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C:\Users\elizabeth.corteszo\Downloads\"/>
    </mc:Choice>
  </mc:AlternateContent>
  <xr:revisionPtr revIDLastSave="0" documentId="8_{7FB3F574-610B-4992-AC1F-DDAF94E03C52}" xr6:coauthVersionLast="36" xr6:coauthVersionMax="36" xr10:uidLastSave="{00000000-0000-0000-0000-000000000000}"/>
  <workbookProtection workbookAlgorithmName="SHA-512" workbookHashValue="xOYjrfb31dDae4jhxmwX2+7shHgqdhoVY8ug+1xlIiw3Fo5td91tzKCxhsG4tveor+VKesk6glgHwcvpfJU4Sw==" workbookSaltValue="ffo9/nu2PCagRwJDktXfUQ==" workbookSpinCount="100000" lockStructure="1"/>
  <bookViews>
    <workbookView xWindow="0" yWindow="0" windowWidth="28800" windowHeight="11205" firstSheet="1" activeTab="4" xr2:uid="{F6C3F47B-8218-4652-9DED-723222BD64D1}"/>
  </bookViews>
  <sheets>
    <sheet name="Segmento" sheetId="21" state="veryHidden" r:id="rId1"/>
    <sheet name="SolCotizacion" sheetId="20" r:id="rId2"/>
    <sheet name="Anexo" sheetId="52" state="veryHidden" r:id="rId3"/>
    <sheet name="ResCotizacion" sheetId="26" r:id="rId4"/>
    <sheet name="Cotizacion" sheetId="27" r:id="rId5"/>
    <sheet name="Evaluacion" sheetId="28" state="veryHidden" r:id="rId6"/>
    <sheet name="Consolidacion_respuestas" sheetId="64" state="veryHidden" r:id="rId7"/>
    <sheet name="Configuracion" sheetId="25" state="veryHidden" r:id="rId8"/>
    <sheet name="Listas" sheetId="23" state="veryHidden" r:id="rId9"/>
    <sheet name="Cuadros" sheetId="22" state="veryHidden" r:id="rId10"/>
    <sheet name="Param_productos" sheetId="60" state="veryHidden" r:id="rId11"/>
    <sheet name="Desplegable_prod" sheetId="62" state="veryHidden" r:id="rId12"/>
    <sheet name="Var" sheetId="42" state="veryHidden" r:id="rId13"/>
    <sheet name="Validaciones" sheetId="36" state="veryHidden" r:id="rId14"/>
    <sheet name="Campos_siguientes" sheetId="56" state="veryHidden" r:id="rId15"/>
    <sheet name="Acciones" sheetId="57" state="veryHidden" r:id="rId16"/>
    <sheet name="Tipo_proveedor" sheetId="50" state="veryHidden" r:id="rId17"/>
    <sheet name="Prov_x_cat_grup" sheetId="51" state="veryHidden" r:id="rId18"/>
    <sheet name="L3" sheetId="45" state="veryHidden" r:id="rId19"/>
    <sheet name="Fuente_listas" sheetId="55" state="veryHidden" r:id="rId20"/>
    <sheet name="Cri_fil" sheetId="39" state="veryHidden" r:id="rId21"/>
    <sheet name="Cat_Filtro1" sheetId="38" state="veryHidden" r:id="rId22"/>
    <sheet name="Cat_Filtro2" sheetId="40" state="veryHidden" r:id="rId23"/>
    <sheet name="Cat_resumido" sheetId="41" state="veryHidden" r:id="rId24"/>
    <sheet name="Catalogo_uniformes" sheetId="37" state="veryHidden" r:id="rId25"/>
    <sheet name="Cat_precios" sheetId="43" state="veryHidden" r:id="rId26"/>
    <sheet name="Cat_descripciones" sheetId="44" state="veryHidden" r:id="rId27"/>
    <sheet name="Municipios_DIVIPOLA" sheetId="58" state="veryHidden" r:id="rId28"/>
    <sheet name="Regiones_x_depto" sheetId="59" state="veryHidden" r:id="rId29"/>
    <sheet name="Anotaciones" sheetId="54" state="veryHidden" r:id="rId30"/>
    <sheet name="CSV" sheetId="34" state="veryHidden" r:id="rId31"/>
    <sheet name="CSV_concatenado" sheetId="35" state="veryHidden" r:id="rId32"/>
    <sheet name="CSV_solicitud" sheetId="66" state="veryHidden" r:id="rId33"/>
  </sheets>
  <definedNames>
    <definedName name="_xlnm._FilterDatabase" localSheetId="21" hidden="1">Cat_Filtro1!$A$1:$M$1</definedName>
    <definedName name="_xlnm._FilterDatabase" localSheetId="22" hidden="1">Cat_Filtro2!$A$1:$N$23</definedName>
    <definedName name="_xlnm._FilterDatabase" localSheetId="25" hidden="1">Cat_precios!$A$1:$N$4403</definedName>
    <definedName name="_xlnm._FilterDatabase" localSheetId="24" hidden="1">Catalogo_uniformes!#REF!</definedName>
    <definedName name="_xlnm._FilterDatabase" localSheetId="6" hidden="1">Consolidacion_respuestas!$F$33:$BM$33</definedName>
    <definedName name="_xlnm._FilterDatabase" localSheetId="18" hidden="1">'L3'!$DS$4:$DW$5</definedName>
    <definedName name="_xlnm._FilterDatabase" localSheetId="8" hidden="1">Listas!$BD$1:$BH$1135</definedName>
    <definedName name="_xlnm._FilterDatabase" localSheetId="27" hidden="1">Municipios_DIVIPOLA!$A$1:$H$1123</definedName>
    <definedName name="_xlnm._FilterDatabase" localSheetId="10" hidden="1">Param_productos!$B$6:$R$80</definedName>
    <definedName name="_xlnm._FilterDatabase" localSheetId="17" hidden="1">Prov_x_cat_grup!$A$1:$Q$90</definedName>
    <definedName name="_xlnm._FilterDatabase" localSheetId="16" hidden="1">Tipo_proveedor!$A$1:$Y$69</definedName>
    <definedName name="_xlnm.Extract" localSheetId="22">Cat_Filtro2!$A$1:$N$4</definedName>
    <definedName name="_xlnm.Extract" localSheetId="18">'L3'!$DQ$4:$DQ$5</definedName>
    <definedName name="_xlnm.Extract" localSheetId="8">Listas!$CO$1</definedName>
    <definedName name="Catalogo_Suite_Corporativa">Listas!$DG$2:$DG$5</definedName>
    <definedName name="_xlnm.Criteria" localSheetId="22">Cat_Filtro2!$X$1:$AB$2</definedName>
    <definedName name="_xlnm.Criteria" localSheetId="18">'L3'!$DS$4:$DW$6</definedName>
    <definedName name="departamentos_DIVIPOLA">Municipios_DIVIPOLA!$O$2:$O$34</definedName>
    <definedName name="filas_ent">SolCotizacion!$G$59</definedName>
    <definedName name="filas_grav">SolCotizacion!$G$69</definedName>
    <definedName name="filas_paq">SolCotizacion!$G$39</definedName>
    <definedName name="L3_Catálogo">OFFSET('L3'!#REF!,1,0,COUNTA('L3'!#REF!)-1,1)</definedName>
    <definedName name="L3_cod_raiz_productos">OFFSET('L3'!$J$4,1,0,COUNTA('L3'!$J:$J)-1,1)</definedName>
    <definedName name="L3_ley">OFFSET('L3'!#REF!,1,0,COUNTA('L3'!#REF!)-1,1)</definedName>
    <definedName name="L3_modalidad_adquisicion">OFFSET('L3'!$AN$4,1,0,COUNTA('L3'!$AN:$AN)-1,1)</definedName>
    <definedName name="L3_proveedores">OFFSET('L3'!#REF!,1,0,COUNTA('L3'!#REF!)-2,1)</definedName>
    <definedName name="L3_region">OFFSET('L3'!$A$4,1,0,COUNTA('L3'!$A:$A)-2,1)</definedName>
    <definedName name="L3_segmento">OFFSET('L3'!$A$4,1,0,COUNTA('L3'!$A:$A)-2,1)</definedName>
    <definedName name="L3_tipo_entrega">OFFSET('L3'!$AG$4,1,0,COUNTA('L3'!$AG:$AG)-1,1)</definedName>
    <definedName name="list_proveedores">OFFSET(#REF!,1,0,COUNTA(#REF!)-1)</definedName>
    <definedName name="lista_productos" localSheetId="32">OFFSET(#REF!,1,0,COUNTA(#REF!)-1)</definedName>
    <definedName name="lista_productos">OFFSET(Listas!$CE$1,1,0,COUNTA(Listas!$CE:$CE)-1)</definedName>
    <definedName name="lista_proveedores">OFFSET(Listas!$CL$1,1,0,COUNTA(Listas!$CL:$CL)-1)</definedName>
    <definedName name="lista_proveedores_cteI_ep">OFFSET(Listas!$CQ$1,1,0,COUNTA(Listas!$CQ:$CQ)-1)</definedName>
    <definedName name="lista_proveedores_mejor_oferta_monto_agotable">OFFSET(Listas!$CO$1,1,0,COUNTA(Listas!$CO:$CO)-1)</definedName>
    <definedName name="nom_proveedor" localSheetId="4">Cotizacion!$I$32</definedName>
    <definedName name="nom_proveedor" localSheetId="9">Cuadros!$I$32</definedName>
    <definedName name="Proposito_Software_General">Listas!$DM$2:$DM$7</definedName>
    <definedName name="trm">Var!$F$15</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W32" i="27" l="1"/>
  <c r="L3" i="27"/>
  <c r="F3" i="27"/>
  <c r="G34" i="27"/>
  <c r="F34" i="27"/>
  <c r="X34" i="27" s="1"/>
  <c r="L3" i="26"/>
  <c r="F3" i="26"/>
  <c r="G34" i="26"/>
  <c r="F34" i="26"/>
  <c r="X34" i="26" s="1"/>
  <c r="E2" i="41"/>
  <c r="D2" i="41"/>
  <c r="DT6" i="45"/>
  <c r="DS6" i="45"/>
  <c r="DT5" i="45"/>
  <c r="DS5" i="45"/>
  <c r="F34" i="20"/>
  <c r="P33" i="20"/>
  <c r="M33" i="20"/>
  <c r="J33" i="20"/>
  <c r="G33" i="20"/>
  <c r="EJ5" i="45" l="1"/>
  <c r="AOO10" i="22" l="1"/>
  <c r="ANT10" i="22" l="1"/>
  <c r="L3" i="64" l="1"/>
  <c r="F3" i="64"/>
  <c r="IM11" i="22" l="1"/>
  <c r="IG11" i="22"/>
  <c r="HF11" i="22"/>
  <c r="FY11" i="22"/>
  <c r="L3" i="20"/>
  <c r="F3" i="20"/>
  <c r="QS10" i="22" l="1"/>
  <c r="AOL10" i="22" l="1"/>
  <c r="AOI10" i="22"/>
  <c r="AOF10" i="22"/>
  <c r="AOD10" i="22"/>
  <c r="AOB10" i="22"/>
  <c r="ANY10" i="22"/>
  <c r="ANV10" i="22"/>
  <c r="ANQ10" i="22"/>
  <c r="ANN10" i="22"/>
  <c r="ANK10" i="22"/>
  <c r="AMZ10" i="22"/>
  <c r="AMW10" i="22"/>
  <c r="AMV10" i="22"/>
  <c r="AOQ10" i="22"/>
  <c r="AOP10" i="22"/>
  <c r="AON10" i="22"/>
  <c r="AOM10" i="22"/>
  <c r="AOK10" i="22"/>
  <c r="AOJ10" i="22"/>
  <c r="AOH10" i="22"/>
  <c r="AOG10" i="22"/>
  <c r="AOE10" i="22"/>
  <c r="AOC10" i="22"/>
  <c r="AOA10" i="22"/>
  <c r="ANZ10" i="22"/>
  <c r="ANX10" i="22"/>
  <c r="ANW10" i="22"/>
  <c r="ANU10" i="22"/>
  <c r="ANS10" i="22"/>
  <c r="ANR10" i="22"/>
  <c r="ANP10" i="22"/>
  <c r="ANO10" i="22"/>
  <c r="ANM10" i="22"/>
  <c r="ANL10" i="22"/>
  <c r="ANJ10" i="22"/>
  <c r="ANI10" i="22"/>
  <c r="ANH10" i="22"/>
  <c r="ANG10" i="22"/>
  <c r="ANF10" i="22"/>
  <c r="ANE10" i="22"/>
  <c r="AND10" i="22"/>
  <c r="ANC10" i="22"/>
  <c r="ANB10" i="22"/>
  <c r="ANA10" i="22"/>
  <c r="AMY10" i="22"/>
  <c r="AMX10" i="22"/>
  <c r="AOX10" i="22" l="1"/>
  <c r="QA10" i="22" l="1"/>
  <c r="PH10" i="22"/>
  <c r="NY9" i="22" l="1"/>
  <c r="AKR10" i="22"/>
  <c r="AMH9" i="22"/>
  <c r="NY10" i="22" l="1"/>
  <c r="OP10" i="22" s="1"/>
  <c r="F36" i="20"/>
  <c r="NY11" i="22" l="1"/>
  <c r="NY12" i="22" s="1"/>
  <c r="F53" i="20"/>
  <c r="F54" i="20" s="1"/>
  <c r="AGY10" i="22"/>
  <c r="NK9" i="22"/>
  <c r="NK10" i="22" s="1"/>
  <c r="NK11" i="22" l="1"/>
  <c r="C3" i="43"/>
  <c r="C4" i="43"/>
  <c r="C5" i="43"/>
  <c r="C6" i="43"/>
  <c r="C7" i="43"/>
  <c r="C8" i="43"/>
  <c r="C9" i="43"/>
  <c r="C10" i="43"/>
  <c r="C11" i="43"/>
  <c r="C12" i="43"/>
  <c r="C13" i="43"/>
  <c r="C14" i="43"/>
  <c r="C15" i="43"/>
  <c r="C16" i="43"/>
  <c r="C17" i="43"/>
  <c r="C18" i="43"/>
  <c r="C19" i="43"/>
  <c r="C20" i="43"/>
  <c r="C21" i="43"/>
  <c r="C22" i="43"/>
  <c r="C23" i="43"/>
  <c r="C24" i="43"/>
  <c r="C25" i="43"/>
  <c r="C26" i="43"/>
  <c r="C27" i="43"/>
  <c r="C28" i="43"/>
  <c r="C29" i="43"/>
  <c r="C30" i="43"/>
  <c r="C31" i="43"/>
  <c r="C32" i="43"/>
  <c r="C33" i="43"/>
  <c r="C34" i="43"/>
  <c r="C35" i="43"/>
  <c r="C36" i="43"/>
  <c r="C37" i="43"/>
  <c r="C38" i="43"/>
  <c r="C39" i="43"/>
  <c r="C40" i="43"/>
  <c r="C41" i="43"/>
  <c r="C42" i="43"/>
  <c r="C43" i="43"/>
  <c r="C44" i="43"/>
  <c r="C45" i="43"/>
  <c r="C46" i="43"/>
  <c r="C47" i="43"/>
  <c r="C48" i="43"/>
  <c r="C49" i="43"/>
  <c r="C50" i="43"/>
  <c r="C51" i="43"/>
  <c r="C52" i="43"/>
  <c r="C53" i="43"/>
  <c r="C54" i="43"/>
  <c r="C55" i="43"/>
  <c r="C56" i="43"/>
  <c r="C57" i="43"/>
  <c r="C58" i="43"/>
  <c r="C59" i="43"/>
  <c r="C60" i="43"/>
  <c r="C61" i="43"/>
  <c r="C62" i="43"/>
  <c r="C63" i="43"/>
  <c r="C64" i="43"/>
  <c r="C65" i="43"/>
  <c r="C66" i="43"/>
  <c r="C67" i="43"/>
  <c r="C68" i="43"/>
  <c r="C69" i="43"/>
  <c r="C70" i="43"/>
  <c r="C71" i="43"/>
  <c r="C72" i="43"/>
  <c r="C73" i="43"/>
  <c r="C74" i="43"/>
  <c r="C75" i="43"/>
  <c r="C76" i="43"/>
  <c r="C77" i="43"/>
  <c r="C78" i="43"/>
  <c r="C79" i="43"/>
  <c r="C80" i="43"/>
  <c r="C81" i="43"/>
  <c r="C82" i="43"/>
  <c r="C83" i="43"/>
  <c r="C84" i="43"/>
  <c r="C85" i="43"/>
  <c r="C86" i="43"/>
  <c r="C87" i="43"/>
  <c r="C88" i="43"/>
  <c r="C89" i="43"/>
  <c r="C90" i="43"/>
  <c r="C91" i="43"/>
  <c r="C92" i="43"/>
  <c r="C93" i="43"/>
  <c r="C94" i="43"/>
  <c r="C95" i="43"/>
  <c r="C96" i="43"/>
  <c r="C97" i="43"/>
  <c r="C98" i="43"/>
  <c r="C99" i="43"/>
  <c r="C100" i="43"/>
  <c r="C101" i="43"/>
  <c r="C102" i="43"/>
  <c r="C103" i="43"/>
  <c r="C104" i="43"/>
  <c r="C105" i="43"/>
  <c r="C106" i="43"/>
  <c r="C107" i="43"/>
  <c r="C108" i="43"/>
  <c r="C109" i="43"/>
  <c r="C110" i="43"/>
  <c r="C111" i="43"/>
  <c r="C112" i="43"/>
  <c r="C113" i="43"/>
  <c r="C114" i="43"/>
  <c r="C115" i="43"/>
  <c r="C116" i="43"/>
  <c r="C117" i="43"/>
  <c r="C118" i="43"/>
  <c r="C119" i="43"/>
  <c r="C120" i="43"/>
  <c r="C121" i="43"/>
  <c r="C122" i="43"/>
  <c r="C123" i="43"/>
  <c r="C124" i="43"/>
  <c r="C125" i="43"/>
  <c r="C126" i="43"/>
  <c r="C127" i="43"/>
  <c r="C128" i="43"/>
  <c r="C129" i="43"/>
  <c r="C130" i="43"/>
  <c r="C131" i="43"/>
  <c r="C132" i="43"/>
  <c r="C133" i="43"/>
  <c r="C134" i="43"/>
  <c r="C135" i="43"/>
  <c r="C136" i="43"/>
  <c r="C137" i="43"/>
  <c r="C138" i="43"/>
  <c r="C139" i="43"/>
  <c r="C140" i="43"/>
  <c r="C141" i="43"/>
  <c r="C142" i="43"/>
  <c r="C143" i="43"/>
  <c r="C144" i="43"/>
  <c r="C145" i="43"/>
  <c r="C146" i="43"/>
  <c r="C147" i="43"/>
  <c r="C148" i="43"/>
  <c r="C149" i="43"/>
  <c r="C150" i="43"/>
  <c r="C151" i="43"/>
  <c r="C152" i="43"/>
  <c r="C153" i="43"/>
  <c r="C154" i="43"/>
  <c r="C155" i="43"/>
  <c r="C156" i="43"/>
  <c r="C157" i="43"/>
  <c r="C158" i="43"/>
  <c r="C159" i="43"/>
  <c r="C160" i="43"/>
  <c r="C161" i="43"/>
  <c r="C162" i="43"/>
  <c r="C163" i="43"/>
  <c r="C164" i="43"/>
  <c r="C165" i="43"/>
  <c r="C166" i="43"/>
  <c r="C167" i="43"/>
  <c r="C168" i="43"/>
  <c r="C169" i="43"/>
  <c r="C170" i="43"/>
  <c r="C171" i="43"/>
  <c r="C172" i="43"/>
  <c r="C173" i="43"/>
  <c r="C174" i="43"/>
  <c r="C175" i="43"/>
  <c r="C176" i="43"/>
  <c r="C177" i="43"/>
  <c r="C178" i="43"/>
  <c r="C179" i="43"/>
  <c r="C180" i="43"/>
  <c r="C181" i="43"/>
  <c r="C182" i="43"/>
  <c r="C183" i="43"/>
  <c r="C184" i="43"/>
  <c r="C185" i="43"/>
  <c r="C186" i="43"/>
  <c r="C187" i="43"/>
  <c r="C188" i="43"/>
  <c r="C189" i="43"/>
  <c r="C190" i="43"/>
  <c r="C191" i="43"/>
  <c r="C192" i="43"/>
  <c r="C193" i="43"/>
  <c r="C194" i="43"/>
  <c r="C195" i="43"/>
  <c r="C196" i="43"/>
  <c r="C197" i="43"/>
  <c r="C198" i="43"/>
  <c r="C199" i="43"/>
  <c r="C200" i="43"/>
  <c r="C201" i="43"/>
  <c r="C202" i="43"/>
  <c r="C203" i="43"/>
  <c r="C204" i="43"/>
  <c r="C205" i="43"/>
  <c r="C206" i="43"/>
  <c r="C207" i="43"/>
  <c r="C208" i="43"/>
  <c r="C209" i="43"/>
  <c r="C210" i="43"/>
  <c r="C211" i="43"/>
  <c r="C212" i="43"/>
  <c r="C213" i="43"/>
  <c r="C214" i="43"/>
  <c r="C215" i="43"/>
  <c r="C216" i="43"/>
  <c r="C217" i="43"/>
  <c r="C218" i="43"/>
  <c r="C219" i="43"/>
  <c r="C220" i="43"/>
  <c r="C221" i="43"/>
  <c r="C222" i="43"/>
  <c r="C223" i="43"/>
  <c r="C224" i="43"/>
  <c r="C225" i="43"/>
  <c r="C226" i="43"/>
  <c r="C227" i="43"/>
  <c r="C228" i="43"/>
  <c r="C229" i="43"/>
  <c r="C230" i="43"/>
  <c r="C231" i="43"/>
  <c r="C232" i="43"/>
  <c r="C233" i="43"/>
  <c r="C234" i="43"/>
  <c r="C235" i="43"/>
  <c r="C236" i="43"/>
  <c r="C237" i="43"/>
  <c r="C238" i="43"/>
  <c r="C239" i="43"/>
  <c r="C240" i="43"/>
  <c r="C241" i="43"/>
  <c r="C242" i="43"/>
  <c r="C243" i="43"/>
  <c r="C244" i="43"/>
  <c r="C245" i="43"/>
  <c r="C246" i="43"/>
  <c r="C247" i="43"/>
  <c r="C248" i="43"/>
  <c r="C249" i="43"/>
  <c r="C250" i="43"/>
  <c r="C251" i="43"/>
  <c r="C252" i="43"/>
  <c r="C253" i="43"/>
  <c r="C254" i="43"/>
  <c r="C255" i="43"/>
  <c r="C256" i="43"/>
  <c r="C257" i="43"/>
  <c r="C258" i="43"/>
  <c r="C259" i="43"/>
  <c r="C260" i="43"/>
  <c r="C261" i="43"/>
  <c r="C262" i="43"/>
  <c r="C263" i="43"/>
  <c r="C264" i="43"/>
  <c r="C265" i="43"/>
  <c r="C266" i="43"/>
  <c r="C267" i="43"/>
  <c r="C268" i="43"/>
  <c r="C269" i="43"/>
  <c r="C270" i="43"/>
  <c r="C271" i="43"/>
  <c r="C272" i="43"/>
  <c r="C273" i="43"/>
  <c r="C274" i="43"/>
  <c r="C275" i="43"/>
  <c r="C276" i="43"/>
  <c r="C277" i="43"/>
  <c r="C278" i="43"/>
  <c r="C279" i="43"/>
  <c r="C280" i="43"/>
  <c r="C281" i="43"/>
  <c r="C282" i="43"/>
  <c r="C283" i="43"/>
  <c r="C284" i="43"/>
  <c r="C285" i="43"/>
  <c r="C286" i="43"/>
  <c r="C287" i="43"/>
  <c r="C288" i="43"/>
  <c r="C289" i="43"/>
  <c r="C290" i="43"/>
  <c r="C291" i="43"/>
  <c r="C292" i="43"/>
  <c r="C293" i="43"/>
  <c r="C294" i="43"/>
  <c r="C295" i="43"/>
  <c r="C296" i="43"/>
  <c r="C297" i="43"/>
  <c r="C298" i="43"/>
  <c r="C299" i="43"/>
  <c r="C300" i="43"/>
  <c r="C301" i="43"/>
  <c r="C302" i="43"/>
  <c r="C303" i="43"/>
  <c r="C304" i="43"/>
  <c r="C305" i="43"/>
  <c r="C306" i="43"/>
  <c r="C307" i="43"/>
  <c r="C308" i="43"/>
  <c r="C309" i="43"/>
  <c r="C310" i="43"/>
  <c r="C311" i="43"/>
  <c r="C312" i="43"/>
  <c r="C313" i="43"/>
  <c r="C314" i="43"/>
  <c r="C315" i="43"/>
  <c r="C316" i="43"/>
  <c r="C317" i="43"/>
  <c r="C318" i="43"/>
  <c r="C319" i="43"/>
  <c r="C320" i="43"/>
  <c r="C321" i="43"/>
  <c r="C322" i="43"/>
  <c r="C323" i="43"/>
  <c r="C324" i="43"/>
  <c r="C325" i="43"/>
  <c r="C326" i="43"/>
  <c r="C327" i="43"/>
  <c r="C328" i="43"/>
  <c r="C329" i="43"/>
  <c r="C330" i="43"/>
  <c r="C331" i="43"/>
  <c r="C332" i="43"/>
  <c r="C333" i="43"/>
  <c r="C334" i="43"/>
  <c r="C335" i="43"/>
  <c r="C336" i="43"/>
  <c r="C337" i="43"/>
  <c r="C338" i="43"/>
  <c r="C339" i="43"/>
  <c r="C340" i="43"/>
  <c r="C341" i="43"/>
  <c r="C342" i="43"/>
  <c r="C343" i="43"/>
  <c r="C344" i="43"/>
  <c r="C345" i="43"/>
  <c r="C346" i="43"/>
  <c r="C347" i="43"/>
  <c r="C348" i="43"/>
  <c r="C349" i="43"/>
  <c r="C350" i="43"/>
  <c r="C351" i="43"/>
  <c r="C352" i="43"/>
  <c r="C353" i="43"/>
  <c r="C354" i="43"/>
  <c r="C355" i="43"/>
  <c r="C356" i="43"/>
  <c r="C357" i="43"/>
  <c r="C358" i="43"/>
  <c r="C359" i="43"/>
  <c r="C360" i="43"/>
  <c r="C361" i="43"/>
  <c r="C362" i="43"/>
  <c r="C363" i="43"/>
  <c r="C364" i="43"/>
  <c r="C365" i="43"/>
  <c r="C366" i="43"/>
  <c r="C367" i="43"/>
  <c r="C368" i="43"/>
  <c r="C369" i="43"/>
  <c r="C370" i="43"/>
  <c r="C371" i="43"/>
  <c r="C372" i="43"/>
  <c r="C373" i="43"/>
  <c r="C374" i="43"/>
  <c r="C375" i="43"/>
  <c r="C376" i="43"/>
  <c r="C377" i="43"/>
  <c r="C378" i="43"/>
  <c r="C379" i="43"/>
  <c r="C380" i="43"/>
  <c r="C381" i="43"/>
  <c r="C382" i="43"/>
  <c r="C383" i="43"/>
  <c r="C384" i="43"/>
  <c r="C385" i="43"/>
  <c r="C386" i="43"/>
  <c r="C387" i="43"/>
  <c r="C388" i="43"/>
  <c r="C389" i="43"/>
  <c r="C390" i="43"/>
  <c r="C391" i="43"/>
  <c r="C392" i="43"/>
  <c r="C393" i="43"/>
  <c r="C394" i="43"/>
  <c r="C395" i="43"/>
  <c r="C396" i="43"/>
  <c r="C397" i="43"/>
  <c r="C398" i="43"/>
  <c r="C399" i="43"/>
  <c r="C400" i="43"/>
  <c r="C401" i="43"/>
  <c r="C402" i="43"/>
  <c r="C403" i="43"/>
  <c r="C404" i="43"/>
  <c r="C405" i="43"/>
  <c r="C406" i="43"/>
  <c r="C407" i="43"/>
  <c r="C408" i="43"/>
  <c r="C409" i="43"/>
  <c r="C410" i="43"/>
  <c r="C411" i="43"/>
  <c r="C412" i="43"/>
  <c r="C413" i="43"/>
  <c r="C414" i="43"/>
  <c r="C415" i="43"/>
  <c r="C416" i="43"/>
  <c r="C417" i="43"/>
  <c r="C418" i="43"/>
  <c r="C419" i="43"/>
  <c r="C420" i="43"/>
  <c r="C421" i="43"/>
  <c r="C422" i="43"/>
  <c r="C423" i="43"/>
  <c r="C424" i="43"/>
  <c r="C425" i="43"/>
  <c r="C426" i="43"/>
  <c r="C427" i="43"/>
  <c r="C428" i="43"/>
  <c r="C429" i="43"/>
  <c r="C430" i="43"/>
  <c r="C431" i="43"/>
  <c r="C432" i="43"/>
  <c r="C433" i="43"/>
  <c r="C434" i="43"/>
  <c r="C435" i="43"/>
  <c r="C436" i="43"/>
  <c r="C437" i="43"/>
  <c r="C438" i="43"/>
  <c r="C439" i="43"/>
  <c r="C440" i="43"/>
  <c r="C441" i="43"/>
  <c r="C442" i="43"/>
  <c r="C443" i="43"/>
  <c r="C444" i="43"/>
  <c r="C445" i="43"/>
  <c r="C446" i="43"/>
  <c r="C447" i="43"/>
  <c r="C448" i="43"/>
  <c r="C449" i="43"/>
  <c r="C450" i="43"/>
  <c r="C451" i="43"/>
  <c r="C452" i="43"/>
  <c r="C453" i="43"/>
  <c r="C454" i="43"/>
  <c r="C455" i="43"/>
  <c r="C456" i="43"/>
  <c r="C457" i="43"/>
  <c r="C458" i="43"/>
  <c r="C459" i="43"/>
  <c r="C460" i="43"/>
  <c r="C461" i="43"/>
  <c r="C462" i="43"/>
  <c r="C463" i="43"/>
  <c r="C464" i="43"/>
  <c r="C465" i="43"/>
  <c r="C466" i="43"/>
  <c r="C467" i="43"/>
  <c r="C468" i="43"/>
  <c r="C469" i="43"/>
  <c r="C470" i="43"/>
  <c r="C471" i="43"/>
  <c r="C472" i="43"/>
  <c r="C473" i="43"/>
  <c r="C474" i="43"/>
  <c r="C475" i="43"/>
  <c r="C476" i="43"/>
  <c r="C477" i="43"/>
  <c r="C478" i="43"/>
  <c r="C479" i="43"/>
  <c r="C480" i="43"/>
  <c r="C481" i="43"/>
  <c r="C482" i="43"/>
  <c r="C483" i="43"/>
  <c r="C484" i="43"/>
  <c r="C485" i="43"/>
  <c r="C486" i="43"/>
  <c r="C487" i="43"/>
  <c r="C488" i="43"/>
  <c r="C489" i="43"/>
  <c r="C490" i="43"/>
  <c r="C491" i="43"/>
  <c r="C492" i="43"/>
  <c r="C493" i="43"/>
  <c r="C494" i="43"/>
  <c r="C495" i="43"/>
  <c r="C496" i="43"/>
  <c r="C497" i="43"/>
  <c r="C498" i="43"/>
  <c r="C499" i="43"/>
  <c r="C500" i="43"/>
  <c r="C501" i="43"/>
  <c r="C502" i="43"/>
  <c r="C503" i="43"/>
  <c r="C504" i="43"/>
  <c r="C505" i="43"/>
  <c r="C506" i="43"/>
  <c r="C507" i="43"/>
  <c r="C508" i="43"/>
  <c r="C509" i="43"/>
  <c r="C510" i="43"/>
  <c r="C511" i="43"/>
  <c r="C512" i="43"/>
  <c r="C513" i="43"/>
  <c r="C514" i="43"/>
  <c r="C515" i="43"/>
  <c r="C516" i="43"/>
  <c r="C517" i="43"/>
  <c r="C518" i="43"/>
  <c r="C519" i="43"/>
  <c r="C520" i="43"/>
  <c r="C521" i="43"/>
  <c r="C522" i="43"/>
  <c r="C523" i="43"/>
  <c r="C524" i="43"/>
  <c r="C525" i="43"/>
  <c r="C526" i="43"/>
  <c r="C527" i="43"/>
  <c r="C528" i="43"/>
  <c r="C529" i="43"/>
  <c r="C530" i="43"/>
  <c r="C531" i="43"/>
  <c r="C532" i="43"/>
  <c r="C533" i="43"/>
  <c r="C534" i="43"/>
  <c r="C535" i="43"/>
  <c r="C536" i="43"/>
  <c r="C537" i="43"/>
  <c r="C538" i="43"/>
  <c r="C539" i="43"/>
  <c r="C540" i="43"/>
  <c r="C541" i="43"/>
  <c r="C542" i="43"/>
  <c r="C543" i="43"/>
  <c r="C544" i="43"/>
  <c r="C545" i="43"/>
  <c r="C546" i="43"/>
  <c r="C547" i="43"/>
  <c r="C548" i="43"/>
  <c r="C549" i="43"/>
  <c r="C550" i="43"/>
  <c r="C551" i="43"/>
  <c r="C552" i="43"/>
  <c r="C553" i="43"/>
  <c r="C554" i="43"/>
  <c r="C555" i="43"/>
  <c r="C556" i="43"/>
  <c r="C557" i="43"/>
  <c r="C558" i="43"/>
  <c r="C559" i="43"/>
  <c r="C560" i="43"/>
  <c r="C561" i="43"/>
  <c r="C562" i="43"/>
  <c r="C563" i="43"/>
  <c r="C564" i="43"/>
  <c r="C565" i="43"/>
  <c r="C566" i="43"/>
  <c r="C567" i="43"/>
  <c r="C568" i="43"/>
  <c r="C569" i="43"/>
  <c r="C570" i="43"/>
  <c r="C571" i="43"/>
  <c r="C572" i="43"/>
  <c r="C573" i="43"/>
  <c r="C574" i="43"/>
  <c r="C575" i="43"/>
  <c r="C576" i="43"/>
  <c r="C577" i="43"/>
  <c r="C578" i="43"/>
  <c r="C579" i="43"/>
  <c r="C580" i="43"/>
  <c r="C581" i="43"/>
  <c r="C582" i="43"/>
  <c r="C583" i="43"/>
  <c r="C584" i="43"/>
  <c r="C585" i="43"/>
  <c r="C586" i="43"/>
  <c r="C587" i="43"/>
  <c r="C588" i="43"/>
  <c r="C589" i="43"/>
  <c r="C590" i="43"/>
  <c r="C591" i="43"/>
  <c r="C592" i="43"/>
  <c r="C593" i="43"/>
  <c r="C594" i="43"/>
  <c r="C595" i="43"/>
  <c r="C596" i="43"/>
  <c r="C597" i="43"/>
  <c r="C598" i="43"/>
  <c r="C599" i="43"/>
  <c r="C600" i="43"/>
  <c r="C601" i="43"/>
  <c r="C602" i="43"/>
  <c r="C603" i="43"/>
  <c r="C604" i="43"/>
  <c r="C605" i="43"/>
  <c r="C606" i="43"/>
  <c r="C607" i="43"/>
  <c r="C608" i="43"/>
  <c r="C609" i="43"/>
  <c r="C610" i="43"/>
  <c r="C611" i="43"/>
  <c r="C612" i="43"/>
  <c r="C613" i="43"/>
  <c r="C614" i="43"/>
  <c r="C615" i="43"/>
  <c r="C616" i="43"/>
  <c r="C617" i="43"/>
  <c r="C618" i="43"/>
  <c r="C619" i="43"/>
  <c r="C620" i="43"/>
  <c r="C621" i="43"/>
  <c r="C622" i="43"/>
  <c r="C623" i="43"/>
  <c r="C624" i="43"/>
  <c r="C625" i="43"/>
  <c r="C626" i="43"/>
  <c r="C627" i="43"/>
  <c r="C628" i="43"/>
  <c r="C629" i="43"/>
  <c r="C630" i="43"/>
  <c r="C631" i="43"/>
  <c r="C632" i="43"/>
  <c r="C633" i="43"/>
  <c r="C634" i="43"/>
  <c r="C635" i="43"/>
  <c r="C636" i="43"/>
  <c r="C637" i="43"/>
  <c r="C638" i="43"/>
  <c r="C639" i="43"/>
  <c r="C640" i="43"/>
  <c r="C641" i="43"/>
  <c r="C642" i="43"/>
  <c r="C643" i="43"/>
  <c r="C644" i="43"/>
  <c r="C645" i="43"/>
  <c r="C646" i="43"/>
  <c r="C647" i="43"/>
  <c r="C648" i="43"/>
  <c r="C649" i="43"/>
  <c r="C650" i="43"/>
  <c r="C651" i="43"/>
  <c r="C652" i="43"/>
  <c r="C653" i="43"/>
  <c r="C654" i="43"/>
  <c r="C655" i="43"/>
  <c r="C656" i="43"/>
  <c r="C657" i="43"/>
  <c r="C658" i="43"/>
  <c r="C659" i="43"/>
  <c r="C660" i="43"/>
  <c r="C661" i="43"/>
  <c r="C662" i="43"/>
  <c r="C663" i="43"/>
  <c r="C664" i="43"/>
  <c r="C665" i="43"/>
  <c r="C666" i="43"/>
  <c r="C667" i="43"/>
  <c r="C668" i="43"/>
  <c r="C669" i="43"/>
  <c r="C670" i="43"/>
  <c r="C671" i="43"/>
  <c r="C672" i="43"/>
  <c r="C673" i="43"/>
  <c r="C674" i="43"/>
  <c r="C675" i="43"/>
  <c r="C676" i="43"/>
  <c r="C677" i="43"/>
  <c r="C678" i="43"/>
  <c r="C679" i="43"/>
  <c r="C680" i="43"/>
  <c r="C681" i="43"/>
  <c r="C682" i="43"/>
  <c r="C683" i="43"/>
  <c r="C684" i="43"/>
  <c r="C685" i="43"/>
  <c r="C686" i="43"/>
  <c r="C687" i="43"/>
  <c r="C688" i="43"/>
  <c r="C689" i="43"/>
  <c r="C690" i="43"/>
  <c r="C691" i="43"/>
  <c r="C692" i="43"/>
  <c r="C693" i="43"/>
  <c r="C694" i="43"/>
  <c r="C695" i="43"/>
  <c r="C696" i="43"/>
  <c r="C697" i="43"/>
  <c r="C698" i="43"/>
  <c r="C699" i="43"/>
  <c r="C700" i="43"/>
  <c r="C701" i="43"/>
  <c r="C702" i="43"/>
  <c r="C703" i="43"/>
  <c r="C704" i="43"/>
  <c r="C705" i="43"/>
  <c r="C706" i="43"/>
  <c r="C707" i="43"/>
  <c r="C708" i="43"/>
  <c r="C709" i="43"/>
  <c r="C710" i="43"/>
  <c r="C711" i="43"/>
  <c r="C712" i="43"/>
  <c r="C713" i="43"/>
  <c r="C714" i="43"/>
  <c r="C715" i="43"/>
  <c r="C716" i="43"/>
  <c r="C717" i="43"/>
  <c r="C718" i="43"/>
  <c r="C719" i="43"/>
  <c r="C720" i="43"/>
  <c r="C721" i="43"/>
  <c r="C722" i="43"/>
  <c r="C723" i="43"/>
  <c r="C724" i="43"/>
  <c r="C725" i="43"/>
  <c r="C726" i="43"/>
  <c r="C727" i="43"/>
  <c r="C728" i="43"/>
  <c r="C729" i="43"/>
  <c r="C730" i="43"/>
  <c r="C731" i="43"/>
  <c r="C732" i="43"/>
  <c r="C733" i="43"/>
  <c r="C734" i="43"/>
  <c r="C735" i="43"/>
  <c r="C736" i="43"/>
  <c r="C737" i="43"/>
  <c r="C738" i="43"/>
  <c r="C739" i="43"/>
  <c r="C740" i="43"/>
  <c r="C741" i="43"/>
  <c r="C742" i="43"/>
  <c r="C743" i="43"/>
  <c r="C744" i="43"/>
  <c r="C745" i="43"/>
  <c r="C746" i="43"/>
  <c r="C747" i="43"/>
  <c r="C748" i="43"/>
  <c r="C749" i="43"/>
  <c r="C750" i="43"/>
  <c r="C751" i="43"/>
  <c r="C752" i="43"/>
  <c r="C753" i="43"/>
  <c r="C754" i="43"/>
  <c r="C755" i="43"/>
  <c r="C756" i="43"/>
  <c r="C757" i="43"/>
  <c r="C758" i="43"/>
  <c r="C759" i="43"/>
  <c r="C760" i="43"/>
  <c r="C761" i="43"/>
  <c r="C762" i="43"/>
  <c r="C763" i="43"/>
  <c r="C764" i="43"/>
  <c r="C765" i="43"/>
  <c r="C766" i="43"/>
  <c r="C767" i="43"/>
  <c r="C768" i="43"/>
  <c r="C769" i="43"/>
  <c r="C770" i="43"/>
  <c r="C771" i="43"/>
  <c r="C772" i="43"/>
  <c r="C773" i="43"/>
  <c r="C774" i="43"/>
  <c r="C775" i="43"/>
  <c r="C776" i="43"/>
  <c r="C777" i="43"/>
  <c r="C778" i="43"/>
  <c r="C779" i="43"/>
  <c r="C780" i="43"/>
  <c r="C781" i="43"/>
  <c r="C782" i="43"/>
  <c r="C783" i="43"/>
  <c r="C784" i="43"/>
  <c r="C785" i="43"/>
  <c r="C786" i="43"/>
  <c r="C787" i="43"/>
  <c r="C788" i="43"/>
  <c r="C789" i="43"/>
  <c r="C790" i="43"/>
  <c r="C791" i="43"/>
  <c r="C792" i="43"/>
  <c r="C793" i="43"/>
  <c r="C794" i="43"/>
  <c r="C795" i="43"/>
  <c r="C796" i="43"/>
  <c r="C797" i="43"/>
  <c r="C798" i="43"/>
  <c r="C799" i="43"/>
  <c r="C800" i="43"/>
  <c r="C801" i="43"/>
  <c r="C802" i="43"/>
  <c r="C803" i="43"/>
  <c r="C804" i="43"/>
  <c r="C805" i="43"/>
  <c r="C806" i="43"/>
  <c r="C807" i="43"/>
  <c r="C808" i="43"/>
  <c r="C809" i="43"/>
  <c r="C810" i="43"/>
  <c r="C811" i="43"/>
  <c r="C812" i="43"/>
  <c r="C813" i="43"/>
  <c r="C814" i="43"/>
  <c r="C815" i="43"/>
  <c r="C816" i="43"/>
  <c r="C817" i="43"/>
  <c r="C818" i="43"/>
  <c r="C819" i="43"/>
  <c r="C820" i="43"/>
  <c r="C821" i="43"/>
  <c r="C822" i="43"/>
  <c r="C823" i="43"/>
  <c r="C824" i="43"/>
  <c r="C825" i="43"/>
  <c r="C826" i="43"/>
  <c r="C827" i="43"/>
  <c r="C828" i="43"/>
  <c r="C829" i="43"/>
  <c r="C830" i="43"/>
  <c r="C831" i="43"/>
  <c r="C832" i="43"/>
  <c r="C833" i="43"/>
  <c r="C834" i="43"/>
  <c r="C835" i="43"/>
  <c r="C836" i="43"/>
  <c r="C837" i="43"/>
  <c r="C838" i="43"/>
  <c r="C839" i="43"/>
  <c r="C840" i="43"/>
  <c r="C841" i="43"/>
  <c r="C842" i="43"/>
  <c r="C843" i="43"/>
  <c r="C844" i="43"/>
  <c r="C845" i="43"/>
  <c r="C846" i="43"/>
  <c r="C847" i="43"/>
  <c r="C848" i="43"/>
  <c r="C849" i="43"/>
  <c r="C850" i="43"/>
  <c r="C851" i="43"/>
  <c r="C852" i="43"/>
  <c r="C853" i="43"/>
  <c r="C854" i="43"/>
  <c r="C855" i="43"/>
  <c r="C856" i="43"/>
  <c r="C857" i="43"/>
  <c r="C858" i="43"/>
  <c r="C859" i="43"/>
  <c r="C860" i="43"/>
  <c r="C861" i="43"/>
  <c r="C862" i="43"/>
  <c r="C863" i="43"/>
  <c r="C864" i="43"/>
  <c r="C865" i="43"/>
  <c r="C866" i="43"/>
  <c r="C867" i="43"/>
  <c r="C868" i="43"/>
  <c r="C869" i="43"/>
  <c r="C870" i="43"/>
  <c r="C871" i="43"/>
  <c r="C872" i="43"/>
  <c r="C873" i="43"/>
  <c r="C874" i="43"/>
  <c r="C875" i="43"/>
  <c r="C876" i="43"/>
  <c r="C877" i="43"/>
  <c r="C878" i="43"/>
  <c r="C879" i="43"/>
  <c r="C880" i="43"/>
  <c r="C881" i="43"/>
  <c r="C882" i="43"/>
  <c r="C883" i="43"/>
  <c r="C884" i="43"/>
  <c r="C885" i="43"/>
  <c r="C886" i="43"/>
  <c r="C887" i="43"/>
  <c r="C888" i="43"/>
  <c r="C889" i="43"/>
  <c r="C890" i="43"/>
  <c r="C891" i="43"/>
  <c r="C892" i="43"/>
  <c r="C893" i="43"/>
  <c r="C894" i="43"/>
  <c r="C895" i="43"/>
  <c r="C896" i="43"/>
  <c r="C897" i="43"/>
  <c r="C898" i="43"/>
  <c r="C899" i="43"/>
  <c r="C900" i="43"/>
  <c r="C901" i="43"/>
  <c r="C902" i="43"/>
  <c r="C903" i="43"/>
  <c r="C904" i="43"/>
  <c r="C905" i="43"/>
  <c r="C906" i="43"/>
  <c r="C907" i="43"/>
  <c r="C908" i="43"/>
  <c r="C909" i="43"/>
  <c r="C910" i="43"/>
  <c r="C911" i="43"/>
  <c r="C912" i="43"/>
  <c r="C913" i="43"/>
  <c r="C914" i="43"/>
  <c r="C915" i="43"/>
  <c r="C916" i="43"/>
  <c r="C917" i="43"/>
  <c r="C918" i="43"/>
  <c r="C919" i="43"/>
  <c r="C920" i="43"/>
  <c r="C921" i="43"/>
  <c r="C922" i="43"/>
  <c r="C923" i="43"/>
  <c r="C924" i="43"/>
  <c r="C925" i="43"/>
  <c r="C926" i="43"/>
  <c r="C927" i="43"/>
  <c r="C928" i="43"/>
  <c r="C929" i="43"/>
  <c r="C930" i="43"/>
  <c r="C931" i="43"/>
  <c r="C932" i="43"/>
  <c r="C933" i="43"/>
  <c r="C934" i="43"/>
  <c r="C935" i="43"/>
  <c r="C936" i="43"/>
  <c r="C937" i="43"/>
  <c r="C938" i="43"/>
  <c r="C939" i="43"/>
  <c r="C940" i="43"/>
  <c r="C941" i="43"/>
  <c r="C942" i="43"/>
  <c r="C943" i="43"/>
  <c r="C944" i="43"/>
  <c r="C945" i="43"/>
  <c r="C946" i="43"/>
  <c r="C947" i="43"/>
  <c r="C948" i="43"/>
  <c r="C949" i="43"/>
  <c r="C950" i="43"/>
  <c r="C951" i="43"/>
  <c r="C952" i="43"/>
  <c r="C953" i="43"/>
  <c r="C954" i="43"/>
  <c r="C955" i="43"/>
  <c r="C956" i="43"/>
  <c r="C957" i="43"/>
  <c r="C958" i="43"/>
  <c r="C959" i="43"/>
  <c r="C960" i="43"/>
  <c r="C961" i="43"/>
  <c r="C962" i="43"/>
  <c r="C963" i="43"/>
  <c r="C964" i="43"/>
  <c r="C965" i="43"/>
  <c r="C966" i="43"/>
  <c r="C967" i="43"/>
  <c r="C968" i="43"/>
  <c r="C969" i="43"/>
  <c r="C970" i="43"/>
  <c r="C971" i="43"/>
  <c r="C972" i="43"/>
  <c r="C973" i="43"/>
  <c r="C974" i="43"/>
  <c r="C975" i="43"/>
  <c r="C976" i="43"/>
  <c r="C977" i="43"/>
  <c r="C978" i="43"/>
  <c r="C979" i="43"/>
  <c r="C980" i="43"/>
  <c r="C981" i="43"/>
  <c r="C982" i="43"/>
  <c r="C983" i="43"/>
  <c r="C984" i="43"/>
  <c r="C985" i="43"/>
  <c r="C986" i="43"/>
  <c r="C987" i="43"/>
  <c r="C988" i="43"/>
  <c r="C989" i="43"/>
  <c r="C990" i="43"/>
  <c r="C991" i="43"/>
  <c r="C992" i="43"/>
  <c r="C993" i="43"/>
  <c r="C994" i="43"/>
  <c r="C995" i="43"/>
  <c r="C996" i="43"/>
  <c r="C997" i="43"/>
  <c r="C998" i="43"/>
  <c r="C999" i="43"/>
  <c r="C1000" i="43"/>
  <c r="C1001" i="43"/>
  <c r="C1002" i="43"/>
  <c r="C1003" i="43"/>
  <c r="C1004" i="43"/>
  <c r="C1005" i="43"/>
  <c r="C1006" i="43"/>
  <c r="C1007" i="43"/>
  <c r="C1008" i="43"/>
  <c r="C1009" i="43"/>
  <c r="C1010" i="43"/>
  <c r="C1011" i="43"/>
  <c r="C1012" i="43"/>
  <c r="C1013" i="43"/>
  <c r="C1014" i="43"/>
  <c r="C1015" i="43"/>
  <c r="C1016" i="43"/>
  <c r="C1017" i="43"/>
  <c r="C1018" i="43"/>
  <c r="C1019" i="43"/>
  <c r="C1020" i="43"/>
  <c r="C1021" i="43"/>
  <c r="C1022" i="43"/>
  <c r="C1023" i="43"/>
  <c r="C1024" i="43"/>
  <c r="C1025" i="43"/>
  <c r="C1026" i="43"/>
  <c r="C1027" i="43"/>
  <c r="C1028" i="43"/>
  <c r="C1029" i="43"/>
  <c r="C1030" i="43"/>
  <c r="C1031" i="43"/>
  <c r="C1032" i="43"/>
  <c r="C1033" i="43"/>
  <c r="C1034" i="43"/>
  <c r="C1035" i="43"/>
  <c r="C1036" i="43"/>
  <c r="C1037" i="43"/>
  <c r="C1038" i="43"/>
  <c r="C1039" i="43"/>
  <c r="C1040" i="43"/>
  <c r="C1041" i="43"/>
  <c r="C1042" i="43"/>
  <c r="C1043" i="43"/>
  <c r="C1044" i="43"/>
  <c r="C1045" i="43"/>
  <c r="C1046" i="43"/>
  <c r="C1047" i="43"/>
  <c r="C1048" i="43"/>
  <c r="C1049" i="43"/>
  <c r="C1050" i="43"/>
  <c r="C1051" i="43"/>
  <c r="C1052" i="43"/>
  <c r="C1053" i="43"/>
  <c r="C1054" i="43"/>
  <c r="C1055" i="43"/>
  <c r="C1056" i="43"/>
  <c r="C1057" i="43"/>
  <c r="C1058" i="43"/>
  <c r="C1059" i="43"/>
  <c r="C1060" i="43"/>
  <c r="C1061" i="43"/>
  <c r="C1062" i="43"/>
  <c r="C1063" i="43"/>
  <c r="C1064" i="43"/>
  <c r="C1065" i="43"/>
  <c r="C1066" i="43"/>
  <c r="C1067" i="43"/>
  <c r="C1068" i="43"/>
  <c r="C1069" i="43"/>
  <c r="C1070" i="43"/>
  <c r="C1071" i="43"/>
  <c r="C1072" i="43"/>
  <c r="C1073" i="43"/>
  <c r="C1074" i="43"/>
  <c r="C1075" i="43"/>
  <c r="C1076" i="43"/>
  <c r="C1077" i="43"/>
  <c r="C1078" i="43"/>
  <c r="C1079" i="43"/>
  <c r="C1080" i="43"/>
  <c r="C1081" i="43"/>
  <c r="C1082" i="43"/>
  <c r="C1083" i="43"/>
  <c r="C1084" i="43"/>
  <c r="C1085" i="43"/>
  <c r="C1086" i="43"/>
  <c r="C1087" i="43"/>
  <c r="C1088" i="43"/>
  <c r="C1089" i="43"/>
  <c r="C1090" i="43"/>
  <c r="C1091" i="43"/>
  <c r="C1092" i="43"/>
  <c r="C1093" i="43"/>
  <c r="C1094" i="43"/>
  <c r="C1095" i="43"/>
  <c r="C1096" i="43"/>
  <c r="C1097" i="43"/>
  <c r="C1098" i="43"/>
  <c r="C1099" i="43"/>
  <c r="C1100" i="43"/>
  <c r="C1101" i="43"/>
  <c r="C1102" i="43"/>
  <c r="C1103" i="43"/>
  <c r="C1104" i="43"/>
  <c r="C1105" i="43"/>
  <c r="C1106" i="43"/>
  <c r="C1107" i="43"/>
  <c r="C1108" i="43"/>
  <c r="C1109" i="43"/>
  <c r="C1110" i="43"/>
  <c r="C1111" i="43"/>
  <c r="C1112" i="43"/>
  <c r="C1113" i="43"/>
  <c r="C1114" i="43"/>
  <c r="C1115" i="43"/>
  <c r="C1116" i="43"/>
  <c r="C1117" i="43"/>
  <c r="C1118" i="43"/>
  <c r="C1119" i="43"/>
  <c r="C1120" i="43"/>
  <c r="C1121" i="43"/>
  <c r="C1122" i="43"/>
  <c r="C1123" i="43"/>
  <c r="C1124" i="43"/>
  <c r="C1125" i="43"/>
  <c r="C1126" i="43"/>
  <c r="C1127" i="43"/>
  <c r="C1128" i="43"/>
  <c r="C1129" i="43"/>
  <c r="C1130" i="43"/>
  <c r="C1131" i="43"/>
  <c r="C1132" i="43"/>
  <c r="C1133" i="43"/>
  <c r="C1134" i="43"/>
  <c r="C1135" i="43"/>
  <c r="C1136" i="43"/>
  <c r="C1137" i="43"/>
  <c r="C1138" i="43"/>
  <c r="C1139" i="43"/>
  <c r="C1140" i="43"/>
  <c r="C1141" i="43"/>
  <c r="C1142" i="43"/>
  <c r="C1143" i="43"/>
  <c r="C1144" i="43"/>
  <c r="C1145" i="43"/>
  <c r="C1146" i="43"/>
  <c r="C1147" i="43"/>
  <c r="C1148" i="43"/>
  <c r="C1149" i="43"/>
  <c r="C1150" i="43"/>
  <c r="C1151" i="43"/>
  <c r="C1152" i="43"/>
  <c r="C1153" i="43"/>
  <c r="C1154" i="43"/>
  <c r="C1155" i="43"/>
  <c r="C1156" i="43"/>
  <c r="C1157" i="43"/>
  <c r="C1158" i="43"/>
  <c r="C1159" i="43"/>
  <c r="C1160" i="43"/>
  <c r="C1161" i="43"/>
  <c r="C1162" i="43"/>
  <c r="C1163" i="43"/>
  <c r="C1164" i="43"/>
  <c r="C1165" i="43"/>
  <c r="C1166" i="43"/>
  <c r="C1167" i="43"/>
  <c r="C1168" i="43"/>
  <c r="C1169" i="43"/>
  <c r="C1170" i="43"/>
  <c r="C1171" i="43"/>
  <c r="C1172" i="43"/>
  <c r="C1173" i="43"/>
  <c r="C1174" i="43"/>
  <c r="C1175" i="43"/>
  <c r="C1176" i="43"/>
  <c r="C1177" i="43"/>
  <c r="C1178" i="43"/>
  <c r="C1179" i="43"/>
  <c r="C1180" i="43"/>
  <c r="C1181" i="43"/>
  <c r="C1182" i="43"/>
  <c r="C1183" i="43"/>
  <c r="C1184" i="43"/>
  <c r="C1185" i="43"/>
  <c r="C1186" i="43"/>
  <c r="C1187" i="43"/>
  <c r="C1188" i="43"/>
  <c r="C1189" i="43"/>
  <c r="C1190" i="43"/>
  <c r="C1191" i="43"/>
  <c r="C1192" i="43"/>
  <c r="C1193" i="43"/>
  <c r="C1194" i="43"/>
  <c r="C1195" i="43"/>
  <c r="C1196" i="43"/>
  <c r="C1197" i="43"/>
  <c r="C1198" i="43"/>
  <c r="C1199" i="43"/>
  <c r="C1200" i="43"/>
  <c r="C1201" i="43"/>
  <c r="C1202" i="43"/>
  <c r="C1203" i="43"/>
  <c r="C1204" i="43"/>
  <c r="C1205" i="43"/>
  <c r="C1206" i="43"/>
  <c r="C1207" i="43"/>
  <c r="C1208" i="43"/>
  <c r="C1209" i="43"/>
  <c r="C1210" i="43"/>
  <c r="C1211" i="43"/>
  <c r="C1212" i="43"/>
  <c r="C1213" i="43"/>
  <c r="C1214" i="43"/>
  <c r="C1215" i="43"/>
  <c r="C1216" i="43"/>
  <c r="C1217" i="43"/>
  <c r="C1218" i="43"/>
  <c r="C1219" i="43"/>
  <c r="C1220" i="43"/>
  <c r="C1221" i="43"/>
  <c r="C1222" i="43"/>
  <c r="C1223" i="43"/>
  <c r="C1224" i="43"/>
  <c r="C1225" i="43"/>
  <c r="C1226" i="43"/>
  <c r="C1227" i="43"/>
  <c r="C1228" i="43"/>
  <c r="C1229" i="43"/>
  <c r="C1230" i="43"/>
  <c r="C1231" i="43"/>
  <c r="C1232" i="43"/>
  <c r="C1233" i="43"/>
  <c r="C1234" i="43"/>
  <c r="C1235" i="43"/>
  <c r="C1236" i="43"/>
  <c r="C1237" i="43"/>
  <c r="C1238" i="43"/>
  <c r="C1239" i="43"/>
  <c r="C1240" i="43"/>
  <c r="C1241" i="43"/>
  <c r="C1242" i="43"/>
  <c r="C1243" i="43"/>
  <c r="C1244" i="43"/>
  <c r="C1245" i="43"/>
  <c r="C1246" i="43"/>
  <c r="C1247" i="43"/>
  <c r="C1248" i="43"/>
  <c r="C1249" i="43"/>
  <c r="C1250" i="43"/>
  <c r="C1251" i="43"/>
  <c r="C1252" i="43"/>
  <c r="C1253" i="43"/>
  <c r="C1254" i="43"/>
  <c r="C1255" i="43"/>
  <c r="C1256" i="43"/>
  <c r="C1257" i="43"/>
  <c r="C1258" i="43"/>
  <c r="C1259" i="43"/>
  <c r="C1260" i="43"/>
  <c r="C1261" i="43"/>
  <c r="C1262" i="43"/>
  <c r="C1263" i="43"/>
  <c r="C1264" i="43"/>
  <c r="C1265" i="43"/>
  <c r="C1266" i="43"/>
  <c r="C1267" i="43"/>
  <c r="C1268" i="43"/>
  <c r="C1269" i="43"/>
  <c r="C1270" i="43"/>
  <c r="C1271" i="43"/>
  <c r="C1272" i="43"/>
  <c r="C1273" i="43"/>
  <c r="C1274" i="43"/>
  <c r="C1275" i="43"/>
  <c r="C1276" i="43"/>
  <c r="C1277" i="43"/>
  <c r="C1278" i="43"/>
  <c r="C1279" i="43"/>
  <c r="C1280" i="43"/>
  <c r="C1281" i="43"/>
  <c r="C1282" i="43"/>
  <c r="C1283" i="43"/>
  <c r="C1284" i="43"/>
  <c r="C1285" i="43"/>
  <c r="C1286" i="43"/>
  <c r="C1287" i="43"/>
  <c r="C1288" i="43"/>
  <c r="C1289" i="43"/>
  <c r="C1290" i="43"/>
  <c r="C1291" i="43"/>
  <c r="C1292" i="43"/>
  <c r="C1293" i="43"/>
  <c r="C1294" i="43"/>
  <c r="C1295" i="43"/>
  <c r="C1296" i="43"/>
  <c r="C1297" i="43"/>
  <c r="C1298" i="43"/>
  <c r="C1299" i="43"/>
  <c r="C1300" i="43"/>
  <c r="C1301" i="43"/>
  <c r="C1302" i="43"/>
  <c r="C1303" i="43"/>
  <c r="C1304" i="43"/>
  <c r="C1305" i="43"/>
  <c r="C1306" i="43"/>
  <c r="C1307" i="43"/>
  <c r="C1308" i="43"/>
  <c r="C1309" i="43"/>
  <c r="C1310" i="43"/>
  <c r="C1311" i="43"/>
  <c r="C1312" i="43"/>
  <c r="C1313" i="43"/>
  <c r="C1314" i="43"/>
  <c r="C1315" i="43"/>
  <c r="C1316" i="43"/>
  <c r="C1317" i="43"/>
  <c r="C1318" i="43"/>
  <c r="C1319" i="43"/>
  <c r="C1320" i="43"/>
  <c r="C1321" i="43"/>
  <c r="C1322" i="43"/>
  <c r="C1323" i="43"/>
  <c r="C1324" i="43"/>
  <c r="C1325" i="43"/>
  <c r="C1326" i="43"/>
  <c r="C1327" i="43"/>
  <c r="C1328" i="43"/>
  <c r="C1329" i="43"/>
  <c r="C1330" i="43"/>
  <c r="C1331" i="43"/>
  <c r="C1332" i="43"/>
  <c r="C1333" i="43"/>
  <c r="C1334" i="43"/>
  <c r="C1335" i="43"/>
  <c r="C1336" i="43"/>
  <c r="C1337" i="43"/>
  <c r="C1338" i="43"/>
  <c r="C1339" i="43"/>
  <c r="C1340" i="43"/>
  <c r="C1341" i="43"/>
  <c r="C1342" i="43"/>
  <c r="C1343" i="43"/>
  <c r="C1344" i="43"/>
  <c r="C1345" i="43"/>
  <c r="C1346" i="43"/>
  <c r="C1347" i="43"/>
  <c r="C1348" i="43"/>
  <c r="C1349" i="43"/>
  <c r="C1350" i="43"/>
  <c r="C1351" i="43"/>
  <c r="C1352" i="43"/>
  <c r="C1353" i="43"/>
  <c r="C1354" i="43"/>
  <c r="C1355" i="43"/>
  <c r="C1356" i="43"/>
  <c r="C1357" i="43"/>
  <c r="C1358" i="43"/>
  <c r="C1359" i="43"/>
  <c r="C1360" i="43"/>
  <c r="C1361" i="43"/>
  <c r="C1362" i="43"/>
  <c r="C1363" i="43"/>
  <c r="C1364" i="43"/>
  <c r="C1365" i="43"/>
  <c r="C1366" i="43"/>
  <c r="C1367" i="43"/>
  <c r="C1368" i="43"/>
  <c r="C1369" i="43"/>
  <c r="C1370" i="43"/>
  <c r="C1371" i="43"/>
  <c r="C1372" i="43"/>
  <c r="C1373" i="43"/>
  <c r="C1374" i="43"/>
  <c r="C1375" i="43"/>
  <c r="C1376" i="43"/>
  <c r="C1377" i="43"/>
  <c r="C1378" i="43"/>
  <c r="C1379" i="43"/>
  <c r="C1380" i="43"/>
  <c r="C1381" i="43"/>
  <c r="C1382" i="43"/>
  <c r="C1383" i="43"/>
  <c r="C1384" i="43"/>
  <c r="C1385" i="43"/>
  <c r="C1386" i="43"/>
  <c r="C1387" i="43"/>
  <c r="C1388" i="43"/>
  <c r="C1389" i="43"/>
  <c r="C1390" i="43"/>
  <c r="C1391" i="43"/>
  <c r="C1392" i="43"/>
  <c r="C1393" i="43"/>
  <c r="C1394" i="43"/>
  <c r="C1395" i="43"/>
  <c r="C1396" i="43"/>
  <c r="C1397" i="43"/>
  <c r="C1398" i="43"/>
  <c r="C1399" i="43"/>
  <c r="C1400" i="43"/>
  <c r="C1401" i="43"/>
  <c r="C1402" i="43"/>
  <c r="C1403" i="43"/>
  <c r="C1404" i="43"/>
  <c r="C1405" i="43"/>
  <c r="C1406" i="43"/>
  <c r="C1407" i="43"/>
  <c r="C1408" i="43"/>
  <c r="C1409" i="43"/>
  <c r="C1410" i="43"/>
  <c r="C1411" i="43"/>
  <c r="C1412" i="43"/>
  <c r="C1413" i="43"/>
  <c r="C1414" i="43"/>
  <c r="C1415" i="43"/>
  <c r="C1416" i="43"/>
  <c r="C1417" i="43"/>
  <c r="C1418" i="43"/>
  <c r="C1419" i="43"/>
  <c r="C1420" i="43"/>
  <c r="C1421" i="43"/>
  <c r="C1422" i="43"/>
  <c r="C1423" i="43"/>
  <c r="C1424" i="43"/>
  <c r="C1425" i="43"/>
  <c r="C1426" i="43"/>
  <c r="C1427" i="43"/>
  <c r="C1428" i="43"/>
  <c r="C1429" i="43"/>
  <c r="C1430" i="43"/>
  <c r="C1431" i="43"/>
  <c r="C1432" i="43"/>
  <c r="C1433" i="43"/>
  <c r="C1434" i="43"/>
  <c r="C1435" i="43"/>
  <c r="C1436" i="43"/>
  <c r="C1437" i="43"/>
  <c r="C1438" i="43"/>
  <c r="C1439" i="43"/>
  <c r="C1440" i="43"/>
  <c r="C1441" i="43"/>
  <c r="C1442" i="43"/>
  <c r="C1443" i="43"/>
  <c r="C1444" i="43"/>
  <c r="C1445" i="43"/>
  <c r="C1446" i="43"/>
  <c r="C1447" i="43"/>
  <c r="C1448" i="43"/>
  <c r="C1449" i="43"/>
  <c r="C1450" i="43"/>
  <c r="C1451" i="43"/>
  <c r="C1452" i="43"/>
  <c r="C1453" i="43"/>
  <c r="C1454" i="43"/>
  <c r="C1455" i="43"/>
  <c r="C1456" i="43"/>
  <c r="C1457" i="43"/>
  <c r="C1458" i="43"/>
  <c r="C1459" i="43"/>
  <c r="C1460" i="43"/>
  <c r="C1461" i="43"/>
  <c r="C1462" i="43"/>
  <c r="C1463" i="43"/>
  <c r="C1464" i="43"/>
  <c r="C1465" i="43"/>
  <c r="C1466" i="43"/>
  <c r="C1467" i="43"/>
  <c r="C1468" i="43"/>
  <c r="C1469" i="43"/>
  <c r="C1470" i="43"/>
  <c r="C1471" i="43"/>
  <c r="C1472" i="43"/>
  <c r="C1473" i="43"/>
  <c r="C1474" i="43"/>
  <c r="C1475" i="43"/>
  <c r="C1476" i="43"/>
  <c r="C1477" i="43"/>
  <c r="C1478" i="43"/>
  <c r="C1479" i="43"/>
  <c r="C1480" i="43"/>
  <c r="C1481" i="43"/>
  <c r="C1482" i="43"/>
  <c r="C1483" i="43"/>
  <c r="C1484" i="43"/>
  <c r="C1485" i="43"/>
  <c r="C1486" i="43"/>
  <c r="C1487" i="43"/>
  <c r="C1488" i="43"/>
  <c r="C1489" i="43"/>
  <c r="C1490" i="43"/>
  <c r="C1491" i="43"/>
  <c r="C1492" i="43"/>
  <c r="C1493" i="43"/>
  <c r="C1494" i="43"/>
  <c r="C1495" i="43"/>
  <c r="C1496" i="43"/>
  <c r="C1497" i="43"/>
  <c r="C1498" i="43"/>
  <c r="C1499" i="43"/>
  <c r="C1500" i="43"/>
  <c r="C1501" i="43"/>
  <c r="C1502" i="43"/>
  <c r="C1503" i="43"/>
  <c r="C1504" i="43"/>
  <c r="C1505" i="43"/>
  <c r="C1506" i="43"/>
  <c r="C1507" i="43"/>
  <c r="C1508" i="43"/>
  <c r="C1509" i="43"/>
  <c r="C1510" i="43"/>
  <c r="C1511" i="43"/>
  <c r="C1512" i="43"/>
  <c r="C1513" i="43"/>
  <c r="C1514" i="43"/>
  <c r="C1515" i="43"/>
  <c r="C1516" i="43"/>
  <c r="C1517" i="43"/>
  <c r="C1518" i="43"/>
  <c r="C1519" i="43"/>
  <c r="C1520" i="43"/>
  <c r="C1521" i="43"/>
  <c r="C1522" i="43"/>
  <c r="C1523" i="43"/>
  <c r="C1524" i="43"/>
  <c r="C1525" i="43"/>
  <c r="C1526" i="43"/>
  <c r="C1527" i="43"/>
  <c r="C1528" i="43"/>
  <c r="C1529" i="43"/>
  <c r="C1530" i="43"/>
  <c r="C1531" i="43"/>
  <c r="C1532" i="43"/>
  <c r="C1533" i="43"/>
  <c r="C1534" i="43"/>
  <c r="C1535" i="43"/>
  <c r="C1536" i="43"/>
  <c r="C1537" i="43"/>
  <c r="C1538" i="43"/>
  <c r="C1539" i="43"/>
  <c r="C1540" i="43"/>
  <c r="C1541" i="43"/>
  <c r="C1542" i="43"/>
  <c r="C1543" i="43"/>
  <c r="C1544" i="43"/>
  <c r="C1545" i="43"/>
  <c r="C1546" i="43"/>
  <c r="C1547" i="43"/>
  <c r="C1548" i="43"/>
  <c r="C1549" i="43"/>
  <c r="C1550" i="43"/>
  <c r="C1551" i="43"/>
  <c r="C1552" i="43"/>
  <c r="C1553" i="43"/>
  <c r="C1554" i="43"/>
  <c r="C1555" i="43"/>
  <c r="C1556" i="43"/>
  <c r="C1557" i="43"/>
  <c r="C1558" i="43"/>
  <c r="C1559" i="43"/>
  <c r="C1560" i="43"/>
  <c r="C1561" i="43"/>
  <c r="C1562" i="43"/>
  <c r="C1563" i="43"/>
  <c r="C1564" i="43"/>
  <c r="C1565" i="43"/>
  <c r="C1566" i="43"/>
  <c r="C1567" i="43"/>
  <c r="C1568" i="43"/>
  <c r="C1569" i="43"/>
  <c r="C1570" i="43"/>
  <c r="C1571" i="43"/>
  <c r="C1572" i="43"/>
  <c r="C1573" i="43"/>
  <c r="C1574" i="43"/>
  <c r="C1575" i="43"/>
  <c r="C1576" i="43"/>
  <c r="C1577" i="43"/>
  <c r="C1578" i="43"/>
  <c r="C1579" i="43"/>
  <c r="C1580" i="43"/>
  <c r="C1581" i="43"/>
  <c r="C1582" i="43"/>
  <c r="C1583" i="43"/>
  <c r="C1584" i="43"/>
  <c r="C1585" i="43"/>
  <c r="C1586" i="43"/>
  <c r="C1587" i="43"/>
  <c r="C1588" i="43"/>
  <c r="C1589" i="43"/>
  <c r="C1590" i="43"/>
  <c r="C1591" i="43"/>
  <c r="C1592" i="43"/>
  <c r="C1593" i="43"/>
  <c r="C1594" i="43"/>
  <c r="C1595" i="43"/>
  <c r="C1596" i="43"/>
  <c r="C1597" i="43"/>
  <c r="C1598" i="43"/>
  <c r="C1599" i="43"/>
  <c r="C1600" i="43"/>
  <c r="C1601" i="43"/>
  <c r="C1602" i="43"/>
  <c r="C1603" i="43"/>
  <c r="C1604" i="43"/>
  <c r="C1605" i="43"/>
  <c r="C1606" i="43"/>
  <c r="C1607" i="43"/>
  <c r="C1608" i="43"/>
  <c r="C1609" i="43"/>
  <c r="C1610" i="43"/>
  <c r="C1611" i="43"/>
  <c r="C1612" i="43"/>
  <c r="C1613" i="43"/>
  <c r="C1614" i="43"/>
  <c r="C1615" i="43"/>
  <c r="C1616" i="43"/>
  <c r="C1617" i="43"/>
  <c r="C1618" i="43"/>
  <c r="C1619" i="43"/>
  <c r="C1620" i="43"/>
  <c r="C1621" i="43"/>
  <c r="C1622" i="43"/>
  <c r="C1623" i="43"/>
  <c r="C1624" i="43"/>
  <c r="C1625" i="43"/>
  <c r="C1626" i="43"/>
  <c r="C1627" i="43"/>
  <c r="C1628" i="43"/>
  <c r="C1629" i="43"/>
  <c r="C1630" i="43"/>
  <c r="C1631" i="43"/>
  <c r="C1632" i="43"/>
  <c r="C1633" i="43"/>
  <c r="C1634" i="43"/>
  <c r="C1635" i="43"/>
  <c r="C1636" i="43"/>
  <c r="C1637" i="43"/>
  <c r="C1638" i="43"/>
  <c r="C1639" i="43"/>
  <c r="C1640" i="43"/>
  <c r="C1641" i="43"/>
  <c r="C1642" i="43"/>
  <c r="C1643" i="43"/>
  <c r="C1644" i="43"/>
  <c r="C1645" i="43"/>
  <c r="C1646" i="43"/>
  <c r="C1647" i="43"/>
  <c r="C1648" i="43"/>
  <c r="C1649" i="43"/>
  <c r="C1650" i="43"/>
  <c r="C1651" i="43"/>
  <c r="C1652" i="43"/>
  <c r="C1653" i="43"/>
  <c r="C1654" i="43"/>
  <c r="C1655" i="43"/>
  <c r="C1656" i="43"/>
  <c r="C1657" i="43"/>
  <c r="C1658" i="43"/>
  <c r="C1659" i="43"/>
  <c r="C1660" i="43"/>
  <c r="C1661" i="43"/>
  <c r="C1662" i="43"/>
  <c r="C1663" i="43"/>
  <c r="C1664" i="43"/>
  <c r="C1665" i="43"/>
  <c r="C1666" i="43"/>
  <c r="C1667" i="43"/>
  <c r="C1668" i="43"/>
  <c r="C1669" i="43"/>
  <c r="C1670" i="43"/>
  <c r="C1671" i="43"/>
  <c r="C1672" i="43"/>
  <c r="C1673" i="43"/>
  <c r="C1674" i="43"/>
  <c r="C1675" i="43"/>
  <c r="C1676" i="43"/>
  <c r="C1677" i="43"/>
  <c r="C1678" i="43"/>
  <c r="C1679" i="43"/>
  <c r="C1680" i="43"/>
  <c r="C1681" i="43"/>
  <c r="C1682" i="43"/>
  <c r="C1683" i="43"/>
  <c r="C1684" i="43"/>
  <c r="C1685" i="43"/>
  <c r="C1686" i="43"/>
  <c r="C1687" i="43"/>
  <c r="C1688" i="43"/>
  <c r="C1689" i="43"/>
  <c r="C1690" i="43"/>
  <c r="C1691" i="43"/>
  <c r="C1692" i="43"/>
  <c r="C1693" i="43"/>
  <c r="C1694" i="43"/>
  <c r="C1695" i="43"/>
  <c r="C1696" i="43"/>
  <c r="C1697" i="43"/>
  <c r="C1698" i="43"/>
  <c r="C1699" i="43"/>
  <c r="C1700" i="43"/>
  <c r="C1701" i="43"/>
  <c r="C1702" i="43"/>
  <c r="C1703" i="43"/>
  <c r="C1704" i="43"/>
  <c r="C1705" i="43"/>
  <c r="C1706" i="43"/>
  <c r="C1707" i="43"/>
  <c r="C1708" i="43"/>
  <c r="C1709" i="43"/>
  <c r="C1710" i="43"/>
  <c r="C1711" i="43"/>
  <c r="C1712" i="43"/>
  <c r="C1713" i="43"/>
  <c r="C1714" i="43"/>
  <c r="C1715" i="43"/>
  <c r="C1716" i="43"/>
  <c r="C1717" i="43"/>
  <c r="C1718" i="43"/>
  <c r="C1719" i="43"/>
  <c r="C1720" i="43"/>
  <c r="C1721" i="43"/>
  <c r="C1722" i="43"/>
  <c r="C1723" i="43"/>
  <c r="C1724" i="43"/>
  <c r="C1725" i="43"/>
  <c r="C1726" i="43"/>
  <c r="C1727" i="43"/>
  <c r="C1728" i="43"/>
  <c r="C1729" i="43"/>
  <c r="C1730" i="43"/>
  <c r="C1731" i="43"/>
  <c r="C1732" i="43"/>
  <c r="C1733" i="43"/>
  <c r="C1734" i="43"/>
  <c r="C1735" i="43"/>
  <c r="C1736" i="43"/>
  <c r="C1737" i="43"/>
  <c r="C1738" i="43"/>
  <c r="C1739" i="43"/>
  <c r="C1740" i="43"/>
  <c r="C1741" i="43"/>
  <c r="C1742" i="43"/>
  <c r="C1743" i="43"/>
  <c r="C1744" i="43"/>
  <c r="C1745" i="43"/>
  <c r="C1746" i="43"/>
  <c r="C1747" i="43"/>
  <c r="C1748" i="43"/>
  <c r="C1749" i="43"/>
  <c r="C1750" i="43"/>
  <c r="C1751" i="43"/>
  <c r="C1752" i="43"/>
  <c r="C1753" i="43"/>
  <c r="C1754" i="43"/>
  <c r="C1755" i="43"/>
  <c r="C1756" i="43"/>
  <c r="C1757" i="43"/>
  <c r="C1758" i="43"/>
  <c r="C1759" i="43"/>
  <c r="C1760" i="43"/>
  <c r="C1761" i="43"/>
  <c r="C1762" i="43"/>
  <c r="C1763" i="43"/>
  <c r="C1764" i="43"/>
  <c r="C1765" i="43"/>
  <c r="C1766" i="43"/>
  <c r="C1767" i="43"/>
  <c r="C1768" i="43"/>
  <c r="C1769" i="43"/>
  <c r="C1770" i="43"/>
  <c r="C1771" i="43"/>
  <c r="C1772" i="43"/>
  <c r="C1773" i="43"/>
  <c r="C1774" i="43"/>
  <c r="C1775" i="43"/>
  <c r="C1776" i="43"/>
  <c r="C1777" i="43"/>
  <c r="C1778" i="43"/>
  <c r="C1779" i="43"/>
  <c r="C1780" i="43"/>
  <c r="C1781" i="43"/>
  <c r="C1782" i="43"/>
  <c r="C1783" i="43"/>
  <c r="C1784" i="43"/>
  <c r="C1785" i="43"/>
  <c r="C1786" i="43"/>
  <c r="C1787" i="43"/>
  <c r="C1788" i="43"/>
  <c r="C1789" i="43"/>
  <c r="C1790" i="43"/>
  <c r="C1791" i="43"/>
  <c r="C1792" i="43"/>
  <c r="C1793" i="43"/>
  <c r="C1794" i="43"/>
  <c r="C1795" i="43"/>
  <c r="C1796" i="43"/>
  <c r="C1797" i="43"/>
  <c r="C1798" i="43"/>
  <c r="C1799" i="43"/>
  <c r="C1800" i="43"/>
  <c r="C1801" i="43"/>
  <c r="C1802" i="43"/>
  <c r="C1803" i="43"/>
  <c r="C1804" i="43"/>
  <c r="C1805" i="43"/>
  <c r="C1806" i="43"/>
  <c r="C1807" i="43"/>
  <c r="C1808" i="43"/>
  <c r="C1809" i="43"/>
  <c r="C1810" i="43"/>
  <c r="C1811" i="43"/>
  <c r="C1812" i="43"/>
  <c r="C1813" i="43"/>
  <c r="C1814" i="43"/>
  <c r="C1815" i="43"/>
  <c r="C1816" i="43"/>
  <c r="C1817" i="43"/>
  <c r="C1818" i="43"/>
  <c r="C1819" i="43"/>
  <c r="C1820" i="43"/>
  <c r="C1821" i="43"/>
  <c r="C1822" i="43"/>
  <c r="C1823" i="43"/>
  <c r="C1824" i="43"/>
  <c r="C1825" i="43"/>
  <c r="C1826" i="43"/>
  <c r="C1827" i="43"/>
  <c r="C1828" i="43"/>
  <c r="C1829" i="43"/>
  <c r="C1830" i="43"/>
  <c r="C1831" i="43"/>
  <c r="C1832" i="43"/>
  <c r="C1833" i="43"/>
  <c r="C1834" i="43"/>
  <c r="C1835" i="43"/>
  <c r="C1836" i="43"/>
  <c r="C1837" i="43"/>
  <c r="C1838" i="43"/>
  <c r="C1839" i="43"/>
  <c r="C1840" i="43"/>
  <c r="C1841" i="43"/>
  <c r="C1842" i="43"/>
  <c r="C1843" i="43"/>
  <c r="C1844" i="43"/>
  <c r="C1845" i="43"/>
  <c r="C1846" i="43"/>
  <c r="C1847" i="43"/>
  <c r="C1848" i="43"/>
  <c r="C1849" i="43"/>
  <c r="C1850" i="43"/>
  <c r="C1851" i="43"/>
  <c r="C1852" i="43"/>
  <c r="C1853" i="43"/>
  <c r="C1854" i="43"/>
  <c r="C1855" i="43"/>
  <c r="C1856" i="43"/>
  <c r="C1857" i="43"/>
  <c r="C1858" i="43"/>
  <c r="C1859" i="43"/>
  <c r="C1860" i="43"/>
  <c r="C1861" i="43"/>
  <c r="C1862" i="43"/>
  <c r="C1863" i="43"/>
  <c r="C1864" i="43"/>
  <c r="C1865" i="43"/>
  <c r="C1866" i="43"/>
  <c r="C1867" i="43"/>
  <c r="C1868" i="43"/>
  <c r="C1869" i="43"/>
  <c r="C1870" i="43"/>
  <c r="C1871" i="43"/>
  <c r="C1872" i="43"/>
  <c r="C1873" i="43"/>
  <c r="C1874" i="43"/>
  <c r="C1875" i="43"/>
  <c r="C1876" i="43"/>
  <c r="C1877" i="43"/>
  <c r="C1878" i="43"/>
  <c r="C1879" i="43"/>
  <c r="C1880" i="43"/>
  <c r="C1881" i="43"/>
  <c r="C1882" i="43"/>
  <c r="C1883" i="43"/>
  <c r="C1884" i="43"/>
  <c r="C1885" i="43"/>
  <c r="C1886" i="43"/>
  <c r="C1887" i="43"/>
  <c r="C1888" i="43"/>
  <c r="C1889" i="43"/>
  <c r="C1890" i="43"/>
  <c r="C1891" i="43"/>
  <c r="C1892" i="43"/>
  <c r="C1893" i="43"/>
  <c r="C1894" i="43"/>
  <c r="C1895" i="43"/>
  <c r="C1896" i="43"/>
  <c r="C1897" i="43"/>
  <c r="C1898" i="43"/>
  <c r="C1899" i="43"/>
  <c r="C1900" i="43"/>
  <c r="C1901" i="43"/>
  <c r="C1902" i="43"/>
  <c r="C1903" i="43"/>
  <c r="C1904" i="43"/>
  <c r="C1905" i="43"/>
  <c r="C1906" i="43"/>
  <c r="C1907" i="43"/>
  <c r="C1908" i="43"/>
  <c r="C1909" i="43"/>
  <c r="C1910" i="43"/>
  <c r="C1911" i="43"/>
  <c r="C1912" i="43"/>
  <c r="C1913" i="43"/>
  <c r="C1914" i="43"/>
  <c r="C1915" i="43"/>
  <c r="C1916" i="43"/>
  <c r="C1917" i="43"/>
  <c r="C1918" i="43"/>
  <c r="C1919" i="43"/>
  <c r="C1920" i="43"/>
  <c r="C1921" i="43"/>
  <c r="C1922" i="43"/>
  <c r="C1923" i="43"/>
  <c r="C1924" i="43"/>
  <c r="C1925" i="43"/>
  <c r="C1926" i="43"/>
  <c r="C1927" i="43"/>
  <c r="C1928" i="43"/>
  <c r="C1929" i="43"/>
  <c r="C1930" i="43"/>
  <c r="C1931" i="43"/>
  <c r="C1932" i="43"/>
  <c r="C1933" i="43"/>
  <c r="C1934" i="43"/>
  <c r="C1935" i="43"/>
  <c r="C1936" i="43"/>
  <c r="C1937" i="43"/>
  <c r="C1938" i="43"/>
  <c r="C1939" i="43"/>
  <c r="C1940" i="43"/>
  <c r="C1941" i="43"/>
  <c r="C1942" i="43"/>
  <c r="C1943" i="43"/>
  <c r="C1944" i="43"/>
  <c r="C1945" i="43"/>
  <c r="C1946" i="43"/>
  <c r="C1947" i="43"/>
  <c r="C1948" i="43"/>
  <c r="C1949" i="43"/>
  <c r="C1950" i="43"/>
  <c r="C1951" i="43"/>
  <c r="C1952" i="43"/>
  <c r="C1953" i="43"/>
  <c r="C1954" i="43"/>
  <c r="C1955" i="43"/>
  <c r="C1956" i="43"/>
  <c r="C1957" i="43"/>
  <c r="C1958" i="43"/>
  <c r="C1959" i="43"/>
  <c r="C1960" i="43"/>
  <c r="C1961" i="43"/>
  <c r="C1962" i="43"/>
  <c r="C1963" i="43"/>
  <c r="C1964" i="43"/>
  <c r="C1965" i="43"/>
  <c r="C1966" i="43"/>
  <c r="C1967" i="43"/>
  <c r="C1968" i="43"/>
  <c r="C1969" i="43"/>
  <c r="C1970" i="43"/>
  <c r="C1971" i="43"/>
  <c r="C1972" i="43"/>
  <c r="C1973" i="43"/>
  <c r="C1974" i="43"/>
  <c r="C1975" i="43"/>
  <c r="C1976" i="43"/>
  <c r="C1977" i="43"/>
  <c r="C1978" i="43"/>
  <c r="C1979" i="43"/>
  <c r="C1980" i="43"/>
  <c r="C1981" i="43"/>
  <c r="C1982" i="43"/>
  <c r="C1983" i="43"/>
  <c r="C1984" i="43"/>
  <c r="C1985" i="43"/>
  <c r="C1986" i="43"/>
  <c r="C1987" i="43"/>
  <c r="C1988" i="43"/>
  <c r="C1989" i="43"/>
  <c r="C1990" i="43"/>
  <c r="C1991" i="43"/>
  <c r="C1992" i="43"/>
  <c r="C1993" i="43"/>
  <c r="C1994" i="43"/>
  <c r="C1995" i="43"/>
  <c r="C1996" i="43"/>
  <c r="C1997" i="43"/>
  <c r="C1998" i="43"/>
  <c r="C1999" i="43"/>
  <c r="C2000" i="43"/>
  <c r="C2001" i="43"/>
  <c r="C2002" i="43"/>
  <c r="C2003" i="43"/>
  <c r="C2004" i="43"/>
  <c r="C2005" i="43"/>
  <c r="C2006" i="43"/>
  <c r="C2007" i="43"/>
  <c r="C2008" i="43"/>
  <c r="C2009" i="43"/>
  <c r="C2010" i="43"/>
  <c r="C2011" i="43"/>
  <c r="C2012" i="43"/>
  <c r="C2013" i="43"/>
  <c r="C2014" i="43"/>
  <c r="C2015" i="43"/>
  <c r="C2016" i="43"/>
  <c r="C2017" i="43"/>
  <c r="C2018" i="43"/>
  <c r="C2019" i="43"/>
  <c r="C2020" i="43"/>
  <c r="C2021" i="43"/>
  <c r="C2022" i="43"/>
  <c r="C2023" i="43"/>
  <c r="C2024" i="43"/>
  <c r="C2025" i="43"/>
  <c r="C2026" i="43"/>
  <c r="C2027" i="43"/>
  <c r="C2028" i="43"/>
  <c r="C2029" i="43"/>
  <c r="C2030" i="43"/>
  <c r="C2031" i="43"/>
  <c r="C2032" i="43"/>
  <c r="C2033" i="43"/>
  <c r="C2034" i="43"/>
  <c r="C2035" i="43"/>
  <c r="C2036" i="43"/>
  <c r="C2037" i="43"/>
  <c r="C2038" i="43"/>
  <c r="C2039" i="43"/>
  <c r="C2040" i="43"/>
  <c r="C2041" i="43"/>
  <c r="C2042" i="43"/>
  <c r="C2043" i="43"/>
  <c r="C2044" i="43"/>
  <c r="C2045" i="43"/>
  <c r="C2046" i="43"/>
  <c r="C2047" i="43"/>
  <c r="C2048" i="43"/>
  <c r="C2049" i="43"/>
  <c r="C2050" i="43"/>
  <c r="C2051" i="43"/>
  <c r="C2052" i="43"/>
  <c r="C2053" i="43"/>
  <c r="C2054" i="43"/>
  <c r="C2055" i="43"/>
  <c r="C2056" i="43"/>
  <c r="C2057" i="43"/>
  <c r="C2058" i="43"/>
  <c r="C2059" i="43"/>
  <c r="C2060" i="43"/>
  <c r="C2061" i="43"/>
  <c r="C2062" i="43"/>
  <c r="C2063" i="43"/>
  <c r="C2064" i="43"/>
  <c r="C2065" i="43"/>
  <c r="C2066" i="43"/>
  <c r="C2067" i="43"/>
  <c r="C2068" i="43"/>
  <c r="C2069" i="43"/>
  <c r="C2070" i="43"/>
  <c r="C2071" i="43"/>
  <c r="C2072" i="43"/>
  <c r="C2073" i="43"/>
  <c r="C2074" i="43"/>
  <c r="C2075" i="43"/>
  <c r="C2076" i="43"/>
  <c r="C2077" i="43"/>
  <c r="C2078" i="43"/>
  <c r="C2079" i="43"/>
  <c r="C2080" i="43"/>
  <c r="C2081" i="43"/>
  <c r="C2082" i="43"/>
  <c r="C2083" i="43"/>
  <c r="C2084" i="43"/>
  <c r="C2085" i="43"/>
  <c r="C2086" i="43"/>
  <c r="C2087" i="43"/>
  <c r="C2088" i="43"/>
  <c r="C2089" i="43"/>
  <c r="C2090" i="43"/>
  <c r="C2091" i="43"/>
  <c r="C2092" i="43"/>
  <c r="C2093" i="43"/>
  <c r="C2094" i="43"/>
  <c r="C2095" i="43"/>
  <c r="C2096" i="43"/>
  <c r="C2097" i="43"/>
  <c r="C2098" i="43"/>
  <c r="C2099" i="43"/>
  <c r="C2100" i="43"/>
  <c r="C2101" i="43"/>
  <c r="C2102" i="43"/>
  <c r="C2103" i="43"/>
  <c r="C2104" i="43"/>
  <c r="C2105" i="43"/>
  <c r="C2106" i="43"/>
  <c r="C2107" i="43"/>
  <c r="C2108" i="43"/>
  <c r="C2109" i="43"/>
  <c r="C2110" i="43"/>
  <c r="C2111" i="43"/>
  <c r="C2112" i="43"/>
  <c r="C2113" i="43"/>
  <c r="C2114" i="43"/>
  <c r="C2115" i="43"/>
  <c r="C2116" i="43"/>
  <c r="C2117" i="43"/>
  <c r="C2118" i="43"/>
  <c r="C2119" i="43"/>
  <c r="C2120" i="43"/>
  <c r="C2121" i="43"/>
  <c r="C2122" i="43"/>
  <c r="C2123" i="43"/>
  <c r="C2124" i="43"/>
  <c r="C2125" i="43"/>
  <c r="C2126" i="43"/>
  <c r="C2127" i="43"/>
  <c r="C2128" i="43"/>
  <c r="C2129" i="43"/>
  <c r="C2130" i="43"/>
  <c r="C2131" i="43"/>
  <c r="C2132" i="43"/>
  <c r="C2133" i="43"/>
  <c r="C2134" i="43"/>
  <c r="C2135" i="43"/>
  <c r="C2136" i="43"/>
  <c r="C2137" i="43"/>
  <c r="C2138" i="43"/>
  <c r="C2139" i="43"/>
  <c r="C2140" i="43"/>
  <c r="C2141" i="43"/>
  <c r="C2142" i="43"/>
  <c r="C2143" i="43"/>
  <c r="C2144" i="43"/>
  <c r="C2145" i="43"/>
  <c r="C2146" i="43"/>
  <c r="C2147" i="43"/>
  <c r="C2148" i="43"/>
  <c r="C2149" i="43"/>
  <c r="C2150" i="43"/>
  <c r="C2151" i="43"/>
  <c r="C2152" i="43"/>
  <c r="C2153" i="43"/>
  <c r="C2154" i="43"/>
  <c r="C2155" i="43"/>
  <c r="C2156" i="43"/>
  <c r="C2157" i="43"/>
  <c r="C2158" i="43"/>
  <c r="C2159" i="43"/>
  <c r="C2160" i="43"/>
  <c r="C2161" i="43"/>
  <c r="C2162" i="43"/>
  <c r="C2163" i="43"/>
  <c r="C2164" i="43"/>
  <c r="C2165" i="43"/>
  <c r="C2166" i="43"/>
  <c r="C2167" i="43"/>
  <c r="C2168" i="43"/>
  <c r="C2169" i="43"/>
  <c r="C2170" i="43"/>
  <c r="C2171" i="43"/>
  <c r="C2172" i="43"/>
  <c r="C2173" i="43"/>
  <c r="C2174" i="43"/>
  <c r="C2175" i="43"/>
  <c r="C2176" i="43"/>
  <c r="C2177" i="43"/>
  <c r="C2178" i="43"/>
  <c r="C2179" i="43"/>
  <c r="C2180" i="43"/>
  <c r="C2181" i="43"/>
  <c r="C2182" i="43"/>
  <c r="C2183" i="43"/>
  <c r="C2184" i="43"/>
  <c r="C2185" i="43"/>
  <c r="C2186" i="43"/>
  <c r="C2187" i="43"/>
  <c r="C2188" i="43"/>
  <c r="C2189" i="43"/>
  <c r="C2190" i="43"/>
  <c r="C2191" i="43"/>
  <c r="C2192" i="43"/>
  <c r="C2193" i="43"/>
  <c r="C2194" i="43"/>
  <c r="C2195" i="43"/>
  <c r="C2196" i="43"/>
  <c r="C2197" i="43"/>
  <c r="C2198" i="43"/>
  <c r="C2199" i="43"/>
  <c r="C2200" i="43"/>
  <c r="C2201" i="43"/>
  <c r="C2202" i="43"/>
  <c r="C2203" i="43"/>
  <c r="C2204" i="43"/>
  <c r="C2205" i="43"/>
  <c r="C2206" i="43"/>
  <c r="C2207" i="43"/>
  <c r="C2208" i="43"/>
  <c r="C2209" i="43"/>
  <c r="C2210" i="43"/>
  <c r="C2211" i="43"/>
  <c r="C2212" i="43"/>
  <c r="C2213" i="43"/>
  <c r="C2214" i="43"/>
  <c r="C2215" i="43"/>
  <c r="C2216" i="43"/>
  <c r="C2217" i="43"/>
  <c r="C2218" i="43"/>
  <c r="C2219" i="43"/>
  <c r="C2220" i="43"/>
  <c r="C2221" i="43"/>
  <c r="C2222" i="43"/>
  <c r="C2223" i="43"/>
  <c r="C2224" i="43"/>
  <c r="C2225" i="43"/>
  <c r="C2226" i="43"/>
  <c r="C2227" i="43"/>
  <c r="C2228" i="43"/>
  <c r="C2229" i="43"/>
  <c r="C2230" i="43"/>
  <c r="C2231" i="43"/>
  <c r="C2232" i="43"/>
  <c r="C2233" i="43"/>
  <c r="C2234" i="43"/>
  <c r="C2235" i="43"/>
  <c r="C2236" i="43"/>
  <c r="C2237" i="43"/>
  <c r="C2238" i="43"/>
  <c r="C2239" i="43"/>
  <c r="C2240" i="43"/>
  <c r="C2241" i="43"/>
  <c r="C2242" i="43"/>
  <c r="C2243" i="43"/>
  <c r="C2244" i="43"/>
  <c r="C2245" i="43"/>
  <c r="C2246" i="43"/>
  <c r="C2247" i="43"/>
  <c r="C2248" i="43"/>
  <c r="C2249" i="43"/>
  <c r="C2250" i="43"/>
  <c r="C2251" i="43"/>
  <c r="C2252" i="43"/>
  <c r="C2253" i="43"/>
  <c r="C2254" i="43"/>
  <c r="C2255" i="43"/>
  <c r="C2256" i="43"/>
  <c r="C2257" i="43"/>
  <c r="C2258" i="43"/>
  <c r="C2259" i="43"/>
  <c r="C2260" i="43"/>
  <c r="C2261" i="43"/>
  <c r="C2262" i="43"/>
  <c r="C2263" i="43"/>
  <c r="C2264" i="43"/>
  <c r="C2265" i="43"/>
  <c r="C2266" i="43"/>
  <c r="C2267" i="43"/>
  <c r="C2268" i="43"/>
  <c r="C2269" i="43"/>
  <c r="C2270" i="43"/>
  <c r="C2271" i="43"/>
  <c r="C2272" i="43"/>
  <c r="C2273" i="43"/>
  <c r="C2274" i="43"/>
  <c r="C2275" i="43"/>
  <c r="C2276" i="43"/>
  <c r="C2277" i="43"/>
  <c r="C2278" i="43"/>
  <c r="C2279" i="43"/>
  <c r="C2280" i="43"/>
  <c r="C2281" i="43"/>
  <c r="C2282" i="43"/>
  <c r="C2283" i="43"/>
  <c r="C2284" i="43"/>
  <c r="C2285" i="43"/>
  <c r="C2286" i="43"/>
  <c r="C2287" i="43"/>
  <c r="C2288" i="43"/>
  <c r="C2289" i="43"/>
  <c r="C2290" i="43"/>
  <c r="C2291" i="43"/>
  <c r="C2292" i="43"/>
  <c r="C2293" i="43"/>
  <c r="C2294" i="43"/>
  <c r="C2295" i="43"/>
  <c r="C2296" i="43"/>
  <c r="C2297" i="43"/>
  <c r="C2298" i="43"/>
  <c r="C2299" i="43"/>
  <c r="C2300" i="43"/>
  <c r="C2301" i="43"/>
  <c r="C2302" i="43"/>
  <c r="C2303" i="43"/>
  <c r="C2304" i="43"/>
  <c r="C2305" i="43"/>
  <c r="C2306" i="43"/>
  <c r="C2307" i="43"/>
  <c r="C2308" i="43"/>
  <c r="C2309" i="43"/>
  <c r="C2310" i="43"/>
  <c r="C2311" i="43"/>
  <c r="C2312" i="43"/>
  <c r="C2313" i="43"/>
  <c r="C2314" i="43"/>
  <c r="C2315" i="43"/>
  <c r="C2316" i="43"/>
  <c r="C2317" i="43"/>
  <c r="C2318" i="43"/>
  <c r="C2319" i="43"/>
  <c r="C2320" i="43"/>
  <c r="C2321" i="43"/>
  <c r="C2322" i="43"/>
  <c r="C2323" i="43"/>
  <c r="C2324" i="43"/>
  <c r="C2325" i="43"/>
  <c r="C2326" i="43"/>
  <c r="C2327" i="43"/>
  <c r="C2328" i="43"/>
  <c r="C2329" i="43"/>
  <c r="C2330" i="43"/>
  <c r="C2331" i="43"/>
  <c r="C2332" i="43"/>
  <c r="C2333" i="43"/>
  <c r="C2334" i="43"/>
  <c r="C2335" i="43"/>
  <c r="C2336" i="43"/>
  <c r="C2337" i="43"/>
  <c r="C2338" i="43"/>
  <c r="C2339" i="43"/>
  <c r="C2340" i="43"/>
  <c r="C2341" i="43"/>
  <c r="C2342" i="43"/>
  <c r="C2343" i="43"/>
  <c r="C2344" i="43"/>
  <c r="C2345" i="43"/>
  <c r="C2346" i="43"/>
  <c r="C2347" i="43"/>
  <c r="C2348" i="43"/>
  <c r="C2349" i="43"/>
  <c r="C2350" i="43"/>
  <c r="C2351" i="43"/>
  <c r="C2352" i="43"/>
  <c r="C2353" i="43"/>
  <c r="C2354" i="43"/>
  <c r="C2355" i="43"/>
  <c r="C2356" i="43"/>
  <c r="C2357" i="43"/>
  <c r="C2358" i="43"/>
  <c r="C2359" i="43"/>
  <c r="C2360" i="43"/>
  <c r="C2361" i="43"/>
  <c r="C2362" i="43"/>
  <c r="C2363" i="43"/>
  <c r="C2364" i="43"/>
  <c r="C2365" i="43"/>
  <c r="C2366" i="43"/>
  <c r="C2367" i="43"/>
  <c r="C2368" i="43"/>
  <c r="C2369" i="43"/>
  <c r="C2370" i="43"/>
  <c r="C2371" i="43"/>
  <c r="C2372" i="43"/>
  <c r="C2373" i="43"/>
  <c r="C2374" i="43"/>
  <c r="C2375" i="43"/>
  <c r="C2376" i="43"/>
  <c r="C2377" i="43"/>
  <c r="C2378" i="43"/>
  <c r="C2379" i="43"/>
  <c r="C2380" i="43"/>
  <c r="C2381" i="43"/>
  <c r="C2382" i="43"/>
  <c r="C2383" i="43"/>
  <c r="C2384" i="43"/>
  <c r="C2385" i="43"/>
  <c r="C2386" i="43"/>
  <c r="C2387" i="43"/>
  <c r="C2388" i="43"/>
  <c r="C2389" i="43"/>
  <c r="C2390" i="43"/>
  <c r="C2391" i="43"/>
  <c r="C2392" i="43"/>
  <c r="C2393" i="43"/>
  <c r="C2394" i="43"/>
  <c r="C2395" i="43"/>
  <c r="C2396" i="43"/>
  <c r="C2397" i="43"/>
  <c r="C2398" i="43"/>
  <c r="C2399" i="43"/>
  <c r="C2400" i="43"/>
  <c r="C2401" i="43"/>
  <c r="C2402" i="43"/>
  <c r="C2403" i="43"/>
  <c r="C2404" i="43"/>
  <c r="C2405" i="43"/>
  <c r="C2406" i="43"/>
  <c r="C2407" i="43"/>
  <c r="C2408" i="43"/>
  <c r="C2409" i="43"/>
  <c r="C2410" i="43"/>
  <c r="C2411" i="43"/>
  <c r="C2412" i="43"/>
  <c r="C2413" i="43"/>
  <c r="C2414" i="43"/>
  <c r="C2415" i="43"/>
  <c r="C2416" i="43"/>
  <c r="C2417" i="43"/>
  <c r="C2418" i="43"/>
  <c r="C2419" i="43"/>
  <c r="C2420" i="43"/>
  <c r="C2421" i="43"/>
  <c r="C2422" i="43"/>
  <c r="C2423" i="43"/>
  <c r="C2424" i="43"/>
  <c r="C2425" i="43"/>
  <c r="C2426" i="43"/>
  <c r="C2427" i="43"/>
  <c r="C2428" i="43"/>
  <c r="C2429" i="43"/>
  <c r="C2430" i="43"/>
  <c r="C2431" i="43"/>
  <c r="C2432" i="43"/>
  <c r="C2433" i="43"/>
  <c r="C2434" i="43"/>
  <c r="C2435" i="43"/>
  <c r="C2436" i="43"/>
  <c r="C2437" i="43"/>
  <c r="C2438" i="43"/>
  <c r="C2439" i="43"/>
  <c r="C2440" i="43"/>
  <c r="C2441" i="43"/>
  <c r="C2442" i="43"/>
  <c r="C2443" i="43"/>
  <c r="C2444" i="43"/>
  <c r="C2445" i="43"/>
  <c r="C2446" i="43"/>
  <c r="C2447" i="43"/>
  <c r="C2448" i="43"/>
  <c r="C2449" i="43"/>
  <c r="C2450" i="43"/>
  <c r="C2451" i="43"/>
  <c r="C2452" i="43"/>
  <c r="C2453" i="43"/>
  <c r="C2454" i="43"/>
  <c r="C2455" i="43"/>
  <c r="C2456" i="43"/>
  <c r="C2457" i="43"/>
  <c r="C2458" i="43"/>
  <c r="C2459" i="43"/>
  <c r="C2460" i="43"/>
  <c r="C2461" i="43"/>
  <c r="C2462" i="43"/>
  <c r="C2463" i="43"/>
  <c r="C2464" i="43"/>
  <c r="C2465" i="43"/>
  <c r="C2466" i="43"/>
  <c r="C2467" i="43"/>
  <c r="C2468" i="43"/>
  <c r="C2469" i="43"/>
  <c r="C2470" i="43"/>
  <c r="C2471" i="43"/>
  <c r="C2472" i="43"/>
  <c r="C2473" i="43"/>
  <c r="C2474" i="43"/>
  <c r="C2475" i="43"/>
  <c r="C2476" i="43"/>
  <c r="C2477" i="43"/>
  <c r="C2478" i="43"/>
  <c r="C2479" i="43"/>
  <c r="C2480" i="43"/>
  <c r="C2481" i="43"/>
  <c r="C2482" i="43"/>
  <c r="C2483" i="43"/>
  <c r="C2484" i="43"/>
  <c r="C2485" i="43"/>
  <c r="C2486" i="43"/>
  <c r="C2487" i="43"/>
  <c r="C2488" i="43"/>
  <c r="C2489" i="43"/>
  <c r="C2490" i="43"/>
  <c r="C2491" i="43"/>
  <c r="C2492" i="43"/>
  <c r="C2493" i="43"/>
  <c r="C2494" i="43"/>
  <c r="C2495" i="43"/>
  <c r="C2496" i="43"/>
  <c r="C2497" i="43"/>
  <c r="C2498" i="43"/>
  <c r="C2499" i="43"/>
  <c r="C2500" i="43"/>
  <c r="C2501" i="43"/>
  <c r="C2502" i="43"/>
  <c r="C2503" i="43"/>
  <c r="C2504" i="43"/>
  <c r="C2505" i="43"/>
  <c r="C2506" i="43"/>
  <c r="C2507" i="43"/>
  <c r="C2508" i="43"/>
  <c r="C2509" i="43"/>
  <c r="C2510" i="43"/>
  <c r="C2511" i="43"/>
  <c r="C2512" i="43"/>
  <c r="C2513" i="43"/>
  <c r="C2514" i="43"/>
  <c r="C2515" i="43"/>
  <c r="C2516" i="43"/>
  <c r="C2517" i="43"/>
  <c r="C2518" i="43"/>
  <c r="C2519" i="43"/>
  <c r="C2520" i="43"/>
  <c r="C2521" i="43"/>
  <c r="C2522" i="43"/>
  <c r="C2523" i="43"/>
  <c r="C2524" i="43"/>
  <c r="C2525" i="43"/>
  <c r="C2526" i="43"/>
  <c r="C2527" i="43"/>
  <c r="C2528" i="43"/>
  <c r="C2529" i="43"/>
  <c r="C2530" i="43"/>
  <c r="C2531" i="43"/>
  <c r="C2532" i="43"/>
  <c r="C2533" i="43"/>
  <c r="C2534" i="43"/>
  <c r="C2535" i="43"/>
  <c r="C2536" i="43"/>
  <c r="C2537" i="43"/>
  <c r="C2538" i="43"/>
  <c r="C2539" i="43"/>
  <c r="C2540" i="43"/>
  <c r="C2541" i="43"/>
  <c r="C2542" i="43"/>
  <c r="C2543" i="43"/>
  <c r="C2544" i="43"/>
  <c r="C2545" i="43"/>
  <c r="C2546" i="43"/>
  <c r="C2547" i="43"/>
  <c r="C2548" i="43"/>
  <c r="C2549" i="43"/>
  <c r="C2550" i="43"/>
  <c r="C2551" i="43"/>
  <c r="C2552" i="43"/>
  <c r="C2553" i="43"/>
  <c r="C2554" i="43"/>
  <c r="C2555" i="43"/>
  <c r="C2556" i="43"/>
  <c r="C2557" i="43"/>
  <c r="C2558" i="43"/>
  <c r="C2559" i="43"/>
  <c r="C2560" i="43"/>
  <c r="C2561" i="43"/>
  <c r="C2562" i="43"/>
  <c r="C2563" i="43"/>
  <c r="C2564" i="43"/>
  <c r="C2565" i="43"/>
  <c r="C2566" i="43"/>
  <c r="C2567" i="43"/>
  <c r="C2568" i="43"/>
  <c r="C2569" i="43"/>
  <c r="C2570" i="43"/>
  <c r="C2571" i="43"/>
  <c r="C2572" i="43"/>
  <c r="C2573" i="43"/>
  <c r="C2574" i="43"/>
  <c r="C2575" i="43"/>
  <c r="C2576" i="43"/>
  <c r="C2577" i="43"/>
  <c r="C2578" i="43"/>
  <c r="C2579" i="43"/>
  <c r="C2580" i="43"/>
  <c r="C2581" i="43"/>
  <c r="C2582" i="43"/>
  <c r="C2583" i="43"/>
  <c r="C2584" i="43"/>
  <c r="C2585" i="43"/>
  <c r="C2586" i="43"/>
  <c r="C2587" i="43"/>
  <c r="C2588" i="43"/>
  <c r="C2589" i="43"/>
  <c r="C2590" i="43"/>
  <c r="C2591" i="43"/>
  <c r="C2592" i="43"/>
  <c r="C2593" i="43"/>
  <c r="C2594" i="43"/>
  <c r="C2595" i="43"/>
  <c r="C2596" i="43"/>
  <c r="C2597" i="43"/>
  <c r="C2598" i="43"/>
  <c r="C2599" i="43"/>
  <c r="C2600" i="43"/>
  <c r="C2601" i="43"/>
  <c r="C2602" i="43"/>
  <c r="C2603" i="43"/>
  <c r="C2604" i="43"/>
  <c r="C2605" i="43"/>
  <c r="C2606" i="43"/>
  <c r="C2607" i="43"/>
  <c r="C2608" i="43"/>
  <c r="C2609" i="43"/>
  <c r="C2610" i="43"/>
  <c r="C2611" i="43"/>
  <c r="C2612" i="43"/>
  <c r="C2613" i="43"/>
  <c r="C2614" i="43"/>
  <c r="C2615" i="43"/>
  <c r="C2616" i="43"/>
  <c r="C2617" i="43"/>
  <c r="C2618" i="43"/>
  <c r="C2619" i="43"/>
  <c r="C2620" i="43"/>
  <c r="C2621" i="43"/>
  <c r="C2622" i="43"/>
  <c r="C2623" i="43"/>
  <c r="C2624" i="43"/>
  <c r="C2625" i="43"/>
  <c r="C2626" i="43"/>
  <c r="C2627" i="43"/>
  <c r="C2628" i="43"/>
  <c r="C2629" i="43"/>
  <c r="C2630" i="43"/>
  <c r="C2631" i="43"/>
  <c r="C2632" i="43"/>
  <c r="C2633" i="43"/>
  <c r="C2634" i="43"/>
  <c r="C2635" i="43"/>
  <c r="C2636" i="43"/>
  <c r="C2637" i="43"/>
  <c r="C2638" i="43"/>
  <c r="C2639" i="43"/>
  <c r="C2640" i="43"/>
  <c r="C2641" i="43"/>
  <c r="C2642" i="43"/>
  <c r="C2643" i="43"/>
  <c r="C2644" i="43"/>
  <c r="C2645" i="43"/>
  <c r="C2646" i="43"/>
  <c r="C2647" i="43"/>
  <c r="C2648" i="43"/>
  <c r="C2649" i="43"/>
  <c r="C2650" i="43"/>
  <c r="C2651" i="43"/>
  <c r="C2652" i="43"/>
  <c r="C2653" i="43"/>
  <c r="C2654" i="43"/>
  <c r="C2655" i="43"/>
  <c r="C2656" i="43"/>
  <c r="C2657" i="43"/>
  <c r="C2658" i="43"/>
  <c r="C2659" i="43"/>
  <c r="C2660" i="43"/>
  <c r="C2661" i="43"/>
  <c r="C2662" i="43"/>
  <c r="C2663" i="43"/>
  <c r="C2664" i="43"/>
  <c r="C2665" i="43"/>
  <c r="C2666" i="43"/>
  <c r="C2667" i="43"/>
  <c r="C2668" i="43"/>
  <c r="C2669" i="43"/>
  <c r="C2670" i="43"/>
  <c r="C2671" i="43"/>
  <c r="C2672" i="43"/>
  <c r="C2673" i="43"/>
  <c r="C2674" i="43"/>
  <c r="C2675" i="43"/>
  <c r="C2676" i="43"/>
  <c r="C2677" i="43"/>
  <c r="C2678" i="43"/>
  <c r="C2679" i="43"/>
  <c r="C2680" i="43"/>
  <c r="C2681" i="43"/>
  <c r="C2682" i="43"/>
  <c r="C2683" i="43"/>
  <c r="C2684" i="43"/>
  <c r="C2685" i="43"/>
  <c r="C2686" i="43"/>
  <c r="C2687" i="43"/>
  <c r="C2688" i="43"/>
  <c r="C2689" i="43"/>
  <c r="C2690" i="43"/>
  <c r="C2691" i="43"/>
  <c r="C2692" i="43"/>
  <c r="C2693" i="43"/>
  <c r="C2694" i="43"/>
  <c r="C2695" i="43"/>
  <c r="C2696" i="43"/>
  <c r="C2697" i="43"/>
  <c r="C2698" i="43"/>
  <c r="C2699" i="43"/>
  <c r="C2700" i="43"/>
  <c r="C2701" i="43"/>
  <c r="C2702" i="43"/>
  <c r="C2703" i="43"/>
  <c r="C2704" i="43"/>
  <c r="C2705" i="43"/>
  <c r="C2706" i="43"/>
  <c r="C2707" i="43"/>
  <c r="C2708" i="43"/>
  <c r="C2709" i="43"/>
  <c r="C2710" i="43"/>
  <c r="C2711" i="43"/>
  <c r="C2712" i="43"/>
  <c r="C2713" i="43"/>
  <c r="C2714" i="43"/>
  <c r="C2715" i="43"/>
  <c r="C2716" i="43"/>
  <c r="C2717" i="43"/>
  <c r="C2718" i="43"/>
  <c r="C2719" i="43"/>
  <c r="C2720" i="43"/>
  <c r="C2721" i="43"/>
  <c r="C2722" i="43"/>
  <c r="C2723" i="43"/>
  <c r="C2724" i="43"/>
  <c r="C2725" i="43"/>
  <c r="C2726" i="43"/>
  <c r="C2727" i="43"/>
  <c r="C2728" i="43"/>
  <c r="C2729" i="43"/>
  <c r="C2730" i="43"/>
  <c r="C2731" i="43"/>
  <c r="C2732" i="43"/>
  <c r="C2733" i="43"/>
  <c r="C2734" i="43"/>
  <c r="C2735" i="43"/>
  <c r="C2736" i="43"/>
  <c r="C2737" i="43"/>
  <c r="C2738" i="43"/>
  <c r="C2739" i="43"/>
  <c r="C2740" i="43"/>
  <c r="C2741" i="43"/>
  <c r="C2742" i="43"/>
  <c r="C2743" i="43"/>
  <c r="C2744" i="43"/>
  <c r="C2745" i="43"/>
  <c r="C2746" i="43"/>
  <c r="C2747" i="43"/>
  <c r="C2748" i="43"/>
  <c r="C2749" i="43"/>
  <c r="C2750" i="43"/>
  <c r="C2751" i="43"/>
  <c r="C2752" i="43"/>
  <c r="C2753" i="43"/>
  <c r="C2754" i="43"/>
  <c r="C2755" i="43"/>
  <c r="C2756" i="43"/>
  <c r="C2757" i="43"/>
  <c r="C2758" i="43"/>
  <c r="C2759" i="43"/>
  <c r="C2760" i="43"/>
  <c r="C2761" i="43"/>
  <c r="C2762" i="43"/>
  <c r="C2763" i="43"/>
  <c r="C2764" i="43"/>
  <c r="C2765" i="43"/>
  <c r="C2766" i="43"/>
  <c r="C2767" i="43"/>
  <c r="C2768" i="43"/>
  <c r="C2769" i="43"/>
  <c r="C2770" i="43"/>
  <c r="C2771" i="43"/>
  <c r="C2772" i="43"/>
  <c r="C2773" i="43"/>
  <c r="C2774" i="43"/>
  <c r="C2775" i="43"/>
  <c r="C2776" i="43"/>
  <c r="C2777" i="43"/>
  <c r="C2778" i="43"/>
  <c r="C2779" i="43"/>
  <c r="C2780" i="43"/>
  <c r="C2781" i="43"/>
  <c r="C2782" i="43"/>
  <c r="C2783" i="43"/>
  <c r="C2784" i="43"/>
  <c r="C2785" i="43"/>
  <c r="C2786" i="43"/>
  <c r="C2787" i="43"/>
  <c r="C2788" i="43"/>
  <c r="C2789" i="43"/>
  <c r="C2790" i="43"/>
  <c r="C2791" i="43"/>
  <c r="C2792" i="43"/>
  <c r="C2793" i="43"/>
  <c r="C2794" i="43"/>
  <c r="C2795" i="43"/>
  <c r="C2796" i="43"/>
  <c r="C2797" i="43"/>
  <c r="C2798" i="43"/>
  <c r="C2799" i="43"/>
  <c r="C2800" i="43"/>
  <c r="C2801" i="43"/>
  <c r="C2802" i="43"/>
  <c r="C2803" i="43"/>
  <c r="C2804" i="43"/>
  <c r="C2805" i="43"/>
  <c r="C2806" i="43"/>
  <c r="C2807" i="43"/>
  <c r="C2808" i="43"/>
  <c r="C2809" i="43"/>
  <c r="C2810" i="43"/>
  <c r="C2811" i="43"/>
  <c r="C2812" i="43"/>
  <c r="C2813" i="43"/>
  <c r="C2814" i="43"/>
  <c r="C2815" i="43"/>
  <c r="C2816" i="43"/>
  <c r="C2817" i="43"/>
  <c r="C2818" i="43"/>
  <c r="C2819" i="43"/>
  <c r="C2820" i="43"/>
  <c r="C2821" i="43"/>
  <c r="C2822" i="43"/>
  <c r="C2823" i="43"/>
  <c r="C2824" i="43"/>
  <c r="C2825" i="43"/>
  <c r="C2826" i="43"/>
  <c r="C2827" i="43"/>
  <c r="C2828" i="43"/>
  <c r="C2829" i="43"/>
  <c r="C2830" i="43"/>
  <c r="C2831" i="43"/>
  <c r="C2832" i="43"/>
  <c r="C2833" i="43"/>
  <c r="C2834" i="43"/>
  <c r="C2835" i="43"/>
  <c r="C2836" i="43"/>
  <c r="C2837" i="43"/>
  <c r="C2838" i="43"/>
  <c r="C2839" i="43"/>
  <c r="C2840" i="43"/>
  <c r="C2841" i="43"/>
  <c r="C2842" i="43"/>
  <c r="C2843" i="43"/>
  <c r="C2844" i="43"/>
  <c r="C2845" i="43"/>
  <c r="C2846" i="43"/>
  <c r="C2847" i="43"/>
  <c r="C2848" i="43"/>
  <c r="C2849" i="43"/>
  <c r="C2850" i="43"/>
  <c r="C2851" i="43"/>
  <c r="C2852" i="43"/>
  <c r="C2853" i="43"/>
  <c r="C2854" i="43"/>
  <c r="C2855" i="43"/>
  <c r="C2856" i="43"/>
  <c r="C2857" i="43"/>
  <c r="C2858" i="43"/>
  <c r="C2859" i="43"/>
  <c r="C2860" i="43"/>
  <c r="C2861" i="43"/>
  <c r="C2862" i="43"/>
  <c r="C2863" i="43"/>
  <c r="C2864" i="43"/>
  <c r="C2865" i="43"/>
  <c r="C2866" i="43"/>
  <c r="C2867" i="43"/>
  <c r="C2868" i="43"/>
  <c r="C2869" i="43"/>
  <c r="C2870" i="43"/>
  <c r="C2871" i="43"/>
  <c r="C2872" i="43"/>
  <c r="C2873" i="43"/>
  <c r="C2874" i="43"/>
  <c r="C2875" i="43"/>
  <c r="C2876" i="43"/>
  <c r="C2877" i="43"/>
  <c r="C2878" i="43"/>
  <c r="C2879" i="43"/>
  <c r="C2880" i="43"/>
  <c r="C2881" i="43"/>
  <c r="C2882" i="43"/>
  <c r="C2883" i="43"/>
  <c r="C2884" i="43"/>
  <c r="C2885" i="43"/>
  <c r="C2886" i="43"/>
  <c r="C2887" i="43"/>
  <c r="C2888" i="43"/>
  <c r="C2889" i="43"/>
  <c r="C2890" i="43"/>
  <c r="C2891" i="43"/>
  <c r="C2892" i="43"/>
  <c r="C2893" i="43"/>
  <c r="C2894" i="43"/>
  <c r="C2895" i="43"/>
  <c r="C2896" i="43"/>
  <c r="C2897" i="43"/>
  <c r="C2898" i="43"/>
  <c r="C2899" i="43"/>
  <c r="C2900" i="43"/>
  <c r="C2901" i="43"/>
  <c r="C2902" i="43"/>
  <c r="C2903" i="43"/>
  <c r="C2904" i="43"/>
  <c r="C2905" i="43"/>
  <c r="C2906" i="43"/>
  <c r="C2907" i="43"/>
  <c r="C2908" i="43"/>
  <c r="C2909" i="43"/>
  <c r="C2910" i="43"/>
  <c r="C2911" i="43"/>
  <c r="C2912" i="43"/>
  <c r="C2913" i="43"/>
  <c r="C2914" i="43"/>
  <c r="C2915" i="43"/>
  <c r="C2916" i="43"/>
  <c r="C2917" i="43"/>
  <c r="C2918" i="43"/>
  <c r="C2919" i="43"/>
  <c r="C2920" i="43"/>
  <c r="C2921" i="43"/>
  <c r="C2922" i="43"/>
  <c r="C2923" i="43"/>
  <c r="C2924" i="43"/>
  <c r="C2925" i="43"/>
  <c r="C2926" i="43"/>
  <c r="C2927" i="43"/>
  <c r="C2928" i="43"/>
  <c r="C2929" i="43"/>
  <c r="C2930" i="43"/>
  <c r="C2931" i="43"/>
  <c r="C2932" i="43"/>
  <c r="C2933" i="43"/>
  <c r="C2934" i="43"/>
  <c r="C2935" i="43"/>
  <c r="C2936" i="43"/>
  <c r="C2937" i="43"/>
  <c r="C2938" i="43"/>
  <c r="C2939" i="43"/>
  <c r="C2940" i="43"/>
  <c r="C2941" i="43"/>
  <c r="C2942" i="43"/>
  <c r="C2943" i="43"/>
  <c r="C2944" i="43"/>
  <c r="C2945" i="43"/>
  <c r="C2946" i="43"/>
  <c r="C2947" i="43"/>
  <c r="C2948" i="43"/>
  <c r="C2949" i="43"/>
  <c r="C2950" i="43"/>
  <c r="C2951" i="43"/>
  <c r="C2952" i="43"/>
  <c r="C2953" i="43"/>
  <c r="C2954" i="43"/>
  <c r="C2955" i="43"/>
  <c r="C2956" i="43"/>
  <c r="C2957" i="43"/>
  <c r="C2958" i="43"/>
  <c r="C2959" i="43"/>
  <c r="C2960" i="43"/>
  <c r="C2961" i="43"/>
  <c r="C2962" i="43"/>
  <c r="C2963" i="43"/>
  <c r="C2964" i="43"/>
  <c r="C2965" i="43"/>
  <c r="C2966" i="43"/>
  <c r="C2967" i="43"/>
  <c r="C2968" i="43"/>
  <c r="C2969" i="43"/>
  <c r="C2970" i="43"/>
  <c r="C2971" i="43"/>
  <c r="C2972" i="43"/>
  <c r="C2973" i="43"/>
  <c r="C2974" i="43"/>
  <c r="C2975" i="43"/>
  <c r="C2976" i="43"/>
  <c r="C2977" i="43"/>
  <c r="C2978" i="43"/>
  <c r="C2979" i="43"/>
  <c r="C2980" i="43"/>
  <c r="C2981" i="43"/>
  <c r="C2982" i="43"/>
  <c r="C2983" i="43"/>
  <c r="C2984" i="43"/>
  <c r="C2985" i="43"/>
  <c r="C2986" i="43"/>
  <c r="C2987" i="43"/>
  <c r="C2988" i="43"/>
  <c r="C2989" i="43"/>
  <c r="C2990" i="43"/>
  <c r="C2991" i="43"/>
  <c r="C2992" i="43"/>
  <c r="C2993" i="43"/>
  <c r="C2994" i="43"/>
  <c r="C2995" i="43"/>
  <c r="C2996" i="43"/>
  <c r="C2997" i="43"/>
  <c r="C2998" i="43"/>
  <c r="C2999" i="43"/>
  <c r="C3000" i="43"/>
  <c r="C3001" i="43"/>
  <c r="C3002" i="43"/>
  <c r="C3003" i="43"/>
  <c r="C3004" i="43"/>
  <c r="C3005" i="43"/>
  <c r="C3006" i="43"/>
  <c r="C3007" i="43"/>
  <c r="C3008" i="43"/>
  <c r="C3009" i="43"/>
  <c r="C3010" i="43"/>
  <c r="C3011" i="43"/>
  <c r="C3012" i="43"/>
  <c r="C3013" i="43"/>
  <c r="C3014" i="43"/>
  <c r="C3015" i="43"/>
  <c r="C3016" i="43"/>
  <c r="C3017" i="43"/>
  <c r="C3018" i="43"/>
  <c r="C3019" i="43"/>
  <c r="C3020" i="43"/>
  <c r="C3021" i="43"/>
  <c r="C3022" i="43"/>
  <c r="C3023" i="43"/>
  <c r="C3024" i="43"/>
  <c r="C3025" i="43"/>
  <c r="C3026" i="43"/>
  <c r="C3027" i="43"/>
  <c r="C3028" i="43"/>
  <c r="C3029" i="43"/>
  <c r="C3030" i="43"/>
  <c r="C3031" i="43"/>
  <c r="C3032" i="43"/>
  <c r="C3033" i="43"/>
  <c r="C3034" i="43"/>
  <c r="C3035" i="43"/>
  <c r="C3036" i="43"/>
  <c r="C3037" i="43"/>
  <c r="C3038" i="43"/>
  <c r="C3039" i="43"/>
  <c r="C3040" i="43"/>
  <c r="C3041" i="43"/>
  <c r="C3042" i="43"/>
  <c r="C3043" i="43"/>
  <c r="C3044" i="43"/>
  <c r="C3045" i="43"/>
  <c r="C3046" i="43"/>
  <c r="C3047" i="43"/>
  <c r="C3048" i="43"/>
  <c r="C3049" i="43"/>
  <c r="C3050" i="43"/>
  <c r="C3051" i="43"/>
  <c r="C3052" i="43"/>
  <c r="C3053" i="43"/>
  <c r="C3054" i="43"/>
  <c r="C3055" i="43"/>
  <c r="C3056" i="43"/>
  <c r="C3057" i="43"/>
  <c r="C3058" i="43"/>
  <c r="C3059" i="43"/>
  <c r="C3060" i="43"/>
  <c r="C3061" i="43"/>
  <c r="C3062" i="43"/>
  <c r="C3063" i="43"/>
  <c r="C3064" i="43"/>
  <c r="C3065" i="43"/>
  <c r="C3066" i="43"/>
  <c r="C3067" i="43"/>
  <c r="C3068" i="43"/>
  <c r="C3069" i="43"/>
  <c r="C3070" i="43"/>
  <c r="C3071" i="43"/>
  <c r="C3072" i="43"/>
  <c r="C3073" i="43"/>
  <c r="C3074" i="43"/>
  <c r="C3075" i="43"/>
  <c r="C3076" i="43"/>
  <c r="C3077" i="43"/>
  <c r="C3078" i="43"/>
  <c r="C3079" i="43"/>
  <c r="C3080" i="43"/>
  <c r="C3081" i="43"/>
  <c r="C3082" i="43"/>
  <c r="C3083" i="43"/>
  <c r="C3084" i="43"/>
  <c r="C3085" i="43"/>
  <c r="C3086" i="43"/>
  <c r="C3087" i="43"/>
  <c r="C3088" i="43"/>
  <c r="C3089" i="43"/>
  <c r="C3090" i="43"/>
  <c r="C3091" i="43"/>
  <c r="C3092" i="43"/>
  <c r="C3093" i="43"/>
  <c r="C3094" i="43"/>
  <c r="C3095" i="43"/>
  <c r="C3096" i="43"/>
  <c r="C3097" i="43"/>
  <c r="C3098" i="43"/>
  <c r="C3099" i="43"/>
  <c r="C3100" i="43"/>
  <c r="C3101" i="43"/>
  <c r="C3102" i="43"/>
  <c r="C3103" i="43"/>
  <c r="C3104" i="43"/>
  <c r="C3105" i="43"/>
  <c r="C3106" i="43"/>
  <c r="C3107" i="43"/>
  <c r="C3108" i="43"/>
  <c r="C3109" i="43"/>
  <c r="C3110" i="43"/>
  <c r="C3111" i="43"/>
  <c r="C3112" i="43"/>
  <c r="C3113" i="43"/>
  <c r="C3114" i="43"/>
  <c r="C3115" i="43"/>
  <c r="C3116" i="43"/>
  <c r="C3117" i="43"/>
  <c r="C3118" i="43"/>
  <c r="C3119" i="43"/>
  <c r="C3120" i="43"/>
  <c r="C3121" i="43"/>
  <c r="C3122" i="43"/>
  <c r="C3123" i="43"/>
  <c r="C3124" i="43"/>
  <c r="C3125" i="43"/>
  <c r="C3126" i="43"/>
  <c r="C3127" i="43"/>
  <c r="C3128" i="43"/>
  <c r="C3129" i="43"/>
  <c r="C3130" i="43"/>
  <c r="C3131" i="43"/>
  <c r="C3132" i="43"/>
  <c r="C3133" i="43"/>
  <c r="C3134" i="43"/>
  <c r="C3135" i="43"/>
  <c r="C3136" i="43"/>
  <c r="C3137" i="43"/>
  <c r="C3138" i="43"/>
  <c r="C3139" i="43"/>
  <c r="C3140" i="43"/>
  <c r="C3141" i="43"/>
  <c r="C3142" i="43"/>
  <c r="C3143" i="43"/>
  <c r="C3144" i="43"/>
  <c r="C3145" i="43"/>
  <c r="C3146" i="43"/>
  <c r="C3147" i="43"/>
  <c r="C3148" i="43"/>
  <c r="C3149" i="43"/>
  <c r="C3150" i="43"/>
  <c r="C3151" i="43"/>
  <c r="C3152" i="43"/>
  <c r="C3153" i="43"/>
  <c r="C3154" i="43"/>
  <c r="C3155" i="43"/>
  <c r="C3156" i="43"/>
  <c r="C3157" i="43"/>
  <c r="C3158" i="43"/>
  <c r="C3159" i="43"/>
  <c r="C3160" i="43"/>
  <c r="C3161" i="43"/>
  <c r="C3162" i="43"/>
  <c r="C3163" i="43"/>
  <c r="C3164" i="43"/>
  <c r="C3165" i="43"/>
  <c r="C3166" i="43"/>
  <c r="C3167" i="43"/>
  <c r="C3168" i="43"/>
  <c r="C3169" i="43"/>
  <c r="C3170" i="43"/>
  <c r="C3171" i="43"/>
  <c r="C3172" i="43"/>
  <c r="C3173" i="43"/>
  <c r="C3174" i="43"/>
  <c r="C3175" i="43"/>
  <c r="C3176" i="43"/>
  <c r="C3177" i="43"/>
  <c r="C3178" i="43"/>
  <c r="C3179" i="43"/>
  <c r="C3180" i="43"/>
  <c r="C3181" i="43"/>
  <c r="C3182" i="43"/>
  <c r="C3183" i="43"/>
  <c r="C3184" i="43"/>
  <c r="C3185" i="43"/>
  <c r="C3186" i="43"/>
  <c r="C3187" i="43"/>
  <c r="C3188" i="43"/>
  <c r="C3189" i="43"/>
  <c r="C3190" i="43"/>
  <c r="C3191" i="43"/>
  <c r="C3192" i="43"/>
  <c r="C3193" i="43"/>
  <c r="C3194" i="43"/>
  <c r="C3195" i="43"/>
  <c r="C3196" i="43"/>
  <c r="C3197" i="43"/>
  <c r="C3198" i="43"/>
  <c r="C3199" i="43"/>
  <c r="C3200" i="43"/>
  <c r="C3201" i="43"/>
  <c r="C3202" i="43"/>
  <c r="C3203" i="43"/>
  <c r="C3204" i="43"/>
  <c r="C3205" i="43"/>
  <c r="C3206" i="43"/>
  <c r="C3207" i="43"/>
  <c r="C3208" i="43"/>
  <c r="C3209" i="43"/>
  <c r="C3210" i="43"/>
  <c r="C3211" i="43"/>
  <c r="C3212" i="43"/>
  <c r="C3213" i="43"/>
  <c r="C3214" i="43"/>
  <c r="C3215" i="43"/>
  <c r="C3216" i="43"/>
  <c r="C3217" i="43"/>
  <c r="C3218" i="43"/>
  <c r="C3219" i="43"/>
  <c r="C3220" i="43"/>
  <c r="C3221" i="43"/>
  <c r="C3222" i="43"/>
  <c r="C3223" i="43"/>
  <c r="C3224" i="43"/>
  <c r="C3225" i="43"/>
  <c r="C3226" i="43"/>
  <c r="C3227" i="43"/>
  <c r="C3228" i="43"/>
  <c r="C3229" i="43"/>
  <c r="C3230" i="43"/>
  <c r="C3231" i="43"/>
  <c r="C3232" i="43"/>
  <c r="C3233" i="43"/>
  <c r="C3234" i="43"/>
  <c r="C3235" i="43"/>
  <c r="C3236" i="43"/>
  <c r="C3237" i="43"/>
  <c r="C3238" i="43"/>
  <c r="C3239" i="43"/>
  <c r="C3240" i="43"/>
  <c r="C3241" i="43"/>
  <c r="C3242" i="43"/>
  <c r="C3243" i="43"/>
  <c r="C3244" i="43"/>
  <c r="C3245" i="43"/>
  <c r="C3246" i="43"/>
  <c r="C3247" i="43"/>
  <c r="C3248" i="43"/>
  <c r="C3249" i="43"/>
  <c r="C3250" i="43"/>
  <c r="C3251" i="43"/>
  <c r="C3252" i="43"/>
  <c r="C3253" i="43"/>
  <c r="C3254" i="43"/>
  <c r="C3255" i="43"/>
  <c r="C3256" i="43"/>
  <c r="C3257" i="43"/>
  <c r="C3258" i="43"/>
  <c r="C3259" i="43"/>
  <c r="C3260" i="43"/>
  <c r="C3261" i="43"/>
  <c r="C3262" i="43"/>
  <c r="C3263" i="43"/>
  <c r="C3264" i="43"/>
  <c r="C3265" i="43"/>
  <c r="C3266" i="43"/>
  <c r="C3267" i="43"/>
  <c r="C3268" i="43"/>
  <c r="C3269" i="43"/>
  <c r="C3270" i="43"/>
  <c r="C3271" i="43"/>
  <c r="C3272" i="43"/>
  <c r="C3273" i="43"/>
  <c r="C3274" i="43"/>
  <c r="C3275" i="43"/>
  <c r="C3276" i="43"/>
  <c r="C3277" i="43"/>
  <c r="C3278" i="43"/>
  <c r="C3279" i="43"/>
  <c r="C3280" i="43"/>
  <c r="C3281" i="43"/>
  <c r="C3282" i="43"/>
  <c r="C3283" i="43"/>
  <c r="C3284" i="43"/>
  <c r="C3285" i="43"/>
  <c r="C3286" i="43"/>
  <c r="C3287" i="43"/>
  <c r="C3288" i="43"/>
  <c r="C3289" i="43"/>
  <c r="C3290" i="43"/>
  <c r="C3291" i="43"/>
  <c r="C3292" i="43"/>
  <c r="C3293" i="43"/>
  <c r="C3294" i="43"/>
  <c r="C3295" i="43"/>
  <c r="C3296" i="43"/>
  <c r="C3297" i="43"/>
  <c r="C3298" i="43"/>
  <c r="C3299" i="43"/>
  <c r="C3300" i="43"/>
  <c r="C3301" i="43"/>
  <c r="C3302" i="43"/>
  <c r="C3303" i="43"/>
  <c r="C3304" i="43"/>
  <c r="C3305" i="43"/>
  <c r="C3306" i="43"/>
  <c r="C3307" i="43"/>
  <c r="C3308" i="43"/>
  <c r="C3309" i="43"/>
  <c r="C3310" i="43"/>
  <c r="C3311" i="43"/>
  <c r="C3312" i="43"/>
  <c r="C3313" i="43"/>
  <c r="C3314" i="43"/>
  <c r="C3315" i="43"/>
  <c r="C3316" i="43"/>
  <c r="C3317" i="43"/>
  <c r="C3318" i="43"/>
  <c r="C3319" i="43"/>
  <c r="C3320" i="43"/>
  <c r="C3321" i="43"/>
  <c r="C3322" i="43"/>
  <c r="C3323" i="43"/>
  <c r="C3324" i="43"/>
  <c r="C3325" i="43"/>
  <c r="C3326" i="43"/>
  <c r="C3327" i="43"/>
  <c r="C3328" i="43"/>
  <c r="C3329" i="43"/>
  <c r="C3330" i="43"/>
  <c r="C3331" i="43"/>
  <c r="C3332" i="43"/>
  <c r="C3333" i="43"/>
  <c r="C3334" i="43"/>
  <c r="C3335" i="43"/>
  <c r="C3336" i="43"/>
  <c r="C3337" i="43"/>
  <c r="C3338" i="43"/>
  <c r="C3339" i="43"/>
  <c r="C3340" i="43"/>
  <c r="C3341" i="43"/>
  <c r="C3342" i="43"/>
  <c r="C3343" i="43"/>
  <c r="C3344" i="43"/>
  <c r="C3345" i="43"/>
  <c r="C3346" i="43"/>
  <c r="C3347" i="43"/>
  <c r="C3348" i="43"/>
  <c r="C3349" i="43"/>
  <c r="C3350" i="43"/>
  <c r="C3351" i="43"/>
  <c r="C3352" i="43"/>
  <c r="C3353" i="43"/>
  <c r="C3354" i="43"/>
  <c r="C3355" i="43"/>
  <c r="C3356" i="43"/>
  <c r="C3357" i="43"/>
  <c r="C3358" i="43"/>
  <c r="C3359" i="43"/>
  <c r="C3360" i="43"/>
  <c r="C3361" i="43"/>
  <c r="C3362" i="43"/>
  <c r="C3363" i="43"/>
  <c r="C3364" i="43"/>
  <c r="C3365" i="43"/>
  <c r="C3366" i="43"/>
  <c r="C3367" i="43"/>
  <c r="C3368" i="43"/>
  <c r="C3369" i="43"/>
  <c r="C3370" i="43"/>
  <c r="C3371" i="43"/>
  <c r="C3372" i="43"/>
  <c r="C3373" i="43"/>
  <c r="C3374" i="43"/>
  <c r="C3375" i="43"/>
  <c r="C3376" i="43"/>
  <c r="C3377" i="43"/>
  <c r="C3378" i="43"/>
  <c r="C3379" i="43"/>
  <c r="C3380" i="43"/>
  <c r="C3381" i="43"/>
  <c r="C3382" i="43"/>
  <c r="C3383" i="43"/>
  <c r="C3384" i="43"/>
  <c r="C3385" i="43"/>
  <c r="C3386" i="43"/>
  <c r="C3387" i="43"/>
  <c r="C3388" i="43"/>
  <c r="C3389" i="43"/>
  <c r="C3390" i="43"/>
  <c r="C3391" i="43"/>
  <c r="C3392" i="43"/>
  <c r="C3393" i="43"/>
  <c r="C3394" i="43"/>
  <c r="C3395" i="43"/>
  <c r="C3396" i="43"/>
  <c r="C3397" i="43"/>
  <c r="C3398" i="43"/>
  <c r="C3399" i="43"/>
  <c r="C3400" i="43"/>
  <c r="C3401" i="43"/>
  <c r="C3402" i="43"/>
  <c r="C3403" i="43"/>
  <c r="C3404" i="43"/>
  <c r="C3405" i="43"/>
  <c r="C3406" i="43"/>
  <c r="C3407" i="43"/>
  <c r="C3408" i="43"/>
  <c r="C3409" i="43"/>
  <c r="C3410" i="43"/>
  <c r="C3411" i="43"/>
  <c r="C3412" i="43"/>
  <c r="C3413" i="43"/>
  <c r="C3414" i="43"/>
  <c r="C3415" i="43"/>
  <c r="C3416" i="43"/>
  <c r="C3417" i="43"/>
  <c r="C3418" i="43"/>
  <c r="C3419" i="43"/>
  <c r="C3420" i="43"/>
  <c r="C3421" i="43"/>
  <c r="C3422" i="43"/>
  <c r="C3423" i="43"/>
  <c r="C3424" i="43"/>
  <c r="C3425" i="43"/>
  <c r="C3426" i="43"/>
  <c r="C3427" i="43"/>
  <c r="C3428" i="43"/>
  <c r="C3429" i="43"/>
  <c r="C3430" i="43"/>
  <c r="C3431" i="43"/>
  <c r="C3432" i="43"/>
  <c r="C3433" i="43"/>
  <c r="C3434" i="43"/>
  <c r="C3435" i="43"/>
  <c r="C3436" i="43"/>
  <c r="C3437" i="43"/>
  <c r="C3438" i="43"/>
  <c r="C3439" i="43"/>
  <c r="C3440" i="43"/>
  <c r="C3441" i="43"/>
  <c r="C3442" i="43"/>
  <c r="C3443" i="43"/>
  <c r="C3444" i="43"/>
  <c r="C3445" i="43"/>
  <c r="C3446" i="43"/>
  <c r="C3447" i="43"/>
  <c r="C3448" i="43"/>
  <c r="C3449" i="43"/>
  <c r="C3450" i="43"/>
  <c r="C3451" i="43"/>
  <c r="C3452" i="43"/>
  <c r="C3453" i="43"/>
  <c r="C3454" i="43"/>
  <c r="C3455" i="43"/>
  <c r="C3456" i="43"/>
  <c r="C3457" i="43"/>
  <c r="C3458" i="43"/>
  <c r="C3459" i="43"/>
  <c r="C3460" i="43"/>
  <c r="C3461" i="43"/>
  <c r="C3462" i="43"/>
  <c r="C3463" i="43"/>
  <c r="C3464" i="43"/>
  <c r="C3465" i="43"/>
  <c r="C3466" i="43"/>
  <c r="C3467" i="43"/>
  <c r="C3468" i="43"/>
  <c r="C3469" i="43"/>
  <c r="C3470" i="43"/>
  <c r="C3471" i="43"/>
  <c r="C3472" i="43"/>
  <c r="C3473" i="43"/>
  <c r="C3474" i="43"/>
  <c r="C3475" i="43"/>
  <c r="C3476" i="43"/>
  <c r="C3477" i="43"/>
  <c r="C3478" i="43"/>
  <c r="C3479" i="43"/>
  <c r="C3480" i="43"/>
  <c r="C3481" i="43"/>
  <c r="C3482" i="43"/>
  <c r="C3483" i="43"/>
  <c r="C3484" i="43"/>
  <c r="C3485" i="43"/>
  <c r="C3486" i="43"/>
  <c r="C3487" i="43"/>
  <c r="C3488" i="43"/>
  <c r="C3489" i="43"/>
  <c r="C3490" i="43"/>
  <c r="C3491" i="43"/>
  <c r="C3492" i="43"/>
  <c r="C3493" i="43"/>
  <c r="C3494" i="43"/>
  <c r="C3495" i="43"/>
  <c r="C3496" i="43"/>
  <c r="C3497" i="43"/>
  <c r="C3498" i="43"/>
  <c r="C3499" i="43"/>
  <c r="C3500" i="43"/>
  <c r="C3501" i="43"/>
  <c r="C3502" i="43"/>
  <c r="C3503" i="43"/>
  <c r="C3504" i="43"/>
  <c r="C3505" i="43"/>
  <c r="C3506" i="43"/>
  <c r="C3507" i="43"/>
  <c r="C3508" i="43"/>
  <c r="C3509" i="43"/>
  <c r="C3510" i="43"/>
  <c r="C3511" i="43"/>
  <c r="C3512" i="43"/>
  <c r="C3513" i="43"/>
  <c r="C3514" i="43"/>
  <c r="C3515" i="43"/>
  <c r="C3516" i="43"/>
  <c r="C3517" i="43"/>
  <c r="C3518" i="43"/>
  <c r="C3519" i="43"/>
  <c r="C3520" i="43"/>
  <c r="C3521" i="43"/>
  <c r="C3522" i="43"/>
  <c r="C3523" i="43"/>
  <c r="C3524" i="43"/>
  <c r="C3525" i="43"/>
  <c r="C3526" i="43"/>
  <c r="C3527" i="43"/>
  <c r="C3528" i="43"/>
  <c r="C3529" i="43"/>
  <c r="C3530" i="43"/>
  <c r="C3531" i="43"/>
  <c r="C3532" i="43"/>
  <c r="C3533" i="43"/>
  <c r="C3534" i="43"/>
  <c r="C3535" i="43"/>
  <c r="C3536" i="43"/>
  <c r="C3537" i="43"/>
  <c r="C3538" i="43"/>
  <c r="C3539" i="43"/>
  <c r="C3540" i="43"/>
  <c r="C3541" i="43"/>
  <c r="C3542" i="43"/>
  <c r="C3543" i="43"/>
  <c r="C3544" i="43"/>
  <c r="C3545" i="43"/>
  <c r="C3546" i="43"/>
  <c r="C3547" i="43"/>
  <c r="C3548" i="43"/>
  <c r="C3549" i="43"/>
  <c r="C3550" i="43"/>
  <c r="C3551" i="43"/>
  <c r="C3552" i="43"/>
  <c r="C3553" i="43"/>
  <c r="C3554" i="43"/>
  <c r="C3555" i="43"/>
  <c r="C3556" i="43"/>
  <c r="C3557" i="43"/>
  <c r="C3558" i="43"/>
  <c r="C3559" i="43"/>
  <c r="C3560" i="43"/>
  <c r="C3561" i="43"/>
  <c r="C3562" i="43"/>
  <c r="C3563" i="43"/>
  <c r="C3564" i="43"/>
  <c r="C3565" i="43"/>
  <c r="C3566" i="43"/>
  <c r="C3567" i="43"/>
  <c r="C3568" i="43"/>
  <c r="C3569" i="43"/>
  <c r="C3570" i="43"/>
  <c r="C3571" i="43"/>
  <c r="C3572" i="43"/>
  <c r="C3573" i="43"/>
  <c r="C3574" i="43"/>
  <c r="C3575" i="43"/>
  <c r="C3576" i="43"/>
  <c r="C3577" i="43"/>
  <c r="C3578" i="43"/>
  <c r="C3579" i="43"/>
  <c r="C3580" i="43"/>
  <c r="C3581" i="43"/>
  <c r="C3582" i="43"/>
  <c r="C3583" i="43"/>
  <c r="C3584" i="43"/>
  <c r="C3585" i="43"/>
  <c r="C3586" i="43"/>
  <c r="C3587" i="43"/>
  <c r="C3588" i="43"/>
  <c r="C3589" i="43"/>
  <c r="C3590" i="43"/>
  <c r="C3591" i="43"/>
  <c r="C3592" i="43"/>
  <c r="C3593" i="43"/>
  <c r="C3594" i="43"/>
  <c r="C3595" i="43"/>
  <c r="C3596" i="43"/>
  <c r="C3597" i="43"/>
  <c r="C3598" i="43"/>
  <c r="C3599" i="43"/>
  <c r="C3600" i="43"/>
  <c r="C3601" i="43"/>
  <c r="C3602" i="43"/>
  <c r="C3603" i="43"/>
  <c r="C3604" i="43"/>
  <c r="C3605" i="43"/>
  <c r="C3606" i="43"/>
  <c r="C3607" i="43"/>
  <c r="C3608" i="43"/>
  <c r="C3609" i="43"/>
  <c r="C3610" i="43"/>
  <c r="C3611" i="43"/>
  <c r="C3612" i="43"/>
  <c r="C3613" i="43"/>
  <c r="C3614" i="43"/>
  <c r="C3615" i="43"/>
  <c r="C3616" i="43"/>
  <c r="C3617" i="43"/>
  <c r="C3618" i="43"/>
  <c r="C3619" i="43"/>
  <c r="C3620" i="43"/>
  <c r="C3621" i="43"/>
  <c r="C3622" i="43"/>
  <c r="C3623" i="43"/>
  <c r="C3624" i="43"/>
  <c r="C3625" i="43"/>
  <c r="C3626" i="43"/>
  <c r="C3627" i="43"/>
  <c r="C3628" i="43"/>
  <c r="C3629" i="43"/>
  <c r="C3630" i="43"/>
  <c r="C3631" i="43"/>
  <c r="C3632" i="43"/>
  <c r="C3633" i="43"/>
  <c r="C3634" i="43"/>
  <c r="C3635" i="43"/>
  <c r="C3636" i="43"/>
  <c r="C3637" i="43"/>
  <c r="C3638" i="43"/>
  <c r="C3639" i="43"/>
  <c r="C3640" i="43"/>
  <c r="C3641" i="43"/>
  <c r="C3642" i="43"/>
  <c r="C3643" i="43"/>
  <c r="C3644" i="43"/>
  <c r="C3645" i="43"/>
  <c r="C3646" i="43"/>
  <c r="C3647" i="43"/>
  <c r="C3648" i="43"/>
  <c r="C3649" i="43"/>
  <c r="C3650" i="43"/>
  <c r="C3651" i="43"/>
  <c r="C3652" i="43"/>
  <c r="C3653" i="43"/>
  <c r="C3654" i="43"/>
  <c r="C3655" i="43"/>
  <c r="C3656" i="43"/>
  <c r="C3657" i="43"/>
  <c r="C3658" i="43"/>
  <c r="C3659" i="43"/>
  <c r="C3660" i="43"/>
  <c r="C3661" i="43"/>
  <c r="C3662" i="43"/>
  <c r="C3663" i="43"/>
  <c r="C3664" i="43"/>
  <c r="C3665" i="43"/>
  <c r="C3666" i="43"/>
  <c r="C3667" i="43"/>
  <c r="C3668" i="43"/>
  <c r="C3669" i="43"/>
  <c r="C3670" i="43"/>
  <c r="C3671" i="43"/>
  <c r="C3672" i="43"/>
  <c r="C3673" i="43"/>
  <c r="C3674" i="43"/>
  <c r="C3675" i="43"/>
  <c r="C3676" i="43"/>
  <c r="C3677" i="43"/>
  <c r="C3678" i="43"/>
  <c r="C3679" i="43"/>
  <c r="C3680" i="43"/>
  <c r="C3681" i="43"/>
  <c r="C3682" i="43"/>
  <c r="C3683" i="43"/>
  <c r="C3684" i="43"/>
  <c r="C3685" i="43"/>
  <c r="C3686" i="43"/>
  <c r="C3687" i="43"/>
  <c r="C3688" i="43"/>
  <c r="C3689" i="43"/>
  <c r="C3690" i="43"/>
  <c r="C3691" i="43"/>
  <c r="C3692" i="43"/>
  <c r="C3693" i="43"/>
  <c r="C3694" i="43"/>
  <c r="C3695" i="43"/>
  <c r="C3696" i="43"/>
  <c r="C3697" i="43"/>
  <c r="C3698" i="43"/>
  <c r="C3699" i="43"/>
  <c r="C3700" i="43"/>
  <c r="C3701" i="43"/>
  <c r="C3702" i="43"/>
  <c r="C3703" i="43"/>
  <c r="C3704" i="43"/>
  <c r="C3705" i="43"/>
  <c r="C3706" i="43"/>
  <c r="C3707" i="43"/>
  <c r="C3708" i="43"/>
  <c r="C3709" i="43"/>
  <c r="C3710" i="43"/>
  <c r="C3711" i="43"/>
  <c r="C3712" i="43"/>
  <c r="C3713" i="43"/>
  <c r="C3714" i="43"/>
  <c r="C3715" i="43"/>
  <c r="C3716" i="43"/>
  <c r="C3717" i="43"/>
  <c r="C3718" i="43"/>
  <c r="C3719" i="43"/>
  <c r="C3720" i="43"/>
  <c r="C3721" i="43"/>
  <c r="C3722" i="43"/>
  <c r="C3723" i="43"/>
  <c r="C3724" i="43"/>
  <c r="C3725" i="43"/>
  <c r="C3726" i="43"/>
  <c r="C3727" i="43"/>
  <c r="C3728" i="43"/>
  <c r="C3729" i="43"/>
  <c r="C3730" i="43"/>
  <c r="C3731" i="43"/>
  <c r="C3732" i="43"/>
  <c r="C3733" i="43"/>
  <c r="C3734" i="43"/>
  <c r="C3735" i="43"/>
  <c r="C3736" i="43"/>
  <c r="C3737" i="43"/>
  <c r="C3738" i="43"/>
  <c r="C3739" i="43"/>
  <c r="C3740" i="43"/>
  <c r="C3741" i="43"/>
  <c r="C3742" i="43"/>
  <c r="C3743" i="43"/>
  <c r="C3744" i="43"/>
  <c r="C3745" i="43"/>
  <c r="C3746" i="43"/>
  <c r="C3747" i="43"/>
  <c r="C3748" i="43"/>
  <c r="C3749" i="43"/>
  <c r="C3750" i="43"/>
  <c r="C3751" i="43"/>
  <c r="C3752" i="43"/>
  <c r="C3753" i="43"/>
  <c r="C3754" i="43"/>
  <c r="C3755" i="43"/>
  <c r="C3756" i="43"/>
  <c r="C3757" i="43"/>
  <c r="C3758" i="43"/>
  <c r="C3759" i="43"/>
  <c r="C3760" i="43"/>
  <c r="C3761" i="43"/>
  <c r="C3762" i="43"/>
  <c r="C3763" i="43"/>
  <c r="C3764" i="43"/>
  <c r="C3765" i="43"/>
  <c r="C3766" i="43"/>
  <c r="C3767" i="43"/>
  <c r="C3768" i="43"/>
  <c r="C3769" i="43"/>
  <c r="C3770" i="43"/>
  <c r="C3771" i="43"/>
  <c r="C3772" i="43"/>
  <c r="C3773" i="43"/>
  <c r="C3774" i="43"/>
  <c r="C3775" i="43"/>
  <c r="C3776" i="43"/>
  <c r="C3777" i="43"/>
  <c r="C3778" i="43"/>
  <c r="C3779" i="43"/>
  <c r="C3780" i="43"/>
  <c r="C3781" i="43"/>
  <c r="C3782" i="43"/>
  <c r="C3783" i="43"/>
  <c r="C3784" i="43"/>
  <c r="C3785" i="43"/>
  <c r="C3786" i="43"/>
  <c r="C3787" i="43"/>
  <c r="C3788" i="43"/>
  <c r="C3789" i="43"/>
  <c r="C3790" i="43"/>
  <c r="C3791" i="43"/>
  <c r="C3792" i="43"/>
  <c r="C3793" i="43"/>
  <c r="C3794" i="43"/>
  <c r="C3795" i="43"/>
  <c r="C3796" i="43"/>
  <c r="C3797" i="43"/>
  <c r="C3798" i="43"/>
  <c r="C3799" i="43"/>
  <c r="C3800" i="43"/>
  <c r="C3801" i="43"/>
  <c r="C3802" i="43"/>
  <c r="C3803" i="43"/>
  <c r="C3804" i="43"/>
  <c r="C3805" i="43"/>
  <c r="C3806" i="43"/>
  <c r="C3807" i="43"/>
  <c r="C3808" i="43"/>
  <c r="C3809" i="43"/>
  <c r="C3810" i="43"/>
  <c r="C3811" i="43"/>
  <c r="C3812" i="43"/>
  <c r="C3813" i="43"/>
  <c r="C3814" i="43"/>
  <c r="C3815" i="43"/>
  <c r="C3816" i="43"/>
  <c r="C3817" i="43"/>
  <c r="C3818" i="43"/>
  <c r="C3819" i="43"/>
  <c r="C3820" i="43"/>
  <c r="C3821" i="43"/>
  <c r="C3822" i="43"/>
  <c r="C3823" i="43"/>
  <c r="C3824" i="43"/>
  <c r="C3825" i="43"/>
  <c r="C3826" i="43"/>
  <c r="C3827" i="43"/>
  <c r="C3828" i="43"/>
  <c r="C3829" i="43"/>
  <c r="C3830" i="43"/>
  <c r="C3831" i="43"/>
  <c r="C3832" i="43"/>
  <c r="C3833" i="43"/>
  <c r="C3834" i="43"/>
  <c r="C3835" i="43"/>
  <c r="C3836" i="43"/>
  <c r="C3837" i="43"/>
  <c r="C3838" i="43"/>
  <c r="C3839" i="43"/>
  <c r="C3840" i="43"/>
  <c r="C3841" i="43"/>
  <c r="C3842" i="43"/>
  <c r="C3843" i="43"/>
  <c r="C3844" i="43"/>
  <c r="C3845" i="43"/>
  <c r="C3846" i="43"/>
  <c r="C3847" i="43"/>
  <c r="C3848" i="43"/>
  <c r="C3849" i="43"/>
  <c r="C3850" i="43"/>
  <c r="C3851" i="43"/>
  <c r="C3852" i="43"/>
  <c r="C3853" i="43"/>
  <c r="C3854" i="43"/>
  <c r="C3855" i="43"/>
  <c r="C3856" i="43"/>
  <c r="C3857" i="43"/>
  <c r="C3858" i="43"/>
  <c r="C3859" i="43"/>
  <c r="C3860" i="43"/>
  <c r="C3861" i="43"/>
  <c r="C3862" i="43"/>
  <c r="C3863" i="43"/>
  <c r="C3864" i="43"/>
  <c r="C3865" i="43"/>
  <c r="C3866" i="43"/>
  <c r="C3867" i="43"/>
  <c r="C3868" i="43"/>
  <c r="C3869" i="43"/>
  <c r="C3870" i="43"/>
  <c r="C3871" i="43"/>
  <c r="C3872" i="43"/>
  <c r="C3873" i="43"/>
  <c r="C3874" i="43"/>
  <c r="C3875" i="43"/>
  <c r="C3876" i="43"/>
  <c r="C3877" i="43"/>
  <c r="C3878" i="43"/>
  <c r="C3879" i="43"/>
  <c r="C3880" i="43"/>
  <c r="C3881" i="43"/>
  <c r="C3882" i="43"/>
  <c r="C3883" i="43"/>
  <c r="C3884" i="43"/>
  <c r="C3885" i="43"/>
  <c r="C3886" i="43"/>
  <c r="C3887" i="43"/>
  <c r="C3888" i="43"/>
  <c r="C3889" i="43"/>
  <c r="C3890" i="43"/>
  <c r="C3891" i="43"/>
  <c r="C3892" i="43"/>
  <c r="C3893" i="43"/>
  <c r="C3894" i="43"/>
  <c r="C3895" i="43"/>
  <c r="C3896" i="43"/>
  <c r="C3897" i="43"/>
  <c r="C3898" i="43"/>
  <c r="C3899" i="43"/>
  <c r="C3900" i="43"/>
  <c r="C3901" i="43"/>
  <c r="C3902" i="43"/>
  <c r="C3903" i="43"/>
  <c r="C3904" i="43"/>
  <c r="C3905" i="43"/>
  <c r="C3906" i="43"/>
  <c r="C3907" i="43"/>
  <c r="C3908" i="43"/>
  <c r="C3909" i="43"/>
  <c r="C3910" i="43"/>
  <c r="C3911" i="43"/>
  <c r="C3912" i="43"/>
  <c r="C3913" i="43"/>
  <c r="C3914" i="43"/>
  <c r="C3915" i="43"/>
  <c r="C3916" i="43"/>
  <c r="C3917" i="43"/>
  <c r="C3918" i="43"/>
  <c r="C3919" i="43"/>
  <c r="C3920" i="43"/>
  <c r="C3921" i="43"/>
  <c r="C3922" i="43"/>
  <c r="C3923" i="43"/>
  <c r="C3924" i="43"/>
  <c r="C3925" i="43"/>
  <c r="C3926" i="43"/>
  <c r="C3927" i="43"/>
  <c r="C3928" i="43"/>
  <c r="C3929" i="43"/>
  <c r="C3930" i="43"/>
  <c r="C3931" i="43"/>
  <c r="C3932" i="43"/>
  <c r="C3933" i="43"/>
  <c r="C3934" i="43"/>
  <c r="C3935" i="43"/>
  <c r="C3936" i="43"/>
  <c r="C3937" i="43"/>
  <c r="C3938" i="43"/>
  <c r="C3939" i="43"/>
  <c r="C3940" i="43"/>
  <c r="C3941" i="43"/>
  <c r="C3942" i="43"/>
  <c r="C3943" i="43"/>
  <c r="C3944" i="43"/>
  <c r="C3945" i="43"/>
  <c r="C3946" i="43"/>
  <c r="C3947" i="43"/>
  <c r="C3948" i="43"/>
  <c r="C3949" i="43"/>
  <c r="C3950" i="43"/>
  <c r="C3951" i="43"/>
  <c r="C3952" i="43"/>
  <c r="C3953" i="43"/>
  <c r="C3954" i="43"/>
  <c r="C3955" i="43"/>
  <c r="C3956" i="43"/>
  <c r="C3957" i="43"/>
  <c r="C3958" i="43"/>
  <c r="C3959" i="43"/>
  <c r="C3960" i="43"/>
  <c r="C3961" i="43"/>
  <c r="C3962" i="43"/>
  <c r="C3963" i="43"/>
  <c r="C3964" i="43"/>
  <c r="C3965" i="43"/>
  <c r="C3966" i="43"/>
  <c r="C3967" i="43"/>
  <c r="C3968" i="43"/>
  <c r="C3969" i="43"/>
  <c r="C3970" i="43"/>
  <c r="C3971" i="43"/>
  <c r="C3972" i="43"/>
  <c r="C3973" i="43"/>
  <c r="C3974" i="43"/>
  <c r="C3975" i="43"/>
  <c r="C3976" i="43"/>
  <c r="C3977" i="43"/>
  <c r="C3978" i="43"/>
  <c r="C3979" i="43"/>
  <c r="C3980" i="43"/>
  <c r="C3981" i="43"/>
  <c r="C3982" i="43"/>
  <c r="C3983" i="43"/>
  <c r="C3984" i="43"/>
  <c r="C3985" i="43"/>
  <c r="C3986" i="43"/>
  <c r="C3987" i="43"/>
  <c r="C3988" i="43"/>
  <c r="C3989" i="43"/>
  <c r="C3990" i="43"/>
  <c r="C3991" i="43"/>
  <c r="C3992" i="43"/>
  <c r="C3993" i="43"/>
  <c r="C3994" i="43"/>
  <c r="C3995" i="43"/>
  <c r="C3996" i="43"/>
  <c r="C3997" i="43"/>
  <c r="C3998" i="43"/>
  <c r="C3999" i="43"/>
  <c r="C4000" i="43"/>
  <c r="C4001" i="43"/>
  <c r="C4002" i="43"/>
  <c r="C4003" i="43"/>
  <c r="C4004" i="43"/>
  <c r="C4005" i="43"/>
  <c r="C4006" i="43"/>
  <c r="C4007" i="43"/>
  <c r="C4008" i="43"/>
  <c r="C4009" i="43"/>
  <c r="C4010" i="43"/>
  <c r="C4011" i="43"/>
  <c r="C4012" i="43"/>
  <c r="C4013" i="43"/>
  <c r="C4014" i="43"/>
  <c r="C4015" i="43"/>
  <c r="C4016" i="43"/>
  <c r="C4017" i="43"/>
  <c r="C4018" i="43"/>
  <c r="C4019" i="43"/>
  <c r="C4020" i="43"/>
  <c r="C4021" i="43"/>
  <c r="C4022" i="43"/>
  <c r="C4023" i="43"/>
  <c r="C4024" i="43"/>
  <c r="C4025" i="43"/>
  <c r="C4026" i="43"/>
  <c r="C4027" i="43"/>
  <c r="C4028" i="43"/>
  <c r="C4029" i="43"/>
  <c r="C4030" i="43"/>
  <c r="C4031" i="43"/>
  <c r="C4032" i="43"/>
  <c r="C4033" i="43"/>
  <c r="C4034" i="43"/>
  <c r="C4035" i="43"/>
  <c r="C4036" i="43"/>
  <c r="C4037" i="43"/>
  <c r="C4038" i="43"/>
  <c r="C4039" i="43"/>
  <c r="C4040" i="43"/>
  <c r="C4041" i="43"/>
  <c r="C4042" i="43"/>
  <c r="C4043" i="43"/>
  <c r="C4044" i="43"/>
  <c r="C4045" i="43"/>
  <c r="C4046" i="43"/>
  <c r="C4047" i="43"/>
  <c r="C4048" i="43"/>
  <c r="C4049" i="43"/>
  <c r="C4050" i="43"/>
  <c r="C4051" i="43"/>
  <c r="C4052" i="43"/>
  <c r="C4053" i="43"/>
  <c r="C4054" i="43"/>
  <c r="C4055" i="43"/>
  <c r="C4056" i="43"/>
  <c r="C4057" i="43"/>
  <c r="C4058" i="43"/>
  <c r="C4059" i="43"/>
  <c r="C4060" i="43"/>
  <c r="C4061" i="43"/>
  <c r="C4062" i="43"/>
  <c r="C4063" i="43"/>
  <c r="C4064" i="43"/>
  <c r="C4065" i="43"/>
  <c r="C4066" i="43"/>
  <c r="C4067" i="43"/>
  <c r="C4068" i="43"/>
  <c r="C4069" i="43"/>
  <c r="C4070" i="43"/>
  <c r="C4071" i="43"/>
  <c r="C4072" i="43"/>
  <c r="C4073" i="43"/>
  <c r="C4074" i="43"/>
  <c r="C4075" i="43"/>
  <c r="C4076" i="43"/>
  <c r="C4077" i="43"/>
  <c r="C4078" i="43"/>
  <c r="C4079" i="43"/>
  <c r="C4080" i="43"/>
  <c r="C4081" i="43"/>
  <c r="C4082" i="43"/>
  <c r="C4083" i="43"/>
  <c r="C4084" i="43"/>
  <c r="C4085" i="43"/>
  <c r="C4086" i="43"/>
  <c r="C4087" i="43"/>
  <c r="C4088" i="43"/>
  <c r="C4089" i="43"/>
  <c r="C4090" i="43"/>
  <c r="C4091" i="43"/>
  <c r="C4092" i="43"/>
  <c r="C4093" i="43"/>
  <c r="C4094" i="43"/>
  <c r="C4095" i="43"/>
  <c r="C4096" i="43"/>
  <c r="C4097" i="43"/>
  <c r="C4098" i="43"/>
  <c r="C4099" i="43"/>
  <c r="C4100" i="43"/>
  <c r="C4101" i="43"/>
  <c r="C4102" i="43"/>
  <c r="C4103" i="43"/>
  <c r="C4104" i="43"/>
  <c r="C4105" i="43"/>
  <c r="C4106" i="43"/>
  <c r="C4107" i="43"/>
  <c r="C4108" i="43"/>
  <c r="C4109" i="43"/>
  <c r="C4110" i="43"/>
  <c r="C4111" i="43"/>
  <c r="C4112" i="43"/>
  <c r="C4113" i="43"/>
  <c r="C4114" i="43"/>
  <c r="C4115" i="43"/>
  <c r="C4116" i="43"/>
  <c r="C4117" i="43"/>
  <c r="C4118" i="43"/>
  <c r="C4119" i="43"/>
  <c r="C4120" i="43"/>
  <c r="C4121" i="43"/>
  <c r="C4122" i="43"/>
  <c r="C4123" i="43"/>
  <c r="C4124" i="43"/>
  <c r="C4125" i="43"/>
  <c r="C4126" i="43"/>
  <c r="C4127" i="43"/>
  <c r="C4128" i="43"/>
  <c r="C4129" i="43"/>
  <c r="C4130" i="43"/>
  <c r="C4131" i="43"/>
  <c r="C4132" i="43"/>
  <c r="C4133" i="43"/>
  <c r="C4134" i="43"/>
  <c r="C4135" i="43"/>
  <c r="C4136" i="43"/>
  <c r="C4137" i="43"/>
  <c r="C4138" i="43"/>
  <c r="C4139" i="43"/>
  <c r="C4140" i="43"/>
  <c r="C4141" i="43"/>
  <c r="C4142" i="43"/>
  <c r="C4143" i="43"/>
  <c r="C4144" i="43"/>
  <c r="C4145" i="43"/>
  <c r="C4146" i="43"/>
  <c r="C4147" i="43"/>
  <c r="C4148" i="43"/>
  <c r="C4149" i="43"/>
  <c r="C4150" i="43"/>
  <c r="C4151" i="43"/>
  <c r="C4152" i="43"/>
  <c r="C4153" i="43"/>
  <c r="C4154" i="43"/>
  <c r="C4155" i="43"/>
  <c r="C4156" i="43"/>
  <c r="C4157" i="43"/>
  <c r="C4158" i="43"/>
  <c r="C4159" i="43"/>
  <c r="C4160" i="43"/>
  <c r="C4161" i="43"/>
  <c r="C4162" i="43"/>
  <c r="C4163" i="43"/>
  <c r="C4164" i="43"/>
  <c r="C4165" i="43"/>
  <c r="C4166" i="43"/>
  <c r="C4167" i="43"/>
  <c r="C4168" i="43"/>
  <c r="C4169" i="43"/>
  <c r="C4170" i="43"/>
  <c r="C4171" i="43"/>
  <c r="C4172" i="43"/>
  <c r="C4173" i="43"/>
  <c r="C4174" i="43"/>
  <c r="C4175" i="43"/>
  <c r="C4176" i="43"/>
  <c r="C4177" i="43"/>
  <c r="C4178" i="43"/>
  <c r="C4179" i="43"/>
  <c r="C4180" i="43"/>
  <c r="C4181" i="43"/>
  <c r="C4182" i="43"/>
  <c r="C4183" i="43"/>
  <c r="C4184" i="43"/>
  <c r="C4185" i="43"/>
  <c r="C4186" i="43"/>
  <c r="C4187" i="43"/>
  <c r="C4188" i="43"/>
  <c r="C4189" i="43"/>
  <c r="C4190" i="43"/>
  <c r="C4191" i="43"/>
  <c r="C4192" i="43"/>
  <c r="C4193" i="43"/>
  <c r="C4194" i="43"/>
  <c r="C4195" i="43"/>
  <c r="C4196" i="43"/>
  <c r="C4197" i="43"/>
  <c r="C4198" i="43"/>
  <c r="C4199" i="43"/>
  <c r="C4200" i="43"/>
  <c r="C4201" i="43"/>
  <c r="C4202" i="43"/>
  <c r="C4203" i="43"/>
  <c r="C4204" i="43"/>
  <c r="C4205" i="43"/>
  <c r="C4206" i="43"/>
  <c r="C4207" i="43"/>
  <c r="C4208" i="43"/>
  <c r="C4209" i="43"/>
  <c r="C4210" i="43"/>
  <c r="C4211" i="43"/>
  <c r="C4212" i="43"/>
  <c r="C4213" i="43"/>
  <c r="C4214" i="43"/>
  <c r="C4215" i="43"/>
  <c r="C4216" i="43"/>
  <c r="C4217" i="43"/>
  <c r="C4218" i="43"/>
  <c r="C4219" i="43"/>
  <c r="C4220" i="43"/>
  <c r="C4221" i="43"/>
  <c r="C4222" i="43"/>
  <c r="C4223" i="43"/>
  <c r="C4224" i="43"/>
  <c r="C4225" i="43"/>
  <c r="C4226" i="43"/>
  <c r="C4227" i="43"/>
  <c r="C4228" i="43"/>
  <c r="C4229" i="43"/>
  <c r="C4230" i="43"/>
  <c r="C4231" i="43"/>
  <c r="C4232" i="43"/>
  <c r="C4233" i="43"/>
  <c r="C4234" i="43"/>
  <c r="C4235" i="43"/>
  <c r="C4236" i="43"/>
  <c r="C4237" i="43"/>
  <c r="C4238" i="43"/>
  <c r="C4239" i="43"/>
  <c r="C4240" i="43"/>
  <c r="C4241" i="43"/>
  <c r="C4242" i="43"/>
  <c r="C4243" i="43"/>
  <c r="C4244" i="43"/>
  <c r="C4245" i="43"/>
  <c r="C4246" i="43"/>
  <c r="C4247" i="43"/>
  <c r="C4248" i="43"/>
  <c r="C4249" i="43"/>
  <c r="C4250" i="43"/>
  <c r="C4251" i="43"/>
  <c r="C4252" i="43"/>
  <c r="C4253" i="43"/>
  <c r="C4254" i="43"/>
  <c r="C4255" i="43"/>
  <c r="C4256" i="43"/>
  <c r="C4257" i="43"/>
  <c r="C4258" i="43"/>
  <c r="C4259" i="43"/>
  <c r="C4260" i="43"/>
  <c r="C4261" i="43"/>
  <c r="C4262" i="43"/>
  <c r="C4263" i="43"/>
  <c r="C4264" i="43"/>
  <c r="C4265" i="43"/>
  <c r="C4266" i="43"/>
  <c r="C4267" i="43"/>
  <c r="C4268" i="43"/>
  <c r="C4269" i="43"/>
  <c r="C4270" i="43"/>
  <c r="C4271" i="43"/>
  <c r="C4272" i="43"/>
  <c r="C4273" i="43"/>
  <c r="C4274" i="43"/>
  <c r="C4275" i="43"/>
  <c r="C4276" i="43"/>
  <c r="C4277" i="43"/>
  <c r="C4278" i="43"/>
  <c r="C4279" i="43"/>
  <c r="C4280" i="43"/>
  <c r="C4281" i="43"/>
  <c r="C4282" i="43"/>
  <c r="C4283" i="43"/>
  <c r="C4284" i="43"/>
  <c r="C4285" i="43"/>
  <c r="C4286" i="43"/>
  <c r="C4287" i="43"/>
  <c r="C4288" i="43"/>
  <c r="C4289" i="43"/>
  <c r="C4290" i="43"/>
  <c r="C4291" i="43"/>
  <c r="C4292" i="43"/>
  <c r="C4293" i="43"/>
  <c r="C4294" i="43"/>
  <c r="C4295" i="43"/>
  <c r="C4296" i="43"/>
  <c r="C4297" i="43"/>
  <c r="C4298" i="43"/>
  <c r="C4299" i="43"/>
  <c r="C4300" i="43"/>
  <c r="C4301" i="43"/>
  <c r="C4302" i="43"/>
  <c r="C4303" i="43"/>
  <c r="C4304" i="43"/>
  <c r="C4305" i="43"/>
  <c r="C4306" i="43"/>
  <c r="C4307" i="43"/>
  <c r="C4308" i="43"/>
  <c r="C4309" i="43"/>
  <c r="C4310" i="43"/>
  <c r="C4311" i="43"/>
  <c r="C4312" i="43"/>
  <c r="C4313" i="43"/>
  <c r="C4314" i="43"/>
  <c r="C4315" i="43"/>
  <c r="C4316" i="43"/>
  <c r="C4317" i="43"/>
  <c r="C4318" i="43"/>
  <c r="C4319" i="43"/>
  <c r="C4320" i="43"/>
  <c r="C4321" i="43"/>
  <c r="C4322" i="43"/>
  <c r="C4323" i="43"/>
  <c r="C4324" i="43"/>
  <c r="C4325" i="43"/>
  <c r="C4326" i="43"/>
  <c r="C4327" i="43"/>
  <c r="C4328" i="43"/>
  <c r="C4329" i="43"/>
  <c r="C4330" i="43"/>
  <c r="C4331" i="43"/>
  <c r="C4332" i="43"/>
  <c r="C4333" i="43"/>
  <c r="C4334" i="43"/>
  <c r="C4335" i="43"/>
  <c r="C4336" i="43"/>
  <c r="C4337" i="43"/>
  <c r="C4338" i="43"/>
  <c r="C4339" i="43"/>
  <c r="C4340" i="43"/>
  <c r="C4341" i="43"/>
  <c r="C4342" i="43"/>
  <c r="C4343" i="43"/>
  <c r="C4344" i="43"/>
  <c r="C4345" i="43"/>
  <c r="C4346" i="43"/>
  <c r="C4347" i="43"/>
  <c r="C4348" i="43"/>
  <c r="C4349" i="43"/>
  <c r="C4350" i="43"/>
  <c r="C4351" i="43"/>
  <c r="C4352" i="43"/>
  <c r="C4353" i="43"/>
  <c r="C4354" i="43"/>
  <c r="C4355" i="43"/>
  <c r="C4356" i="43"/>
  <c r="C4357" i="43"/>
  <c r="C4358" i="43"/>
  <c r="C4359" i="43"/>
  <c r="C4360" i="43"/>
  <c r="C4361" i="43"/>
  <c r="C4362" i="43"/>
  <c r="C4363" i="43"/>
  <c r="C4364" i="43"/>
  <c r="C4365" i="43"/>
  <c r="C4366" i="43"/>
  <c r="C4367" i="43"/>
  <c r="C4368" i="43"/>
  <c r="C4369" i="43"/>
  <c r="C4370" i="43"/>
  <c r="C4371" i="43"/>
  <c r="C4372" i="43"/>
  <c r="C4373" i="43"/>
  <c r="C4374" i="43"/>
  <c r="C4375" i="43"/>
  <c r="C4376" i="43"/>
  <c r="C4377" i="43"/>
  <c r="C4378" i="43"/>
  <c r="C4379" i="43"/>
  <c r="C4380" i="43"/>
  <c r="C4381" i="43"/>
  <c r="C4382" i="43"/>
  <c r="C4383" i="43"/>
  <c r="C4384" i="43"/>
  <c r="C4385" i="43"/>
  <c r="C4386" i="43"/>
  <c r="C4387" i="43"/>
  <c r="C4388" i="43"/>
  <c r="C4389" i="43"/>
  <c r="C4390" i="43"/>
  <c r="C4391" i="43"/>
  <c r="C4392" i="43"/>
  <c r="C4393" i="43"/>
  <c r="C4394" i="43"/>
  <c r="C4395" i="43"/>
  <c r="C4396" i="43"/>
  <c r="C4397" i="43"/>
  <c r="C4398" i="43"/>
  <c r="C4399" i="43"/>
  <c r="C4400" i="43"/>
  <c r="C4401" i="43"/>
  <c r="C4402" i="43"/>
  <c r="C4403" i="43"/>
  <c r="C2" i="43"/>
  <c r="B3" i="43"/>
  <c r="B4" i="43"/>
  <c r="B5" i="43"/>
  <c r="B6" i="43"/>
  <c r="B7" i="43"/>
  <c r="B8" i="43"/>
  <c r="B9" i="43"/>
  <c r="B10" i="43"/>
  <c r="B11" i="43"/>
  <c r="B12" i="43"/>
  <c r="B13" i="43"/>
  <c r="B14" i="43"/>
  <c r="B15" i="43"/>
  <c r="B16" i="43"/>
  <c r="B17" i="43"/>
  <c r="B18" i="43"/>
  <c r="B19" i="43"/>
  <c r="B20" i="43"/>
  <c r="B21" i="43"/>
  <c r="B22" i="43"/>
  <c r="B23" i="43"/>
  <c r="B24" i="43"/>
  <c r="B25" i="43"/>
  <c r="B26" i="43"/>
  <c r="B27" i="43"/>
  <c r="B28" i="43"/>
  <c r="B29" i="43"/>
  <c r="B30" i="43"/>
  <c r="B31" i="43"/>
  <c r="B32" i="43"/>
  <c r="B33" i="43"/>
  <c r="B34" i="43"/>
  <c r="B35" i="43"/>
  <c r="B36" i="43"/>
  <c r="B37" i="43"/>
  <c r="B38" i="43"/>
  <c r="B39" i="43"/>
  <c r="B40" i="43"/>
  <c r="B41" i="43"/>
  <c r="B42" i="43"/>
  <c r="B43" i="43"/>
  <c r="B44" i="43"/>
  <c r="B45" i="43"/>
  <c r="B46" i="43"/>
  <c r="B47" i="43"/>
  <c r="B48" i="43"/>
  <c r="B49" i="43"/>
  <c r="B50" i="43"/>
  <c r="B51" i="43"/>
  <c r="B52" i="43"/>
  <c r="B53" i="43"/>
  <c r="B54" i="43"/>
  <c r="B55" i="43"/>
  <c r="B56" i="43"/>
  <c r="B57" i="43"/>
  <c r="B58" i="43"/>
  <c r="B59" i="43"/>
  <c r="B60" i="43"/>
  <c r="B61" i="43"/>
  <c r="B62" i="43"/>
  <c r="B63" i="43"/>
  <c r="B64" i="43"/>
  <c r="B65" i="43"/>
  <c r="B66" i="43"/>
  <c r="B67" i="43"/>
  <c r="B68" i="43"/>
  <c r="B69" i="43"/>
  <c r="B70" i="43"/>
  <c r="B71" i="43"/>
  <c r="B72" i="43"/>
  <c r="B73" i="43"/>
  <c r="B74" i="43"/>
  <c r="B75" i="43"/>
  <c r="B76" i="43"/>
  <c r="B77" i="43"/>
  <c r="B78" i="43"/>
  <c r="B79" i="43"/>
  <c r="B80" i="43"/>
  <c r="B81" i="43"/>
  <c r="B82" i="43"/>
  <c r="B83" i="43"/>
  <c r="B84" i="43"/>
  <c r="B85" i="43"/>
  <c r="B86" i="43"/>
  <c r="B87" i="43"/>
  <c r="B88" i="43"/>
  <c r="B89" i="43"/>
  <c r="B90" i="43"/>
  <c r="B91" i="43"/>
  <c r="B92" i="43"/>
  <c r="B93" i="43"/>
  <c r="B94" i="43"/>
  <c r="B95" i="43"/>
  <c r="B96" i="43"/>
  <c r="B97" i="43"/>
  <c r="B98" i="43"/>
  <c r="B99" i="43"/>
  <c r="B100" i="43"/>
  <c r="B101" i="43"/>
  <c r="B102" i="43"/>
  <c r="B103" i="43"/>
  <c r="B104" i="43"/>
  <c r="B105" i="43"/>
  <c r="B106" i="43"/>
  <c r="B107" i="43"/>
  <c r="B108" i="43"/>
  <c r="B109" i="43"/>
  <c r="B110" i="43"/>
  <c r="B111" i="43"/>
  <c r="B112" i="43"/>
  <c r="B113" i="43"/>
  <c r="B114" i="43"/>
  <c r="B115" i="43"/>
  <c r="B116" i="43"/>
  <c r="B117" i="43"/>
  <c r="B118" i="43"/>
  <c r="B119" i="43"/>
  <c r="B120" i="43"/>
  <c r="B121" i="43"/>
  <c r="B122" i="43"/>
  <c r="B123" i="43"/>
  <c r="B124" i="43"/>
  <c r="B125" i="43"/>
  <c r="B126" i="43"/>
  <c r="B127" i="43"/>
  <c r="B128" i="43"/>
  <c r="B129" i="43"/>
  <c r="B130" i="43"/>
  <c r="B131" i="43"/>
  <c r="B132" i="43"/>
  <c r="B133" i="43"/>
  <c r="B134" i="43"/>
  <c r="B135" i="43"/>
  <c r="B136" i="43"/>
  <c r="B137" i="43"/>
  <c r="B138" i="43"/>
  <c r="B139" i="43"/>
  <c r="B140" i="43"/>
  <c r="B141" i="43"/>
  <c r="B142" i="43"/>
  <c r="B143" i="43"/>
  <c r="B144" i="43"/>
  <c r="B145" i="43"/>
  <c r="B146" i="43"/>
  <c r="B147" i="43"/>
  <c r="B148" i="43"/>
  <c r="B149" i="43"/>
  <c r="B150" i="43"/>
  <c r="B151" i="43"/>
  <c r="B152" i="43"/>
  <c r="B153" i="43"/>
  <c r="B154" i="43"/>
  <c r="B155" i="43"/>
  <c r="B156" i="43"/>
  <c r="B157" i="43"/>
  <c r="B158" i="43"/>
  <c r="B159" i="43"/>
  <c r="B160" i="43"/>
  <c r="B161" i="43"/>
  <c r="B162" i="43"/>
  <c r="B163" i="43"/>
  <c r="B164" i="43"/>
  <c r="B165" i="43"/>
  <c r="B166" i="43"/>
  <c r="B167" i="43"/>
  <c r="B168" i="43"/>
  <c r="B169" i="43"/>
  <c r="B170" i="43"/>
  <c r="B171" i="43"/>
  <c r="B172" i="43"/>
  <c r="B173" i="43"/>
  <c r="B174" i="43"/>
  <c r="B175" i="43"/>
  <c r="B176" i="43"/>
  <c r="B177" i="43"/>
  <c r="B178" i="43"/>
  <c r="B179" i="43"/>
  <c r="B180" i="43"/>
  <c r="B181" i="43"/>
  <c r="B182" i="43"/>
  <c r="B183" i="43"/>
  <c r="B184" i="43"/>
  <c r="B185" i="43"/>
  <c r="B186" i="43"/>
  <c r="B187" i="43"/>
  <c r="B188" i="43"/>
  <c r="B189" i="43"/>
  <c r="B190" i="43"/>
  <c r="B191" i="43"/>
  <c r="B192" i="43"/>
  <c r="B193" i="43"/>
  <c r="B194" i="43"/>
  <c r="B195" i="43"/>
  <c r="B196" i="43"/>
  <c r="B197" i="43"/>
  <c r="B198" i="43"/>
  <c r="B199" i="43"/>
  <c r="B200" i="43"/>
  <c r="B201" i="43"/>
  <c r="B202" i="43"/>
  <c r="B203" i="43"/>
  <c r="B204" i="43"/>
  <c r="B205" i="43"/>
  <c r="B206" i="43"/>
  <c r="B207" i="43"/>
  <c r="B208" i="43"/>
  <c r="B209" i="43"/>
  <c r="B210" i="43"/>
  <c r="B211" i="43"/>
  <c r="B212" i="43"/>
  <c r="B213" i="43"/>
  <c r="B214" i="43"/>
  <c r="B215" i="43"/>
  <c r="B216" i="43"/>
  <c r="B217" i="43"/>
  <c r="B218" i="43"/>
  <c r="B219" i="43"/>
  <c r="B220" i="43"/>
  <c r="B221" i="43"/>
  <c r="B222" i="43"/>
  <c r="B223" i="43"/>
  <c r="B224" i="43"/>
  <c r="B225" i="43"/>
  <c r="B226" i="43"/>
  <c r="B227" i="43"/>
  <c r="B228" i="43"/>
  <c r="B229" i="43"/>
  <c r="B230" i="43"/>
  <c r="B231" i="43"/>
  <c r="B232" i="43"/>
  <c r="B233" i="43"/>
  <c r="B234" i="43"/>
  <c r="B235" i="43"/>
  <c r="B236" i="43"/>
  <c r="B237" i="43"/>
  <c r="B238" i="43"/>
  <c r="B239" i="43"/>
  <c r="B240" i="43"/>
  <c r="B241" i="43"/>
  <c r="B242" i="43"/>
  <c r="B243" i="43"/>
  <c r="B244" i="43"/>
  <c r="B245" i="43"/>
  <c r="B246" i="43"/>
  <c r="B247" i="43"/>
  <c r="B248" i="43"/>
  <c r="B249" i="43"/>
  <c r="B250" i="43"/>
  <c r="B251" i="43"/>
  <c r="B252" i="43"/>
  <c r="B253" i="43"/>
  <c r="B254" i="43"/>
  <c r="B255" i="43"/>
  <c r="B256" i="43"/>
  <c r="B257" i="43"/>
  <c r="B258" i="43"/>
  <c r="B259" i="43"/>
  <c r="B260" i="43"/>
  <c r="B261" i="43"/>
  <c r="B262" i="43"/>
  <c r="B263" i="43"/>
  <c r="B264" i="43"/>
  <c r="B265" i="43"/>
  <c r="B266" i="43"/>
  <c r="B267" i="43"/>
  <c r="B268" i="43"/>
  <c r="B269" i="43"/>
  <c r="B270" i="43"/>
  <c r="B271" i="43"/>
  <c r="B272" i="43"/>
  <c r="B273" i="43"/>
  <c r="B274" i="43"/>
  <c r="B275" i="43"/>
  <c r="B276" i="43"/>
  <c r="B277" i="43"/>
  <c r="B278" i="43"/>
  <c r="B279" i="43"/>
  <c r="B280" i="43"/>
  <c r="B281" i="43"/>
  <c r="B282" i="43"/>
  <c r="B283" i="43"/>
  <c r="B284" i="43"/>
  <c r="B285" i="43"/>
  <c r="B286" i="43"/>
  <c r="B287" i="43"/>
  <c r="B288" i="43"/>
  <c r="B289" i="43"/>
  <c r="B290" i="43"/>
  <c r="B291" i="43"/>
  <c r="B292" i="43"/>
  <c r="B293" i="43"/>
  <c r="B294" i="43"/>
  <c r="B295" i="43"/>
  <c r="B296" i="43"/>
  <c r="B297" i="43"/>
  <c r="B298" i="43"/>
  <c r="B299" i="43"/>
  <c r="B300" i="43"/>
  <c r="B301" i="43"/>
  <c r="B302" i="43"/>
  <c r="B303" i="43"/>
  <c r="B304" i="43"/>
  <c r="B305" i="43"/>
  <c r="B306" i="43"/>
  <c r="B307" i="43"/>
  <c r="B308" i="43"/>
  <c r="B309" i="43"/>
  <c r="B310" i="43"/>
  <c r="B311" i="43"/>
  <c r="B312" i="43"/>
  <c r="B313" i="43"/>
  <c r="B314" i="43"/>
  <c r="B315" i="43"/>
  <c r="B316" i="43"/>
  <c r="B317" i="43"/>
  <c r="B318" i="43"/>
  <c r="B319" i="43"/>
  <c r="B320" i="43"/>
  <c r="B321" i="43"/>
  <c r="B322" i="43"/>
  <c r="B323" i="43"/>
  <c r="B324" i="43"/>
  <c r="B325" i="43"/>
  <c r="B326" i="43"/>
  <c r="B327" i="43"/>
  <c r="B328" i="43"/>
  <c r="B329" i="43"/>
  <c r="B330" i="43"/>
  <c r="B331" i="43"/>
  <c r="B332" i="43"/>
  <c r="B333" i="43"/>
  <c r="B334" i="43"/>
  <c r="B335" i="43"/>
  <c r="B336" i="43"/>
  <c r="B337" i="43"/>
  <c r="B338" i="43"/>
  <c r="B339" i="43"/>
  <c r="B340" i="43"/>
  <c r="B341" i="43"/>
  <c r="B342" i="43"/>
  <c r="B343" i="43"/>
  <c r="B344" i="43"/>
  <c r="B345" i="43"/>
  <c r="B346" i="43"/>
  <c r="B347" i="43"/>
  <c r="B348" i="43"/>
  <c r="B349" i="43"/>
  <c r="B350" i="43"/>
  <c r="B351" i="43"/>
  <c r="B352" i="43"/>
  <c r="B353" i="43"/>
  <c r="B354" i="43"/>
  <c r="B355" i="43"/>
  <c r="B356" i="43"/>
  <c r="B357" i="43"/>
  <c r="B358" i="43"/>
  <c r="B359" i="43"/>
  <c r="B360" i="43"/>
  <c r="B361" i="43"/>
  <c r="B362" i="43"/>
  <c r="B363" i="43"/>
  <c r="B364" i="43"/>
  <c r="B365" i="43"/>
  <c r="B366" i="43"/>
  <c r="B367" i="43"/>
  <c r="B368" i="43"/>
  <c r="B369" i="43"/>
  <c r="B370" i="43"/>
  <c r="B371" i="43"/>
  <c r="B372" i="43"/>
  <c r="B373" i="43"/>
  <c r="B374" i="43"/>
  <c r="B375" i="43"/>
  <c r="B376" i="43"/>
  <c r="B377" i="43"/>
  <c r="B378" i="43"/>
  <c r="B379" i="43"/>
  <c r="B380" i="43"/>
  <c r="B381" i="43"/>
  <c r="B382" i="43"/>
  <c r="B383" i="43"/>
  <c r="B384" i="43"/>
  <c r="B385" i="43"/>
  <c r="B386" i="43"/>
  <c r="B387" i="43"/>
  <c r="B388" i="43"/>
  <c r="B389" i="43"/>
  <c r="B390" i="43"/>
  <c r="B391" i="43"/>
  <c r="B392" i="43"/>
  <c r="B393" i="43"/>
  <c r="B394" i="43"/>
  <c r="B395" i="43"/>
  <c r="B396" i="43"/>
  <c r="B397" i="43"/>
  <c r="B398" i="43"/>
  <c r="B399" i="43"/>
  <c r="B400" i="43"/>
  <c r="B401" i="43"/>
  <c r="B402" i="43"/>
  <c r="B403" i="43"/>
  <c r="B404" i="43"/>
  <c r="B405" i="43"/>
  <c r="B406" i="43"/>
  <c r="B407" i="43"/>
  <c r="B408" i="43"/>
  <c r="B409" i="43"/>
  <c r="B410" i="43"/>
  <c r="B411" i="43"/>
  <c r="B412" i="43"/>
  <c r="B413" i="43"/>
  <c r="B414" i="43"/>
  <c r="B415" i="43"/>
  <c r="B416" i="43"/>
  <c r="B417" i="43"/>
  <c r="B418" i="43"/>
  <c r="B419" i="43"/>
  <c r="B420" i="43"/>
  <c r="B421" i="43"/>
  <c r="B422" i="43"/>
  <c r="B423" i="43"/>
  <c r="B424" i="43"/>
  <c r="B425" i="43"/>
  <c r="B426" i="43"/>
  <c r="B427" i="43"/>
  <c r="B428" i="43"/>
  <c r="B429" i="43"/>
  <c r="B430" i="43"/>
  <c r="B431" i="43"/>
  <c r="B432" i="43"/>
  <c r="B433" i="43"/>
  <c r="B434" i="43"/>
  <c r="B435" i="43"/>
  <c r="B436" i="43"/>
  <c r="B437" i="43"/>
  <c r="B438" i="43"/>
  <c r="B439" i="43"/>
  <c r="B440" i="43"/>
  <c r="B441" i="43"/>
  <c r="B442" i="43"/>
  <c r="B443" i="43"/>
  <c r="B444" i="43"/>
  <c r="B445" i="43"/>
  <c r="B446" i="43"/>
  <c r="B447" i="43"/>
  <c r="B448" i="43"/>
  <c r="B449" i="43"/>
  <c r="B450" i="43"/>
  <c r="B451" i="43"/>
  <c r="B452" i="43"/>
  <c r="B453" i="43"/>
  <c r="B454" i="43"/>
  <c r="B455" i="43"/>
  <c r="B456" i="43"/>
  <c r="B457" i="43"/>
  <c r="B458" i="43"/>
  <c r="B459" i="43"/>
  <c r="B460" i="43"/>
  <c r="B461" i="43"/>
  <c r="B462" i="43"/>
  <c r="B463" i="43"/>
  <c r="B464" i="43"/>
  <c r="B465" i="43"/>
  <c r="B466" i="43"/>
  <c r="B467" i="43"/>
  <c r="B468" i="43"/>
  <c r="B469" i="43"/>
  <c r="B470" i="43"/>
  <c r="B471" i="43"/>
  <c r="B472" i="43"/>
  <c r="B473" i="43"/>
  <c r="B474" i="43"/>
  <c r="B475" i="43"/>
  <c r="B476" i="43"/>
  <c r="B477" i="43"/>
  <c r="B478" i="43"/>
  <c r="B479" i="43"/>
  <c r="B480" i="43"/>
  <c r="B481" i="43"/>
  <c r="B482" i="43"/>
  <c r="B483" i="43"/>
  <c r="B484" i="43"/>
  <c r="B485" i="43"/>
  <c r="B486" i="43"/>
  <c r="B487" i="43"/>
  <c r="B488" i="43"/>
  <c r="B489" i="43"/>
  <c r="B490" i="43"/>
  <c r="B491" i="43"/>
  <c r="B492" i="43"/>
  <c r="B493" i="43"/>
  <c r="B494" i="43"/>
  <c r="B495" i="43"/>
  <c r="B496" i="43"/>
  <c r="B497" i="43"/>
  <c r="B498" i="43"/>
  <c r="B499" i="43"/>
  <c r="B500" i="43"/>
  <c r="B501" i="43"/>
  <c r="B502" i="43"/>
  <c r="B503" i="43"/>
  <c r="B504" i="43"/>
  <c r="B505" i="43"/>
  <c r="B506" i="43"/>
  <c r="B507" i="43"/>
  <c r="B508" i="43"/>
  <c r="B509" i="43"/>
  <c r="B510" i="43"/>
  <c r="B511" i="43"/>
  <c r="B512" i="43"/>
  <c r="B513" i="43"/>
  <c r="B514" i="43"/>
  <c r="B515" i="43"/>
  <c r="B516" i="43"/>
  <c r="B517" i="43"/>
  <c r="B518" i="43"/>
  <c r="B519" i="43"/>
  <c r="B520" i="43"/>
  <c r="B521" i="43"/>
  <c r="B522" i="43"/>
  <c r="B523" i="43"/>
  <c r="B524" i="43"/>
  <c r="B525" i="43"/>
  <c r="B526" i="43"/>
  <c r="B527" i="43"/>
  <c r="B528" i="43"/>
  <c r="B529" i="43"/>
  <c r="B530" i="43"/>
  <c r="B531" i="43"/>
  <c r="B532" i="43"/>
  <c r="B533" i="43"/>
  <c r="B534" i="43"/>
  <c r="B535" i="43"/>
  <c r="B536" i="43"/>
  <c r="B537" i="43"/>
  <c r="B538" i="43"/>
  <c r="B539" i="43"/>
  <c r="B540" i="43"/>
  <c r="B541" i="43"/>
  <c r="B542" i="43"/>
  <c r="B543" i="43"/>
  <c r="B544" i="43"/>
  <c r="B545" i="43"/>
  <c r="B546" i="43"/>
  <c r="B547" i="43"/>
  <c r="B548" i="43"/>
  <c r="B549" i="43"/>
  <c r="B550" i="43"/>
  <c r="B551" i="43"/>
  <c r="B552" i="43"/>
  <c r="B553" i="43"/>
  <c r="B554" i="43"/>
  <c r="B555" i="43"/>
  <c r="B556" i="43"/>
  <c r="B557" i="43"/>
  <c r="B558" i="43"/>
  <c r="B559" i="43"/>
  <c r="B560" i="43"/>
  <c r="B561" i="43"/>
  <c r="B562" i="43"/>
  <c r="B563" i="43"/>
  <c r="B564" i="43"/>
  <c r="B565" i="43"/>
  <c r="B566" i="43"/>
  <c r="B567" i="43"/>
  <c r="B568" i="43"/>
  <c r="B569" i="43"/>
  <c r="B570" i="43"/>
  <c r="B571" i="43"/>
  <c r="B572" i="43"/>
  <c r="B573" i="43"/>
  <c r="B574" i="43"/>
  <c r="B575" i="43"/>
  <c r="B576" i="43"/>
  <c r="B577" i="43"/>
  <c r="B578" i="43"/>
  <c r="B579" i="43"/>
  <c r="B580" i="43"/>
  <c r="B581" i="43"/>
  <c r="B582" i="43"/>
  <c r="B583" i="43"/>
  <c r="B584" i="43"/>
  <c r="B585" i="43"/>
  <c r="B586" i="43"/>
  <c r="B587" i="43"/>
  <c r="B588" i="43"/>
  <c r="B589" i="43"/>
  <c r="B590" i="43"/>
  <c r="B591" i="43"/>
  <c r="B592" i="43"/>
  <c r="B593" i="43"/>
  <c r="B594" i="43"/>
  <c r="B595" i="43"/>
  <c r="B596" i="43"/>
  <c r="B597" i="43"/>
  <c r="B598" i="43"/>
  <c r="B599" i="43"/>
  <c r="B600" i="43"/>
  <c r="B601" i="43"/>
  <c r="B602" i="43"/>
  <c r="B603" i="43"/>
  <c r="B604" i="43"/>
  <c r="B605" i="43"/>
  <c r="B606" i="43"/>
  <c r="B607" i="43"/>
  <c r="B608" i="43"/>
  <c r="B609" i="43"/>
  <c r="B610" i="43"/>
  <c r="B611" i="43"/>
  <c r="B612" i="43"/>
  <c r="B613" i="43"/>
  <c r="B614" i="43"/>
  <c r="B615" i="43"/>
  <c r="B616" i="43"/>
  <c r="B617" i="43"/>
  <c r="B618" i="43"/>
  <c r="B619" i="43"/>
  <c r="B620" i="43"/>
  <c r="B621" i="43"/>
  <c r="B622" i="43"/>
  <c r="B623" i="43"/>
  <c r="B624" i="43"/>
  <c r="B625" i="43"/>
  <c r="B626" i="43"/>
  <c r="B627" i="43"/>
  <c r="B628" i="43"/>
  <c r="B629" i="43"/>
  <c r="B630" i="43"/>
  <c r="B631" i="43"/>
  <c r="B632" i="43"/>
  <c r="B633" i="43"/>
  <c r="B634" i="43"/>
  <c r="B635" i="43"/>
  <c r="B636" i="43"/>
  <c r="B637" i="43"/>
  <c r="B638" i="43"/>
  <c r="B639" i="43"/>
  <c r="B640" i="43"/>
  <c r="B641" i="43"/>
  <c r="B642" i="43"/>
  <c r="B643" i="43"/>
  <c r="B644" i="43"/>
  <c r="B645" i="43"/>
  <c r="B646" i="43"/>
  <c r="B647" i="43"/>
  <c r="B648" i="43"/>
  <c r="B649" i="43"/>
  <c r="B650" i="43"/>
  <c r="B651" i="43"/>
  <c r="B652" i="43"/>
  <c r="B653" i="43"/>
  <c r="B654" i="43"/>
  <c r="B655" i="43"/>
  <c r="B656" i="43"/>
  <c r="B657" i="43"/>
  <c r="B658" i="43"/>
  <c r="B659" i="43"/>
  <c r="B660" i="43"/>
  <c r="B661" i="43"/>
  <c r="B662" i="43"/>
  <c r="B663" i="43"/>
  <c r="B664" i="43"/>
  <c r="B665" i="43"/>
  <c r="B666" i="43"/>
  <c r="B667" i="43"/>
  <c r="B668" i="43"/>
  <c r="B669" i="43"/>
  <c r="B670" i="43"/>
  <c r="B671" i="43"/>
  <c r="B672" i="43"/>
  <c r="B673" i="43"/>
  <c r="B674" i="43"/>
  <c r="B675" i="43"/>
  <c r="B676" i="43"/>
  <c r="B677" i="43"/>
  <c r="B678" i="43"/>
  <c r="B679" i="43"/>
  <c r="B680" i="43"/>
  <c r="B681" i="43"/>
  <c r="B682" i="43"/>
  <c r="B683" i="43"/>
  <c r="B684" i="43"/>
  <c r="B685" i="43"/>
  <c r="B686" i="43"/>
  <c r="B687" i="43"/>
  <c r="B688" i="43"/>
  <c r="B689" i="43"/>
  <c r="B690" i="43"/>
  <c r="B691" i="43"/>
  <c r="B692" i="43"/>
  <c r="B693" i="43"/>
  <c r="B694" i="43"/>
  <c r="B695" i="43"/>
  <c r="B696" i="43"/>
  <c r="B697" i="43"/>
  <c r="B698" i="43"/>
  <c r="B699" i="43"/>
  <c r="B700" i="43"/>
  <c r="B701" i="43"/>
  <c r="B702" i="43"/>
  <c r="B703" i="43"/>
  <c r="B704" i="43"/>
  <c r="B705" i="43"/>
  <c r="B706" i="43"/>
  <c r="B707" i="43"/>
  <c r="B708" i="43"/>
  <c r="B709" i="43"/>
  <c r="B710" i="43"/>
  <c r="B711" i="43"/>
  <c r="B712" i="43"/>
  <c r="B713" i="43"/>
  <c r="B714" i="43"/>
  <c r="B715" i="43"/>
  <c r="B716" i="43"/>
  <c r="B717" i="43"/>
  <c r="B718" i="43"/>
  <c r="B719" i="43"/>
  <c r="B720" i="43"/>
  <c r="B721" i="43"/>
  <c r="B722" i="43"/>
  <c r="B723" i="43"/>
  <c r="B724" i="43"/>
  <c r="B725" i="43"/>
  <c r="B726" i="43"/>
  <c r="B727" i="43"/>
  <c r="B728" i="43"/>
  <c r="B729" i="43"/>
  <c r="B730" i="43"/>
  <c r="B731" i="43"/>
  <c r="B732" i="43"/>
  <c r="B733" i="43"/>
  <c r="B734" i="43"/>
  <c r="B735" i="43"/>
  <c r="B736" i="43"/>
  <c r="B737" i="43"/>
  <c r="B738" i="43"/>
  <c r="B739" i="43"/>
  <c r="B740" i="43"/>
  <c r="B741" i="43"/>
  <c r="B742" i="43"/>
  <c r="B743" i="43"/>
  <c r="B744" i="43"/>
  <c r="B745" i="43"/>
  <c r="B746" i="43"/>
  <c r="B747" i="43"/>
  <c r="B748" i="43"/>
  <c r="B749" i="43"/>
  <c r="B750" i="43"/>
  <c r="B751" i="43"/>
  <c r="B752" i="43"/>
  <c r="B753" i="43"/>
  <c r="B754" i="43"/>
  <c r="B755" i="43"/>
  <c r="B756" i="43"/>
  <c r="B757" i="43"/>
  <c r="B758" i="43"/>
  <c r="B759" i="43"/>
  <c r="B760" i="43"/>
  <c r="B761" i="43"/>
  <c r="B762" i="43"/>
  <c r="B763" i="43"/>
  <c r="B764" i="43"/>
  <c r="B765" i="43"/>
  <c r="B766" i="43"/>
  <c r="B767" i="43"/>
  <c r="B768" i="43"/>
  <c r="B769" i="43"/>
  <c r="B770" i="43"/>
  <c r="B771" i="43"/>
  <c r="B772" i="43"/>
  <c r="B773" i="43"/>
  <c r="B774" i="43"/>
  <c r="B775" i="43"/>
  <c r="B776" i="43"/>
  <c r="B777" i="43"/>
  <c r="B778" i="43"/>
  <c r="B779" i="43"/>
  <c r="B780" i="43"/>
  <c r="B781" i="43"/>
  <c r="B782" i="43"/>
  <c r="B783" i="43"/>
  <c r="B784" i="43"/>
  <c r="B785" i="43"/>
  <c r="B786" i="43"/>
  <c r="B787" i="43"/>
  <c r="B788" i="43"/>
  <c r="B789" i="43"/>
  <c r="B790" i="43"/>
  <c r="B791" i="43"/>
  <c r="B792" i="43"/>
  <c r="B793" i="43"/>
  <c r="B794" i="43"/>
  <c r="B795" i="43"/>
  <c r="B796" i="43"/>
  <c r="B797" i="43"/>
  <c r="B798" i="43"/>
  <c r="B799" i="43"/>
  <c r="B800" i="43"/>
  <c r="B801" i="43"/>
  <c r="B802" i="43"/>
  <c r="B803" i="43"/>
  <c r="B804" i="43"/>
  <c r="B805" i="43"/>
  <c r="B806" i="43"/>
  <c r="B807" i="43"/>
  <c r="B808" i="43"/>
  <c r="B809" i="43"/>
  <c r="B810" i="43"/>
  <c r="B811" i="43"/>
  <c r="B812" i="43"/>
  <c r="B813" i="43"/>
  <c r="B814" i="43"/>
  <c r="B815" i="43"/>
  <c r="B816" i="43"/>
  <c r="B817" i="43"/>
  <c r="B818" i="43"/>
  <c r="B819" i="43"/>
  <c r="B820" i="43"/>
  <c r="B821" i="43"/>
  <c r="B822" i="43"/>
  <c r="B823" i="43"/>
  <c r="B824" i="43"/>
  <c r="B825" i="43"/>
  <c r="B826" i="43"/>
  <c r="B827" i="43"/>
  <c r="B828" i="43"/>
  <c r="B829" i="43"/>
  <c r="B830" i="43"/>
  <c r="B831" i="43"/>
  <c r="B832" i="43"/>
  <c r="B833" i="43"/>
  <c r="B834" i="43"/>
  <c r="B835" i="43"/>
  <c r="B836" i="43"/>
  <c r="B837" i="43"/>
  <c r="B838" i="43"/>
  <c r="B839" i="43"/>
  <c r="B840" i="43"/>
  <c r="B841" i="43"/>
  <c r="B842" i="43"/>
  <c r="B843" i="43"/>
  <c r="B844" i="43"/>
  <c r="B845" i="43"/>
  <c r="B846" i="43"/>
  <c r="B847" i="43"/>
  <c r="B848" i="43"/>
  <c r="B849" i="43"/>
  <c r="B850" i="43"/>
  <c r="B851" i="43"/>
  <c r="B852" i="43"/>
  <c r="B853" i="43"/>
  <c r="B854" i="43"/>
  <c r="B855" i="43"/>
  <c r="B856" i="43"/>
  <c r="B857" i="43"/>
  <c r="B858" i="43"/>
  <c r="B859" i="43"/>
  <c r="B860" i="43"/>
  <c r="B861" i="43"/>
  <c r="B862" i="43"/>
  <c r="B863" i="43"/>
  <c r="B864" i="43"/>
  <c r="B865" i="43"/>
  <c r="B866" i="43"/>
  <c r="B867" i="43"/>
  <c r="B868" i="43"/>
  <c r="B869" i="43"/>
  <c r="B870" i="43"/>
  <c r="B871" i="43"/>
  <c r="B872" i="43"/>
  <c r="B873" i="43"/>
  <c r="B874" i="43"/>
  <c r="B875" i="43"/>
  <c r="B876" i="43"/>
  <c r="B877" i="43"/>
  <c r="B878" i="43"/>
  <c r="B879" i="43"/>
  <c r="B880" i="43"/>
  <c r="B881" i="43"/>
  <c r="B882" i="43"/>
  <c r="B883" i="43"/>
  <c r="B884" i="43"/>
  <c r="B885" i="43"/>
  <c r="B886" i="43"/>
  <c r="B887" i="43"/>
  <c r="B888" i="43"/>
  <c r="B889" i="43"/>
  <c r="B890" i="43"/>
  <c r="B891" i="43"/>
  <c r="B892" i="43"/>
  <c r="B893" i="43"/>
  <c r="B894" i="43"/>
  <c r="B895" i="43"/>
  <c r="B896" i="43"/>
  <c r="B897" i="43"/>
  <c r="B898" i="43"/>
  <c r="B899" i="43"/>
  <c r="B900" i="43"/>
  <c r="B901" i="43"/>
  <c r="B902" i="43"/>
  <c r="B903" i="43"/>
  <c r="B904" i="43"/>
  <c r="B905" i="43"/>
  <c r="B906" i="43"/>
  <c r="B907" i="43"/>
  <c r="B908" i="43"/>
  <c r="B909" i="43"/>
  <c r="B910" i="43"/>
  <c r="B911" i="43"/>
  <c r="B912" i="43"/>
  <c r="B913" i="43"/>
  <c r="B914" i="43"/>
  <c r="B915" i="43"/>
  <c r="B916" i="43"/>
  <c r="B917" i="43"/>
  <c r="B918" i="43"/>
  <c r="B919" i="43"/>
  <c r="B920" i="43"/>
  <c r="B921" i="43"/>
  <c r="B922" i="43"/>
  <c r="B923" i="43"/>
  <c r="B924" i="43"/>
  <c r="B925" i="43"/>
  <c r="B926" i="43"/>
  <c r="B927" i="43"/>
  <c r="B928" i="43"/>
  <c r="B929" i="43"/>
  <c r="B930" i="43"/>
  <c r="B931" i="43"/>
  <c r="B932" i="43"/>
  <c r="B933" i="43"/>
  <c r="B934" i="43"/>
  <c r="B935" i="43"/>
  <c r="B936" i="43"/>
  <c r="B937" i="43"/>
  <c r="B938" i="43"/>
  <c r="B939" i="43"/>
  <c r="B940" i="43"/>
  <c r="B941" i="43"/>
  <c r="B942" i="43"/>
  <c r="B943" i="43"/>
  <c r="B944" i="43"/>
  <c r="B945" i="43"/>
  <c r="B946" i="43"/>
  <c r="B947" i="43"/>
  <c r="B948" i="43"/>
  <c r="B949" i="43"/>
  <c r="B950" i="43"/>
  <c r="B951" i="43"/>
  <c r="B952" i="43"/>
  <c r="B953" i="43"/>
  <c r="B954" i="43"/>
  <c r="B955" i="43"/>
  <c r="B956" i="43"/>
  <c r="B957" i="43"/>
  <c r="B958" i="43"/>
  <c r="B959" i="43"/>
  <c r="B960" i="43"/>
  <c r="B961" i="43"/>
  <c r="B962" i="43"/>
  <c r="B963" i="43"/>
  <c r="B964" i="43"/>
  <c r="B965" i="43"/>
  <c r="B966" i="43"/>
  <c r="B967" i="43"/>
  <c r="B968" i="43"/>
  <c r="B969" i="43"/>
  <c r="B970" i="43"/>
  <c r="B971" i="43"/>
  <c r="B972" i="43"/>
  <c r="B973" i="43"/>
  <c r="B974" i="43"/>
  <c r="B975" i="43"/>
  <c r="B976" i="43"/>
  <c r="B977" i="43"/>
  <c r="B978" i="43"/>
  <c r="B979" i="43"/>
  <c r="B980" i="43"/>
  <c r="B981" i="43"/>
  <c r="B982" i="43"/>
  <c r="B983" i="43"/>
  <c r="B984" i="43"/>
  <c r="B985" i="43"/>
  <c r="B986" i="43"/>
  <c r="B987" i="43"/>
  <c r="B988" i="43"/>
  <c r="B989" i="43"/>
  <c r="B990" i="43"/>
  <c r="B991" i="43"/>
  <c r="B992" i="43"/>
  <c r="B993" i="43"/>
  <c r="B994" i="43"/>
  <c r="B995" i="43"/>
  <c r="B996" i="43"/>
  <c r="B997" i="43"/>
  <c r="B998" i="43"/>
  <c r="B999" i="43"/>
  <c r="B1000" i="43"/>
  <c r="B1001" i="43"/>
  <c r="B1002" i="43"/>
  <c r="B1003" i="43"/>
  <c r="B1004" i="43"/>
  <c r="B1005" i="43"/>
  <c r="B1006" i="43"/>
  <c r="B1007" i="43"/>
  <c r="B1008" i="43"/>
  <c r="B1009" i="43"/>
  <c r="B1010" i="43"/>
  <c r="B1011" i="43"/>
  <c r="B1012" i="43"/>
  <c r="B1013" i="43"/>
  <c r="B1014" i="43"/>
  <c r="B1015" i="43"/>
  <c r="B1016" i="43"/>
  <c r="B1017" i="43"/>
  <c r="B1018" i="43"/>
  <c r="B1019" i="43"/>
  <c r="B1020" i="43"/>
  <c r="B1021" i="43"/>
  <c r="B1022" i="43"/>
  <c r="B1023" i="43"/>
  <c r="B1024" i="43"/>
  <c r="B1025" i="43"/>
  <c r="B1026" i="43"/>
  <c r="B1027" i="43"/>
  <c r="B1028" i="43"/>
  <c r="B1029" i="43"/>
  <c r="B1030" i="43"/>
  <c r="B1031" i="43"/>
  <c r="B1032" i="43"/>
  <c r="B1033" i="43"/>
  <c r="B1034" i="43"/>
  <c r="B1035" i="43"/>
  <c r="B1036" i="43"/>
  <c r="B1037" i="43"/>
  <c r="B1038" i="43"/>
  <c r="B1039" i="43"/>
  <c r="B1040" i="43"/>
  <c r="B1041" i="43"/>
  <c r="B1042" i="43"/>
  <c r="B1043" i="43"/>
  <c r="B1044" i="43"/>
  <c r="B1045" i="43"/>
  <c r="B1046" i="43"/>
  <c r="B1047" i="43"/>
  <c r="B1048" i="43"/>
  <c r="B1049" i="43"/>
  <c r="B1050" i="43"/>
  <c r="B1051" i="43"/>
  <c r="B1052" i="43"/>
  <c r="B1053" i="43"/>
  <c r="B1054" i="43"/>
  <c r="B1055" i="43"/>
  <c r="B1056" i="43"/>
  <c r="B1057" i="43"/>
  <c r="B1058" i="43"/>
  <c r="B1059" i="43"/>
  <c r="B1060" i="43"/>
  <c r="B1061" i="43"/>
  <c r="B1062" i="43"/>
  <c r="B1063" i="43"/>
  <c r="B1064" i="43"/>
  <c r="B1065" i="43"/>
  <c r="B1066" i="43"/>
  <c r="B1067" i="43"/>
  <c r="B1068" i="43"/>
  <c r="B1069" i="43"/>
  <c r="B1070" i="43"/>
  <c r="B1071" i="43"/>
  <c r="B1072" i="43"/>
  <c r="B1073" i="43"/>
  <c r="B1074" i="43"/>
  <c r="B1075" i="43"/>
  <c r="B1076" i="43"/>
  <c r="B1077" i="43"/>
  <c r="B1078" i="43"/>
  <c r="B1079" i="43"/>
  <c r="B1080" i="43"/>
  <c r="B1081" i="43"/>
  <c r="B1082" i="43"/>
  <c r="B1083" i="43"/>
  <c r="B1084" i="43"/>
  <c r="B1085" i="43"/>
  <c r="B1086" i="43"/>
  <c r="B1087" i="43"/>
  <c r="B1088" i="43"/>
  <c r="B1089" i="43"/>
  <c r="B1090" i="43"/>
  <c r="B1091" i="43"/>
  <c r="B1092" i="43"/>
  <c r="B1093" i="43"/>
  <c r="B1094" i="43"/>
  <c r="B1095" i="43"/>
  <c r="B1096" i="43"/>
  <c r="B1097" i="43"/>
  <c r="B1098" i="43"/>
  <c r="B1099" i="43"/>
  <c r="B1100" i="43"/>
  <c r="B1101" i="43"/>
  <c r="B1102" i="43"/>
  <c r="B1103" i="43"/>
  <c r="B1104" i="43"/>
  <c r="B1105" i="43"/>
  <c r="B1106" i="43"/>
  <c r="B1107" i="43"/>
  <c r="B1108" i="43"/>
  <c r="B1109" i="43"/>
  <c r="B1110" i="43"/>
  <c r="B1111" i="43"/>
  <c r="B1112" i="43"/>
  <c r="B1113" i="43"/>
  <c r="B1114" i="43"/>
  <c r="B1115" i="43"/>
  <c r="B1116" i="43"/>
  <c r="B1117" i="43"/>
  <c r="B1118" i="43"/>
  <c r="B1119" i="43"/>
  <c r="B1120" i="43"/>
  <c r="B1121" i="43"/>
  <c r="B1122" i="43"/>
  <c r="B1123" i="43"/>
  <c r="B1124" i="43"/>
  <c r="B1125" i="43"/>
  <c r="B1126" i="43"/>
  <c r="B1127" i="43"/>
  <c r="B1128" i="43"/>
  <c r="B1129" i="43"/>
  <c r="B1130" i="43"/>
  <c r="B1131" i="43"/>
  <c r="B1132" i="43"/>
  <c r="B1133" i="43"/>
  <c r="B1134" i="43"/>
  <c r="B1135" i="43"/>
  <c r="B1136" i="43"/>
  <c r="B1137" i="43"/>
  <c r="B1138" i="43"/>
  <c r="B1139" i="43"/>
  <c r="B1140" i="43"/>
  <c r="B1141" i="43"/>
  <c r="B1142" i="43"/>
  <c r="B1143" i="43"/>
  <c r="B1144" i="43"/>
  <c r="B1145" i="43"/>
  <c r="B1146" i="43"/>
  <c r="B1147" i="43"/>
  <c r="B1148" i="43"/>
  <c r="B1149" i="43"/>
  <c r="B1150" i="43"/>
  <c r="B1151" i="43"/>
  <c r="B1152" i="43"/>
  <c r="B1153" i="43"/>
  <c r="B1154" i="43"/>
  <c r="B1155" i="43"/>
  <c r="B1156" i="43"/>
  <c r="B1157" i="43"/>
  <c r="B1158" i="43"/>
  <c r="B1159" i="43"/>
  <c r="B1160" i="43"/>
  <c r="B1161" i="43"/>
  <c r="B1162" i="43"/>
  <c r="B1163" i="43"/>
  <c r="B1164" i="43"/>
  <c r="B1165" i="43"/>
  <c r="B1166" i="43"/>
  <c r="B1167" i="43"/>
  <c r="B1168" i="43"/>
  <c r="B1169" i="43"/>
  <c r="B1170" i="43"/>
  <c r="B1171" i="43"/>
  <c r="B1172" i="43"/>
  <c r="B1173" i="43"/>
  <c r="B1174" i="43"/>
  <c r="B1175" i="43"/>
  <c r="B1176" i="43"/>
  <c r="B1177" i="43"/>
  <c r="B1178" i="43"/>
  <c r="B1179" i="43"/>
  <c r="B1180" i="43"/>
  <c r="B1181" i="43"/>
  <c r="B1182" i="43"/>
  <c r="B1183" i="43"/>
  <c r="B1184" i="43"/>
  <c r="B1185" i="43"/>
  <c r="B1186" i="43"/>
  <c r="B1187" i="43"/>
  <c r="B1188" i="43"/>
  <c r="B1189" i="43"/>
  <c r="B1190" i="43"/>
  <c r="B1191" i="43"/>
  <c r="B1192" i="43"/>
  <c r="B1193" i="43"/>
  <c r="B1194" i="43"/>
  <c r="B1195" i="43"/>
  <c r="B1196" i="43"/>
  <c r="B1197" i="43"/>
  <c r="B1198" i="43"/>
  <c r="B1199" i="43"/>
  <c r="B1200" i="43"/>
  <c r="B1201" i="43"/>
  <c r="B1202" i="43"/>
  <c r="B1203" i="43"/>
  <c r="B1204" i="43"/>
  <c r="B1205" i="43"/>
  <c r="B1206" i="43"/>
  <c r="B1207" i="43"/>
  <c r="B1208" i="43"/>
  <c r="B1209" i="43"/>
  <c r="B1210" i="43"/>
  <c r="B1211" i="43"/>
  <c r="B1212" i="43"/>
  <c r="B1213" i="43"/>
  <c r="B1214" i="43"/>
  <c r="B1215" i="43"/>
  <c r="B1216" i="43"/>
  <c r="B1217" i="43"/>
  <c r="B1218" i="43"/>
  <c r="B1219" i="43"/>
  <c r="B1220" i="43"/>
  <c r="B1221" i="43"/>
  <c r="B1222" i="43"/>
  <c r="B1223" i="43"/>
  <c r="B1224" i="43"/>
  <c r="B1225" i="43"/>
  <c r="B1226" i="43"/>
  <c r="B1227" i="43"/>
  <c r="B1228" i="43"/>
  <c r="B1229" i="43"/>
  <c r="B1230" i="43"/>
  <c r="B1231" i="43"/>
  <c r="B1232" i="43"/>
  <c r="B1233" i="43"/>
  <c r="B1234" i="43"/>
  <c r="B1235" i="43"/>
  <c r="B1236" i="43"/>
  <c r="B1237" i="43"/>
  <c r="B1238" i="43"/>
  <c r="B1239" i="43"/>
  <c r="B1240" i="43"/>
  <c r="B1241" i="43"/>
  <c r="B1242" i="43"/>
  <c r="B1243" i="43"/>
  <c r="B1244" i="43"/>
  <c r="B1245" i="43"/>
  <c r="B1246" i="43"/>
  <c r="B1247" i="43"/>
  <c r="B1248" i="43"/>
  <c r="B1249" i="43"/>
  <c r="B1250" i="43"/>
  <c r="B1251" i="43"/>
  <c r="B1252" i="43"/>
  <c r="B1253" i="43"/>
  <c r="B1254" i="43"/>
  <c r="B1255" i="43"/>
  <c r="B1256" i="43"/>
  <c r="B1257" i="43"/>
  <c r="B1258" i="43"/>
  <c r="B1259" i="43"/>
  <c r="B1260" i="43"/>
  <c r="B1261" i="43"/>
  <c r="B1262" i="43"/>
  <c r="B1263" i="43"/>
  <c r="B1264" i="43"/>
  <c r="B1265" i="43"/>
  <c r="B1266" i="43"/>
  <c r="B1267" i="43"/>
  <c r="B1268" i="43"/>
  <c r="B1269" i="43"/>
  <c r="B1270" i="43"/>
  <c r="B1271" i="43"/>
  <c r="B1272" i="43"/>
  <c r="B1273" i="43"/>
  <c r="B1274" i="43"/>
  <c r="B1275" i="43"/>
  <c r="B1276" i="43"/>
  <c r="B1277" i="43"/>
  <c r="B1278" i="43"/>
  <c r="B1279" i="43"/>
  <c r="B1280" i="43"/>
  <c r="B1281" i="43"/>
  <c r="B1282" i="43"/>
  <c r="B1283" i="43"/>
  <c r="B1284" i="43"/>
  <c r="B1285" i="43"/>
  <c r="B1286" i="43"/>
  <c r="B1287" i="43"/>
  <c r="B1288" i="43"/>
  <c r="B1289" i="43"/>
  <c r="B1290" i="43"/>
  <c r="B1291" i="43"/>
  <c r="B1292" i="43"/>
  <c r="B1293" i="43"/>
  <c r="B1294" i="43"/>
  <c r="B1295" i="43"/>
  <c r="B1296" i="43"/>
  <c r="B1297" i="43"/>
  <c r="B1298" i="43"/>
  <c r="B1299" i="43"/>
  <c r="B1300" i="43"/>
  <c r="B1301" i="43"/>
  <c r="B1302" i="43"/>
  <c r="B1303" i="43"/>
  <c r="B1304" i="43"/>
  <c r="B1305" i="43"/>
  <c r="B1306" i="43"/>
  <c r="B1307" i="43"/>
  <c r="B1308" i="43"/>
  <c r="B1309" i="43"/>
  <c r="B1310" i="43"/>
  <c r="B1311" i="43"/>
  <c r="B1312" i="43"/>
  <c r="B1313" i="43"/>
  <c r="B1314" i="43"/>
  <c r="B1315" i="43"/>
  <c r="B1316" i="43"/>
  <c r="B1317" i="43"/>
  <c r="B1318" i="43"/>
  <c r="B1319" i="43"/>
  <c r="B1320" i="43"/>
  <c r="B1321" i="43"/>
  <c r="B1322" i="43"/>
  <c r="B1323" i="43"/>
  <c r="B1324" i="43"/>
  <c r="B1325" i="43"/>
  <c r="B1326" i="43"/>
  <c r="B1327" i="43"/>
  <c r="B1328" i="43"/>
  <c r="B1329" i="43"/>
  <c r="B1330" i="43"/>
  <c r="B1331" i="43"/>
  <c r="B1332" i="43"/>
  <c r="B1333" i="43"/>
  <c r="B1334" i="43"/>
  <c r="B1335" i="43"/>
  <c r="B1336" i="43"/>
  <c r="B1337" i="43"/>
  <c r="B1338" i="43"/>
  <c r="B1339" i="43"/>
  <c r="B1340" i="43"/>
  <c r="B1341" i="43"/>
  <c r="B1342" i="43"/>
  <c r="B1343" i="43"/>
  <c r="B1344" i="43"/>
  <c r="B1345" i="43"/>
  <c r="B1346" i="43"/>
  <c r="B1347" i="43"/>
  <c r="B1348" i="43"/>
  <c r="B1349" i="43"/>
  <c r="B1350" i="43"/>
  <c r="B1351" i="43"/>
  <c r="B1352" i="43"/>
  <c r="B1353" i="43"/>
  <c r="B1354" i="43"/>
  <c r="B1355" i="43"/>
  <c r="B1356" i="43"/>
  <c r="B1357" i="43"/>
  <c r="B1358" i="43"/>
  <c r="B1359" i="43"/>
  <c r="B1360" i="43"/>
  <c r="B1361" i="43"/>
  <c r="B1362" i="43"/>
  <c r="B1363" i="43"/>
  <c r="B1364" i="43"/>
  <c r="B1365" i="43"/>
  <c r="B1366" i="43"/>
  <c r="B1367" i="43"/>
  <c r="B1368" i="43"/>
  <c r="B1369" i="43"/>
  <c r="B1370" i="43"/>
  <c r="B1371" i="43"/>
  <c r="B1372" i="43"/>
  <c r="B1373" i="43"/>
  <c r="B1374" i="43"/>
  <c r="B1375" i="43"/>
  <c r="B1376" i="43"/>
  <c r="B1377" i="43"/>
  <c r="B1378" i="43"/>
  <c r="B1379" i="43"/>
  <c r="B1380" i="43"/>
  <c r="B1381" i="43"/>
  <c r="B1382" i="43"/>
  <c r="B1383" i="43"/>
  <c r="B1384" i="43"/>
  <c r="B1385" i="43"/>
  <c r="B1386" i="43"/>
  <c r="B1387" i="43"/>
  <c r="B1388" i="43"/>
  <c r="B1389" i="43"/>
  <c r="B1390" i="43"/>
  <c r="B1391" i="43"/>
  <c r="B1392" i="43"/>
  <c r="B1393" i="43"/>
  <c r="B1394" i="43"/>
  <c r="B1395" i="43"/>
  <c r="B1396" i="43"/>
  <c r="B1397" i="43"/>
  <c r="B1398" i="43"/>
  <c r="B1399" i="43"/>
  <c r="B1400" i="43"/>
  <c r="B1401" i="43"/>
  <c r="B1402" i="43"/>
  <c r="B1403" i="43"/>
  <c r="B1404" i="43"/>
  <c r="B1405" i="43"/>
  <c r="B1406" i="43"/>
  <c r="B1407" i="43"/>
  <c r="B1408" i="43"/>
  <c r="B1409" i="43"/>
  <c r="B1410" i="43"/>
  <c r="B1411" i="43"/>
  <c r="B1412" i="43"/>
  <c r="B1413" i="43"/>
  <c r="B1414" i="43"/>
  <c r="B1415" i="43"/>
  <c r="B1416" i="43"/>
  <c r="B1417" i="43"/>
  <c r="B1418" i="43"/>
  <c r="B1419" i="43"/>
  <c r="B1420" i="43"/>
  <c r="B1421" i="43"/>
  <c r="B1422" i="43"/>
  <c r="B1423" i="43"/>
  <c r="B1424" i="43"/>
  <c r="B1425" i="43"/>
  <c r="B1426" i="43"/>
  <c r="B1427" i="43"/>
  <c r="B1428" i="43"/>
  <c r="B1429" i="43"/>
  <c r="B1430" i="43"/>
  <c r="B1431" i="43"/>
  <c r="B1432" i="43"/>
  <c r="B1433" i="43"/>
  <c r="B1434" i="43"/>
  <c r="B1435" i="43"/>
  <c r="B1436" i="43"/>
  <c r="B1437" i="43"/>
  <c r="B1438" i="43"/>
  <c r="B1439" i="43"/>
  <c r="B1440" i="43"/>
  <c r="B1441" i="43"/>
  <c r="B1442" i="43"/>
  <c r="B1443" i="43"/>
  <c r="B1444" i="43"/>
  <c r="B1445" i="43"/>
  <c r="B1446" i="43"/>
  <c r="B1447" i="43"/>
  <c r="B1448" i="43"/>
  <c r="B1449" i="43"/>
  <c r="B1450" i="43"/>
  <c r="B1451" i="43"/>
  <c r="B1452" i="43"/>
  <c r="B1453" i="43"/>
  <c r="B1454" i="43"/>
  <c r="B1455" i="43"/>
  <c r="B1456" i="43"/>
  <c r="B1457" i="43"/>
  <c r="B1458" i="43"/>
  <c r="B1459" i="43"/>
  <c r="B1460" i="43"/>
  <c r="B1461" i="43"/>
  <c r="B1462" i="43"/>
  <c r="B1463" i="43"/>
  <c r="B1464" i="43"/>
  <c r="B1465" i="43"/>
  <c r="B1466" i="43"/>
  <c r="B1467" i="43"/>
  <c r="B1468" i="43"/>
  <c r="B1469" i="43"/>
  <c r="B1470" i="43"/>
  <c r="B1471" i="43"/>
  <c r="B1472" i="43"/>
  <c r="B1473" i="43"/>
  <c r="B1474" i="43"/>
  <c r="B1475" i="43"/>
  <c r="B1476" i="43"/>
  <c r="B1477" i="43"/>
  <c r="B1478" i="43"/>
  <c r="B1479" i="43"/>
  <c r="B1480" i="43"/>
  <c r="B1481" i="43"/>
  <c r="B1482" i="43"/>
  <c r="B1483" i="43"/>
  <c r="B1484" i="43"/>
  <c r="B1485" i="43"/>
  <c r="B1486" i="43"/>
  <c r="B1487" i="43"/>
  <c r="B1488" i="43"/>
  <c r="B1489" i="43"/>
  <c r="B1490" i="43"/>
  <c r="B1491" i="43"/>
  <c r="B1492" i="43"/>
  <c r="B1493" i="43"/>
  <c r="B1494" i="43"/>
  <c r="B1495" i="43"/>
  <c r="B1496" i="43"/>
  <c r="B1497" i="43"/>
  <c r="B1498" i="43"/>
  <c r="B1499" i="43"/>
  <c r="B1500" i="43"/>
  <c r="B1501" i="43"/>
  <c r="B1502" i="43"/>
  <c r="B1503" i="43"/>
  <c r="B1504" i="43"/>
  <c r="B1505" i="43"/>
  <c r="B1506" i="43"/>
  <c r="B1507" i="43"/>
  <c r="B1508" i="43"/>
  <c r="B1509" i="43"/>
  <c r="B1510" i="43"/>
  <c r="B1511" i="43"/>
  <c r="B1512" i="43"/>
  <c r="B1513" i="43"/>
  <c r="B1514" i="43"/>
  <c r="B1515" i="43"/>
  <c r="B1516" i="43"/>
  <c r="B1517" i="43"/>
  <c r="B1518" i="43"/>
  <c r="B1519" i="43"/>
  <c r="B1520" i="43"/>
  <c r="B1521" i="43"/>
  <c r="B1522" i="43"/>
  <c r="B1523" i="43"/>
  <c r="B1524" i="43"/>
  <c r="B1525" i="43"/>
  <c r="B1526" i="43"/>
  <c r="B1527" i="43"/>
  <c r="B1528" i="43"/>
  <c r="B1529" i="43"/>
  <c r="B1530" i="43"/>
  <c r="B1531" i="43"/>
  <c r="B1532" i="43"/>
  <c r="B1533" i="43"/>
  <c r="B1534" i="43"/>
  <c r="B1535" i="43"/>
  <c r="B1536" i="43"/>
  <c r="B1537" i="43"/>
  <c r="B1538" i="43"/>
  <c r="B1539" i="43"/>
  <c r="B1540" i="43"/>
  <c r="B1541" i="43"/>
  <c r="B1542" i="43"/>
  <c r="B1543" i="43"/>
  <c r="B1544" i="43"/>
  <c r="B1545" i="43"/>
  <c r="B1546" i="43"/>
  <c r="B1547" i="43"/>
  <c r="B1548" i="43"/>
  <c r="B1549" i="43"/>
  <c r="B1550" i="43"/>
  <c r="B1551" i="43"/>
  <c r="B1552" i="43"/>
  <c r="B1553" i="43"/>
  <c r="B1554" i="43"/>
  <c r="B1555" i="43"/>
  <c r="B1556" i="43"/>
  <c r="B1557" i="43"/>
  <c r="B1558" i="43"/>
  <c r="B1559" i="43"/>
  <c r="B1560" i="43"/>
  <c r="B1561" i="43"/>
  <c r="B1562" i="43"/>
  <c r="B1563" i="43"/>
  <c r="B1564" i="43"/>
  <c r="B1565" i="43"/>
  <c r="B1566" i="43"/>
  <c r="B1567" i="43"/>
  <c r="B1568" i="43"/>
  <c r="B1569" i="43"/>
  <c r="B1570" i="43"/>
  <c r="B1571" i="43"/>
  <c r="B1572" i="43"/>
  <c r="B1573" i="43"/>
  <c r="B1574" i="43"/>
  <c r="B1575" i="43"/>
  <c r="B1576" i="43"/>
  <c r="B1577" i="43"/>
  <c r="B1578" i="43"/>
  <c r="B1579" i="43"/>
  <c r="B1580" i="43"/>
  <c r="B1581" i="43"/>
  <c r="B1582" i="43"/>
  <c r="B1583" i="43"/>
  <c r="B1584" i="43"/>
  <c r="B1585" i="43"/>
  <c r="B1586" i="43"/>
  <c r="B1587" i="43"/>
  <c r="B1588" i="43"/>
  <c r="B1589" i="43"/>
  <c r="B1590" i="43"/>
  <c r="B1591" i="43"/>
  <c r="B1592" i="43"/>
  <c r="B1593" i="43"/>
  <c r="B1594" i="43"/>
  <c r="B1595" i="43"/>
  <c r="B1596" i="43"/>
  <c r="B1597" i="43"/>
  <c r="B1598" i="43"/>
  <c r="B1599" i="43"/>
  <c r="B1600" i="43"/>
  <c r="B1601" i="43"/>
  <c r="B1602" i="43"/>
  <c r="B1603" i="43"/>
  <c r="B1604" i="43"/>
  <c r="B1605" i="43"/>
  <c r="B1606" i="43"/>
  <c r="B1607" i="43"/>
  <c r="B1608" i="43"/>
  <c r="B1609" i="43"/>
  <c r="B1610" i="43"/>
  <c r="B1611" i="43"/>
  <c r="B1612" i="43"/>
  <c r="B1613" i="43"/>
  <c r="B1614" i="43"/>
  <c r="B1615" i="43"/>
  <c r="B1616" i="43"/>
  <c r="B1617" i="43"/>
  <c r="B1618" i="43"/>
  <c r="B1619" i="43"/>
  <c r="B1620" i="43"/>
  <c r="B1621" i="43"/>
  <c r="B1622" i="43"/>
  <c r="B1623" i="43"/>
  <c r="B1624" i="43"/>
  <c r="B1625" i="43"/>
  <c r="B1626" i="43"/>
  <c r="B1627" i="43"/>
  <c r="B1628" i="43"/>
  <c r="B1629" i="43"/>
  <c r="B1630" i="43"/>
  <c r="B1631" i="43"/>
  <c r="B1632" i="43"/>
  <c r="B1633" i="43"/>
  <c r="B1634" i="43"/>
  <c r="B1635" i="43"/>
  <c r="B1636" i="43"/>
  <c r="B1637" i="43"/>
  <c r="B1638" i="43"/>
  <c r="B1639" i="43"/>
  <c r="B1640" i="43"/>
  <c r="B1641" i="43"/>
  <c r="B1642" i="43"/>
  <c r="B1643" i="43"/>
  <c r="B1644" i="43"/>
  <c r="B1645" i="43"/>
  <c r="B1646" i="43"/>
  <c r="B1647" i="43"/>
  <c r="B1648" i="43"/>
  <c r="B1649" i="43"/>
  <c r="B1650" i="43"/>
  <c r="B1651" i="43"/>
  <c r="B1652" i="43"/>
  <c r="B1653" i="43"/>
  <c r="B1654" i="43"/>
  <c r="B1655" i="43"/>
  <c r="B1656" i="43"/>
  <c r="B1657" i="43"/>
  <c r="B1658" i="43"/>
  <c r="B1659" i="43"/>
  <c r="B1660" i="43"/>
  <c r="B1661" i="43"/>
  <c r="B1662" i="43"/>
  <c r="B1663" i="43"/>
  <c r="B1664" i="43"/>
  <c r="B1665" i="43"/>
  <c r="B1666" i="43"/>
  <c r="B1667" i="43"/>
  <c r="B1668" i="43"/>
  <c r="B1669" i="43"/>
  <c r="B1670" i="43"/>
  <c r="B1671" i="43"/>
  <c r="B1672" i="43"/>
  <c r="B1673" i="43"/>
  <c r="B1674" i="43"/>
  <c r="B1675" i="43"/>
  <c r="B1676" i="43"/>
  <c r="B1677" i="43"/>
  <c r="B1678" i="43"/>
  <c r="B1679" i="43"/>
  <c r="B1680" i="43"/>
  <c r="B1681" i="43"/>
  <c r="B1682" i="43"/>
  <c r="B1683" i="43"/>
  <c r="B1684" i="43"/>
  <c r="B1685" i="43"/>
  <c r="B1686" i="43"/>
  <c r="B1687" i="43"/>
  <c r="B1688" i="43"/>
  <c r="B1689" i="43"/>
  <c r="B1690" i="43"/>
  <c r="B1691" i="43"/>
  <c r="B1692" i="43"/>
  <c r="B1693" i="43"/>
  <c r="B1694" i="43"/>
  <c r="B1695" i="43"/>
  <c r="B1696" i="43"/>
  <c r="B1697" i="43"/>
  <c r="B1698" i="43"/>
  <c r="B1699" i="43"/>
  <c r="B1700" i="43"/>
  <c r="B1701" i="43"/>
  <c r="B1702" i="43"/>
  <c r="B1703" i="43"/>
  <c r="B1704" i="43"/>
  <c r="B1705" i="43"/>
  <c r="B1706" i="43"/>
  <c r="B1707" i="43"/>
  <c r="B1708" i="43"/>
  <c r="B1709" i="43"/>
  <c r="B1710" i="43"/>
  <c r="B1711" i="43"/>
  <c r="B1712" i="43"/>
  <c r="B1713" i="43"/>
  <c r="B1714" i="43"/>
  <c r="B1715" i="43"/>
  <c r="B1716" i="43"/>
  <c r="B1717" i="43"/>
  <c r="B1718" i="43"/>
  <c r="B1719" i="43"/>
  <c r="B1720" i="43"/>
  <c r="B1721" i="43"/>
  <c r="B1722" i="43"/>
  <c r="B1723" i="43"/>
  <c r="B1724" i="43"/>
  <c r="B1725" i="43"/>
  <c r="B1726" i="43"/>
  <c r="B1727" i="43"/>
  <c r="B1728" i="43"/>
  <c r="B1729" i="43"/>
  <c r="B1730" i="43"/>
  <c r="B1731" i="43"/>
  <c r="B1732" i="43"/>
  <c r="B1733" i="43"/>
  <c r="B1734" i="43"/>
  <c r="B1735" i="43"/>
  <c r="B1736" i="43"/>
  <c r="B1737" i="43"/>
  <c r="B1738" i="43"/>
  <c r="B1739" i="43"/>
  <c r="B1740" i="43"/>
  <c r="B1741" i="43"/>
  <c r="B1742" i="43"/>
  <c r="B1743" i="43"/>
  <c r="B1744" i="43"/>
  <c r="B1745" i="43"/>
  <c r="B1746" i="43"/>
  <c r="B1747" i="43"/>
  <c r="B1748" i="43"/>
  <c r="B1749" i="43"/>
  <c r="B1750" i="43"/>
  <c r="B1751" i="43"/>
  <c r="B1752" i="43"/>
  <c r="B1753" i="43"/>
  <c r="B1754" i="43"/>
  <c r="B1755" i="43"/>
  <c r="B1756" i="43"/>
  <c r="B1757" i="43"/>
  <c r="B1758" i="43"/>
  <c r="B1759" i="43"/>
  <c r="B1760" i="43"/>
  <c r="B1761" i="43"/>
  <c r="B1762" i="43"/>
  <c r="B1763" i="43"/>
  <c r="B1764" i="43"/>
  <c r="B1765" i="43"/>
  <c r="B1766" i="43"/>
  <c r="B1767" i="43"/>
  <c r="B1768" i="43"/>
  <c r="B1769" i="43"/>
  <c r="B1770" i="43"/>
  <c r="B1771" i="43"/>
  <c r="B1772" i="43"/>
  <c r="B1773" i="43"/>
  <c r="B1774" i="43"/>
  <c r="B1775" i="43"/>
  <c r="B1776" i="43"/>
  <c r="B1777" i="43"/>
  <c r="B1778" i="43"/>
  <c r="B1779" i="43"/>
  <c r="B1780" i="43"/>
  <c r="B1781" i="43"/>
  <c r="B1782" i="43"/>
  <c r="B1783" i="43"/>
  <c r="B1784" i="43"/>
  <c r="B1785" i="43"/>
  <c r="B1786" i="43"/>
  <c r="B1787" i="43"/>
  <c r="B1788" i="43"/>
  <c r="B1789" i="43"/>
  <c r="B1790" i="43"/>
  <c r="B1791" i="43"/>
  <c r="B1792" i="43"/>
  <c r="B1793" i="43"/>
  <c r="B1794" i="43"/>
  <c r="B1795" i="43"/>
  <c r="B1796" i="43"/>
  <c r="B1797" i="43"/>
  <c r="B1798" i="43"/>
  <c r="B1799" i="43"/>
  <c r="B1800" i="43"/>
  <c r="B1801" i="43"/>
  <c r="B1802" i="43"/>
  <c r="B1803" i="43"/>
  <c r="B1804" i="43"/>
  <c r="B1805" i="43"/>
  <c r="B1806" i="43"/>
  <c r="B1807" i="43"/>
  <c r="B1808" i="43"/>
  <c r="B1809" i="43"/>
  <c r="B1810" i="43"/>
  <c r="B1811" i="43"/>
  <c r="B1812" i="43"/>
  <c r="B1813" i="43"/>
  <c r="B1814" i="43"/>
  <c r="B1815" i="43"/>
  <c r="B1816" i="43"/>
  <c r="B1817" i="43"/>
  <c r="B1818" i="43"/>
  <c r="B1819" i="43"/>
  <c r="B1820" i="43"/>
  <c r="B1821" i="43"/>
  <c r="B1822" i="43"/>
  <c r="B1823" i="43"/>
  <c r="B1824" i="43"/>
  <c r="B1825" i="43"/>
  <c r="B1826" i="43"/>
  <c r="B1827" i="43"/>
  <c r="B1828" i="43"/>
  <c r="B1829" i="43"/>
  <c r="B1830" i="43"/>
  <c r="B1831" i="43"/>
  <c r="B1832" i="43"/>
  <c r="B1833" i="43"/>
  <c r="B1834" i="43"/>
  <c r="B1835" i="43"/>
  <c r="B1836" i="43"/>
  <c r="B1837" i="43"/>
  <c r="B1838" i="43"/>
  <c r="B1839" i="43"/>
  <c r="B1840" i="43"/>
  <c r="B1841" i="43"/>
  <c r="B1842" i="43"/>
  <c r="B1843" i="43"/>
  <c r="B1844" i="43"/>
  <c r="B1845" i="43"/>
  <c r="B1846" i="43"/>
  <c r="B1847" i="43"/>
  <c r="B1848" i="43"/>
  <c r="B1849" i="43"/>
  <c r="B1850" i="43"/>
  <c r="B1851" i="43"/>
  <c r="B1852" i="43"/>
  <c r="B1853" i="43"/>
  <c r="B1854" i="43"/>
  <c r="B1855" i="43"/>
  <c r="B1856" i="43"/>
  <c r="B1857" i="43"/>
  <c r="B1858" i="43"/>
  <c r="B1859" i="43"/>
  <c r="B1860" i="43"/>
  <c r="B1861" i="43"/>
  <c r="B1862" i="43"/>
  <c r="B1863" i="43"/>
  <c r="B1864" i="43"/>
  <c r="B1865" i="43"/>
  <c r="B1866" i="43"/>
  <c r="B1867" i="43"/>
  <c r="B1868" i="43"/>
  <c r="B1869" i="43"/>
  <c r="B1870" i="43"/>
  <c r="B1871" i="43"/>
  <c r="B1872" i="43"/>
  <c r="B1873" i="43"/>
  <c r="B1874" i="43"/>
  <c r="B1875" i="43"/>
  <c r="B1876" i="43"/>
  <c r="B1877" i="43"/>
  <c r="B1878" i="43"/>
  <c r="B1879" i="43"/>
  <c r="B1880" i="43"/>
  <c r="B1881" i="43"/>
  <c r="B1882" i="43"/>
  <c r="B1883" i="43"/>
  <c r="B1884" i="43"/>
  <c r="B1885" i="43"/>
  <c r="B1886" i="43"/>
  <c r="B1887" i="43"/>
  <c r="B1888" i="43"/>
  <c r="B1889" i="43"/>
  <c r="B1890" i="43"/>
  <c r="B1891" i="43"/>
  <c r="B1892" i="43"/>
  <c r="B1893" i="43"/>
  <c r="B1894" i="43"/>
  <c r="B1895" i="43"/>
  <c r="B1896" i="43"/>
  <c r="B1897" i="43"/>
  <c r="B1898" i="43"/>
  <c r="B1899" i="43"/>
  <c r="B1900" i="43"/>
  <c r="B1901" i="43"/>
  <c r="B1902" i="43"/>
  <c r="B1903" i="43"/>
  <c r="B1904" i="43"/>
  <c r="B1905" i="43"/>
  <c r="B1906" i="43"/>
  <c r="B1907" i="43"/>
  <c r="B1908" i="43"/>
  <c r="B1909" i="43"/>
  <c r="B1910" i="43"/>
  <c r="B1911" i="43"/>
  <c r="B1912" i="43"/>
  <c r="B1913" i="43"/>
  <c r="B1914" i="43"/>
  <c r="B1915" i="43"/>
  <c r="B1916" i="43"/>
  <c r="B1917" i="43"/>
  <c r="B1918" i="43"/>
  <c r="B1919" i="43"/>
  <c r="B1920" i="43"/>
  <c r="B1921" i="43"/>
  <c r="B1922" i="43"/>
  <c r="B1923" i="43"/>
  <c r="B1924" i="43"/>
  <c r="B1925" i="43"/>
  <c r="B1926" i="43"/>
  <c r="B1927" i="43"/>
  <c r="B1928" i="43"/>
  <c r="B1929" i="43"/>
  <c r="B1930" i="43"/>
  <c r="B1931" i="43"/>
  <c r="B1932" i="43"/>
  <c r="B1933" i="43"/>
  <c r="B1934" i="43"/>
  <c r="B1935" i="43"/>
  <c r="B1936" i="43"/>
  <c r="B1937" i="43"/>
  <c r="B1938" i="43"/>
  <c r="B1939" i="43"/>
  <c r="B1940" i="43"/>
  <c r="B1941" i="43"/>
  <c r="B1942" i="43"/>
  <c r="B1943" i="43"/>
  <c r="B1944" i="43"/>
  <c r="B1945" i="43"/>
  <c r="B1946" i="43"/>
  <c r="B1947" i="43"/>
  <c r="B1948" i="43"/>
  <c r="B1949" i="43"/>
  <c r="B1950" i="43"/>
  <c r="B1951" i="43"/>
  <c r="B1952" i="43"/>
  <c r="B1953" i="43"/>
  <c r="B1954" i="43"/>
  <c r="B1955" i="43"/>
  <c r="B1956" i="43"/>
  <c r="B1957" i="43"/>
  <c r="B1958" i="43"/>
  <c r="B1959" i="43"/>
  <c r="B1960" i="43"/>
  <c r="B1961" i="43"/>
  <c r="B1962" i="43"/>
  <c r="B1963" i="43"/>
  <c r="B1964" i="43"/>
  <c r="B1965" i="43"/>
  <c r="B1966" i="43"/>
  <c r="B1967" i="43"/>
  <c r="B1968" i="43"/>
  <c r="B1969" i="43"/>
  <c r="B1970" i="43"/>
  <c r="B1971" i="43"/>
  <c r="B1972" i="43"/>
  <c r="B1973" i="43"/>
  <c r="B1974" i="43"/>
  <c r="B1975" i="43"/>
  <c r="B1976" i="43"/>
  <c r="B1977" i="43"/>
  <c r="B1978" i="43"/>
  <c r="B1979" i="43"/>
  <c r="B1980" i="43"/>
  <c r="B1981" i="43"/>
  <c r="B1982" i="43"/>
  <c r="B1983" i="43"/>
  <c r="B1984" i="43"/>
  <c r="B1985" i="43"/>
  <c r="B1986" i="43"/>
  <c r="B1987" i="43"/>
  <c r="B1988" i="43"/>
  <c r="B1989" i="43"/>
  <c r="B1990" i="43"/>
  <c r="B1991" i="43"/>
  <c r="B1992" i="43"/>
  <c r="B1993" i="43"/>
  <c r="B1994" i="43"/>
  <c r="B1995" i="43"/>
  <c r="B1996" i="43"/>
  <c r="B1997" i="43"/>
  <c r="B1998" i="43"/>
  <c r="B1999" i="43"/>
  <c r="B2000" i="43"/>
  <c r="B2001" i="43"/>
  <c r="B2002" i="43"/>
  <c r="B2003" i="43"/>
  <c r="B2004" i="43"/>
  <c r="B2005" i="43"/>
  <c r="B2006" i="43"/>
  <c r="B2007" i="43"/>
  <c r="B2008" i="43"/>
  <c r="B2009" i="43"/>
  <c r="B2010" i="43"/>
  <c r="B2011" i="43"/>
  <c r="B2012" i="43"/>
  <c r="B2013" i="43"/>
  <c r="B2014" i="43"/>
  <c r="B2015" i="43"/>
  <c r="B2016" i="43"/>
  <c r="B2017" i="43"/>
  <c r="B2018" i="43"/>
  <c r="B2019" i="43"/>
  <c r="B2020" i="43"/>
  <c r="B2021" i="43"/>
  <c r="B2022" i="43"/>
  <c r="B2023" i="43"/>
  <c r="B2024" i="43"/>
  <c r="B2025" i="43"/>
  <c r="B2026" i="43"/>
  <c r="B2027" i="43"/>
  <c r="B2028" i="43"/>
  <c r="B2029" i="43"/>
  <c r="B2030" i="43"/>
  <c r="B2031" i="43"/>
  <c r="B2032" i="43"/>
  <c r="B2033" i="43"/>
  <c r="B2034" i="43"/>
  <c r="B2035" i="43"/>
  <c r="B2036" i="43"/>
  <c r="B2037" i="43"/>
  <c r="B2038" i="43"/>
  <c r="B2039" i="43"/>
  <c r="B2040" i="43"/>
  <c r="B2041" i="43"/>
  <c r="B2042" i="43"/>
  <c r="B2043" i="43"/>
  <c r="B2044" i="43"/>
  <c r="B2045" i="43"/>
  <c r="B2046" i="43"/>
  <c r="B2047" i="43"/>
  <c r="B2048" i="43"/>
  <c r="B2049" i="43"/>
  <c r="B2050" i="43"/>
  <c r="B2051" i="43"/>
  <c r="B2052" i="43"/>
  <c r="B2053" i="43"/>
  <c r="B2054" i="43"/>
  <c r="B2055" i="43"/>
  <c r="B2056" i="43"/>
  <c r="B2057" i="43"/>
  <c r="B2058" i="43"/>
  <c r="B2059" i="43"/>
  <c r="B2060" i="43"/>
  <c r="B2061" i="43"/>
  <c r="B2062" i="43"/>
  <c r="B2063" i="43"/>
  <c r="B2064" i="43"/>
  <c r="B2065" i="43"/>
  <c r="B2066" i="43"/>
  <c r="B2067" i="43"/>
  <c r="B2068" i="43"/>
  <c r="B2069" i="43"/>
  <c r="B2070" i="43"/>
  <c r="B2071" i="43"/>
  <c r="B2072" i="43"/>
  <c r="B2073" i="43"/>
  <c r="B2074" i="43"/>
  <c r="B2075" i="43"/>
  <c r="B2076" i="43"/>
  <c r="B2077" i="43"/>
  <c r="B2078" i="43"/>
  <c r="B2079" i="43"/>
  <c r="B2080" i="43"/>
  <c r="B2081" i="43"/>
  <c r="B2082" i="43"/>
  <c r="B2083" i="43"/>
  <c r="B2084" i="43"/>
  <c r="B2085" i="43"/>
  <c r="B2086" i="43"/>
  <c r="B2087" i="43"/>
  <c r="B2088" i="43"/>
  <c r="B2089" i="43"/>
  <c r="B2090" i="43"/>
  <c r="B2091" i="43"/>
  <c r="B2092" i="43"/>
  <c r="B2093" i="43"/>
  <c r="B2094" i="43"/>
  <c r="B2095" i="43"/>
  <c r="B2096" i="43"/>
  <c r="B2097" i="43"/>
  <c r="B2098" i="43"/>
  <c r="B2099" i="43"/>
  <c r="B2100" i="43"/>
  <c r="B2101" i="43"/>
  <c r="B2102" i="43"/>
  <c r="B2103" i="43"/>
  <c r="B2104" i="43"/>
  <c r="B2105" i="43"/>
  <c r="B2106" i="43"/>
  <c r="B2107" i="43"/>
  <c r="B2108" i="43"/>
  <c r="B2109" i="43"/>
  <c r="B2110" i="43"/>
  <c r="B2111" i="43"/>
  <c r="B2112" i="43"/>
  <c r="B2113" i="43"/>
  <c r="B2114" i="43"/>
  <c r="B2115" i="43"/>
  <c r="B2116" i="43"/>
  <c r="B2117" i="43"/>
  <c r="B2118" i="43"/>
  <c r="B2119" i="43"/>
  <c r="B2120" i="43"/>
  <c r="B2121" i="43"/>
  <c r="B2122" i="43"/>
  <c r="B2123" i="43"/>
  <c r="B2124" i="43"/>
  <c r="B2125" i="43"/>
  <c r="B2126" i="43"/>
  <c r="B2127" i="43"/>
  <c r="B2128" i="43"/>
  <c r="B2129" i="43"/>
  <c r="B2130" i="43"/>
  <c r="B2131" i="43"/>
  <c r="B2132" i="43"/>
  <c r="B2133" i="43"/>
  <c r="B2134" i="43"/>
  <c r="B2135" i="43"/>
  <c r="B2136" i="43"/>
  <c r="B2137" i="43"/>
  <c r="B2138" i="43"/>
  <c r="B2139" i="43"/>
  <c r="B2140" i="43"/>
  <c r="B2141" i="43"/>
  <c r="B2142" i="43"/>
  <c r="B2143" i="43"/>
  <c r="B2144" i="43"/>
  <c r="B2145" i="43"/>
  <c r="B2146" i="43"/>
  <c r="B2147" i="43"/>
  <c r="B2148" i="43"/>
  <c r="B2149" i="43"/>
  <c r="B2150" i="43"/>
  <c r="B2151" i="43"/>
  <c r="B2152" i="43"/>
  <c r="B2153" i="43"/>
  <c r="B2154" i="43"/>
  <c r="B2155" i="43"/>
  <c r="B2156" i="43"/>
  <c r="B2157" i="43"/>
  <c r="B2158" i="43"/>
  <c r="B2159" i="43"/>
  <c r="B2160" i="43"/>
  <c r="B2161" i="43"/>
  <c r="B2162" i="43"/>
  <c r="B2163" i="43"/>
  <c r="B2164" i="43"/>
  <c r="B2165" i="43"/>
  <c r="B2166" i="43"/>
  <c r="B2167" i="43"/>
  <c r="B2168" i="43"/>
  <c r="B2169" i="43"/>
  <c r="B2170" i="43"/>
  <c r="B2171" i="43"/>
  <c r="B2172" i="43"/>
  <c r="B2173" i="43"/>
  <c r="B2174" i="43"/>
  <c r="B2175" i="43"/>
  <c r="B2176" i="43"/>
  <c r="B2177" i="43"/>
  <c r="B2178" i="43"/>
  <c r="B2179" i="43"/>
  <c r="B2180" i="43"/>
  <c r="B2181" i="43"/>
  <c r="B2182" i="43"/>
  <c r="B2183" i="43"/>
  <c r="B2184" i="43"/>
  <c r="B2185" i="43"/>
  <c r="B2186" i="43"/>
  <c r="B2187" i="43"/>
  <c r="B2188" i="43"/>
  <c r="B2189" i="43"/>
  <c r="B2190" i="43"/>
  <c r="B2191" i="43"/>
  <c r="B2192" i="43"/>
  <c r="B2193" i="43"/>
  <c r="B2194" i="43"/>
  <c r="B2195" i="43"/>
  <c r="B2196" i="43"/>
  <c r="B2197" i="43"/>
  <c r="B2198" i="43"/>
  <c r="B2199" i="43"/>
  <c r="B2200" i="43"/>
  <c r="B2201" i="43"/>
  <c r="B2202" i="43"/>
  <c r="B2203" i="43"/>
  <c r="B2204" i="43"/>
  <c r="B2205" i="43"/>
  <c r="B2206" i="43"/>
  <c r="B2207" i="43"/>
  <c r="B2208" i="43"/>
  <c r="B2209" i="43"/>
  <c r="B2210" i="43"/>
  <c r="B2211" i="43"/>
  <c r="B2212" i="43"/>
  <c r="B2213" i="43"/>
  <c r="B2214" i="43"/>
  <c r="B2215" i="43"/>
  <c r="B2216" i="43"/>
  <c r="B2217" i="43"/>
  <c r="B2218" i="43"/>
  <c r="B2219" i="43"/>
  <c r="B2220" i="43"/>
  <c r="B2221" i="43"/>
  <c r="B2222" i="43"/>
  <c r="B2223" i="43"/>
  <c r="B2224" i="43"/>
  <c r="B2225" i="43"/>
  <c r="B2226" i="43"/>
  <c r="B2227" i="43"/>
  <c r="B2228" i="43"/>
  <c r="B2229" i="43"/>
  <c r="B2230" i="43"/>
  <c r="B2231" i="43"/>
  <c r="B2232" i="43"/>
  <c r="B2233" i="43"/>
  <c r="B2234" i="43"/>
  <c r="B2235" i="43"/>
  <c r="B2236" i="43"/>
  <c r="B2237" i="43"/>
  <c r="B2238" i="43"/>
  <c r="B2239" i="43"/>
  <c r="B2240" i="43"/>
  <c r="B2241" i="43"/>
  <c r="B2242" i="43"/>
  <c r="B2243" i="43"/>
  <c r="B2244" i="43"/>
  <c r="B2245" i="43"/>
  <c r="B2246" i="43"/>
  <c r="B2247" i="43"/>
  <c r="B2248" i="43"/>
  <c r="B2249" i="43"/>
  <c r="B2250" i="43"/>
  <c r="B2251" i="43"/>
  <c r="B2252" i="43"/>
  <c r="B2253" i="43"/>
  <c r="B2254" i="43"/>
  <c r="B2255" i="43"/>
  <c r="B2256" i="43"/>
  <c r="B2257" i="43"/>
  <c r="B2258" i="43"/>
  <c r="B2259" i="43"/>
  <c r="B2260" i="43"/>
  <c r="B2261" i="43"/>
  <c r="B2262" i="43"/>
  <c r="B2263" i="43"/>
  <c r="B2264" i="43"/>
  <c r="B2265" i="43"/>
  <c r="B2266" i="43"/>
  <c r="B2267" i="43"/>
  <c r="B2268" i="43"/>
  <c r="B2269" i="43"/>
  <c r="B2270" i="43"/>
  <c r="B2271" i="43"/>
  <c r="B2272" i="43"/>
  <c r="B2273" i="43"/>
  <c r="B2274" i="43"/>
  <c r="B2275" i="43"/>
  <c r="B2276" i="43"/>
  <c r="B2277" i="43"/>
  <c r="B2278" i="43"/>
  <c r="B2279" i="43"/>
  <c r="B2280" i="43"/>
  <c r="B2281" i="43"/>
  <c r="B2282" i="43"/>
  <c r="B2283" i="43"/>
  <c r="B2284" i="43"/>
  <c r="B2285" i="43"/>
  <c r="B2286" i="43"/>
  <c r="B2287" i="43"/>
  <c r="B2288" i="43"/>
  <c r="B2289" i="43"/>
  <c r="B2290" i="43"/>
  <c r="B2291" i="43"/>
  <c r="B2292" i="43"/>
  <c r="B2293" i="43"/>
  <c r="B2294" i="43"/>
  <c r="B2295" i="43"/>
  <c r="B2296" i="43"/>
  <c r="B2297" i="43"/>
  <c r="B2298" i="43"/>
  <c r="B2299" i="43"/>
  <c r="B2300" i="43"/>
  <c r="B2301" i="43"/>
  <c r="B2302" i="43"/>
  <c r="B2303" i="43"/>
  <c r="B2304" i="43"/>
  <c r="B2305" i="43"/>
  <c r="B2306" i="43"/>
  <c r="B2307" i="43"/>
  <c r="B2308" i="43"/>
  <c r="B2309" i="43"/>
  <c r="B2310" i="43"/>
  <c r="B2311" i="43"/>
  <c r="B2312" i="43"/>
  <c r="B2313" i="43"/>
  <c r="B2314" i="43"/>
  <c r="B2315" i="43"/>
  <c r="B2316" i="43"/>
  <c r="B2317" i="43"/>
  <c r="B2318" i="43"/>
  <c r="B2319" i="43"/>
  <c r="B2320" i="43"/>
  <c r="B2321" i="43"/>
  <c r="B2322" i="43"/>
  <c r="B2323" i="43"/>
  <c r="B2324" i="43"/>
  <c r="B2325" i="43"/>
  <c r="B2326" i="43"/>
  <c r="B2327" i="43"/>
  <c r="B2328" i="43"/>
  <c r="B2329" i="43"/>
  <c r="B2330" i="43"/>
  <c r="B2331" i="43"/>
  <c r="B2332" i="43"/>
  <c r="B2333" i="43"/>
  <c r="B2334" i="43"/>
  <c r="B2335" i="43"/>
  <c r="B2336" i="43"/>
  <c r="B2337" i="43"/>
  <c r="B2338" i="43"/>
  <c r="B2339" i="43"/>
  <c r="B2340" i="43"/>
  <c r="B2341" i="43"/>
  <c r="B2342" i="43"/>
  <c r="B2343" i="43"/>
  <c r="B2344" i="43"/>
  <c r="B2345" i="43"/>
  <c r="B2346" i="43"/>
  <c r="B2347" i="43"/>
  <c r="B2348" i="43"/>
  <c r="B2349" i="43"/>
  <c r="B2350" i="43"/>
  <c r="B2351" i="43"/>
  <c r="B2352" i="43"/>
  <c r="B2353" i="43"/>
  <c r="B2354" i="43"/>
  <c r="B2355" i="43"/>
  <c r="B2356" i="43"/>
  <c r="B2357" i="43"/>
  <c r="B2358" i="43"/>
  <c r="B2359" i="43"/>
  <c r="B2360" i="43"/>
  <c r="B2361" i="43"/>
  <c r="B2362" i="43"/>
  <c r="B2363" i="43"/>
  <c r="B2364" i="43"/>
  <c r="B2365" i="43"/>
  <c r="B2366" i="43"/>
  <c r="B2367" i="43"/>
  <c r="B2368" i="43"/>
  <c r="B2369" i="43"/>
  <c r="B2370" i="43"/>
  <c r="B2371" i="43"/>
  <c r="B2372" i="43"/>
  <c r="B2373" i="43"/>
  <c r="B2374" i="43"/>
  <c r="B2375" i="43"/>
  <c r="B2376" i="43"/>
  <c r="B2377" i="43"/>
  <c r="B2378" i="43"/>
  <c r="B2379" i="43"/>
  <c r="B2380" i="43"/>
  <c r="B2381" i="43"/>
  <c r="B2382" i="43"/>
  <c r="B2383" i="43"/>
  <c r="B2384" i="43"/>
  <c r="B2385" i="43"/>
  <c r="B2386" i="43"/>
  <c r="B2387" i="43"/>
  <c r="B2388" i="43"/>
  <c r="B2389" i="43"/>
  <c r="B2390" i="43"/>
  <c r="B2391" i="43"/>
  <c r="B2392" i="43"/>
  <c r="B2393" i="43"/>
  <c r="B2394" i="43"/>
  <c r="B2395" i="43"/>
  <c r="B2396" i="43"/>
  <c r="B2397" i="43"/>
  <c r="B2398" i="43"/>
  <c r="B2399" i="43"/>
  <c r="B2400" i="43"/>
  <c r="B2401" i="43"/>
  <c r="B2402" i="43"/>
  <c r="B2403" i="43"/>
  <c r="B2404" i="43"/>
  <c r="B2405" i="43"/>
  <c r="B2406" i="43"/>
  <c r="B2407" i="43"/>
  <c r="B2408" i="43"/>
  <c r="B2409" i="43"/>
  <c r="B2410" i="43"/>
  <c r="B2411" i="43"/>
  <c r="B2412" i="43"/>
  <c r="B2413" i="43"/>
  <c r="B2414" i="43"/>
  <c r="B2415" i="43"/>
  <c r="B2416" i="43"/>
  <c r="B2417" i="43"/>
  <c r="B2418" i="43"/>
  <c r="B2419" i="43"/>
  <c r="B2420" i="43"/>
  <c r="B2421" i="43"/>
  <c r="B2422" i="43"/>
  <c r="B2423" i="43"/>
  <c r="B2424" i="43"/>
  <c r="B2425" i="43"/>
  <c r="B2426" i="43"/>
  <c r="B2427" i="43"/>
  <c r="B2428" i="43"/>
  <c r="B2429" i="43"/>
  <c r="B2430" i="43"/>
  <c r="B2431" i="43"/>
  <c r="B2432" i="43"/>
  <c r="B2433" i="43"/>
  <c r="B2434" i="43"/>
  <c r="B2435" i="43"/>
  <c r="B2436" i="43"/>
  <c r="B2437" i="43"/>
  <c r="B2438" i="43"/>
  <c r="B2439" i="43"/>
  <c r="B2440" i="43"/>
  <c r="B2441" i="43"/>
  <c r="B2442" i="43"/>
  <c r="B2443" i="43"/>
  <c r="B2444" i="43"/>
  <c r="B2445" i="43"/>
  <c r="B2446" i="43"/>
  <c r="B2447" i="43"/>
  <c r="B2448" i="43"/>
  <c r="B2449" i="43"/>
  <c r="B2450" i="43"/>
  <c r="B2451" i="43"/>
  <c r="B2452" i="43"/>
  <c r="B2453" i="43"/>
  <c r="B2454" i="43"/>
  <c r="B2455" i="43"/>
  <c r="B2456" i="43"/>
  <c r="B2457" i="43"/>
  <c r="B2458" i="43"/>
  <c r="B2459" i="43"/>
  <c r="B2460" i="43"/>
  <c r="B2461" i="43"/>
  <c r="B2462" i="43"/>
  <c r="B2463" i="43"/>
  <c r="B2464" i="43"/>
  <c r="B2465" i="43"/>
  <c r="B2466" i="43"/>
  <c r="B2467" i="43"/>
  <c r="B2468" i="43"/>
  <c r="B2469" i="43"/>
  <c r="B2470" i="43"/>
  <c r="B2471" i="43"/>
  <c r="B2472" i="43"/>
  <c r="B2473" i="43"/>
  <c r="B2474" i="43"/>
  <c r="B2475" i="43"/>
  <c r="B2476" i="43"/>
  <c r="B2477" i="43"/>
  <c r="B2478" i="43"/>
  <c r="B2479" i="43"/>
  <c r="B2480" i="43"/>
  <c r="B2481" i="43"/>
  <c r="B2482" i="43"/>
  <c r="B2483" i="43"/>
  <c r="B2484" i="43"/>
  <c r="B2485" i="43"/>
  <c r="B2486" i="43"/>
  <c r="B2487" i="43"/>
  <c r="B2488" i="43"/>
  <c r="B2489" i="43"/>
  <c r="B2490" i="43"/>
  <c r="B2491" i="43"/>
  <c r="B2492" i="43"/>
  <c r="B2493" i="43"/>
  <c r="B2494" i="43"/>
  <c r="B2495" i="43"/>
  <c r="B2496" i="43"/>
  <c r="B2497" i="43"/>
  <c r="B2498" i="43"/>
  <c r="B2499" i="43"/>
  <c r="B2500" i="43"/>
  <c r="B2501" i="43"/>
  <c r="B2502" i="43"/>
  <c r="B2503" i="43"/>
  <c r="B2504" i="43"/>
  <c r="B2505" i="43"/>
  <c r="B2506" i="43"/>
  <c r="B2507" i="43"/>
  <c r="B2508" i="43"/>
  <c r="B2509" i="43"/>
  <c r="B2510" i="43"/>
  <c r="B2511" i="43"/>
  <c r="B2512" i="43"/>
  <c r="B2513" i="43"/>
  <c r="B2514" i="43"/>
  <c r="B2515" i="43"/>
  <c r="B2516" i="43"/>
  <c r="B2517" i="43"/>
  <c r="B2518" i="43"/>
  <c r="B2519" i="43"/>
  <c r="B2520" i="43"/>
  <c r="B2521" i="43"/>
  <c r="B2522" i="43"/>
  <c r="B2523" i="43"/>
  <c r="B2524" i="43"/>
  <c r="B2525" i="43"/>
  <c r="B2526" i="43"/>
  <c r="B2527" i="43"/>
  <c r="B2528" i="43"/>
  <c r="B2529" i="43"/>
  <c r="B2530" i="43"/>
  <c r="B2531" i="43"/>
  <c r="B2532" i="43"/>
  <c r="B2533" i="43"/>
  <c r="B2534" i="43"/>
  <c r="B2535" i="43"/>
  <c r="B2536" i="43"/>
  <c r="B2537" i="43"/>
  <c r="B2538" i="43"/>
  <c r="B2539" i="43"/>
  <c r="B2540" i="43"/>
  <c r="B2541" i="43"/>
  <c r="B2542" i="43"/>
  <c r="B2543" i="43"/>
  <c r="B2544" i="43"/>
  <c r="B2545" i="43"/>
  <c r="B2546" i="43"/>
  <c r="B2547" i="43"/>
  <c r="B2548" i="43"/>
  <c r="B2549" i="43"/>
  <c r="B2550" i="43"/>
  <c r="B2551" i="43"/>
  <c r="B2552" i="43"/>
  <c r="B2553" i="43"/>
  <c r="B2554" i="43"/>
  <c r="B2555" i="43"/>
  <c r="B2556" i="43"/>
  <c r="B2557" i="43"/>
  <c r="B2558" i="43"/>
  <c r="B2559" i="43"/>
  <c r="B2560" i="43"/>
  <c r="B2561" i="43"/>
  <c r="B2562" i="43"/>
  <c r="B2563" i="43"/>
  <c r="B2564" i="43"/>
  <c r="B2565" i="43"/>
  <c r="B2566" i="43"/>
  <c r="B2567" i="43"/>
  <c r="B2568" i="43"/>
  <c r="B2569" i="43"/>
  <c r="B2570" i="43"/>
  <c r="B2571" i="43"/>
  <c r="B2572" i="43"/>
  <c r="B2573" i="43"/>
  <c r="B2574" i="43"/>
  <c r="B2575" i="43"/>
  <c r="B2576" i="43"/>
  <c r="B2577" i="43"/>
  <c r="B2578" i="43"/>
  <c r="B2579" i="43"/>
  <c r="B2580" i="43"/>
  <c r="B2581" i="43"/>
  <c r="B2582" i="43"/>
  <c r="B2583" i="43"/>
  <c r="B2584" i="43"/>
  <c r="B2585" i="43"/>
  <c r="B2586" i="43"/>
  <c r="B2587" i="43"/>
  <c r="B2588" i="43"/>
  <c r="B2589" i="43"/>
  <c r="B2590" i="43"/>
  <c r="B2591" i="43"/>
  <c r="B2592" i="43"/>
  <c r="B2593" i="43"/>
  <c r="B2594" i="43"/>
  <c r="B2595" i="43"/>
  <c r="B2596" i="43"/>
  <c r="B2597" i="43"/>
  <c r="B2598" i="43"/>
  <c r="B2599" i="43"/>
  <c r="B2600" i="43"/>
  <c r="B2601" i="43"/>
  <c r="B2602" i="43"/>
  <c r="B2603" i="43"/>
  <c r="B2604" i="43"/>
  <c r="B2605" i="43"/>
  <c r="B2606" i="43"/>
  <c r="B2607" i="43"/>
  <c r="B2608" i="43"/>
  <c r="B2609" i="43"/>
  <c r="B2610" i="43"/>
  <c r="B2611" i="43"/>
  <c r="B2612" i="43"/>
  <c r="B2613" i="43"/>
  <c r="B2614" i="43"/>
  <c r="B2615" i="43"/>
  <c r="B2616" i="43"/>
  <c r="B2617" i="43"/>
  <c r="B2618" i="43"/>
  <c r="B2619" i="43"/>
  <c r="B2620" i="43"/>
  <c r="B2621" i="43"/>
  <c r="B2622" i="43"/>
  <c r="B2623" i="43"/>
  <c r="B2624" i="43"/>
  <c r="B2625" i="43"/>
  <c r="B2626" i="43"/>
  <c r="B2627" i="43"/>
  <c r="B2628" i="43"/>
  <c r="B2629" i="43"/>
  <c r="B2630" i="43"/>
  <c r="B2631" i="43"/>
  <c r="B2632" i="43"/>
  <c r="B2633" i="43"/>
  <c r="B2634" i="43"/>
  <c r="B2635" i="43"/>
  <c r="B2636" i="43"/>
  <c r="B2637" i="43"/>
  <c r="B2638" i="43"/>
  <c r="B2639" i="43"/>
  <c r="B2640" i="43"/>
  <c r="B2641" i="43"/>
  <c r="B2642" i="43"/>
  <c r="B2643" i="43"/>
  <c r="B2644" i="43"/>
  <c r="B2645" i="43"/>
  <c r="B2646" i="43"/>
  <c r="B2647" i="43"/>
  <c r="B2648" i="43"/>
  <c r="B2649" i="43"/>
  <c r="B2650" i="43"/>
  <c r="B2651" i="43"/>
  <c r="B2652" i="43"/>
  <c r="B2653" i="43"/>
  <c r="B2654" i="43"/>
  <c r="B2655" i="43"/>
  <c r="B2656" i="43"/>
  <c r="B2657" i="43"/>
  <c r="B2658" i="43"/>
  <c r="B2659" i="43"/>
  <c r="B2660" i="43"/>
  <c r="B2661" i="43"/>
  <c r="B2662" i="43"/>
  <c r="B2663" i="43"/>
  <c r="B2664" i="43"/>
  <c r="B2665" i="43"/>
  <c r="B2666" i="43"/>
  <c r="B2667" i="43"/>
  <c r="B2668" i="43"/>
  <c r="B2669" i="43"/>
  <c r="B2670" i="43"/>
  <c r="B2671" i="43"/>
  <c r="B2672" i="43"/>
  <c r="B2673" i="43"/>
  <c r="B2674" i="43"/>
  <c r="B2675" i="43"/>
  <c r="B2676" i="43"/>
  <c r="B2677" i="43"/>
  <c r="B2678" i="43"/>
  <c r="B2679" i="43"/>
  <c r="B2680" i="43"/>
  <c r="B2681" i="43"/>
  <c r="B2682" i="43"/>
  <c r="B2683" i="43"/>
  <c r="B2684" i="43"/>
  <c r="B2685" i="43"/>
  <c r="B2686" i="43"/>
  <c r="B2687" i="43"/>
  <c r="B2688" i="43"/>
  <c r="B2689" i="43"/>
  <c r="B2690" i="43"/>
  <c r="B2691" i="43"/>
  <c r="B2692" i="43"/>
  <c r="B2693" i="43"/>
  <c r="B2694" i="43"/>
  <c r="B2695" i="43"/>
  <c r="B2696" i="43"/>
  <c r="B2697" i="43"/>
  <c r="B2698" i="43"/>
  <c r="B2699" i="43"/>
  <c r="B2700" i="43"/>
  <c r="B2701" i="43"/>
  <c r="B2702" i="43"/>
  <c r="B2703" i="43"/>
  <c r="B2704" i="43"/>
  <c r="B2705" i="43"/>
  <c r="B2706" i="43"/>
  <c r="B2707" i="43"/>
  <c r="B2708" i="43"/>
  <c r="B2709" i="43"/>
  <c r="B2710" i="43"/>
  <c r="B2711" i="43"/>
  <c r="B2712" i="43"/>
  <c r="B2713" i="43"/>
  <c r="B2714" i="43"/>
  <c r="B2715" i="43"/>
  <c r="B2716" i="43"/>
  <c r="B2717" i="43"/>
  <c r="B2718" i="43"/>
  <c r="B2719" i="43"/>
  <c r="B2720" i="43"/>
  <c r="B2721" i="43"/>
  <c r="B2722" i="43"/>
  <c r="B2723" i="43"/>
  <c r="B2724" i="43"/>
  <c r="B2725" i="43"/>
  <c r="B2726" i="43"/>
  <c r="B2727" i="43"/>
  <c r="B2728" i="43"/>
  <c r="B2729" i="43"/>
  <c r="B2730" i="43"/>
  <c r="B2731" i="43"/>
  <c r="B2732" i="43"/>
  <c r="B2733" i="43"/>
  <c r="B2734" i="43"/>
  <c r="B2735" i="43"/>
  <c r="B2736" i="43"/>
  <c r="B2737" i="43"/>
  <c r="B2738" i="43"/>
  <c r="B2739" i="43"/>
  <c r="B2740" i="43"/>
  <c r="B2741" i="43"/>
  <c r="B2742" i="43"/>
  <c r="B2743" i="43"/>
  <c r="B2744" i="43"/>
  <c r="B2745" i="43"/>
  <c r="B2746" i="43"/>
  <c r="B2747" i="43"/>
  <c r="B2748" i="43"/>
  <c r="B2749" i="43"/>
  <c r="B2750" i="43"/>
  <c r="B2751" i="43"/>
  <c r="B2752" i="43"/>
  <c r="B2753" i="43"/>
  <c r="B2754" i="43"/>
  <c r="B2755" i="43"/>
  <c r="B2756" i="43"/>
  <c r="B2757" i="43"/>
  <c r="B2758" i="43"/>
  <c r="B2759" i="43"/>
  <c r="B2760" i="43"/>
  <c r="B2761" i="43"/>
  <c r="B2762" i="43"/>
  <c r="B2763" i="43"/>
  <c r="B2764" i="43"/>
  <c r="B2765" i="43"/>
  <c r="B2766" i="43"/>
  <c r="B2767" i="43"/>
  <c r="B2768" i="43"/>
  <c r="B2769" i="43"/>
  <c r="B2770" i="43"/>
  <c r="B2771" i="43"/>
  <c r="B2772" i="43"/>
  <c r="B2773" i="43"/>
  <c r="B2774" i="43"/>
  <c r="B2775" i="43"/>
  <c r="B2776" i="43"/>
  <c r="B2777" i="43"/>
  <c r="B2778" i="43"/>
  <c r="B2779" i="43"/>
  <c r="B2780" i="43"/>
  <c r="B2781" i="43"/>
  <c r="B2782" i="43"/>
  <c r="B2783" i="43"/>
  <c r="B2784" i="43"/>
  <c r="B2785" i="43"/>
  <c r="B2786" i="43"/>
  <c r="B2787" i="43"/>
  <c r="B2788" i="43"/>
  <c r="B2789" i="43"/>
  <c r="B2790" i="43"/>
  <c r="B2791" i="43"/>
  <c r="B2792" i="43"/>
  <c r="B2793" i="43"/>
  <c r="B2794" i="43"/>
  <c r="B2795" i="43"/>
  <c r="B2796" i="43"/>
  <c r="B2797" i="43"/>
  <c r="B2798" i="43"/>
  <c r="B2799" i="43"/>
  <c r="B2800" i="43"/>
  <c r="B2801" i="43"/>
  <c r="B2802" i="43"/>
  <c r="B2803" i="43"/>
  <c r="B2804" i="43"/>
  <c r="B2805" i="43"/>
  <c r="B2806" i="43"/>
  <c r="B2807" i="43"/>
  <c r="B2808" i="43"/>
  <c r="B2809" i="43"/>
  <c r="B2810" i="43"/>
  <c r="B2811" i="43"/>
  <c r="B2812" i="43"/>
  <c r="B2813" i="43"/>
  <c r="B2814" i="43"/>
  <c r="B2815" i="43"/>
  <c r="B2816" i="43"/>
  <c r="B2817" i="43"/>
  <c r="B2818" i="43"/>
  <c r="B2819" i="43"/>
  <c r="B2820" i="43"/>
  <c r="B2821" i="43"/>
  <c r="B2822" i="43"/>
  <c r="B2823" i="43"/>
  <c r="B2824" i="43"/>
  <c r="B2825" i="43"/>
  <c r="B2826" i="43"/>
  <c r="B2827" i="43"/>
  <c r="B2828" i="43"/>
  <c r="B2829" i="43"/>
  <c r="B2830" i="43"/>
  <c r="B2831" i="43"/>
  <c r="B2832" i="43"/>
  <c r="B2833" i="43"/>
  <c r="B2834" i="43"/>
  <c r="B2835" i="43"/>
  <c r="B2836" i="43"/>
  <c r="B2837" i="43"/>
  <c r="B2838" i="43"/>
  <c r="B2839" i="43"/>
  <c r="B2840" i="43"/>
  <c r="B2841" i="43"/>
  <c r="B2842" i="43"/>
  <c r="B2843" i="43"/>
  <c r="B2844" i="43"/>
  <c r="B2845" i="43"/>
  <c r="B2846" i="43"/>
  <c r="B2847" i="43"/>
  <c r="B2848" i="43"/>
  <c r="B2849" i="43"/>
  <c r="B2850" i="43"/>
  <c r="B2851" i="43"/>
  <c r="B2852" i="43"/>
  <c r="B2853" i="43"/>
  <c r="B2854" i="43"/>
  <c r="B2855" i="43"/>
  <c r="B2856" i="43"/>
  <c r="B2857" i="43"/>
  <c r="B2858" i="43"/>
  <c r="B2859" i="43"/>
  <c r="B2860" i="43"/>
  <c r="B2861" i="43"/>
  <c r="B2862" i="43"/>
  <c r="B2863" i="43"/>
  <c r="B2864" i="43"/>
  <c r="B2865" i="43"/>
  <c r="B2866" i="43"/>
  <c r="B2867" i="43"/>
  <c r="B2868" i="43"/>
  <c r="B2869" i="43"/>
  <c r="B2870" i="43"/>
  <c r="B2871" i="43"/>
  <c r="B2872" i="43"/>
  <c r="B2873" i="43"/>
  <c r="B2874" i="43"/>
  <c r="B2875" i="43"/>
  <c r="B2876" i="43"/>
  <c r="B2877" i="43"/>
  <c r="B2878" i="43"/>
  <c r="B2879" i="43"/>
  <c r="B2880" i="43"/>
  <c r="B2881" i="43"/>
  <c r="B2882" i="43"/>
  <c r="B2883" i="43"/>
  <c r="B2884" i="43"/>
  <c r="B2885" i="43"/>
  <c r="B2886" i="43"/>
  <c r="B2887" i="43"/>
  <c r="B2888" i="43"/>
  <c r="B2889" i="43"/>
  <c r="B2890" i="43"/>
  <c r="B2891" i="43"/>
  <c r="B2892" i="43"/>
  <c r="B2893" i="43"/>
  <c r="B2894" i="43"/>
  <c r="B2895" i="43"/>
  <c r="B2896" i="43"/>
  <c r="B2897" i="43"/>
  <c r="B2898" i="43"/>
  <c r="B2899" i="43"/>
  <c r="B2900" i="43"/>
  <c r="B2901" i="43"/>
  <c r="B2902" i="43"/>
  <c r="B2903" i="43"/>
  <c r="B2904" i="43"/>
  <c r="B2905" i="43"/>
  <c r="B2906" i="43"/>
  <c r="B2907" i="43"/>
  <c r="B2908" i="43"/>
  <c r="B2909" i="43"/>
  <c r="B2910" i="43"/>
  <c r="B2911" i="43"/>
  <c r="B2912" i="43"/>
  <c r="B2913" i="43"/>
  <c r="B2914" i="43"/>
  <c r="B2915" i="43"/>
  <c r="B2916" i="43"/>
  <c r="B2917" i="43"/>
  <c r="B2918" i="43"/>
  <c r="B2919" i="43"/>
  <c r="B2920" i="43"/>
  <c r="B2921" i="43"/>
  <c r="B2922" i="43"/>
  <c r="B2923" i="43"/>
  <c r="B2924" i="43"/>
  <c r="B2925" i="43"/>
  <c r="B2926" i="43"/>
  <c r="B2927" i="43"/>
  <c r="B2928" i="43"/>
  <c r="B2929" i="43"/>
  <c r="B2930" i="43"/>
  <c r="B2931" i="43"/>
  <c r="B2932" i="43"/>
  <c r="B2933" i="43"/>
  <c r="B2934" i="43"/>
  <c r="B2935" i="43"/>
  <c r="B2936" i="43"/>
  <c r="B2937" i="43"/>
  <c r="B2938" i="43"/>
  <c r="B2939" i="43"/>
  <c r="B2940" i="43"/>
  <c r="B2941" i="43"/>
  <c r="B2942" i="43"/>
  <c r="B2943" i="43"/>
  <c r="B2944" i="43"/>
  <c r="B2945" i="43"/>
  <c r="B2946" i="43"/>
  <c r="B2947" i="43"/>
  <c r="B2948" i="43"/>
  <c r="B2949" i="43"/>
  <c r="B2950" i="43"/>
  <c r="B2951" i="43"/>
  <c r="B2952" i="43"/>
  <c r="B2953" i="43"/>
  <c r="B2954" i="43"/>
  <c r="B2955" i="43"/>
  <c r="B2956" i="43"/>
  <c r="B2957" i="43"/>
  <c r="B2958" i="43"/>
  <c r="B2959" i="43"/>
  <c r="B2960" i="43"/>
  <c r="B2961" i="43"/>
  <c r="B2962" i="43"/>
  <c r="B2963" i="43"/>
  <c r="B2964" i="43"/>
  <c r="B2965" i="43"/>
  <c r="B2966" i="43"/>
  <c r="B2967" i="43"/>
  <c r="B2968" i="43"/>
  <c r="B2969" i="43"/>
  <c r="B2970" i="43"/>
  <c r="B2971" i="43"/>
  <c r="B2972" i="43"/>
  <c r="B2973" i="43"/>
  <c r="B2974" i="43"/>
  <c r="B2975" i="43"/>
  <c r="B2976" i="43"/>
  <c r="B2977" i="43"/>
  <c r="B2978" i="43"/>
  <c r="B2979" i="43"/>
  <c r="B2980" i="43"/>
  <c r="B2981" i="43"/>
  <c r="B2982" i="43"/>
  <c r="B2983" i="43"/>
  <c r="B2984" i="43"/>
  <c r="B2985" i="43"/>
  <c r="B2986" i="43"/>
  <c r="B2987" i="43"/>
  <c r="B2988" i="43"/>
  <c r="B2989" i="43"/>
  <c r="B2990" i="43"/>
  <c r="B2991" i="43"/>
  <c r="B2992" i="43"/>
  <c r="B2993" i="43"/>
  <c r="B2994" i="43"/>
  <c r="B2995" i="43"/>
  <c r="B2996" i="43"/>
  <c r="B2997" i="43"/>
  <c r="B2998" i="43"/>
  <c r="B2999" i="43"/>
  <c r="B3000" i="43"/>
  <c r="B3001" i="43"/>
  <c r="B3002" i="43"/>
  <c r="B3003" i="43"/>
  <c r="B3004" i="43"/>
  <c r="B3005" i="43"/>
  <c r="B3006" i="43"/>
  <c r="B3007" i="43"/>
  <c r="B3008" i="43"/>
  <c r="B3009" i="43"/>
  <c r="B3010" i="43"/>
  <c r="B3011" i="43"/>
  <c r="B3012" i="43"/>
  <c r="B3013" i="43"/>
  <c r="B3014" i="43"/>
  <c r="B3015" i="43"/>
  <c r="B3016" i="43"/>
  <c r="B3017" i="43"/>
  <c r="B3018" i="43"/>
  <c r="B3019" i="43"/>
  <c r="B3020" i="43"/>
  <c r="B3021" i="43"/>
  <c r="B3022" i="43"/>
  <c r="B3023" i="43"/>
  <c r="B3024" i="43"/>
  <c r="B3025" i="43"/>
  <c r="B3026" i="43"/>
  <c r="B3027" i="43"/>
  <c r="B3028" i="43"/>
  <c r="B3029" i="43"/>
  <c r="B3030" i="43"/>
  <c r="B3031" i="43"/>
  <c r="B3032" i="43"/>
  <c r="B3033" i="43"/>
  <c r="B3034" i="43"/>
  <c r="B3035" i="43"/>
  <c r="B3036" i="43"/>
  <c r="B3037" i="43"/>
  <c r="B3038" i="43"/>
  <c r="B3039" i="43"/>
  <c r="B3040" i="43"/>
  <c r="B3041" i="43"/>
  <c r="B3042" i="43"/>
  <c r="B3043" i="43"/>
  <c r="B3044" i="43"/>
  <c r="B3045" i="43"/>
  <c r="B3046" i="43"/>
  <c r="B3047" i="43"/>
  <c r="B3048" i="43"/>
  <c r="B3049" i="43"/>
  <c r="B3050" i="43"/>
  <c r="B3051" i="43"/>
  <c r="B3052" i="43"/>
  <c r="B3053" i="43"/>
  <c r="B3054" i="43"/>
  <c r="B3055" i="43"/>
  <c r="B3056" i="43"/>
  <c r="B3057" i="43"/>
  <c r="B3058" i="43"/>
  <c r="B3059" i="43"/>
  <c r="B3060" i="43"/>
  <c r="B3061" i="43"/>
  <c r="B3062" i="43"/>
  <c r="B3063" i="43"/>
  <c r="B3064" i="43"/>
  <c r="B3065" i="43"/>
  <c r="B3066" i="43"/>
  <c r="B3067" i="43"/>
  <c r="B3068" i="43"/>
  <c r="B3069" i="43"/>
  <c r="B3070" i="43"/>
  <c r="B3071" i="43"/>
  <c r="B3072" i="43"/>
  <c r="B3073" i="43"/>
  <c r="B3074" i="43"/>
  <c r="B3075" i="43"/>
  <c r="B3076" i="43"/>
  <c r="B3077" i="43"/>
  <c r="B3078" i="43"/>
  <c r="B3079" i="43"/>
  <c r="B3080" i="43"/>
  <c r="B3081" i="43"/>
  <c r="B3082" i="43"/>
  <c r="B3083" i="43"/>
  <c r="B3084" i="43"/>
  <c r="B3085" i="43"/>
  <c r="B3086" i="43"/>
  <c r="B3087" i="43"/>
  <c r="B3088" i="43"/>
  <c r="B3089" i="43"/>
  <c r="B3090" i="43"/>
  <c r="B3091" i="43"/>
  <c r="B3092" i="43"/>
  <c r="B3093" i="43"/>
  <c r="B3094" i="43"/>
  <c r="B3095" i="43"/>
  <c r="B3096" i="43"/>
  <c r="B3097" i="43"/>
  <c r="B3098" i="43"/>
  <c r="B3099" i="43"/>
  <c r="B3100" i="43"/>
  <c r="B3101" i="43"/>
  <c r="B3102" i="43"/>
  <c r="B3103" i="43"/>
  <c r="B3104" i="43"/>
  <c r="B3105" i="43"/>
  <c r="B3106" i="43"/>
  <c r="B3107" i="43"/>
  <c r="B3108" i="43"/>
  <c r="B3109" i="43"/>
  <c r="B3110" i="43"/>
  <c r="B3111" i="43"/>
  <c r="B3112" i="43"/>
  <c r="B3113" i="43"/>
  <c r="B3114" i="43"/>
  <c r="B3115" i="43"/>
  <c r="B3116" i="43"/>
  <c r="B3117" i="43"/>
  <c r="B3118" i="43"/>
  <c r="B3119" i="43"/>
  <c r="B3120" i="43"/>
  <c r="B3121" i="43"/>
  <c r="B3122" i="43"/>
  <c r="B3123" i="43"/>
  <c r="B3124" i="43"/>
  <c r="B3125" i="43"/>
  <c r="B3126" i="43"/>
  <c r="B3127" i="43"/>
  <c r="B3128" i="43"/>
  <c r="B3129" i="43"/>
  <c r="B3130" i="43"/>
  <c r="B3131" i="43"/>
  <c r="B3132" i="43"/>
  <c r="B3133" i="43"/>
  <c r="B3134" i="43"/>
  <c r="B3135" i="43"/>
  <c r="B3136" i="43"/>
  <c r="B3137" i="43"/>
  <c r="B3138" i="43"/>
  <c r="B3139" i="43"/>
  <c r="B3140" i="43"/>
  <c r="B3141" i="43"/>
  <c r="B3142" i="43"/>
  <c r="B3143" i="43"/>
  <c r="B3144" i="43"/>
  <c r="B3145" i="43"/>
  <c r="B3146" i="43"/>
  <c r="B3147" i="43"/>
  <c r="B3148" i="43"/>
  <c r="B3149" i="43"/>
  <c r="B3150" i="43"/>
  <c r="B3151" i="43"/>
  <c r="B3152" i="43"/>
  <c r="B3153" i="43"/>
  <c r="B3154" i="43"/>
  <c r="B3155" i="43"/>
  <c r="B3156" i="43"/>
  <c r="B3157" i="43"/>
  <c r="B3158" i="43"/>
  <c r="B3159" i="43"/>
  <c r="B3160" i="43"/>
  <c r="B3161" i="43"/>
  <c r="B3162" i="43"/>
  <c r="B3163" i="43"/>
  <c r="B3164" i="43"/>
  <c r="B3165" i="43"/>
  <c r="B3166" i="43"/>
  <c r="B3167" i="43"/>
  <c r="B3168" i="43"/>
  <c r="B3169" i="43"/>
  <c r="B3170" i="43"/>
  <c r="B3171" i="43"/>
  <c r="B3172" i="43"/>
  <c r="B3173" i="43"/>
  <c r="B3174" i="43"/>
  <c r="B3175" i="43"/>
  <c r="B3176" i="43"/>
  <c r="B3177" i="43"/>
  <c r="B3178" i="43"/>
  <c r="B3179" i="43"/>
  <c r="B3180" i="43"/>
  <c r="B3181" i="43"/>
  <c r="B3182" i="43"/>
  <c r="B3183" i="43"/>
  <c r="B3184" i="43"/>
  <c r="B3185" i="43"/>
  <c r="B3186" i="43"/>
  <c r="B3187" i="43"/>
  <c r="B3188" i="43"/>
  <c r="B3189" i="43"/>
  <c r="B3190" i="43"/>
  <c r="B3191" i="43"/>
  <c r="B3192" i="43"/>
  <c r="B3193" i="43"/>
  <c r="B3194" i="43"/>
  <c r="B3195" i="43"/>
  <c r="B3196" i="43"/>
  <c r="B3197" i="43"/>
  <c r="B3198" i="43"/>
  <c r="B3199" i="43"/>
  <c r="B3200" i="43"/>
  <c r="B3201" i="43"/>
  <c r="B3202" i="43"/>
  <c r="B3203" i="43"/>
  <c r="B3204" i="43"/>
  <c r="B3205" i="43"/>
  <c r="B3206" i="43"/>
  <c r="B3207" i="43"/>
  <c r="B3208" i="43"/>
  <c r="B3209" i="43"/>
  <c r="B3210" i="43"/>
  <c r="B3211" i="43"/>
  <c r="B3212" i="43"/>
  <c r="B3213" i="43"/>
  <c r="B3214" i="43"/>
  <c r="B3215" i="43"/>
  <c r="B3216" i="43"/>
  <c r="B3217" i="43"/>
  <c r="B3218" i="43"/>
  <c r="B3219" i="43"/>
  <c r="B3220" i="43"/>
  <c r="B3221" i="43"/>
  <c r="B3222" i="43"/>
  <c r="B3223" i="43"/>
  <c r="B3224" i="43"/>
  <c r="B3225" i="43"/>
  <c r="B3226" i="43"/>
  <c r="B3227" i="43"/>
  <c r="B3228" i="43"/>
  <c r="B3229" i="43"/>
  <c r="B3230" i="43"/>
  <c r="B3231" i="43"/>
  <c r="B3232" i="43"/>
  <c r="B3233" i="43"/>
  <c r="B3234" i="43"/>
  <c r="B3235" i="43"/>
  <c r="B3236" i="43"/>
  <c r="B3237" i="43"/>
  <c r="B3238" i="43"/>
  <c r="B3239" i="43"/>
  <c r="B3240" i="43"/>
  <c r="B3241" i="43"/>
  <c r="B3242" i="43"/>
  <c r="B3243" i="43"/>
  <c r="B3244" i="43"/>
  <c r="B3245" i="43"/>
  <c r="B3246" i="43"/>
  <c r="B3247" i="43"/>
  <c r="B3248" i="43"/>
  <c r="B3249" i="43"/>
  <c r="B3250" i="43"/>
  <c r="B3251" i="43"/>
  <c r="B3252" i="43"/>
  <c r="B3253" i="43"/>
  <c r="B3254" i="43"/>
  <c r="B3255" i="43"/>
  <c r="B3256" i="43"/>
  <c r="B3257" i="43"/>
  <c r="B3258" i="43"/>
  <c r="B3259" i="43"/>
  <c r="B3260" i="43"/>
  <c r="B3261" i="43"/>
  <c r="B3262" i="43"/>
  <c r="B3263" i="43"/>
  <c r="B3264" i="43"/>
  <c r="B3265" i="43"/>
  <c r="B3266" i="43"/>
  <c r="B3267" i="43"/>
  <c r="B3268" i="43"/>
  <c r="B3269" i="43"/>
  <c r="B3270" i="43"/>
  <c r="B3271" i="43"/>
  <c r="B3272" i="43"/>
  <c r="B3273" i="43"/>
  <c r="B3274" i="43"/>
  <c r="B3275" i="43"/>
  <c r="B3276" i="43"/>
  <c r="B3277" i="43"/>
  <c r="B3278" i="43"/>
  <c r="B3279" i="43"/>
  <c r="B3280" i="43"/>
  <c r="B3281" i="43"/>
  <c r="B3282" i="43"/>
  <c r="B3283" i="43"/>
  <c r="B3284" i="43"/>
  <c r="B3285" i="43"/>
  <c r="B3286" i="43"/>
  <c r="B3287" i="43"/>
  <c r="B3288" i="43"/>
  <c r="B3289" i="43"/>
  <c r="B3290" i="43"/>
  <c r="B3291" i="43"/>
  <c r="B3292" i="43"/>
  <c r="B3293" i="43"/>
  <c r="B3294" i="43"/>
  <c r="B3295" i="43"/>
  <c r="B3296" i="43"/>
  <c r="B3297" i="43"/>
  <c r="B3298" i="43"/>
  <c r="B3299" i="43"/>
  <c r="B3300" i="43"/>
  <c r="B3301" i="43"/>
  <c r="B3302" i="43"/>
  <c r="B3303" i="43"/>
  <c r="B3304" i="43"/>
  <c r="B3305" i="43"/>
  <c r="B3306" i="43"/>
  <c r="B3307" i="43"/>
  <c r="B3308" i="43"/>
  <c r="B3309" i="43"/>
  <c r="B3310" i="43"/>
  <c r="B3311" i="43"/>
  <c r="B3312" i="43"/>
  <c r="B3313" i="43"/>
  <c r="B3314" i="43"/>
  <c r="B3315" i="43"/>
  <c r="B3316" i="43"/>
  <c r="B3317" i="43"/>
  <c r="B3318" i="43"/>
  <c r="B3319" i="43"/>
  <c r="B3320" i="43"/>
  <c r="B3321" i="43"/>
  <c r="B3322" i="43"/>
  <c r="B3323" i="43"/>
  <c r="B3324" i="43"/>
  <c r="B3325" i="43"/>
  <c r="B3326" i="43"/>
  <c r="B3327" i="43"/>
  <c r="B3328" i="43"/>
  <c r="B3329" i="43"/>
  <c r="B3330" i="43"/>
  <c r="B3331" i="43"/>
  <c r="B3332" i="43"/>
  <c r="B3333" i="43"/>
  <c r="B3334" i="43"/>
  <c r="B3335" i="43"/>
  <c r="B3336" i="43"/>
  <c r="B3337" i="43"/>
  <c r="B3338" i="43"/>
  <c r="B3339" i="43"/>
  <c r="B3340" i="43"/>
  <c r="B3341" i="43"/>
  <c r="B3342" i="43"/>
  <c r="B3343" i="43"/>
  <c r="B3344" i="43"/>
  <c r="B3345" i="43"/>
  <c r="B3346" i="43"/>
  <c r="B3347" i="43"/>
  <c r="B3348" i="43"/>
  <c r="B3349" i="43"/>
  <c r="B3350" i="43"/>
  <c r="B3351" i="43"/>
  <c r="B3352" i="43"/>
  <c r="B3353" i="43"/>
  <c r="B3354" i="43"/>
  <c r="B3355" i="43"/>
  <c r="B3356" i="43"/>
  <c r="B3357" i="43"/>
  <c r="B3358" i="43"/>
  <c r="B3359" i="43"/>
  <c r="B3360" i="43"/>
  <c r="B3361" i="43"/>
  <c r="B3362" i="43"/>
  <c r="B3363" i="43"/>
  <c r="B3364" i="43"/>
  <c r="B3365" i="43"/>
  <c r="B3366" i="43"/>
  <c r="B3367" i="43"/>
  <c r="B3368" i="43"/>
  <c r="B3369" i="43"/>
  <c r="B3370" i="43"/>
  <c r="B3371" i="43"/>
  <c r="B3372" i="43"/>
  <c r="B3373" i="43"/>
  <c r="B3374" i="43"/>
  <c r="B3375" i="43"/>
  <c r="B3376" i="43"/>
  <c r="B3377" i="43"/>
  <c r="B3378" i="43"/>
  <c r="B3379" i="43"/>
  <c r="B3380" i="43"/>
  <c r="B3381" i="43"/>
  <c r="B3382" i="43"/>
  <c r="B3383" i="43"/>
  <c r="B3384" i="43"/>
  <c r="B3385" i="43"/>
  <c r="B3386" i="43"/>
  <c r="B3387" i="43"/>
  <c r="B3388" i="43"/>
  <c r="B3389" i="43"/>
  <c r="B3390" i="43"/>
  <c r="B3391" i="43"/>
  <c r="B3392" i="43"/>
  <c r="B3393" i="43"/>
  <c r="B3394" i="43"/>
  <c r="B3395" i="43"/>
  <c r="B3396" i="43"/>
  <c r="B3397" i="43"/>
  <c r="B3398" i="43"/>
  <c r="B3399" i="43"/>
  <c r="B3400" i="43"/>
  <c r="B3401" i="43"/>
  <c r="B3402" i="43"/>
  <c r="B3403" i="43"/>
  <c r="B3404" i="43"/>
  <c r="B3405" i="43"/>
  <c r="B3406" i="43"/>
  <c r="B3407" i="43"/>
  <c r="B3408" i="43"/>
  <c r="B3409" i="43"/>
  <c r="B3410" i="43"/>
  <c r="B3411" i="43"/>
  <c r="B3412" i="43"/>
  <c r="B3413" i="43"/>
  <c r="B3414" i="43"/>
  <c r="B3415" i="43"/>
  <c r="B3416" i="43"/>
  <c r="B3417" i="43"/>
  <c r="B3418" i="43"/>
  <c r="B3419" i="43"/>
  <c r="B3420" i="43"/>
  <c r="B3421" i="43"/>
  <c r="B3422" i="43"/>
  <c r="B3423" i="43"/>
  <c r="B3424" i="43"/>
  <c r="B3425" i="43"/>
  <c r="B3426" i="43"/>
  <c r="B3427" i="43"/>
  <c r="B3428" i="43"/>
  <c r="B3429" i="43"/>
  <c r="B3430" i="43"/>
  <c r="B3431" i="43"/>
  <c r="B3432" i="43"/>
  <c r="B3433" i="43"/>
  <c r="B3434" i="43"/>
  <c r="B3435" i="43"/>
  <c r="B3436" i="43"/>
  <c r="B3437" i="43"/>
  <c r="B3438" i="43"/>
  <c r="B3439" i="43"/>
  <c r="B3440" i="43"/>
  <c r="B3441" i="43"/>
  <c r="B3442" i="43"/>
  <c r="B3443" i="43"/>
  <c r="B3444" i="43"/>
  <c r="B3445" i="43"/>
  <c r="B3446" i="43"/>
  <c r="B3447" i="43"/>
  <c r="B3448" i="43"/>
  <c r="B3449" i="43"/>
  <c r="B3450" i="43"/>
  <c r="B3451" i="43"/>
  <c r="B3452" i="43"/>
  <c r="B3453" i="43"/>
  <c r="B3454" i="43"/>
  <c r="B3455" i="43"/>
  <c r="B3456" i="43"/>
  <c r="B3457" i="43"/>
  <c r="B3458" i="43"/>
  <c r="B3459" i="43"/>
  <c r="B3460" i="43"/>
  <c r="B3461" i="43"/>
  <c r="B3462" i="43"/>
  <c r="B3463" i="43"/>
  <c r="B3464" i="43"/>
  <c r="B3465" i="43"/>
  <c r="B3466" i="43"/>
  <c r="B3467" i="43"/>
  <c r="B3468" i="43"/>
  <c r="B3469" i="43"/>
  <c r="B3470" i="43"/>
  <c r="B3471" i="43"/>
  <c r="B3472" i="43"/>
  <c r="B3473" i="43"/>
  <c r="B3474" i="43"/>
  <c r="B3475" i="43"/>
  <c r="B3476" i="43"/>
  <c r="B3477" i="43"/>
  <c r="B3478" i="43"/>
  <c r="B3479" i="43"/>
  <c r="B3480" i="43"/>
  <c r="B3481" i="43"/>
  <c r="B3482" i="43"/>
  <c r="B3483" i="43"/>
  <c r="B3484" i="43"/>
  <c r="B3485" i="43"/>
  <c r="B3486" i="43"/>
  <c r="B3487" i="43"/>
  <c r="B3488" i="43"/>
  <c r="B3489" i="43"/>
  <c r="B3490" i="43"/>
  <c r="B3491" i="43"/>
  <c r="B3492" i="43"/>
  <c r="B3493" i="43"/>
  <c r="B3494" i="43"/>
  <c r="B3495" i="43"/>
  <c r="B3496" i="43"/>
  <c r="B3497" i="43"/>
  <c r="B3498" i="43"/>
  <c r="B3499" i="43"/>
  <c r="B3500" i="43"/>
  <c r="B3501" i="43"/>
  <c r="B3502" i="43"/>
  <c r="B3503" i="43"/>
  <c r="B3504" i="43"/>
  <c r="B3505" i="43"/>
  <c r="B3506" i="43"/>
  <c r="B3507" i="43"/>
  <c r="B3508" i="43"/>
  <c r="B3509" i="43"/>
  <c r="B3510" i="43"/>
  <c r="B3511" i="43"/>
  <c r="B3512" i="43"/>
  <c r="B3513" i="43"/>
  <c r="B3514" i="43"/>
  <c r="B3515" i="43"/>
  <c r="B3516" i="43"/>
  <c r="B3517" i="43"/>
  <c r="B3518" i="43"/>
  <c r="B3519" i="43"/>
  <c r="B3520" i="43"/>
  <c r="B3521" i="43"/>
  <c r="B3522" i="43"/>
  <c r="B3523" i="43"/>
  <c r="B3524" i="43"/>
  <c r="B3525" i="43"/>
  <c r="B3526" i="43"/>
  <c r="B3527" i="43"/>
  <c r="B3528" i="43"/>
  <c r="B3529" i="43"/>
  <c r="B3530" i="43"/>
  <c r="B3531" i="43"/>
  <c r="B3532" i="43"/>
  <c r="B3533" i="43"/>
  <c r="B3534" i="43"/>
  <c r="B3535" i="43"/>
  <c r="B3536" i="43"/>
  <c r="B3537" i="43"/>
  <c r="B3538" i="43"/>
  <c r="B3539" i="43"/>
  <c r="B3540" i="43"/>
  <c r="B3541" i="43"/>
  <c r="B3542" i="43"/>
  <c r="B3543" i="43"/>
  <c r="B3544" i="43"/>
  <c r="B3545" i="43"/>
  <c r="B3546" i="43"/>
  <c r="B3547" i="43"/>
  <c r="B3548" i="43"/>
  <c r="B3549" i="43"/>
  <c r="B3550" i="43"/>
  <c r="B3551" i="43"/>
  <c r="B3552" i="43"/>
  <c r="B3553" i="43"/>
  <c r="B3554" i="43"/>
  <c r="B3555" i="43"/>
  <c r="B3556" i="43"/>
  <c r="B3557" i="43"/>
  <c r="B3558" i="43"/>
  <c r="B3559" i="43"/>
  <c r="B3560" i="43"/>
  <c r="B3561" i="43"/>
  <c r="B3562" i="43"/>
  <c r="B3563" i="43"/>
  <c r="B3564" i="43"/>
  <c r="B3565" i="43"/>
  <c r="B3566" i="43"/>
  <c r="B3567" i="43"/>
  <c r="B3568" i="43"/>
  <c r="B3569" i="43"/>
  <c r="B3570" i="43"/>
  <c r="B3571" i="43"/>
  <c r="B3572" i="43"/>
  <c r="B3573" i="43"/>
  <c r="B3574" i="43"/>
  <c r="B3575" i="43"/>
  <c r="B3576" i="43"/>
  <c r="B3577" i="43"/>
  <c r="B3578" i="43"/>
  <c r="B3579" i="43"/>
  <c r="B3580" i="43"/>
  <c r="B3581" i="43"/>
  <c r="B3582" i="43"/>
  <c r="B3583" i="43"/>
  <c r="B3584" i="43"/>
  <c r="B3585" i="43"/>
  <c r="B3586" i="43"/>
  <c r="B3587" i="43"/>
  <c r="B3588" i="43"/>
  <c r="B3589" i="43"/>
  <c r="B3590" i="43"/>
  <c r="B3591" i="43"/>
  <c r="B3592" i="43"/>
  <c r="B3593" i="43"/>
  <c r="B3594" i="43"/>
  <c r="B3595" i="43"/>
  <c r="B3596" i="43"/>
  <c r="B3597" i="43"/>
  <c r="B3598" i="43"/>
  <c r="B3599" i="43"/>
  <c r="B3600" i="43"/>
  <c r="B3601" i="43"/>
  <c r="B3602" i="43"/>
  <c r="B3603" i="43"/>
  <c r="B3604" i="43"/>
  <c r="B3605" i="43"/>
  <c r="B3606" i="43"/>
  <c r="B3607" i="43"/>
  <c r="B3608" i="43"/>
  <c r="B3609" i="43"/>
  <c r="B3610" i="43"/>
  <c r="B3611" i="43"/>
  <c r="B3612" i="43"/>
  <c r="B3613" i="43"/>
  <c r="B3614" i="43"/>
  <c r="B3615" i="43"/>
  <c r="B3616" i="43"/>
  <c r="B3617" i="43"/>
  <c r="B3618" i="43"/>
  <c r="B3619" i="43"/>
  <c r="B3620" i="43"/>
  <c r="B3621" i="43"/>
  <c r="B3622" i="43"/>
  <c r="B3623" i="43"/>
  <c r="B3624" i="43"/>
  <c r="B3625" i="43"/>
  <c r="B3626" i="43"/>
  <c r="B3627" i="43"/>
  <c r="B3628" i="43"/>
  <c r="B3629" i="43"/>
  <c r="B3630" i="43"/>
  <c r="B3631" i="43"/>
  <c r="B3632" i="43"/>
  <c r="B3633" i="43"/>
  <c r="B3634" i="43"/>
  <c r="B3635" i="43"/>
  <c r="B3636" i="43"/>
  <c r="B3637" i="43"/>
  <c r="B3638" i="43"/>
  <c r="B3639" i="43"/>
  <c r="B3640" i="43"/>
  <c r="B3641" i="43"/>
  <c r="B3642" i="43"/>
  <c r="B3643" i="43"/>
  <c r="B3644" i="43"/>
  <c r="B3645" i="43"/>
  <c r="B3646" i="43"/>
  <c r="B3647" i="43"/>
  <c r="B3648" i="43"/>
  <c r="B3649" i="43"/>
  <c r="B3650" i="43"/>
  <c r="B3651" i="43"/>
  <c r="B3652" i="43"/>
  <c r="B3653" i="43"/>
  <c r="B3654" i="43"/>
  <c r="B3655" i="43"/>
  <c r="B3656" i="43"/>
  <c r="B3657" i="43"/>
  <c r="B3658" i="43"/>
  <c r="B3659" i="43"/>
  <c r="B3660" i="43"/>
  <c r="B3661" i="43"/>
  <c r="B3662" i="43"/>
  <c r="B3663" i="43"/>
  <c r="B3664" i="43"/>
  <c r="B3665" i="43"/>
  <c r="B3666" i="43"/>
  <c r="B3667" i="43"/>
  <c r="B3668" i="43"/>
  <c r="B3669" i="43"/>
  <c r="B3670" i="43"/>
  <c r="B3671" i="43"/>
  <c r="B3672" i="43"/>
  <c r="B3673" i="43"/>
  <c r="B3674" i="43"/>
  <c r="B3675" i="43"/>
  <c r="B3676" i="43"/>
  <c r="B3677" i="43"/>
  <c r="B3678" i="43"/>
  <c r="B3679" i="43"/>
  <c r="B3680" i="43"/>
  <c r="B3681" i="43"/>
  <c r="B3682" i="43"/>
  <c r="B3683" i="43"/>
  <c r="B3684" i="43"/>
  <c r="B3685" i="43"/>
  <c r="B3686" i="43"/>
  <c r="B3687" i="43"/>
  <c r="B3688" i="43"/>
  <c r="B3689" i="43"/>
  <c r="B3690" i="43"/>
  <c r="B3691" i="43"/>
  <c r="B3692" i="43"/>
  <c r="B3693" i="43"/>
  <c r="B3694" i="43"/>
  <c r="B3695" i="43"/>
  <c r="B3696" i="43"/>
  <c r="B3697" i="43"/>
  <c r="B3698" i="43"/>
  <c r="B3699" i="43"/>
  <c r="B3700" i="43"/>
  <c r="B3701" i="43"/>
  <c r="B3702" i="43"/>
  <c r="B3703" i="43"/>
  <c r="B3704" i="43"/>
  <c r="B3705" i="43"/>
  <c r="B3706" i="43"/>
  <c r="B3707" i="43"/>
  <c r="B3708" i="43"/>
  <c r="B3709" i="43"/>
  <c r="B3710" i="43"/>
  <c r="B3711" i="43"/>
  <c r="B3712" i="43"/>
  <c r="B3713" i="43"/>
  <c r="B3714" i="43"/>
  <c r="B3715" i="43"/>
  <c r="B3716" i="43"/>
  <c r="B3717" i="43"/>
  <c r="B3718" i="43"/>
  <c r="B3719" i="43"/>
  <c r="B3720" i="43"/>
  <c r="B3721" i="43"/>
  <c r="B3722" i="43"/>
  <c r="B3723" i="43"/>
  <c r="B3724" i="43"/>
  <c r="B3725" i="43"/>
  <c r="B3726" i="43"/>
  <c r="B3727" i="43"/>
  <c r="B3728" i="43"/>
  <c r="B3729" i="43"/>
  <c r="B3730" i="43"/>
  <c r="B3731" i="43"/>
  <c r="B3732" i="43"/>
  <c r="B3733" i="43"/>
  <c r="B3734" i="43"/>
  <c r="B3735" i="43"/>
  <c r="B3736" i="43"/>
  <c r="B3737" i="43"/>
  <c r="B3738" i="43"/>
  <c r="B3739" i="43"/>
  <c r="B3740" i="43"/>
  <c r="B3741" i="43"/>
  <c r="B3742" i="43"/>
  <c r="B3743" i="43"/>
  <c r="B3744" i="43"/>
  <c r="B3745" i="43"/>
  <c r="B3746" i="43"/>
  <c r="B3747" i="43"/>
  <c r="B3748" i="43"/>
  <c r="B3749" i="43"/>
  <c r="B3750" i="43"/>
  <c r="B3751" i="43"/>
  <c r="B3752" i="43"/>
  <c r="B3753" i="43"/>
  <c r="B3754" i="43"/>
  <c r="B3755" i="43"/>
  <c r="B3756" i="43"/>
  <c r="B3757" i="43"/>
  <c r="B3758" i="43"/>
  <c r="B3759" i="43"/>
  <c r="B3760" i="43"/>
  <c r="B3761" i="43"/>
  <c r="B3762" i="43"/>
  <c r="B3763" i="43"/>
  <c r="B3764" i="43"/>
  <c r="B3765" i="43"/>
  <c r="B3766" i="43"/>
  <c r="B3767" i="43"/>
  <c r="B3768" i="43"/>
  <c r="B3769" i="43"/>
  <c r="B3770" i="43"/>
  <c r="B3771" i="43"/>
  <c r="B3772" i="43"/>
  <c r="B3773" i="43"/>
  <c r="B3774" i="43"/>
  <c r="B3775" i="43"/>
  <c r="B3776" i="43"/>
  <c r="B3777" i="43"/>
  <c r="B3778" i="43"/>
  <c r="B3779" i="43"/>
  <c r="B3780" i="43"/>
  <c r="B3781" i="43"/>
  <c r="B3782" i="43"/>
  <c r="B3783" i="43"/>
  <c r="B3784" i="43"/>
  <c r="B3785" i="43"/>
  <c r="B3786" i="43"/>
  <c r="B3787" i="43"/>
  <c r="B3788" i="43"/>
  <c r="B3789" i="43"/>
  <c r="B3790" i="43"/>
  <c r="B3791" i="43"/>
  <c r="B3792" i="43"/>
  <c r="B3793" i="43"/>
  <c r="B3794" i="43"/>
  <c r="B3795" i="43"/>
  <c r="B3796" i="43"/>
  <c r="B3797" i="43"/>
  <c r="B3798" i="43"/>
  <c r="B3799" i="43"/>
  <c r="B3800" i="43"/>
  <c r="B3801" i="43"/>
  <c r="B3802" i="43"/>
  <c r="B3803" i="43"/>
  <c r="B3804" i="43"/>
  <c r="B3805" i="43"/>
  <c r="B3806" i="43"/>
  <c r="B3807" i="43"/>
  <c r="B3808" i="43"/>
  <c r="B3809" i="43"/>
  <c r="B3810" i="43"/>
  <c r="B3811" i="43"/>
  <c r="B3812" i="43"/>
  <c r="B3813" i="43"/>
  <c r="B3814" i="43"/>
  <c r="B3815" i="43"/>
  <c r="B3816" i="43"/>
  <c r="B3817" i="43"/>
  <c r="B3818" i="43"/>
  <c r="B3819" i="43"/>
  <c r="B3820" i="43"/>
  <c r="B3821" i="43"/>
  <c r="B3822" i="43"/>
  <c r="B3823" i="43"/>
  <c r="B3824" i="43"/>
  <c r="B3825" i="43"/>
  <c r="B3826" i="43"/>
  <c r="B3827" i="43"/>
  <c r="B3828" i="43"/>
  <c r="B3829" i="43"/>
  <c r="B3830" i="43"/>
  <c r="B3831" i="43"/>
  <c r="B3832" i="43"/>
  <c r="B3833" i="43"/>
  <c r="B3834" i="43"/>
  <c r="B3835" i="43"/>
  <c r="B3836" i="43"/>
  <c r="B3837" i="43"/>
  <c r="B3838" i="43"/>
  <c r="B3839" i="43"/>
  <c r="B3840" i="43"/>
  <c r="B3841" i="43"/>
  <c r="B3842" i="43"/>
  <c r="B3843" i="43"/>
  <c r="B3844" i="43"/>
  <c r="B3845" i="43"/>
  <c r="B3846" i="43"/>
  <c r="B3847" i="43"/>
  <c r="B3848" i="43"/>
  <c r="B3849" i="43"/>
  <c r="B3850" i="43"/>
  <c r="B3851" i="43"/>
  <c r="B3852" i="43"/>
  <c r="B3853" i="43"/>
  <c r="B3854" i="43"/>
  <c r="B3855" i="43"/>
  <c r="B3856" i="43"/>
  <c r="B3857" i="43"/>
  <c r="B3858" i="43"/>
  <c r="B3859" i="43"/>
  <c r="B3860" i="43"/>
  <c r="B3861" i="43"/>
  <c r="B3862" i="43"/>
  <c r="B3863" i="43"/>
  <c r="B3864" i="43"/>
  <c r="B3865" i="43"/>
  <c r="B3866" i="43"/>
  <c r="B3867" i="43"/>
  <c r="B3868" i="43"/>
  <c r="B3869" i="43"/>
  <c r="B3870" i="43"/>
  <c r="B3871" i="43"/>
  <c r="B3872" i="43"/>
  <c r="B3873" i="43"/>
  <c r="B3874" i="43"/>
  <c r="B3875" i="43"/>
  <c r="B3876" i="43"/>
  <c r="B3877" i="43"/>
  <c r="B3878" i="43"/>
  <c r="B3879" i="43"/>
  <c r="B3880" i="43"/>
  <c r="B3881" i="43"/>
  <c r="B3882" i="43"/>
  <c r="B3883" i="43"/>
  <c r="B3884" i="43"/>
  <c r="B3885" i="43"/>
  <c r="B3886" i="43"/>
  <c r="B3887" i="43"/>
  <c r="B3888" i="43"/>
  <c r="B3889" i="43"/>
  <c r="B3890" i="43"/>
  <c r="B3891" i="43"/>
  <c r="B3892" i="43"/>
  <c r="B3893" i="43"/>
  <c r="B3894" i="43"/>
  <c r="B3895" i="43"/>
  <c r="B3896" i="43"/>
  <c r="B3897" i="43"/>
  <c r="B3898" i="43"/>
  <c r="B3899" i="43"/>
  <c r="B3900" i="43"/>
  <c r="B3901" i="43"/>
  <c r="B3902" i="43"/>
  <c r="B3903" i="43"/>
  <c r="B3904" i="43"/>
  <c r="B3905" i="43"/>
  <c r="B3906" i="43"/>
  <c r="B3907" i="43"/>
  <c r="B3908" i="43"/>
  <c r="B3909" i="43"/>
  <c r="B3910" i="43"/>
  <c r="B3911" i="43"/>
  <c r="B3912" i="43"/>
  <c r="B3913" i="43"/>
  <c r="B3914" i="43"/>
  <c r="B3915" i="43"/>
  <c r="B3916" i="43"/>
  <c r="B3917" i="43"/>
  <c r="B3918" i="43"/>
  <c r="B3919" i="43"/>
  <c r="B3920" i="43"/>
  <c r="B3921" i="43"/>
  <c r="B3922" i="43"/>
  <c r="B3923" i="43"/>
  <c r="B3924" i="43"/>
  <c r="B3925" i="43"/>
  <c r="B3926" i="43"/>
  <c r="B3927" i="43"/>
  <c r="B3928" i="43"/>
  <c r="B3929" i="43"/>
  <c r="B3930" i="43"/>
  <c r="B3931" i="43"/>
  <c r="B3932" i="43"/>
  <c r="B3933" i="43"/>
  <c r="B3934" i="43"/>
  <c r="B3935" i="43"/>
  <c r="B3936" i="43"/>
  <c r="B3937" i="43"/>
  <c r="B3938" i="43"/>
  <c r="B3939" i="43"/>
  <c r="B3940" i="43"/>
  <c r="B3941" i="43"/>
  <c r="B3942" i="43"/>
  <c r="B3943" i="43"/>
  <c r="B3944" i="43"/>
  <c r="B3945" i="43"/>
  <c r="B3946" i="43"/>
  <c r="B3947" i="43"/>
  <c r="B3948" i="43"/>
  <c r="B3949" i="43"/>
  <c r="B3950" i="43"/>
  <c r="B3951" i="43"/>
  <c r="B3952" i="43"/>
  <c r="B3953" i="43"/>
  <c r="B3954" i="43"/>
  <c r="B3955" i="43"/>
  <c r="B3956" i="43"/>
  <c r="B3957" i="43"/>
  <c r="B3958" i="43"/>
  <c r="B3959" i="43"/>
  <c r="B3960" i="43"/>
  <c r="B3961" i="43"/>
  <c r="B3962" i="43"/>
  <c r="B3963" i="43"/>
  <c r="B3964" i="43"/>
  <c r="B3965" i="43"/>
  <c r="B3966" i="43"/>
  <c r="B3967" i="43"/>
  <c r="B3968" i="43"/>
  <c r="B3969" i="43"/>
  <c r="B3970" i="43"/>
  <c r="B3971" i="43"/>
  <c r="B3972" i="43"/>
  <c r="B3973" i="43"/>
  <c r="B3974" i="43"/>
  <c r="B3975" i="43"/>
  <c r="B3976" i="43"/>
  <c r="B3977" i="43"/>
  <c r="B3978" i="43"/>
  <c r="B3979" i="43"/>
  <c r="B3980" i="43"/>
  <c r="B3981" i="43"/>
  <c r="B3982" i="43"/>
  <c r="B3983" i="43"/>
  <c r="B3984" i="43"/>
  <c r="B3985" i="43"/>
  <c r="B3986" i="43"/>
  <c r="B3987" i="43"/>
  <c r="B3988" i="43"/>
  <c r="B3989" i="43"/>
  <c r="B3990" i="43"/>
  <c r="B3991" i="43"/>
  <c r="B3992" i="43"/>
  <c r="B3993" i="43"/>
  <c r="B3994" i="43"/>
  <c r="B3995" i="43"/>
  <c r="B3996" i="43"/>
  <c r="B3997" i="43"/>
  <c r="B3998" i="43"/>
  <c r="B3999" i="43"/>
  <c r="B4000" i="43"/>
  <c r="B4001" i="43"/>
  <c r="B4002" i="43"/>
  <c r="B4003" i="43"/>
  <c r="B4004" i="43"/>
  <c r="B4005" i="43"/>
  <c r="B4006" i="43"/>
  <c r="B4007" i="43"/>
  <c r="B4008" i="43"/>
  <c r="B4009" i="43"/>
  <c r="B4010" i="43"/>
  <c r="B4011" i="43"/>
  <c r="B4012" i="43"/>
  <c r="B4013" i="43"/>
  <c r="B4014" i="43"/>
  <c r="B4015" i="43"/>
  <c r="B4016" i="43"/>
  <c r="B4017" i="43"/>
  <c r="B4018" i="43"/>
  <c r="B4019" i="43"/>
  <c r="B4020" i="43"/>
  <c r="B4021" i="43"/>
  <c r="B4022" i="43"/>
  <c r="B4023" i="43"/>
  <c r="B4024" i="43"/>
  <c r="B4025" i="43"/>
  <c r="B4026" i="43"/>
  <c r="B4027" i="43"/>
  <c r="B4028" i="43"/>
  <c r="B4029" i="43"/>
  <c r="B4030" i="43"/>
  <c r="B4031" i="43"/>
  <c r="B4032" i="43"/>
  <c r="B4033" i="43"/>
  <c r="B4034" i="43"/>
  <c r="B4035" i="43"/>
  <c r="B4036" i="43"/>
  <c r="B4037" i="43"/>
  <c r="B4038" i="43"/>
  <c r="B4039" i="43"/>
  <c r="B4040" i="43"/>
  <c r="B4041" i="43"/>
  <c r="B4042" i="43"/>
  <c r="B4043" i="43"/>
  <c r="B4044" i="43"/>
  <c r="B4045" i="43"/>
  <c r="B4046" i="43"/>
  <c r="B4047" i="43"/>
  <c r="B4048" i="43"/>
  <c r="B4049" i="43"/>
  <c r="B4050" i="43"/>
  <c r="B4051" i="43"/>
  <c r="B4052" i="43"/>
  <c r="B4053" i="43"/>
  <c r="B4054" i="43"/>
  <c r="B4055" i="43"/>
  <c r="B4056" i="43"/>
  <c r="B4057" i="43"/>
  <c r="B4058" i="43"/>
  <c r="B4059" i="43"/>
  <c r="B4060" i="43"/>
  <c r="B4061" i="43"/>
  <c r="B4062" i="43"/>
  <c r="B4063" i="43"/>
  <c r="B4064" i="43"/>
  <c r="B4065" i="43"/>
  <c r="B4066" i="43"/>
  <c r="B4067" i="43"/>
  <c r="B4068" i="43"/>
  <c r="B4069" i="43"/>
  <c r="B4070" i="43"/>
  <c r="B4071" i="43"/>
  <c r="B4072" i="43"/>
  <c r="B4073" i="43"/>
  <c r="B4074" i="43"/>
  <c r="B4075" i="43"/>
  <c r="B4076" i="43"/>
  <c r="B4077" i="43"/>
  <c r="B4078" i="43"/>
  <c r="B4079" i="43"/>
  <c r="B4080" i="43"/>
  <c r="B4081" i="43"/>
  <c r="B4082" i="43"/>
  <c r="B4083" i="43"/>
  <c r="B4084" i="43"/>
  <c r="B4085" i="43"/>
  <c r="B4086" i="43"/>
  <c r="B4087" i="43"/>
  <c r="B4088" i="43"/>
  <c r="B4089" i="43"/>
  <c r="B4090" i="43"/>
  <c r="B4091" i="43"/>
  <c r="B4092" i="43"/>
  <c r="B4093" i="43"/>
  <c r="B4094" i="43"/>
  <c r="B4095" i="43"/>
  <c r="B4096" i="43"/>
  <c r="B4097" i="43"/>
  <c r="B4098" i="43"/>
  <c r="B4099" i="43"/>
  <c r="B4100" i="43"/>
  <c r="B4101" i="43"/>
  <c r="B4102" i="43"/>
  <c r="B4103" i="43"/>
  <c r="B4104" i="43"/>
  <c r="B4105" i="43"/>
  <c r="B4106" i="43"/>
  <c r="B4107" i="43"/>
  <c r="B4108" i="43"/>
  <c r="B4109" i="43"/>
  <c r="B4110" i="43"/>
  <c r="B4111" i="43"/>
  <c r="B4112" i="43"/>
  <c r="B4113" i="43"/>
  <c r="B4114" i="43"/>
  <c r="B4115" i="43"/>
  <c r="B4116" i="43"/>
  <c r="B4117" i="43"/>
  <c r="B4118" i="43"/>
  <c r="B4119" i="43"/>
  <c r="B4120" i="43"/>
  <c r="B4121" i="43"/>
  <c r="B4122" i="43"/>
  <c r="B4123" i="43"/>
  <c r="B4124" i="43"/>
  <c r="B4125" i="43"/>
  <c r="B4126" i="43"/>
  <c r="B4127" i="43"/>
  <c r="B4128" i="43"/>
  <c r="B4129" i="43"/>
  <c r="B4130" i="43"/>
  <c r="B4131" i="43"/>
  <c r="B4132" i="43"/>
  <c r="B4133" i="43"/>
  <c r="B4134" i="43"/>
  <c r="B4135" i="43"/>
  <c r="B4136" i="43"/>
  <c r="B4137" i="43"/>
  <c r="B4138" i="43"/>
  <c r="B4139" i="43"/>
  <c r="B4140" i="43"/>
  <c r="B4141" i="43"/>
  <c r="B4142" i="43"/>
  <c r="B4143" i="43"/>
  <c r="B4144" i="43"/>
  <c r="B4145" i="43"/>
  <c r="B4146" i="43"/>
  <c r="B4147" i="43"/>
  <c r="B4148" i="43"/>
  <c r="B4149" i="43"/>
  <c r="B4150" i="43"/>
  <c r="B4151" i="43"/>
  <c r="B4152" i="43"/>
  <c r="B4153" i="43"/>
  <c r="B4154" i="43"/>
  <c r="B4155" i="43"/>
  <c r="B4156" i="43"/>
  <c r="B4157" i="43"/>
  <c r="B4158" i="43"/>
  <c r="B4159" i="43"/>
  <c r="B4160" i="43"/>
  <c r="B4161" i="43"/>
  <c r="B4162" i="43"/>
  <c r="B4163" i="43"/>
  <c r="B4164" i="43"/>
  <c r="B4165" i="43"/>
  <c r="B4166" i="43"/>
  <c r="B4167" i="43"/>
  <c r="B4168" i="43"/>
  <c r="B4169" i="43"/>
  <c r="B4170" i="43"/>
  <c r="B4171" i="43"/>
  <c r="B4172" i="43"/>
  <c r="B4173" i="43"/>
  <c r="B4174" i="43"/>
  <c r="B4175" i="43"/>
  <c r="B4176" i="43"/>
  <c r="B4177" i="43"/>
  <c r="B4178" i="43"/>
  <c r="B4179" i="43"/>
  <c r="B4180" i="43"/>
  <c r="B4181" i="43"/>
  <c r="B4182" i="43"/>
  <c r="B4183" i="43"/>
  <c r="B4184" i="43"/>
  <c r="B4185" i="43"/>
  <c r="B4186" i="43"/>
  <c r="B4187" i="43"/>
  <c r="B4188" i="43"/>
  <c r="B4189" i="43"/>
  <c r="B4190" i="43"/>
  <c r="B4191" i="43"/>
  <c r="B4192" i="43"/>
  <c r="B4193" i="43"/>
  <c r="B4194" i="43"/>
  <c r="B4195" i="43"/>
  <c r="B4196" i="43"/>
  <c r="B4197" i="43"/>
  <c r="B4198" i="43"/>
  <c r="B4199" i="43"/>
  <c r="B4200" i="43"/>
  <c r="B4201" i="43"/>
  <c r="B4202" i="43"/>
  <c r="B4203" i="43"/>
  <c r="B4204" i="43"/>
  <c r="B4205" i="43"/>
  <c r="B4206" i="43"/>
  <c r="B4207" i="43"/>
  <c r="B4208" i="43"/>
  <c r="B4209" i="43"/>
  <c r="B4210" i="43"/>
  <c r="B4211" i="43"/>
  <c r="B4212" i="43"/>
  <c r="B4213" i="43"/>
  <c r="B4214" i="43"/>
  <c r="B4215" i="43"/>
  <c r="B4216" i="43"/>
  <c r="B4217" i="43"/>
  <c r="B4218" i="43"/>
  <c r="B4219" i="43"/>
  <c r="B4220" i="43"/>
  <c r="B4221" i="43"/>
  <c r="B4222" i="43"/>
  <c r="B4223" i="43"/>
  <c r="B4224" i="43"/>
  <c r="B4225" i="43"/>
  <c r="B4226" i="43"/>
  <c r="B4227" i="43"/>
  <c r="B4228" i="43"/>
  <c r="B4229" i="43"/>
  <c r="B4230" i="43"/>
  <c r="B4231" i="43"/>
  <c r="B4232" i="43"/>
  <c r="B4233" i="43"/>
  <c r="B4234" i="43"/>
  <c r="B4235" i="43"/>
  <c r="B4236" i="43"/>
  <c r="B4237" i="43"/>
  <c r="B4238" i="43"/>
  <c r="B4239" i="43"/>
  <c r="B4240" i="43"/>
  <c r="B4241" i="43"/>
  <c r="B4242" i="43"/>
  <c r="B4243" i="43"/>
  <c r="B4244" i="43"/>
  <c r="B4245" i="43"/>
  <c r="B4246" i="43"/>
  <c r="B4247" i="43"/>
  <c r="B4248" i="43"/>
  <c r="B4249" i="43"/>
  <c r="B4250" i="43"/>
  <c r="B4251" i="43"/>
  <c r="B4252" i="43"/>
  <c r="B4253" i="43"/>
  <c r="B4254" i="43"/>
  <c r="B4255" i="43"/>
  <c r="B4256" i="43"/>
  <c r="B4257" i="43"/>
  <c r="B4258" i="43"/>
  <c r="B4259" i="43"/>
  <c r="B4260" i="43"/>
  <c r="B4261" i="43"/>
  <c r="B4262" i="43"/>
  <c r="B4263" i="43"/>
  <c r="B4264" i="43"/>
  <c r="B4265" i="43"/>
  <c r="B4266" i="43"/>
  <c r="B4267" i="43"/>
  <c r="B4268" i="43"/>
  <c r="B4269" i="43"/>
  <c r="B4270" i="43"/>
  <c r="B4271" i="43"/>
  <c r="B4272" i="43"/>
  <c r="B4273" i="43"/>
  <c r="B4274" i="43"/>
  <c r="B4275" i="43"/>
  <c r="B4276" i="43"/>
  <c r="B4277" i="43"/>
  <c r="B4278" i="43"/>
  <c r="B4279" i="43"/>
  <c r="B4280" i="43"/>
  <c r="B4281" i="43"/>
  <c r="B4282" i="43"/>
  <c r="B4283" i="43"/>
  <c r="B4284" i="43"/>
  <c r="B4285" i="43"/>
  <c r="B4286" i="43"/>
  <c r="B4287" i="43"/>
  <c r="B4288" i="43"/>
  <c r="B4289" i="43"/>
  <c r="B4290" i="43"/>
  <c r="B4291" i="43"/>
  <c r="B4292" i="43"/>
  <c r="B4293" i="43"/>
  <c r="B4294" i="43"/>
  <c r="B4295" i="43"/>
  <c r="B4296" i="43"/>
  <c r="B4297" i="43"/>
  <c r="B4298" i="43"/>
  <c r="B4299" i="43"/>
  <c r="B4300" i="43"/>
  <c r="B4301" i="43"/>
  <c r="B4302" i="43"/>
  <c r="B4303" i="43"/>
  <c r="B4304" i="43"/>
  <c r="B4305" i="43"/>
  <c r="B4306" i="43"/>
  <c r="B4307" i="43"/>
  <c r="B4308" i="43"/>
  <c r="B4309" i="43"/>
  <c r="B4310" i="43"/>
  <c r="B4311" i="43"/>
  <c r="B4312" i="43"/>
  <c r="B4313" i="43"/>
  <c r="B4314" i="43"/>
  <c r="B4315" i="43"/>
  <c r="B4316" i="43"/>
  <c r="B4317" i="43"/>
  <c r="B4318" i="43"/>
  <c r="B4319" i="43"/>
  <c r="B4320" i="43"/>
  <c r="B4321" i="43"/>
  <c r="B4322" i="43"/>
  <c r="B4323" i="43"/>
  <c r="B4324" i="43"/>
  <c r="B4325" i="43"/>
  <c r="B4326" i="43"/>
  <c r="B4327" i="43"/>
  <c r="B4328" i="43"/>
  <c r="B4329" i="43"/>
  <c r="B4330" i="43"/>
  <c r="B4331" i="43"/>
  <c r="B4332" i="43"/>
  <c r="B4333" i="43"/>
  <c r="B4334" i="43"/>
  <c r="B4335" i="43"/>
  <c r="B4336" i="43"/>
  <c r="B4337" i="43"/>
  <c r="B4338" i="43"/>
  <c r="B4339" i="43"/>
  <c r="B4340" i="43"/>
  <c r="B4341" i="43"/>
  <c r="B4342" i="43"/>
  <c r="B4343" i="43"/>
  <c r="B4344" i="43"/>
  <c r="B4345" i="43"/>
  <c r="B4346" i="43"/>
  <c r="B4347" i="43"/>
  <c r="B4348" i="43"/>
  <c r="B4349" i="43"/>
  <c r="B4350" i="43"/>
  <c r="B4351" i="43"/>
  <c r="B4352" i="43"/>
  <c r="B4353" i="43"/>
  <c r="B4354" i="43"/>
  <c r="B4355" i="43"/>
  <c r="B4356" i="43"/>
  <c r="B4357" i="43"/>
  <c r="B4358" i="43"/>
  <c r="B4359" i="43"/>
  <c r="B4360" i="43"/>
  <c r="B4361" i="43"/>
  <c r="B4362" i="43"/>
  <c r="B4363" i="43"/>
  <c r="B4364" i="43"/>
  <c r="B4365" i="43"/>
  <c r="B4366" i="43"/>
  <c r="B4367" i="43"/>
  <c r="B4368" i="43"/>
  <c r="B4369" i="43"/>
  <c r="B4370" i="43"/>
  <c r="B4371" i="43"/>
  <c r="B4372" i="43"/>
  <c r="B4373" i="43"/>
  <c r="B4374" i="43"/>
  <c r="B4375" i="43"/>
  <c r="B4376" i="43"/>
  <c r="B4377" i="43"/>
  <c r="B4378" i="43"/>
  <c r="B4379" i="43"/>
  <c r="B4380" i="43"/>
  <c r="B4381" i="43"/>
  <c r="B4382" i="43"/>
  <c r="B4383" i="43"/>
  <c r="B4384" i="43"/>
  <c r="B4385" i="43"/>
  <c r="B4386" i="43"/>
  <c r="B4387" i="43"/>
  <c r="B4388" i="43"/>
  <c r="B4389" i="43"/>
  <c r="B4390" i="43"/>
  <c r="B4391" i="43"/>
  <c r="B4392" i="43"/>
  <c r="B4393" i="43"/>
  <c r="B4394" i="43"/>
  <c r="B4395" i="43"/>
  <c r="B4396" i="43"/>
  <c r="B4397" i="43"/>
  <c r="B4398" i="43"/>
  <c r="B4399" i="43"/>
  <c r="B4400" i="43"/>
  <c r="B4401" i="43"/>
  <c r="B4402" i="43"/>
  <c r="B4403" i="43"/>
  <c r="B2" i="43"/>
  <c r="AJH10" i="22" l="1"/>
  <c r="F4" i="42" l="1"/>
  <c r="F8" i="42" s="1"/>
  <c r="AIA9" i="22"/>
  <c r="AIC8" i="22" s="1"/>
  <c r="AHX9" i="22"/>
  <c r="AHY8" i="22" s="1"/>
  <c r="AHU9" i="22"/>
  <c r="AHU8" i="22" s="1"/>
  <c r="AHR9" i="22"/>
  <c r="AHR8" i="22" s="1"/>
  <c r="AHO9" i="22"/>
  <c r="AHQ8" i="22" s="1"/>
  <c r="AHL9" i="22"/>
  <c r="AHM8" i="22" s="1"/>
  <c r="AHI9" i="22"/>
  <c r="AHI8" i="22" s="1"/>
  <c r="AHF9" i="22"/>
  <c r="AHH8" i="22" s="1"/>
  <c r="AHC9" i="22"/>
  <c r="AHE8" i="22" s="1"/>
  <c r="AGZ9" i="22"/>
  <c r="AHA8" i="22" s="1"/>
  <c r="AHV8" i="22" l="1"/>
  <c r="AHB8" i="22"/>
  <c r="AHZ8" i="22"/>
  <c r="AHJ8" i="22"/>
  <c r="AHN8" i="22"/>
  <c r="AHF8" i="22"/>
  <c r="AHC8" i="22"/>
  <c r="AHG8" i="22"/>
  <c r="AHK8" i="22"/>
  <c r="AHO8" i="22"/>
  <c r="AHS8" i="22"/>
  <c r="AHW8" i="22"/>
  <c r="AIA8" i="22"/>
  <c r="AHD8" i="22"/>
  <c r="AHL8" i="22"/>
  <c r="AHP8" i="22"/>
  <c r="AHT8" i="22"/>
  <c r="AHX8" i="22"/>
  <c r="AIB8" i="22"/>
  <c r="AGZ8" i="22"/>
  <c r="ML10" i="22" l="1"/>
  <c r="MI10" i="22"/>
  <c r="SB9" i="22"/>
  <c r="SI9" i="22"/>
  <c r="SL9" i="22"/>
  <c r="AFM9" i="22" l="1"/>
  <c r="M7" i="59"/>
  <c r="AFN9" i="22"/>
  <c r="I29" i="56" l="1"/>
  <c r="C29" i="56"/>
  <c r="P12" i="58"/>
  <c r="P3" i="58"/>
  <c r="P4" i="58"/>
  <c r="P5" i="58"/>
  <c r="P6" i="58"/>
  <c r="P7" i="58"/>
  <c r="P8" i="58"/>
  <c r="P9" i="58"/>
  <c r="P10" i="58"/>
  <c r="P11" i="58"/>
  <c r="P13" i="58"/>
  <c r="P14" i="58"/>
  <c r="P15" i="58"/>
  <c r="P16" i="58"/>
  <c r="P17" i="58"/>
  <c r="P18" i="58"/>
  <c r="P19" i="58"/>
  <c r="P20" i="58"/>
  <c r="P21" i="58"/>
  <c r="P22" i="58"/>
  <c r="P23" i="58"/>
  <c r="P24" i="58"/>
  <c r="P25" i="58"/>
  <c r="P26" i="58"/>
  <c r="P27" i="58"/>
  <c r="P28" i="58"/>
  <c r="P29" i="58"/>
  <c r="P30" i="58"/>
  <c r="P31" i="58"/>
  <c r="P32" i="58"/>
  <c r="P33" i="58"/>
  <c r="P34" i="58"/>
  <c r="P35" i="58"/>
  <c r="P2" i="58"/>
  <c r="J29" i="56" l="1"/>
  <c r="K29" i="56"/>
  <c r="AEA9" i="22" l="1"/>
  <c r="AEB9" i="22"/>
  <c r="AES9" i="22"/>
  <c r="AER9" i="22"/>
  <c r="AEQ9" i="22"/>
  <c r="AEP9" i="22"/>
  <c r="AEM9" i="22"/>
  <c r="AEJ9" i="22"/>
  <c r="TT9" i="22"/>
  <c r="UK14" i="22"/>
  <c r="UM14" i="22" s="1"/>
  <c r="TT14" i="22"/>
  <c r="TQ14" i="22"/>
  <c r="DG5" i="45" l="1"/>
  <c r="DF5" i="45"/>
  <c r="DE5" i="45"/>
  <c r="CU6" i="45"/>
  <c r="CS6" i="45"/>
  <c r="CU5" i="45"/>
  <c r="CT5" i="45"/>
  <c r="CS5" i="45"/>
  <c r="CI5" i="45"/>
  <c r="CH5" i="45"/>
  <c r="C23" i="56" a="1"/>
  <c r="C34" i="56" a="1"/>
  <c r="C27" i="56" a="1"/>
  <c r="C3" i="56" a="1"/>
  <c r="C17" i="56" a="1"/>
  <c r="C8" i="56" a="1"/>
  <c r="C18" i="56" a="1"/>
  <c r="C26" i="56" a="1"/>
  <c r="C10" i="56" a="1"/>
  <c r="C9" i="56" a="1"/>
  <c r="C24" i="56" a="1"/>
  <c r="C14" i="56" a="1"/>
  <c r="C21" i="56" a="1"/>
  <c r="C28" i="56" a="1"/>
  <c r="C22" i="56" a="1"/>
  <c r="C20" i="56" a="1"/>
  <c r="C36" i="56" a="1"/>
  <c r="C15" i="56" a="1"/>
  <c r="C33" i="56" a="1"/>
  <c r="C31" i="56" a="1"/>
  <c r="C11" i="56" a="1"/>
  <c r="C19" i="56" a="1"/>
  <c r="C37" i="56" a="1"/>
  <c r="C25" i="56" a="1"/>
  <c r="C6" i="56" a="1"/>
  <c r="C7" i="56" a="1"/>
  <c r="C13" i="56" a="1"/>
  <c r="C16" i="56" a="1"/>
  <c r="C32" i="56" a="1"/>
  <c r="C30" i="56" a="1"/>
  <c r="C35" i="56" a="1"/>
  <c r="C4" i="56" a="1"/>
  <c r="C38" i="56" a="1"/>
  <c r="C12" i="56" a="1"/>
  <c r="C5" i="56" a="1"/>
  <c r="C33" i="56" l="1"/>
  <c r="C36" i="56"/>
  <c r="C32" i="56"/>
  <c r="C27" i="56"/>
  <c r="C23" i="56"/>
  <c r="C19" i="56"/>
  <c r="C15" i="56"/>
  <c r="C11" i="56"/>
  <c r="C9" i="56"/>
  <c r="C5" i="56"/>
  <c r="C35" i="56"/>
  <c r="C38" i="56"/>
  <c r="C34" i="56"/>
  <c r="C30" i="56"/>
  <c r="C25" i="56"/>
  <c r="C21" i="56"/>
  <c r="C17" i="56"/>
  <c r="C13" i="56"/>
  <c r="C7" i="56"/>
  <c r="C37" i="56"/>
  <c r="C31" i="56"/>
  <c r="C28" i="56"/>
  <c r="C26" i="56"/>
  <c r="C24" i="56"/>
  <c r="C22" i="56"/>
  <c r="C20" i="56"/>
  <c r="C18" i="56"/>
  <c r="C16" i="56"/>
  <c r="C14" i="56"/>
  <c r="C12" i="56"/>
  <c r="C10" i="56"/>
  <c r="C8" i="56"/>
  <c r="C6" i="56"/>
  <c r="C4" i="56"/>
  <c r="C3" i="56"/>
  <c r="K12" i="56" l="1"/>
  <c r="J12" i="56"/>
  <c r="K35" i="56"/>
  <c r="J35" i="56"/>
  <c r="K38" i="56"/>
  <c r="J38" i="56"/>
  <c r="K31" i="56"/>
  <c r="J31" i="56"/>
  <c r="K25" i="56"/>
  <c r="J25" i="56"/>
  <c r="K19" i="56"/>
  <c r="J19" i="56"/>
  <c r="K4" i="56"/>
  <c r="J4" i="56"/>
  <c r="GZ11" i="22" l="1"/>
  <c r="A19" i="22" l="1"/>
  <c r="A25" i="22"/>
  <c r="A26" i="22" s="1"/>
  <c r="ADM10" i="22"/>
  <c r="G32" i="36" l="1"/>
  <c r="ABA9" i="22" l="1"/>
  <c r="CG5" i="45" l="1"/>
  <c r="BE23" i="45" l="1"/>
  <c r="BF23" i="45" s="1"/>
  <c r="ACT9" i="22" l="1"/>
  <c r="ACT10" i="22" s="1"/>
  <c r="ACT11" i="22" s="1"/>
  <c r="YK10" i="22"/>
  <c r="YR10" i="22"/>
  <c r="YS10" i="22"/>
  <c r="YU10" i="22"/>
  <c r="YW10" i="22"/>
  <c r="YX10" i="22"/>
  <c r="YY10" i="22"/>
  <c r="ZC10" i="22"/>
  <c r="YH10" i="22"/>
  <c r="ZL10" i="22" l="1"/>
  <c r="ZL11" i="22" s="1"/>
  <c r="ZL12" i="22" s="1"/>
  <c r="ZL13" i="22" s="1"/>
  <c r="ZL14" i="22" s="1"/>
  <c r="YE10" i="22"/>
  <c r="BV5" i="45" l="1"/>
  <c r="BU5" i="45"/>
  <c r="BT5" i="45"/>
  <c r="BF5" i="45"/>
  <c r="BE5" i="45"/>
  <c r="VN9" i="22" l="1"/>
  <c r="VK9" i="22" l="1"/>
  <c r="TQ9" i="22"/>
  <c r="FS11" i="22" l="1"/>
  <c r="F4" i="25"/>
  <c r="F3" i="25"/>
  <c r="I14" i="39" l="1"/>
  <c r="AG3" i="42"/>
  <c r="AG4" i="42"/>
  <c r="AG5" i="42"/>
  <c r="H14" i="39" l="1"/>
  <c r="I4" i="39" l="1"/>
  <c r="B4" i="39"/>
  <c r="BD3" i="23"/>
  <c r="BD5" i="23"/>
  <c r="BD6" i="23"/>
  <c r="BD7" i="23"/>
  <c r="BD8" i="23"/>
  <c r="BD9" i="23"/>
  <c r="BD10" i="23"/>
  <c r="BD11" i="23"/>
  <c r="BD12" i="23"/>
  <c r="BD13" i="23"/>
  <c r="BD14" i="23"/>
  <c r="BD15" i="23"/>
  <c r="BD16" i="23"/>
  <c r="BD17" i="23"/>
  <c r="BD18" i="23"/>
  <c r="BD19" i="23"/>
  <c r="BD20" i="23"/>
  <c r="BD21" i="23"/>
  <c r="BD22" i="23"/>
  <c r="BD23" i="23"/>
  <c r="BD24" i="23"/>
  <c r="BD25" i="23"/>
  <c r="BD26" i="23"/>
  <c r="BD27" i="23"/>
  <c r="BD28" i="23"/>
  <c r="BD29" i="23"/>
  <c r="BD30" i="23"/>
  <c r="BD31" i="23"/>
  <c r="BD32" i="23"/>
  <c r="BD33" i="23"/>
  <c r="BD34" i="23"/>
  <c r="BD35" i="23"/>
  <c r="BD36" i="23"/>
  <c r="BD37" i="23"/>
  <c r="BD38" i="23"/>
  <c r="BD39" i="23"/>
  <c r="BD40" i="23"/>
  <c r="BD41" i="23"/>
  <c r="BD42" i="23"/>
  <c r="BD43" i="23"/>
  <c r="BD44" i="23"/>
  <c r="BD45" i="23"/>
  <c r="BD46" i="23"/>
  <c r="BD47" i="23"/>
  <c r="BD48" i="23"/>
  <c r="BD49" i="23"/>
  <c r="BD50" i="23"/>
  <c r="BD51" i="23"/>
  <c r="BD52" i="23"/>
  <c r="BD53" i="23"/>
  <c r="BD54" i="23"/>
  <c r="BD55" i="23"/>
  <c r="BD56" i="23"/>
  <c r="BD57" i="23"/>
  <c r="BD58" i="23"/>
  <c r="BD59" i="23"/>
  <c r="BD60" i="23"/>
  <c r="BD61" i="23"/>
  <c r="BD62" i="23"/>
  <c r="BD63" i="23"/>
  <c r="BD64" i="23"/>
  <c r="BD65" i="23"/>
  <c r="BD66" i="23"/>
  <c r="BD67" i="23"/>
  <c r="BD68" i="23"/>
  <c r="BD69" i="23"/>
  <c r="BD70" i="23"/>
  <c r="BD71" i="23"/>
  <c r="BD72" i="23"/>
  <c r="BD73" i="23"/>
  <c r="BD74" i="23"/>
  <c r="BD75" i="23"/>
  <c r="BD76" i="23"/>
  <c r="BD77" i="23"/>
  <c r="BD78" i="23"/>
  <c r="BD79" i="23"/>
  <c r="BD80" i="23"/>
  <c r="BD81" i="23"/>
  <c r="BD82" i="23"/>
  <c r="BD83" i="23"/>
  <c r="BD84" i="23"/>
  <c r="BD85" i="23"/>
  <c r="BD86" i="23"/>
  <c r="BD87" i="23"/>
  <c r="BD88" i="23"/>
  <c r="BD89" i="23"/>
  <c r="BD90" i="23"/>
  <c r="BD91" i="23"/>
  <c r="BD92" i="23"/>
  <c r="BD93" i="23"/>
  <c r="BD94" i="23"/>
  <c r="BD95" i="23"/>
  <c r="BD96" i="23"/>
  <c r="BD97" i="23"/>
  <c r="BD98" i="23"/>
  <c r="BD99" i="23"/>
  <c r="BD100" i="23"/>
  <c r="BD101" i="23"/>
  <c r="BD102" i="23"/>
  <c r="BD103" i="23"/>
  <c r="BD104" i="23"/>
  <c r="BD105" i="23"/>
  <c r="BD106" i="23"/>
  <c r="BD107" i="23"/>
  <c r="BD108" i="23"/>
  <c r="BD109" i="23"/>
  <c r="BD110" i="23"/>
  <c r="BD111" i="23"/>
  <c r="BD112" i="23"/>
  <c r="BD113" i="23"/>
  <c r="BD114" i="23"/>
  <c r="BD115" i="23"/>
  <c r="BD116" i="23"/>
  <c r="BD117" i="23"/>
  <c r="BD118" i="23"/>
  <c r="BD119" i="23"/>
  <c r="BD120" i="23"/>
  <c r="BD121" i="23"/>
  <c r="BD122" i="23"/>
  <c r="BD123" i="23"/>
  <c r="BD124" i="23"/>
  <c r="BD125" i="23"/>
  <c r="BD126" i="23"/>
  <c r="BD127" i="23"/>
  <c r="BD128" i="23"/>
  <c r="BD129" i="23"/>
  <c r="BD131" i="23"/>
  <c r="BD132" i="23"/>
  <c r="BD133" i="23"/>
  <c r="BD134" i="23"/>
  <c r="BD135" i="23"/>
  <c r="BD136" i="23"/>
  <c r="BD137" i="23"/>
  <c r="BD139" i="23"/>
  <c r="BD141" i="23"/>
  <c r="BD142" i="23"/>
  <c r="BD143" i="23"/>
  <c r="BD144" i="23"/>
  <c r="BD145" i="23"/>
  <c r="BD146" i="23"/>
  <c r="BD147" i="23"/>
  <c r="BD148" i="23"/>
  <c r="BD149" i="23"/>
  <c r="BD150" i="23"/>
  <c r="BD151" i="23"/>
  <c r="BD152" i="23"/>
  <c r="BD153" i="23"/>
  <c r="BD154" i="23"/>
  <c r="BD155" i="23"/>
  <c r="BD156" i="23"/>
  <c r="BD157" i="23"/>
  <c r="BD158" i="23"/>
  <c r="BD159" i="23"/>
  <c r="BD160" i="23"/>
  <c r="BD161" i="23"/>
  <c r="BD162" i="23"/>
  <c r="BD163" i="23"/>
  <c r="BD165" i="23"/>
  <c r="BD167" i="23"/>
  <c r="BD168" i="23"/>
  <c r="BD169" i="23"/>
  <c r="BD170" i="23"/>
  <c r="BD171" i="23"/>
  <c r="BD172" i="23"/>
  <c r="BD173" i="23"/>
  <c r="BD174" i="23"/>
  <c r="BD175" i="23"/>
  <c r="BD176" i="23"/>
  <c r="BD177" i="23"/>
  <c r="BD178" i="23"/>
  <c r="BD179" i="23"/>
  <c r="BD180" i="23"/>
  <c r="BD181" i="23"/>
  <c r="BD182" i="23"/>
  <c r="BD183" i="23"/>
  <c r="BD184" i="23"/>
  <c r="BD185" i="23"/>
  <c r="BD186" i="23"/>
  <c r="BD187" i="23"/>
  <c r="BD188" i="23"/>
  <c r="BD189" i="23"/>
  <c r="BD190" i="23"/>
  <c r="BD191" i="23"/>
  <c r="BD192" i="23"/>
  <c r="BD193" i="23"/>
  <c r="BD194" i="23"/>
  <c r="BD195" i="23"/>
  <c r="BD196" i="23"/>
  <c r="BD197" i="23"/>
  <c r="BD198" i="23"/>
  <c r="BD199" i="23"/>
  <c r="BD200" i="23"/>
  <c r="BD201" i="23"/>
  <c r="BD202" i="23"/>
  <c r="BD203" i="23"/>
  <c r="BD204" i="23"/>
  <c r="BD205" i="23"/>
  <c r="BD206" i="23"/>
  <c r="BD207" i="23"/>
  <c r="BD208" i="23"/>
  <c r="BD209" i="23"/>
  <c r="BD210" i="23"/>
  <c r="BD211" i="23"/>
  <c r="BD212" i="23"/>
  <c r="BD214" i="23"/>
  <c r="BD215" i="23"/>
  <c r="BD216" i="23"/>
  <c r="BD217" i="23"/>
  <c r="BD218" i="23"/>
  <c r="BD219" i="23"/>
  <c r="BD220" i="23"/>
  <c r="BD221" i="23"/>
  <c r="BD222" i="23"/>
  <c r="BD223" i="23"/>
  <c r="BD224" i="23"/>
  <c r="BD225" i="23"/>
  <c r="BD226" i="23"/>
  <c r="BD227" i="23"/>
  <c r="BD228" i="23"/>
  <c r="BD229" i="23"/>
  <c r="BD230" i="23"/>
  <c r="BD231" i="23"/>
  <c r="BD232" i="23"/>
  <c r="BD233" i="23"/>
  <c r="BD234" i="23"/>
  <c r="BD235" i="23"/>
  <c r="BD236" i="23"/>
  <c r="BD237" i="23"/>
  <c r="BD238" i="23"/>
  <c r="BD239" i="23"/>
  <c r="BD240" i="23"/>
  <c r="BD241" i="23"/>
  <c r="BD242" i="23"/>
  <c r="BD243" i="23"/>
  <c r="BD244" i="23"/>
  <c r="BD245" i="23"/>
  <c r="BD246" i="23"/>
  <c r="BD247" i="23"/>
  <c r="BD248" i="23"/>
  <c r="BD249" i="23"/>
  <c r="BD250" i="23"/>
  <c r="BD251" i="23"/>
  <c r="BD252" i="23"/>
  <c r="BD253" i="23"/>
  <c r="BD254" i="23"/>
  <c r="BD255" i="23"/>
  <c r="BD256" i="23"/>
  <c r="BD257" i="23"/>
  <c r="BD258" i="23"/>
  <c r="BD259" i="23"/>
  <c r="BD260" i="23"/>
  <c r="BD261" i="23"/>
  <c r="BD262" i="23"/>
  <c r="BD263" i="23"/>
  <c r="BD264" i="23"/>
  <c r="BD265" i="23"/>
  <c r="BD266" i="23"/>
  <c r="BD267" i="23"/>
  <c r="BD268" i="23"/>
  <c r="BD269" i="23"/>
  <c r="BD270" i="23"/>
  <c r="BD271" i="23"/>
  <c r="BD272" i="23"/>
  <c r="BD273" i="23"/>
  <c r="BD274" i="23"/>
  <c r="BD275" i="23"/>
  <c r="BD276" i="23"/>
  <c r="BD277" i="23"/>
  <c r="BD278" i="23"/>
  <c r="BD279" i="23"/>
  <c r="BD280" i="23"/>
  <c r="BD281" i="23"/>
  <c r="BD282" i="23"/>
  <c r="BD283" i="23"/>
  <c r="BD284" i="23"/>
  <c r="BD285" i="23"/>
  <c r="BD286" i="23"/>
  <c r="BD287" i="23"/>
  <c r="BD288" i="23"/>
  <c r="BD289" i="23"/>
  <c r="BD290" i="23"/>
  <c r="BD291" i="23"/>
  <c r="BD292" i="23"/>
  <c r="BD293" i="23"/>
  <c r="BD294" i="23"/>
  <c r="BD295" i="23"/>
  <c r="BD296" i="23"/>
  <c r="BD297" i="23"/>
  <c r="BD298" i="23"/>
  <c r="BD299" i="23"/>
  <c r="BD300" i="23"/>
  <c r="BD301" i="23"/>
  <c r="BD302" i="23"/>
  <c r="BD303" i="23"/>
  <c r="BD304" i="23"/>
  <c r="BD305" i="23"/>
  <c r="BD306" i="23"/>
  <c r="BD307" i="23"/>
  <c r="BD308" i="23"/>
  <c r="BD309" i="23"/>
  <c r="BD310" i="23"/>
  <c r="BD311" i="23"/>
  <c r="BD312" i="23"/>
  <c r="BD313" i="23"/>
  <c r="BD314" i="23"/>
  <c r="BD315" i="23"/>
  <c r="BD316" i="23"/>
  <c r="BD317" i="23"/>
  <c r="BD318" i="23"/>
  <c r="BD319" i="23"/>
  <c r="BD320" i="23"/>
  <c r="BD321" i="23"/>
  <c r="BD322" i="23"/>
  <c r="BD323" i="23"/>
  <c r="BD324" i="23"/>
  <c r="BD325" i="23"/>
  <c r="BD326" i="23"/>
  <c r="BD327" i="23"/>
  <c r="BD328" i="23"/>
  <c r="BD329" i="23"/>
  <c r="BD330" i="23"/>
  <c r="BD331" i="23"/>
  <c r="BD332" i="23"/>
  <c r="BD333" i="23"/>
  <c r="BD334" i="23"/>
  <c r="BD335" i="23"/>
  <c r="BD336" i="23"/>
  <c r="BD338" i="23"/>
  <c r="BD339" i="23"/>
  <c r="BD340" i="23"/>
  <c r="BD341" i="23"/>
  <c r="BD342" i="23"/>
  <c r="BD343" i="23"/>
  <c r="BD344" i="23"/>
  <c r="BD345" i="23"/>
  <c r="BD346" i="23"/>
  <c r="BD347" i="23"/>
  <c r="BD348" i="23"/>
  <c r="BD349" i="23"/>
  <c r="BD350" i="23"/>
  <c r="BD351" i="23"/>
  <c r="BD352" i="23"/>
  <c r="BD353" i="23"/>
  <c r="BD354" i="23"/>
  <c r="BD355" i="23"/>
  <c r="BD356" i="23"/>
  <c r="BD357" i="23"/>
  <c r="BD358" i="23"/>
  <c r="BD359" i="23"/>
  <c r="BD360" i="23"/>
  <c r="BD361" i="23"/>
  <c r="BD362" i="23"/>
  <c r="BD363" i="23"/>
  <c r="BD364" i="23"/>
  <c r="BD366" i="23"/>
  <c r="BD367" i="23"/>
  <c r="BD368" i="23"/>
  <c r="BD369" i="23"/>
  <c r="BD370" i="23"/>
  <c r="BD371" i="23"/>
  <c r="BD372" i="23"/>
  <c r="BD373" i="23"/>
  <c r="BD374" i="23"/>
  <c r="BD375" i="23"/>
  <c r="BD376" i="23"/>
  <c r="BD377" i="23"/>
  <c r="BD378" i="23"/>
  <c r="BD379" i="23"/>
  <c r="BD380" i="23"/>
  <c r="BD381" i="23"/>
  <c r="BD383" i="23"/>
  <c r="BD384" i="23"/>
  <c r="BD385" i="23"/>
  <c r="BD386" i="23"/>
  <c r="BD387" i="23"/>
  <c r="BD388" i="23"/>
  <c r="BD389" i="23"/>
  <c r="BD390" i="23"/>
  <c r="BD391" i="23"/>
  <c r="BD392" i="23"/>
  <c r="BD393" i="23"/>
  <c r="BD394" i="23"/>
  <c r="BD395" i="23"/>
  <c r="BD396" i="23"/>
  <c r="BD397" i="23"/>
  <c r="BD398" i="23"/>
  <c r="BD399" i="23"/>
  <c r="BD400" i="23"/>
  <c r="BD401" i="23"/>
  <c r="BD403" i="23"/>
  <c r="BD404" i="23"/>
  <c r="BD405" i="23"/>
  <c r="BD406" i="23"/>
  <c r="BD407" i="23"/>
  <c r="BD408" i="23"/>
  <c r="BD409" i="23"/>
  <c r="BD410" i="23"/>
  <c r="BD411" i="23"/>
  <c r="BD412" i="23"/>
  <c r="BD413" i="23"/>
  <c r="BD414" i="23"/>
  <c r="BD415" i="23"/>
  <c r="BD416" i="23"/>
  <c r="BD417" i="23"/>
  <c r="BD418" i="23"/>
  <c r="BD419" i="23"/>
  <c r="BD420" i="23"/>
  <c r="BD421" i="23"/>
  <c r="BD422" i="23"/>
  <c r="BD423" i="23"/>
  <c r="BD424" i="23"/>
  <c r="BD425" i="23"/>
  <c r="BD426" i="23"/>
  <c r="BD427" i="23"/>
  <c r="BD428" i="23"/>
  <c r="BD429" i="23"/>
  <c r="BD430" i="23"/>
  <c r="BD431" i="23"/>
  <c r="BD432" i="23"/>
  <c r="BD433" i="23"/>
  <c r="BD434" i="23"/>
  <c r="BD435" i="23"/>
  <c r="BD436" i="23"/>
  <c r="BD437" i="23"/>
  <c r="BD438" i="23"/>
  <c r="BD439" i="23"/>
  <c r="BD440" i="23"/>
  <c r="BD441" i="23"/>
  <c r="BD442" i="23"/>
  <c r="BD443" i="23"/>
  <c r="BD444" i="23"/>
  <c r="BD446" i="23"/>
  <c r="BD447" i="23"/>
  <c r="BD448" i="23"/>
  <c r="BD449" i="23"/>
  <c r="BD450" i="23"/>
  <c r="BD451" i="23"/>
  <c r="BD452" i="23"/>
  <c r="BD453" i="23"/>
  <c r="BD454" i="23"/>
  <c r="BD455" i="23"/>
  <c r="BD456" i="23"/>
  <c r="BD457" i="23"/>
  <c r="BD458" i="23"/>
  <c r="BD459" i="23"/>
  <c r="BD460" i="23"/>
  <c r="BD461" i="23"/>
  <c r="BD462" i="23"/>
  <c r="BD463" i="23"/>
  <c r="BD464" i="23"/>
  <c r="BD465" i="23"/>
  <c r="BD466" i="23"/>
  <c r="BD467" i="23"/>
  <c r="BD468" i="23"/>
  <c r="BD469" i="23"/>
  <c r="BD470" i="23"/>
  <c r="BD472" i="23"/>
  <c r="BD473" i="23"/>
  <c r="BD474" i="23"/>
  <c r="BD475" i="23"/>
  <c r="BD476" i="23"/>
  <c r="BD477" i="23"/>
  <c r="BD478" i="23"/>
  <c r="BD479" i="23"/>
  <c r="BD480" i="23"/>
  <c r="BD481" i="23"/>
  <c r="BD482" i="23"/>
  <c r="BD483" i="23"/>
  <c r="BD484" i="23"/>
  <c r="BD485" i="23"/>
  <c r="BD486" i="23"/>
  <c r="BD487" i="23"/>
  <c r="BD488" i="23"/>
  <c r="BD489" i="23"/>
  <c r="BD490" i="23"/>
  <c r="BD491" i="23"/>
  <c r="BD492" i="23"/>
  <c r="BD493" i="23"/>
  <c r="BD494" i="23"/>
  <c r="BD495" i="23"/>
  <c r="BD496" i="23"/>
  <c r="BD497" i="23"/>
  <c r="BD498" i="23"/>
  <c r="BD499" i="23"/>
  <c r="BD500" i="23"/>
  <c r="BD501" i="23"/>
  <c r="BD503" i="23"/>
  <c r="BD504" i="23"/>
  <c r="BD505" i="23"/>
  <c r="BD506" i="23"/>
  <c r="BD507" i="23"/>
  <c r="BD508" i="23"/>
  <c r="BD509" i="23"/>
  <c r="BD510" i="23"/>
  <c r="BD511" i="23"/>
  <c r="BD512" i="23"/>
  <c r="BD513" i="23"/>
  <c r="BD514" i="23"/>
  <c r="BD515" i="23"/>
  <c r="BD516" i="23"/>
  <c r="BD517" i="23"/>
  <c r="BD518" i="23"/>
  <c r="BD519" i="23"/>
  <c r="BD520" i="23"/>
  <c r="BD521" i="23"/>
  <c r="BD522" i="23"/>
  <c r="BD523" i="23"/>
  <c r="BD524" i="23"/>
  <c r="BD525" i="23"/>
  <c r="BD526" i="23"/>
  <c r="BD527" i="23"/>
  <c r="BD528" i="23"/>
  <c r="BD529" i="23"/>
  <c r="BD530" i="23"/>
  <c r="BD531" i="23"/>
  <c r="BD532" i="23"/>
  <c r="BD534" i="23"/>
  <c r="BD535" i="23"/>
  <c r="BD536" i="23"/>
  <c r="BD537" i="23"/>
  <c r="BD538" i="23"/>
  <c r="BD539" i="23"/>
  <c r="BD540" i="23"/>
  <c r="BD541" i="23"/>
  <c r="BD542" i="23"/>
  <c r="BD543" i="23"/>
  <c r="BD544" i="23"/>
  <c r="BD545" i="23"/>
  <c r="BD546" i="23"/>
  <c r="BD547" i="23"/>
  <c r="BD548" i="23"/>
  <c r="BD549" i="23"/>
  <c r="BD550" i="23"/>
  <c r="BD551" i="23"/>
  <c r="BD552" i="23"/>
  <c r="BD553" i="23"/>
  <c r="BD554" i="23"/>
  <c r="BD555" i="23"/>
  <c r="BD556" i="23"/>
  <c r="BD557" i="23"/>
  <c r="BD558" i="23"/>
  <c r="BD559" i="23"/>
  <c r="BD560" i="23"/>
  <c r="BD561" i="23"/>
  <c r="BD562" i="23"/>
  <c r="BD563" i="23"/>
  <c r="BD564" i="23"/>
  <c r="BD565" i="23"/>
  <c r="BD566" i="23"/>
  <c r="BD567" i="23"/>
  <c r="BD568" i="23"/>
  <c r="BD569" i="23"/>
  <c r="BD570" i="23"/>
  <c r="BD571" i="23"/>
  <c r="BD572" i="23"/>
  <c r="BD573" i="23"/>
  <c r="BD574" i="23"/>
  <c r="BD575" i="23"/>
  <c r="BD576" i="23"/>
  <c r="BD577" i="23"/>
  <c r="BD578" i="23"/>
  <c r="BD579" i="23"/>
  <c r="BD580" i="23"/>
  <c r="BD581" i="23"/>
  <c r="BD582" i="23"/>
  <c r="BD583" i="23"/>
  <c r="BD584" i="23"/>
  <c r="BD585" i="23"/>
  <c r="BD586" i="23"/>
  <c r="BD587" i="23"/>
  <c r="BD588" i="23"/>
  <c r="BD589" i="23"/>
  <c r="BD590" i="23"/>
  <c r="BD591" i="23"/>
  <c r="BD592" i="23"/>
  <c r="BD593" i="23"/>
  <c r="BD594" i="23"/>
  <c r="BD595" i="23"/>
  <c r="BD596" i="23"/>
  <c r="BD597" i="23"/>
  <c r="BD598" i="23"/>
  <c r="BD599" i="23"/>
  <c r="BD600" i="23"/>
  <c r="BD601" i="23"/>
  <c r="BD602" i="23"/>
  <c r="BD603" i="23"/>
  <c r="BD604" i="23"/>
  <c r="BD605" i="23"/>
  <c r="BD606" i="23"/>
  <c r="BD607" i="23"/>
  <c r="BD608" i="23"/>
  <c r="BD609" i="23"/>
  <c r="BD610" i="23"/>
  <c r="BD611" i="23"/>
  <c r="BD612" i="23"/>
  <c r="BD613" i="23"/>
  <c r="BD614" i="23"/>
  <c r="BD615" i="23"/>
  <c r="BD616" i="23"/>
  <c r="BD617" i="23"/>
  <c r="BD618" i="23"/>
  <c r="BD619" i="23"/>
  <c r="BD620" i="23"/>
  <c r="BD621" i="23"/>
  <c r="BD622" i="23"/>
  <c r="BD623" i="23"/>
  <c r="BD624" i="23"/>
  <c r="BD625" i="23"/>
  <c r="BD626" i="23"/>
  <c r="BD627" i="23"/>
  <c r="BD628" i="23"/>
  <c r="BD629" i="23"/>
  <c r="BD630" i="23"/>
  <c r="BD631" i="23"/>
  <c r="BD632" i="23"/>
  <c r="BD633" i="23"/>
  <c r="BD634" i="23"/>
  <c r="BD635" i="23"/>
  <c r="BD636" i="23"/>
  <c r="BD637" i="23"/>
  <c r="BD638" i="23"/>
  <c r="BD639" i="23"/>
  <c r="BD640" i="23"/>
  <c r="BD641" i="23"/>
  <c r="BD642" i="23"/>
  <c r="BD643" i="23"/>
  <c r="BD644" i="23"/>
  <c r="BD645" i="23"/>
  <c r="BD646" i="23"/>
  <c r="BD647" i="23"/>
  <c r="BD648" i="23"/>
  <c r="BD649" i="23"/>
  <c r="BD651" i="23"/>
  <c r="BD653" i="23"/>
  <c r="BD654" i="23"/>
  <c r="BD655" i="23"/>
  <c r="BD656" i="23"/>
  <c r="BD658" i="23"/>
  <c r="BD659" i="23"/>
  <c r="BD660" i="23"/>
  <c r="BD661" i="23"/>
  <c r="BD662" i="23"/>
  <c r="BD663" i="23"/>
  <c r="BD664" i="23"/>
  <c r="BD665" i="23"/>
  <c r="BD666" i="23"/>
  <c r="BD667" i="23"/>
  <c r="BD668" i="23"/>
  <c r="BD669" i="23"/>
  <c r="BD670" i="23"/>
  <c r="BD671" i="23"/>
  <c r="BD672" i="23"/>
  <c r="BD673" i="23"/>
  <c r="BD674" i="23"/>
  <c r="BD675" i="23"/>
  <c r="BD676" i="23"/>
  <c r="BD677" i="23"/>
  <c r="BD678" i="23"/>
  <c r="BD679" i="23"/>
  <c r="BD680" i="23"/>
  <c r="BD681" i="23"/>
  <c r="BD682" i="23"/>
  <c r="BD683" i="23"/>
  <c r="BD684" i="23"/>
  <c r="BD685" i="23"/>
  <c r="BD686" i="23"/>
  <c r="BD687" i="23"/>
  <c r="BD688" i="23"/>
  <c r="BD689" i="23"/>
  <c r="BD690" i="23"/>
  <c r="BD691" i="23"/>
  <c r="BD692" i="23"/>
  <c r="BD693" i="23"/>
  <c r="BD694" i="23"/>
  <c r="BD696" i="23"/>
  <c r="BD697" i="23"/>
  <c r="BD698" i="23"/>
  <c r="BD699" i="23"/>
  <c r="BD700" i="23"/>
  <c r="BD701" i="23"/>
  <c r="BD702" i="23"/>
  <c r="BD703" i="23"/>
  <c r="BD704" i="23"/>
  <c r="BD705" i="23"/>
  <c r="BD706" i="23"/>
  <c r="BD707" i="23"/>
  <c r="BD708" i="23"/>
  <c r="BD709" i="23"/>
  <c r="BD710" i="23"/>
  <c r="BD712" i="23"/>
  <c r="BD713" i="23"/>
  <c r="BD714" i="23"/>
  <c r="BD715" i="23"/>
  <c r="BD716" i="23"/>
  <c r="BD717" i="23"/>
  <c r="BD718" i="23"/>
  <c r="BD719" i="23"/>
  <c r="BD720" i="23"/>
  <c r="BD721" i="23"/>
  <c r="BD722" i="23"/>
  <c r="BD723" i="23"/>
  <c r="BD724" i="23"/>
  <c r="BD725" i="23"/>
  <c r="BD726" i="23"/>
  <c r="BD727" i="23"/>
  <c r="BD728" i="23"/>
  <c r="BD729" i="23"/>
  <c r="BD730" i="23"/>
  <c r="BD731" i="23"/>
  <c r="BD732" i="23"/>
  <c r="BD733" i="23"/>
  <c r="BD734" i="23"/>
  <c r="BD735" i="23"/>
  <c r="BD736" i="23"/>
  <c r="BD737" i="23"/>
  <c r="BD738" i="23"/>
  <c r="BD739" i="23"/>
  <c r="BD740" i="23"/>
  <c r="BD741" i="23"/>
  <c r="BD743" i="23"/>
  <c r="BD744" i="23"/>
  <c r="BD745" i="23"/>
  <c r="BD746" i="23"/>
  <c r="BD747" i="23"/>
  <c r="BD748" i="23"/>
  <c r="BD749" i="23"/>
  <c r="BD750" i="23"/>
  <c r="BD751" i="23"/>
  <c r="BD752" i="23"/>
  <c r="BD753" i="23"/>
  <c r="BD754" i="23"/>
  <c r="BD755" i="23"/>
  <c r="BD756" i="23"/>
  <c r="BD757" i="23"/>
  <c r="BD758" i="23"/>
  <c r="BD759" i="23"/>
  <c r="BD760" i="23"/>
  <c r="BD761" i="23"/>
  <c r="BD762" i="23"/>
  <c r="BD763" i="23"/>
  <c r="BD764" i="23"/>
  <c r="BD765" i="23"/>
  <c r="BD766" i="23"/>
  <c r="BD767" i="23"/>
  <c r="BD768" i="23"/>
  <c r="BD769" i="23"/>
  <c r="BD770" i="23"/>
  <c r="BD771" i="23"/>
  <c r="BD773" i="23"/>
  <c r="BD774" i="23"/>
  <c r="BD775" i="23"/>
  <c r="BD776" i="23"/>
  <c r="BD777" i="23"/>
  <c r="BD778" i="23"/>
  <c r="BD779" i="23"/>
  <c r="BD780" i="23"/>
  <c r="BD781" i="23"/>
  <c r="BD782" i="23"/>
  <c r="BD783" i="23"/>
  <c r="BD784" i="23"/>
  <c r="BD785" i="23"/>
  <c r="BD786" i="23"/>
  <c r="BD787" i="23"/>
  <c r="BD788" i="23"/>
  <c r="BD789" i="23"/>
  <c r="BD790" i="23"/>
  <c r="BD791" i="23"/>
  <c r="BD792" i="23"/>
  <c r="BD793" i="23"/>
  <c r="BD794" i="23"/>
  <c r="BD795" i="23"/>
  <c r="BD796" i="23"/>
  <c r="BD797" i="23"/>
  <c r="BD798" i="23"/>
  <c r="BD799" i="23"/>
  <c r="BD800" i="23"/>
  <c r="BD801" i="23"/>
  <c r="BD802" i="23"/>
  <c r="BD803" i="23"/>
  <c r="BD804" i="23"/>
  <c r="BD805" i="23"/>
  <c r="BD806" i="23"/>
  <c r="BD807" i="23"/>
  <c r="BD808" i="23"/>
  <c r="BD809" i="23"/>
  <c r="BD810" i="23"/>
  <c r="BD811" i="23"/>
  <c r="BD812" i="23"/>
  <c r="BD813" i="23"/>
  <c r="BD814" i="23"/>
  <c r="BD815" i="23"/>
  <c r="BD816" i="23"/>
  <c r="BD817" i="23"/>
  <c r="BD818" i="23"/>
  <c r="BD819" i="23"/>
  <c r="BD820" i="23"/>
  <c r="BD821" i="23"/>
  <c r="BD822" i="23"/>
  <c r="BD823" i="23"/>
  <c r="BD824" i="23"/>
  <c r="BD825" i="23"/>
  <c r="BD826" i="23"/>
  <c r="BD827" i="23"/>
  <c r="BD828" i="23"/>
  <c r="BD829" i="23"/>
  <c r="BD830" i="23"/>
  <c r="BD831" i="23"/>
  <c r="BD832" i="23"/>
  <c r="BD833" i="23"/>
  <c r="BD834" i="23"/>
  <c r="BD835" i="23"/>
  <c r="BD836" i="23"/>
  <c r="BD838" i="23"/>
  <c r="BD839" i="23"/>
  <c r="BD840" i="23"/>
  <c r="BD841" i="23"/>
  <c r="BD842" i="23"/>
  <c r="BD843" i="23"/>
  <c r="BD844" i="23"/>
  <c r="BD845" i="23"/>
  <c r="BD846" i="23"/>
  <c r="BD847" i="23"/>
  <c r="BD848" i="23"/>
  <c r="BD849" i="23"/>
  <c r="BD850" i="23"/>
  <c r="BD851" i="23"/>
  <c r="BD852" i="23"/>
  <c r="BD853" i="23"/>
  <c r="BD854" i="23"/>
  <c r="BD855" i="23"/>
  <c r="BD856" i="23"/>
  <c r="BD857" i="23"/>
  <c r="BD858" i="23"/>
  <c r="BD859" i="23"/>
  <c r="BD860" i="23"/>
  <c r="BD861" i="23"/>
  <c r="BD862" i="23"/>
  <c r="BD863" i="23"/>
  <c r="BD864" i="23"/>
  <c r="BD865" i="23"/>
  <c r="BD866" i="23"/>
  <c r="BD867" i="23"/>
  <c r="BD868" i="23"/>
  <c r="BD869" i="23"/>
  <c r="BD870" i="23"/>
  <c r="BD871" i="23"/>
  <c r="BD872" i="23"/>
  <c r="BD873" i="23"/>
  <c r="BD874" i="23"/>
  <c r="BD875" i="23"/>
  <c r="BD876" i="23"/>
  <c r="BD877" i="23"/>
  <c r="BD879" i="23"/>
  <c r="BD880" i="23"/>
  <c r="BD881" i="23"/>
  <c r="BD882" i="23"/>
  <c r="BD883" i="23"/>
  <c r="BD884" i="23"/>
  <c r="BD885" i="23"/>
  <c r="BD886" i="23"/>
  <c r="BD887" i="23"/>
  <c r="BD888" i="23"/>
  <c r="BD889" i="23"/>
  <c r="BD890" i="23"/>
  <c r="BD891" i="23"/>
  <c r="BD893" i="23"/>
  <c r="BD894" i="23"/>
  <c r="BD895" i="23"/>
  <c r="BD896" i="23"/>
  <c r="BD897" i="23"/>
  <c r="BD898" i="23"/>
  <c r="BD899" i="23"/>
  <c r="BD900" i="23"/>
  <c r="BD901" i="23"/>
  <c r="BD902" i="23"/>
  <c r="BD903" i="23"/>
  <c r="BD904" i="23"/>
  <c r="BD906" i="23"/>
  <c r="BD907" i="23"/>
  <c r="BD908" i="23"/>
  <c r="BD909" i="23"/>
  <c r="BD910" i="23"/>
  <c r="BD911" i="23"/>
  <c r="BD912" i="23"/>
  <c r="BD913" i="23"/>
  <c r="BD914" i="23"/>
  <c r="BD915" i="23"/>
  <c r="BD916" i="23"/>
  <c r="BD917" i="23"/>
  <c r="BD918" i="23"/>
  <c r="BD919" i="23"/>
  <c r="BD921" i="23"/>
  <c r="BD922" i="23"/>
  <c r="BD923" i="23"/>
  <c r="BD924" i="23"/>
  <c r="BD925" i="23"/>
  <c r="BD926" i="23"/>
  <c r="BD927" i="23"/>
  <c r="BD928" i="23"/>
  <c r="BD929" i="23"/>
  <c r="BD930" i="23"/>
  <c r="BD931" i="23"/>
  <c r="BD932" i="23"/>
  <c r="BD933" i="23"/>
  <c r="BD934" i="23"/>
  <c r="BD935" i="23"/>
  <c r="BD936" i="23"/>
  <c r="BD937" i="23"/>
  <c r="BD938" i="23"/>
  <c r="BD939" i="23"/>
  <c r="BD940" i="23"/>
  <c r="BD941" i="23"/>
  <c r="BD942" i="23"/>
  <c r="BD943" i="23"/>
  <c r="BD944" i="23"/>
  <c r="BD945" i="23"/>
  <c r="BD946" i="23"/>
  <c r="BD947" i="23"/>
  <c r="BD948" i="23"/>
  <c r="BD949" i="23"/>
  <c r="BD950" i="23"/>
  <c r="BD951" i="23"/>
  <c r="BD952" i="23"/>
  <c r="BD953" i="23"/>
  <c r="BD954" i="23"/>
  <c r="BD955" i="23"/>
  <c r="BD956" i="23"/>
  <c r="BD957" i="23"/>
  <c r="BD958" i="23"/>
  <c r="BD959" i="23"/>
  <c r="BD960" i="23"/>
  <c r="BD961" i="23"/>
  <c r="BD962" i="23"/>
  <c r="BD963" i="23"/>
  <c r="BD964" i="23"/>
  <c r="BD965" i="23"/>
  <c r="BD966" i="23"/>
  <c r="BD967" i="23"/>
  <c r="BD968" i="23"/>
  <c r="BD969" i="23"/>
  <c r="BD970" i="23"/>
  <c r="BD971" i="23"/>
  <c r="BD972" i="23"/>
  <c r="BD973" i="23"/>
  <c r="BD974" i="23"/>
  <c r="BD975" i="23"/>
  <c r="BD976" i="23"/>
  <c r="BD977" i="23"/>
  <c r="BD978" i="23"/>
  <c r="BD979" i="23"/>
  <c r="BD980" i="23"/>
  <c r="BD981" i="23"/>
  <c r="BD982" i="23"/>
  <c r="BD983" i="23"/>
  <c r="BD984" i="23"/>
  <c r="BD985" i="23"/>
  <c r="BD986" i="23"/>
  <c r="BD987" i="23"/>
  <c r="BD988" i="23"/>
  <c r="BD989" i="23"/>
  <c r="BD990" i="23"/>
  <c r="BD991" i="23"/>
  <c r="BD992" i="23"/>
  <c r="BD993" i="23"/>
  <c r="BD994" i="23"/>
  <c r="BD995" i="23"/>
  <c r="BD996" i="23"/>
  <c r="BD997" i="23"/>
  <c r="BD998" i="23"/>
  <c r="BD999" i="23"/>
  <c r="BD1000" i="23"/>
  <c r="BD1001" i="23"/>
  <c r="BD1002" i="23"/>
  <c r="BD1003" i="23"/>
  <c r="BD1004" i="23"/>
  <c r="BD1005" i="23"/>
  <c r="BD1006" i="23"/>
  <c r="BD1007" i="23"/>
  <c r="BD1009" i="23"/>
  <c r="BD1010" i="23"/>
  <c r="BD1011" i="23"/>
  <c r="BD1012" i="23"/>
  <c r="BD1013" i="23"/>
  <c r="BD1014" i="23"/>
  <c r="BD1015" i="23"/>
  <c r="BD1016" i="23"/>
  <c r="BD1017" i="23"/>
  <c r="BD1018" i="23"/>
  <c r="BD1019" i="23"/>
  <c r="BD1020" i="23"/>
  <c r="BD1021" i="23"/>
  <c r="BD1022" i="23"/>
  <c r="BD1023" i="23"/>
  <c r="BD1024" i="23"/>
  <c r="BD1025" i="23"/>
  <c r="BD1026" i="23"/>
  <c r="BD1027" i="23"/>
  <c r="BD1028" i="23"/>
  <c r="BD1029" i="23"/>
  <c r="BD1030" i="23"/>
  <c r="BD1031" i="23"/>
  <c r="BD1032" i="23"/>
  <c r="BD1033" i="23"/>
  <c r="BD1034" i="23"/>
  <c r="BD1036" i="23"/>
  <c r="BD1037" i="23"/>
  <c r="BD1038" i="23"/>
  <c r="BD1039" i="23"/>
  <c r="BD1040" i="23"/>
  <c r="BD1041" i="23"/>
  <c r="BD1042" i="23"/>
  <c r="BD1043" i="23"/>
  <c r="BD1044" i="23"/>
  <c r="BD1045" i="23"/>
  <c r="BD1046" i="23"/>
  <c r="BD1047" i="23"/>
  <c r="BD1048" i="23"/>
  <c r="BD1049" i="23"/>
  <c r="BD1050" i="23"/>
  <c r="BD1051" i="23"/>
  <c r="BD1052" i="23"/>
  <c r="BD1053" i="23"/>
  <c r="BD1054" i="23"/>
  <c r="BD1055" i="23"/>
  <c r="BD1056" i="23"/>
  <c r="BD1057" i="23"/>
  <c r="BD1058" i="23"/>
  <c r="BD1059" i="23"/>
  <c r="BD1060" i="23"/>
  <c r="BD1061" i="23"/>
  <c r="BD1062" i="23"/>
  <c r="BD1063" i="23"/>
  <c r="BD1064" i="23"/>
  <c r="BD1065" i="23"/>
  <c r="BD1066" i="23"/>
  <c r="BD1067" i="23"/>
  <c r="BD1068" i="23"/>
  <c r="BD1069" i="23"/>
  <c r="BD1070" i="23"/>
  <c r="BD1071" i="23"/>
  <c r="BD1072" i="23"/>
  <c r="BD1073" i="23"/>
  <c r="BD1074" i="23"/>
  <c r="BD1075" i="23"/>
  <c r="BD1076" i="23"/>
  <c r="BD1077" i="23"/>
  <c r="BD1078" i="23"/>
  <c r="BD1079" i="23"/>
  <c r="BD1080" i="23"/>
  <c r="BD1081" i="23"/>
  <c r="BD1082" i="23"/>
  <c r="BD1084" i="23"/>
  <c r="BD1085" i="23"/>
  <c r="BD1086" i="23"/>
  <c r="BD1087" i="23"/>
  <c r="BD1088" i="23"/>
  <c r="BD1089" i="23"/>
  <c r="BD1090" i="23"/>
  <c r="BD1091" i="23"/>
  <c r="BD1092" i="23"/>
  <c r="BD1093" i="23"/>
  <c r="BD1094" i="23"/>
  <c r="BD1095" i="23"/>
  <c r="BD1096" i="23"/>
  <c r="BD1097" i="23"/>
  <c r="BD1098" i="23"/>
  <c r="BD1099" i="23"/>
  <c r="BD1100" i="23"/>
  <c r="BD1101" i="23"/>
  <c r="BD1102" i="23"/>
  <c r="BD1103" i="23"/>
  <c r="BD1104" i="23"/>
  <c r="BD1105" i="23"/>
  <c r="BD1106" i="23"/>
  <c r="BD1107" i="23"/>
  <c r="BD1108" i="23"/>
  <c r="BD1109" i="23"/>
  <c r="BD1110" i="23"/>
  <c r="BD1111" i="23"/>
  <c r="BD1112" i="23"/>
  <c r="BD1113" i="23"/>
  <c r="BD1114" i="23"/>
  <c r="BD1115" i="23"/>
  <c r="BD1116" i="23"/>
  <c r="BD1117" i="23"/>
  <c r="BD1118" i="23"/>
  <c r="BD1119" i="23"/>
  <c r="BD1120" i="23"/>
  <c r="BD1121" i="23"/>
  <c r="BD1122" i="23"/>
  <c r="BD1123" i="23"/>
  <c r="BD1124" i="23"/>
  <c r="BD1125" i="23"/>
  <c r="BD1127" i="23"/>
  <c r="BD1128" i="23"/>
  <c r="BD1129" i="23"/>
  <c r="BD1131" i="23"/>
  <c r="BD1132" i="23"/>
  <c r="BD1133" i="23"/>
  <c r="BD1134" i="23"/>
  <c r="BD4" i="23"/>
  <c r="BD130" i="23"/>
  <c r="BD138" i="23"/>
  <c r="BD140" i="23"/>
  <c r="BD164" i="23"/>
  <c r="BD166" i="23"/>
  <c r="BD213" i="23"/>
  <c r="BD337" i="23"/>
  <c r="BD365" i="23"/>
  <c r="BD382" i="23"/>
  <c r="BD402" i="23"/>
  <c r="BD445" i="23"/>
  <c r="BD471" i="23"/>
  <c r="BD502" i="23"/>
  <c r="BD533" i="23"/>
  <c r="BD650" i="23"/>
  <c r="BD652" i="23"/>
  <c r="BD657" i="23"/>
  <c r="BD695" i="23"/>
  <c r="BD711" i="23"/>
  <c r="BD742" i="23"/>
  <c r="BD772" i="23"/>
  <c r="BD837" i="23"/>
  <c r="BD878" i="23"/>
  <c r="BD892" i="23"/>
  <c r="BD905" i="23"/>
  <c r="BD920" i="23"/>
  <c r="BD1008" i="23"/>
  <c r="BD1035" i="23"/>
  <c r="BD1083" i="23"/>
  <c r="BD1126" i="23"/>
  <c r="BD1130" i="23"/>
  <c r="BD1135" i="23"/>
  <c r="BD2" i="23"/>
  <c r="H4" i="39" l="1"/>
  <c r="A4" i="39"/>
  <c r="J10" i="22" l="1"/>
  <c r="AK10" i="22"/>
  <c r="F65" i="20" l="1"/>
  <c r="F66" i="20" s="1"/>
  <c r="AD10" i="22" l="1"/>
  <c r="AA10" i="22"/>
  <c r="W10" i="22"/>
  <c r="S10" i="22"/>
  <c r="AE67" i="20" l="1"/>
  <c r="F3" i="42" s="1"/>
  <c r="AA34" i="27" s="1"/>
  <c r="AF34" i="27" s="1"/>
  <c r="AI34" i="27" s="1"/>
  <c r="AP34" i="27" l="1"/>
  <c r="AS34" i="27" s="1"/>
  <c r="AA34" i="26"/>
  <c r="AD34" i="26" s="1"/>
  <c r="AD35" i="26" s="1"/>
  <c r="AD36" i="26" s="1"/>
  <c r="AD37" i="26" s="1"/>
  <c r="QD10" i="22"/>
  <c r="QG10" i="22" s="1"/>
  <c r="OS10" i="22"/>
  <c r="OX10" i="22" s="1"/>
  <c r="PA10" i="22" s="1"/>
  <c r="PK10" i="22" s="1"/>
  <c r="MO10" i="22"/>
  <c r="MR10" i="22" s="1"/>
  <c r="ADF10" i="22"/>
  <c r="ADP10" i="22" s="1"/>
  <c r="QI10" i="22" l="1"/>
  <c r="QL10" i="22" s="1"/>
  <c r="QV10" i="22" s="1"/>
  <c r="MU10" i="22"/>
  <c r="MX10" i="22" s="1"/>
  <c r="TR9" i="22"/>
  <c r="AKS10" i="22" l="1"/>
  <c r="ALM10" i="22" s="1"/>
  <c r="ALP10" i="22" s="1"/>
  <c r="AJI10" i="22"/>
  <c r="AJZ10" i="22" s="1"/>
  <c r="AKC10" i="22" s="1"/>
  <c r="AKF10" i="22" s="1"/>
  <c r="L28" i="20"/>
  <c r="F2" i="41" l="1"/>
  <c r="J34" i="26"/>
  <c r="J34" i="27"/>
  <c r="AJL10" i="22"/>
  <c r="AKV10"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Efrain Sampedro</author>
    <author>tc={D7117678-7B2F-4FCA-A5CC-36EE290F7A14}</author>
  </authors>
  <commentList>
    <comment ref="CL1" authorId="0" shapeId="0" xr:uid="{7E079878-FCD3-4B7D-8E31-13AC832324DA}">
      <text>
        <r>
          <rPr>
            <b/>
            <sz val="9"/>
            <color indexed="81"/>
            <rFont val="Tahoma"/>
            <family val="2"/>
          </rPr>
          <t>Efrain Sampedro:</t>
        </r>
        <r>
          <rPr>
            <sz val="9"/>
            <color indexed="81"/>
            <rFont val="Tahoma"/>
            <family val="2"/>
          </rPr>
          <t xml:space="preserve">
Estos proveedores son los habilitados
Se diferencia de la lista de proveedores de cat filtro 2 debido a que este listado puede contener menos proveedores ya que algunos pueden haber sido descartados por tema de mipimes, N/A, etc</t>
        </r>
      </text>
    </comment>
    <comment ref="CO1" authorId="0" shapeId="0" xr:uid="{BEA261E0-2CCA-4364-9395-8C5E6B7F963E}">
      <text>
        <r>
          <rPr>
            <b/>
            <sz val="9"/>
            <color indexed="81"/>
            <rFont val="Tahoma"/>
            <family val="2"/>
          </rPr>
          <t>Efrain Sampedro:</t>
        </r>
        <r>
          <rPr>
            <sz val="9"/>
            <color indexed="81"/>
            <rFont val="Tahoma"/>
            <family val="2"/>
          </rPr>
          <t xml:space="preserve">
Es el resultado del filtro Filtro proveedores mejor oferta - Consolidado monto agotable.
Se deja aquí para mantener en la misma hoja los listados de proveedores definitivos de las listas desplegables
Si este listado tiene solo un proveedor automaticamente el sitema lo selecciona, si tiene mas, lo deja abierto para que el usuario seleccione al proveedor teniendo en cuenta que los proveedores ue aparecen en este listado estan en empates</t>
        </r>
      </text>
    </comment>
    <comment ref="CQ1" authorId="1" shapeId="0" xr:uid="{D7117678-7B2F-4FCA-A5CC-36EE290F7A14}">
      <text>
        <r>
          <rPr>
            <sz val="11"/>
            <color theme="1"/>
            <rFont val="Arial"/>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 supone que todos los proveedores son MIPYME; no obstante, se le coloca debido la posiblidad de que en un futuro se implemente mas proveedores que no son MIPYME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tc={13CFDB94-4F22-4098-B439-50907F25686D}</author>
  </authors>
  <commentList>
    <comment ref="A6" authorId="0" shapeId="0" xr:uid="{13CFDB94-4F22-4098-B439-50907F25686D}">
      <text>
        <r>
          <rPr>
            <sz val="11"/>
            <color theme="1"/>
            <rFont val="Arial"/>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Puede ser variable, si los encabezados son normales, sin celdas cambinadas, no será necesario (0 o n/a) de lo contrario si aplica
Respuesta:
    No es de utilidad y no se utilizó en VBA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C6" authorId="0" shapeId="0" xr:uid="{694A3DD6-7485-4561-85D8-80BE7341232C}">
      <text>
        <r>
          <rPr>
            <b/>
            <sz val="9"/>
            <color indexed="81"/>
            <rFont val="Tahoma"/>
            <family val="2"/>
          </rPr>
          <t>Efrain Sampedro:</t>
        </r>
        <r>
          <rPr>
            <sz val="9"/>
            <color indexed="81"/>
            <rFont val="Tahoma"/>
            <family val="2"/>
          </rPr>
          <t xml:space="preserve">
=+BUSCARV(D7;Cat_precios!M:O;3;FALSO)
Creo que a la final no lo uso y se usa es el nombre como llave, se puede cambiar pero puede generar posibles conflictos y debido al tiempo se deja con el nombre.
Nota: De cambiarse se debe realizar por la raiz y no por el codigo del producto como tal ya que es con base a la raiz y no con todo el cod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D1" authorId="0" shapeId="0" xr:uid="{3C821619-499B-4B60-8B39-CD86E447CB59}">
      <text>
        <r>
          <rPr>
            <b/>
            <sz val="9"/>
            <color indexed="81"/>
            <rFont val="Tahoma"/>
            <family val="2"/>
          </rPr>
          <t>Efrain Sampedro:</t>
        </r>
        <r>
          <rPr>
            <sz val="9"/>
            <color indexed="81"/>
            <rFont val="Tahoma"/>
            <family val="2"/>
          </rPr>
          <t xml:space="preserve">
Cuando tiene ID cuadro solo necesita la celda modificar que será donde se pegará el cuadro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tc={91B03C10-E48C-4132-8E48-3DF1891B9DEB}</author>
  </authors>
  <commentList>
    <comment ref="A1" authorId="0" shapeId="0" xr:uid="{91B03C10-E48C-4132-8E48-3DF1891B9DEB}">
      <text>
        <r>
          <rPr>
            <sz val="11"/>
            <color theme="1"/>
            <rFont val="Arial"/>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Solo la Columna A y C son importantes, las demas son informativas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B1" authorId="0" shapeId="0" xr:uid="{9919692D-863E-4CC2-94BD-BCD0856CE235}">
      <text>
        <r>
          <rPr>
            <b/>
            <sz val="9"/>
            <color indexed="81"/>
            <rFont val="Tahoma"/>
            <family val="2"/>
          </rPr>
          <t>Efrain Sampedro:</t>
        </r>
        <r>
          <rPr>
            <sz val="9"/>
            <color indexed="81"/>
            <rFont val="Tahoma"/>
            <family val="2"/>
          </rPr>
          <t xml:space="preserve">
Se elimina el unircadenas por compatibilidad =+UNIRCADENAS("_";FALSO;C2:F2)</t>
        </r>
      </text>
    </comment>
    <comment ref="A9" authorId="0" shapeId="0" xr:uid="{9D29EC4D-5381-474D-826F-BBCC5F0134A3}">
      <text>
        <r>
          <rPr>
            <b/>
            <sz val="9"/>
            <color indexed="81"/>
            <rFont val="Tahoma"/>
            <family val="2"/>
          </rPr>
          <t>Efrain Sampedro:</t>
        </r>
        <r>
          <rPr>
            <sz val="9"/>
            <color indexed="81"/>
            <rFont val="Tahoma"/>
            <family val="2"/>
          </rPr>
          <t xml:space="preserve">
Catgorización Estandarizada</t>
        </r>
      </text>
    </comment>
    <comment ref="A58" authorId="0" shapeId="0" xr:uid="{D1737D05-4F78-4E4C-A710-6F3CDAC13740}">
      <text>
        <r>
          <rPr>
            <b/>
            <sz val="9"/>
            <color indexed="81"/>
            <rFont val="Tahoma"/>
            <family val="2"/>
          </rPr>
          <t>Efrain Sampedro:</t>
        </r>
        <r>
          <rPr>
            <sz val="9"/>
            <color indexed="81"/>
            <rFont val="Tahoma"/>
            <family val="2"/>
          </rPr>
          <t xml:space="preserve">
Migran a la categoria SAP Cloud Applications</t>
        </r>
      </text>
    </comment>
    <comment ref="A61" authorId="0" shapeId="0" xr:uid="{0D2BC6B2-D220-41A0-8281-9582FE3C9462}">
      <text>
        <r>
          <rPr>
            <b/>
            <sz val="9"/>
            <color indexed="81"/>
            <rFont val="Tahoma"/>
            <family val="2"/>
          </rPr>
          <t>Efrain Sampedro:</t>
        </r>
        <r>
          <rPr>
            <sz val="9"/>
            <color indexed="81"/>
            <rFont val="Tahoma"/>
            <family val="2"/>
          </rPr>
          <t xml:space="preserve">
Se inhabilitan debido a que solo hay un proveedor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A1" authorId="0" shapeId="0" xr:uid="{1352FF3B-C482-40B7-B189-62192B1A79E4}">
      <text>
        <r>
          <rPr>
            <b/>
            <sz val="9"/>
            <color indexed="81"/>
            <rFont val="Tahoma"/>
            <family val="2"/>
          </rPr>
          <t>Efrain Sampedro:</t>
        </r>
        <r>
          <rPr>
            <sz val="9"/>
            <color indexed="81"/>
            <rFont val="Tahoma"/>
            <family val="2"/>
          </rPr>
          <t xml:space="preserve">
Se elimina por compatibilidad la formula unicadenas, la fomula es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A1" authorId="0" shapeId="0" xr:uid="{0657FBC8-0D2D-4983-B1DD-188D73893562}">
      <text>
        <r>
          <rPr>
            <b/>
            <sz val="9"/>
            <color indexed="81"/>
            <rFont val="Tahoma"/>
            <family val="2"/>
          </rPr>
          <t>Efrain Sampedro:</t>
        </r>
        <r>
          <rPr>
            <sz val="9"/>
            <color indexed="81"/>
            <rFont val="Tahoma"/>
            <family val="2"/>
          </rPr>
          <t xml:space="preserve">
Se elimina por compatibilidad la formula unicadenas, la fomula es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A1" authorId="0" shapeId="0" xr:uid="{9B3C7092-6D0A-4DCD-AB63-870C225BB3E8}">
      <text>
        <r>
          <rPr>
            <b/>
            <sz val="9"/>
            <color indexed="81"/>
            <rFont val="Tahoma"/>
            <family val="2"/>
          </rPr>
          <t>Efrain Sampedro:</t>
        </r>
        <r>
          <rPr>
            <sz val="9"/>
            <color indexed="81"/>
            <rFont val="Tahoma"/>
            <family val="2"/>
          </rPr>
          <t xml:space="preserve">
Se elimina por compatibilidad la formula unicadenas, la fomula es =+UNIRCADENAS("_";FALSO;D2;E2;L2;J2)}
Esta llave es basicamente para verificar si existen duplicados</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<sst xmlns="http://schemas.openxmlformats.org/spreadsheetml/2006/main" count="45610" uniqueCount="8738">
  <si>
    <t>Categoría</t>
  </si>
  <si>
    <t>Departamento</t>
  </si>
  <si>
    <t>Amazonas</t>
  </si>
  <si>
    <t>Antioquia</t>
  </si>
  <si>
    <t>Armenia</t>
  </si>
  <si>
    <t>Atlántico</t>
  </si>
  <si>
    <t>Arauca</t>
  </si>
  <si>
    <t>Barbosa</t>
  </si>
  <si>
    <t>Bolívar</t>
  </si>
  <si>
    <t>Barranquilla</t>
  </si>
  <si>
    <t>Boyacá</t>
  </si>
  <si>
    <t>Bello</t>
  </si>
  <si>
    <t>Caldas</t>
  </si>
  <si>
    <t>Bogotá D.C</t>
  </si>
  <si>
    <t>Córdoba</t>
  </si>
  <si>
    <t>Bojacá</t>
  </si>
  <si>
    <t>Cundinamarca</t>
  </si>
  <si>
    <t>Caquetá</t>
  </si>
  <si>
    <t>Bucaramanga</t>
  </si>
  <si>
    <t>Huila</t>
  </si>
  <si>
    <t>Casanare</t>
  </si>
  <si>
    <t>Cajicá</t>
  </si>
  <si>
    <t>Magdalena</t>
  </si>
  <si>
    <t>Cauca</t>
  </si>
  <si>
    <t>Meta</t>
  </si>
  <si>
    <t>Cesar</t>
  </si>
  <si>
    <t>Cali</t>
  </si>
  <si>
    <t>Nariño</t>
  </si>
  <si>
    <t>Chocó</t>
  </si>
  <si>
    <t>Cartagena</t>
  </si>
  <si>
    <t>Norte De Santander</t>
  </si>
  <si>
    <t>Chía</t>
  </si>
  <si>
    <t>Quindío</t>
  </si>
  <si>
    <t>Cogua</t>
  </si>
  <si>
    <t>Risaralda</t>
  </si>
  <si>
    <t>Guainía</t>
  </si>
  <si>
    <t>Copacabana</t>
  </si>
  <si>
    <t>Santander</t>
  </si>
  <si>
    <t>Guaviare</t>
  </si>
  <si>
    <t>Cota</t>
  </si>
  <si>
    <t>Sucre</t>
  </si>
  <si>
    <t>Cúcuta</t>
  </si>
  <si>
    <t>Tolima</t>
  </si>
  <si>
    <t>La Guajira</t>
  </si>
  <si>
    <t>Dosquebradas</t>
  </si>
  <si>
    <t>Valle Del Cauca</t>
  </si>
  <si>
    <t>El Rosal</t>
  </si>
  <si>
    <t>Envigado</t>
  </si>
  <si>
    <t>Facatativá</t>
  </si>
  <si>
    <t>Floridablanca</t>
  </si>
  <si>
    <t>Putumayo</t>
  </si>
  <si>
    <t>Funza</t>
  </si>
  <si>
    <t>Gachancipá</t>
  </si>
  <si>
    <t>Galapa</t>
  </si>
  <si>
    <t>Girardota</t>
  </si>
  <si>
    <t>Girón</t>
  </si>
  <si>
    <t>Ibagué</t>
  </si>
  <si>
    <t>Itagüí</t>
  </si>
  <si>
    <t>Valle del Cauca</t>
  </si>
  <si>
    <t>Jamundí</t>
  </si>
  <si>
    <t>Vaupés</t>
  </si>
  <si>
    <t>La Calera</t>
  </si>
  <si>
    <t>Vichada</t>
  </si>
  <si>
    <t>La Estrella</t>
  </si>
  <si>
    <t>La Virginia</t>
  </si>
  <si>
    <t>Madrid</t>
  </si>
  <si>
    <t>Malambo</t>
  </si>
  <si>
    <t>Manizales</t>
  </si>
  <si>
    <t>Medellín</t>
  </si>
  <si>
    <t>Montería</t>
  </si>
  <si>
    <t>Mosquera</t>
  </si>
  <si>
    <t>Neiva</t>
  </si>
  <si>
    <t>Nemocón</t>
  </si>
  <si>
    <t>Palmira</t>
  </si>
  <si>
    <t>Pasto</t>
  </si>
  <si>
    <t>Pereira</t>
  </si>
  <si>
    <t>Piedecuesta</t>
  </si>
  <si>
    <t>Puerto Colombia</t>
  </si>
  <si>
    <t>Sabaneta</t>
  </si>
  <si>
    <t>Santa Marta</t>
  </si>
  <si>
    <t>Sibaté</t>
  </si>
  <si>
    <t>Sincelejo</t>
  </si>
  <si>
    <t>Soacha</t>
  </si>
  <si>
    <t>Soledad</t>
  </si>
  <si>
    <t>Sopó</t>
  </si>
  <si>
    <t>Subachoque</t>
  </si>
  <si>
    <t>Tabio</t>
  </si>
  <si>
    <t>Tenjo</t>
  </si>
  <si>
    <t>Tocancipá</t>
  </si>
  <si>
    <t>Tunja</t>
  </si>
  <si>
    <t>Villavicencio</t>
  </si>
  <si>
    <t>Yumbo</t>
  </si>
  <si>
    <t>Zipaquirá</t>
  </si>
  <si>
    <t>Margen Mayorista</t>
  </si>
  <si>
    <t>Margen Minorista</t>
  </si>
  <si>
    <t>C</t>
  </si>
  <si>
    <t>GRUPO EDS AUTOGAS SAS</t>
  </si>
  <si>
    <t>GLOBOLLANTAS LTDA</t>
  </si>
  <si>
    <t>ORGANIZACIÓN TERPEL S.A</t>
  </si>
  <si>
    <t>DISTRACOM SA</t>
  </si>
  <si>
    <t>COESCO COLOMBIA SAS</t>
  </si>
  <si>
    <t>BIG PASS S.A.S.</t>
  </si>
  <si>
    <t>N/A</t>
  </si>
  <si>
    <t>Ciudad / Municipio</t>
  </si>
  <si>
    <t>Tipo</t>
  </si>
  <si>
    <t>Información de la Entidad Compradora</t>
  </si>
  <si>
    <t>Nombre de la Entidad:</t>
  </si>
  <si>
    <t>NIT:</t>
  </si>
  <si>
    <t>Dirección de la Entidad:</t>
  </si>
  <si>
    <t>Teléfono de contacto:</t>
  </si>
  <si>
    <t>Nombre funcionario Comprador:</t>
  </si>
  <si>
    <t>Correo de comprador:</t>
  </si>
  <si>
    <t>Presupuesto</t>
  </si>
  <si>
    <t>Capital / Cobertura</t>
  </si>
  <si>
    <t>ID Cuadro&gt;&gt;&gt;&gt;&gt;&gt;&gt;</t>
  </si>
  <si>
    <t>Descripción</t>
  </si>
  <si>
    <t>Observaciones</t>
  </si>
  <si>
    <t>Frase y/o palabra clave</t>
  </si>
  <si>
    <t>Filas</t>
  </si>
  <si>
    <t>Columnas</t>
  </si>
  <si>
    <t>x</t>
  </si>
  <si>
    <t>Ciudad referencia</t>
  </si>
  <si>
    <t xml:space="preserve"> </t>
  </si>
  <si>
    <t>Solo se pide el presupuesto</t>
  </si>
  <si>
    <t>grav</t>
  </si>
  <si>
    <t>Gravámenes adicionales</t>
  </si>
  <si>
    <t>No</t>
  </si>
  <si>
    <t>Porcentaje</t>
  </si>
  <si>
    <t>Total porcentaje:</t>
  </si>
  <si>
    <t>Filas a agregar o eliminar Gravámenes:</t>
  </si>
  <si>
    <t>paq</t>
  </si>
  <si>
    <t>Completitud_resCot</t>
  </si>
  <si>
    <t>Aplica para CatA</t>
  </si>
  <si>
    <t>CatA</t>
  </si>
  <si>
    <t>Galones estimados</t>
  </si>
  <si>
    <t>Descuento Margen Minorista</t>
  </si>
  <si>
    <t>Descuento Margen Mayorista</t>
  </si>
  <si>
    <t>Descuento Extra</t>
  </si>
  <si>
    <t>Descuento Integral Prov</t>
  </si>
  <si>
    <t>fin_hoja</t>
  </si>
  <si>
    <t>Aplica para todas las categorias</t>
  </si>
  <si>
    <t>Todo</t>
  </si>
  <si>
    <t>Aplica para seg3</t>
  </si>
  <si>
    <t>seg3</t>
  </si>
  <si>
    <t>Completitud_Cot</t>
  </si>
  <si>
    <t>Proveedor</t>
  </si>
  <si>
    <t>CatC</t>
  </si>
  <si>
    <t>Proveedor Hoja Cotización</t>
  </si>
  <si>
    <t>Aplica para todos las caracterizaciones</t>
  </si>
  <si>
    <t>Todos</t>
  </si>
  <si>
    <t>Valor Flete</t>
  </si>
  <si>
    <t>1c</t>
  </si>
  <si>
    <t>7c</t>
  </si>
  <si>
    <t>Aplica para CatC</t>
  </si>
  <si>
    <t>Porcentaje máximo de comisión del proveedor</t>
  </si>
  <si>
    <t>Descuento Flete (%)</t>
  </si>
  <si>
    <t>Municipio</t>
  </si>
  <si>
    <t>SODEXO SERVICIOS DE BENEFICIOS E INCENTIVOS COLOMBIA S.A.S.</t>
  </si>
  <si>
    <t>Ruta consolidar</t>
  </si>
  <si>
    <t>Cantidad</t>
  </si>
  <si>
    <t>Precio base</t>
  </si>
  <si>
    <t>Divisa</t>
  </si>
  <si>
    <t>ENTIDAD COMPRADORA</t>
  </si>
  <si>
    <t>Solicitud de Cotización</t>
  </si>
  <si>
    <t>Ver Hoja Cotización</t>
  </si>
  <si>
    <t>PROVEEDOR</t>
  </si>
  <si>
    <t>Cotización</t>
  </si>
  <si>
    <t>ADMINISTRACIÓN SIMULADOR</t>
  </si>
  <si>
    <t>Tabla Maestra de precios</t>
  </si>
  <si>
    <t>Elección Categoria/Segmento</t>
  </si>
  <si>
    <t>MENÚ DE NAVEGACIÓN</t>
  </si>
  <si>
    <t>Rol</t>
  </si>
  <si>
    <t>Contraseñas</t>
  </si>
  <si>
    <t>Contraseña</t>
  </si>
  <si>
    <t>Entidad_compradora</t>
  </si>
  <si>
    <t>Administración</t>
  </si>
  <si>
    <t>Versión: 1.0</t>
  </si>
  <si>
    <t>SIMULADOR COMBUSTIBLE NACIONAL</t>
  </si>
  <si>
    <t>ELECCION DE CATEGORIA O SEGMENTO</t>
  </si>
  <si>
    <t>CATEGORIAS O SEGMENTOS DISPONIBLES</t>
  </si>
  <si>
    <t>Segmento 3</t>
  </si>
  <si>
    <t>Aplica para todo</t>
  </si>
  <si>
    <t>Encabezado Resumen cotización</t>
  </si>
  <si>
    <t>Encabezado cotización</t>
  </si>
  <si>
    <t>Encabezado resultados</t>
  </si>
  <si>
    <t>CONSOLIDACIÓN Y RESULTADOS</t>
  </si>
  <si>
    <t>Encabezado TABLAS resultados</t>
  </si>
  <si>
    <t>Aplica CatA</t>
  </si>
  <si>
    <t>Aplica CatC</t>
  </si>
  <si>
    <t>Und</t>
  </si>
  <si>
    <t>COP</t>
  </si>
  <si>
    <t/>
  </si>
  <si>
    <t>Etapa</t>
  </si>
  <si>
    <t>Departamento CatA</t>
  </si>
  <si>
    <t>Celdas Obligatorias</t>
  </si>
  <si>
    <t>Proceso/hoja</t>
  </si>
  <si>
    <t>$K$12:$S$12</t>
  </si>
  <si>
    <t>$K$14:$S$14</t>
  </si>
  <si>
    <t>$K$14</t>
  </si>
  <si>
    <t>$K$12</t>
  </si>
  <si>
    <t>$K$16:$S$16</t>
  </si>
  <si>
    <t>$K$16</t>
  </si>
  <si>
    <t>$K$18:$S$18</t>
  </si>
  <si>
    <t>$K$18</t>
  </si>
  <si>
    <t>$Y$12:$AB$12</t>
  </si>
  <si>
    <t>$Y$12</t>
  </si>
  <si>
    <t>$Y$14:$AB$14</t>
  </si>
  <si>
    <t>$Y$14</t>
  </si>
  <si>
    <t>$Y$16:$AB$16</t>
  </si>
  <si>
    <t>$Y$16</t>
  </si>
  <si>
    <t>$J$22:$M$22</t>
  </si>
  <si>
    <t>$J$22</t>
  </si>
  <si>
    <t>$R$22:$T$22</t>
  </si>
  <si>
    <t>$R$22</t>
  </si>
  <si>
    <t>$Y$22:$AB$22</t>
  </si>
  <si>
    <t>$Y$22</t>
  </si>
  <si>
    <t>$R$24:$T$24</t>
  </si>
  <si>
    <t>$R$24</t>
  </si>
  <si>
    <t>$I$29:$N$29</t>
  </si>
  <si>
    <t>$I$29</t>
  </si>
  <si>
    <t>SolCotizacion</t>
  </si>
  <si>
    <t>Mensaje</t>
  </si>
  <si>
    <t>Nombre de la Entidad</t>
  </si>
  <si>
    <t>Dirección de la Entidad</t>
  </si>
  <si>
    <t>Nombre del funcionario comprador</t>
  </si>
  <si>
    <t>Correo de comprador</t>
  </si>
  <si>
    <t>Nit</t>
  </si>
  <si>
    <t>Municipio/Dirección</t>
  </si>
  <si>
    <t>Teléfono de contacto</t>
  </si>
  <si>
    <t>Fecha creación solicitud cotización</t>
  </si>
  <si>
    <t>Fecha vencimiento OC (Orden de compra)</t>
  </si>
  <si>
    <t>Vigencia estimada OC (Orden de compra)</t>
  </si>
  <si>
    <t>Fecha generación OC (Orden de compra)</t>
  </si>
  <si>
    <t>Normal</t>
  </si>
  <si>
    <t>Tabla</t>
  </si>
  <si>
    <t>k</t>
  </si>
  <si>
    <t>Referencia celda /Columna Tabla</t>
  </si>
  <si>
    <t>Referencia Merge /referencia while Tabla</t>
  </si>
  <si>
    <t>f</t>
  </si>
  <si>
    <t>Celda Obligatoria</t>
  </si>
  <si>
    <t>SI</t>
  </si>
  <si>
    <t>Tiene una excepción en el código al poderse dejar sin gravamenes</t>
  </si>
  <si>
    <t>g</t>
  </si>
  <si>
    <t>Categoria</t>
  </si>
  <si>
    <t>CatA,seg3,CatC</t>
  </si>
  <si>
    <t>CatA,seg3</t>
  </si>
  <si>
    <t>Consolidar respuestas</t>
  </si>
  <si>
    <t>Aplica seg3</t>
  </si>
  <si>
    <t>Departamento seg3</t>
  </si>
  <si>
    <t>Municipios CatA</t>
  </si>
  <si>
    <t>Municipios seg3</t>
  </si>
  <si>
    <t>DESCUENTO INTEGRAL</t>
  </si>
  <si>
    <t>DESCUENTO EXTRA</t>
  </si>
  <si>
    <t>CANTIDAD DE ESTACIONES DE SERVICIOS</t>
  </si>
  <si>
    <t>VALOR FLETE</t>
  </si>
  <si>
    <t>MENOR COMISIÓN</t>
  </si>
  <si>
    <t>Distribuidor Minorista que suministra el combustible en Municipios con Sistema de Control Obligatorio y Libertad Vigilada.</t>
  </si>
  <si>
    <t>Proveedor de Medios de Pago Alternativos con Sistema de Control Obligatorio.</t>
  </si>
  <si>
    <t>Distribuidor Mayorista y/o Distribuidor Minorista que transporta el combustible vía terrestre.</t>
  </si>
  <si>
    <t>Resumen Cotización</t>
  </si>
  <si>
    <t>Categorización</t>
  </si>
  <si>
    <t>Categoría A</t>
  </si>
  <si>
    <t>Categoría C</t>
  </si>
  <si>
    <t>Ítem</t>
  </si>
  <si>
    <t>Categoría A y seg3</t>
  </si>
  <si>
    <t>Categoría D</t>
  </si>
  <si>
    <t>Descuento integral más alto</t>
  </si>
  <si>
    <t>Descuento extra más alto</t>
  </si>
  <si>
    <t>Porcentaje de comisión más baja</t>
  </si>
  <si>
    <t>Flete más bajo</t>
  </si>
  <si>
    <t>para el segmento tres en la rescotizacion se le agregan unas columnas de más</t>
  </si>
  <si>
    <t>Descripción gravamen</t>
  </si>
  <si>
    <t>Porcentaje gravamen</t>
  </si>
  <si>
    <t>Parametrización de accesos</t>
  </si>
  <si>
    <t>Administracion</t>
  </si>
  <si>
    <t>C:\CCE\OneDrive - Colombia Compra Eficiente\2022\Ejecución\3. Combustible nacional\Pruebas\Ciclo2\seg3</t>
  </si>
  <si>
    <t>Región</t>
  </si>
  <si>
    <t>Desde aquí las listas de Unbiformes</t>
  </si>
  <si>
    <t>Categorías</t>
  </si>
  <si>
    <t>Uno (1) - Uniformes formales hombre</t>
  </si>
  <si>
    <t>Dos (2) - Uniformes deportivos hombre</t>
  </si>
  <si>
    <t>Tres (3) - Uniformes varios para hombre</t>
  </si>
  <si>
    <t>Cuatro (4) - Uniformes antifluido para hombre</t>
  </si>
  <si>
    <t>Cinco (5) - Calzado hombre</t>
  </si>
  <si>
    <t>Seis (6) - Uniformes formales mujer</t>
  </si>
  <si>
    <t>Siete (7) - Uniformes deportivos mujer</t>
  </si>
  <si>
    <t>Ocho (8) - Uniformes varios mujer</t>
  </si>
  <si>
    <t>Nueve (9) - Uniformes antifluido para mujer</t>
  </si>
  <si>
    <t>10 - Calzado mujer</t>
  </si>
  <si>
    <t>REGIÓN (SEGÚN EL PND)</t>
  </si>
  <si>
    <t>REGIÓN UNO (1) ALTIPLANO</t>
  </si>
  <si>
    <t>REGIÓN DOS (2) AMAZONÍA</t>
  </si>
  <si>
    <t>REGIÓN TRES (3) ANTIOQUIA</t>
  </si>
  <si>
    <t>REGIÓN CUATRO (4) CARIBE CENTRAL</t>
  </si>
  <si>
    <t>REGIÓN CINCO (5) CARIBE OCCIDENTAL</t>
  </si>
  <si>
    <t>REGIÓN SEIS (6) CARIBE ORIENTAL</t>
  </si>
  <si>
    <t>REGIÓN SIETE (7) EJE CAFETERO</t>
  </si>
  <si>
    <t xml:space="preserve">REGIÓN OCHO (8) ORINOQUÍA </t>
  </si>
  <si>
    <t>REGIÓN NUEVE (9) PACÍFICO CENTRAL</t>
  </si>
  <si>
    <t>REGIÓN 10 PACÍFICO NORTE</t>
  </si>
  <si>
    <t>REGIÓN 11 PACÍFICO SUR</t>
  </si>
  <si>
    <t xml:space="preserve">REGIÓN 12 SAN ANDRÉS Y PROVIDENCIA </t>
  </si>
  <si>
    <t>REGIÓN 13 SANTANDERES</t>
  </si>
  <si>
    <t xml:space="preserve">REGIÓN 14 TOLIMA Y HUILA </t>
  </si>
  <si>
    <t>DEPARTAMENTO</t>
  </si>
  <si>
    <t>MUNICIPIO</t>
  </si>
  <si>
    <t>Toma de medidas</t>
  </si>
  <si>
    <t>Archipiélago De San Andrés Y Providencia</t>
  </si>
  <si>
    <t>La Victoria</t>
  </si>
  <si>
    <t>Leticia</t>
  </si>
  <si>
    <t>Puerto Nariño</t>
  </si>
  <si>
    <t>Puerto Santander</t>
  </si>
  <si>
    <t>Abejorral</t>
  </si>
  <si>
    <t>Abriaquí</t>
  </si>
  <si>
    <t>Alejandría</t>
  </si>
  <si>
    <t>Amagá</t>
  </si>
  <si>
    <t>Amalfi</t>
  </si>
  <si>
    <t>Andes</t>
  </si>
  <si>
    <t>Angelópolis</t>
  </si>
  <si>
    <t>Angostura</t>
  </si>
  <si>
    <t>Anorí</t>
  </si>
  <si>
    <t>Anza</t>
  </si>
  <si>
    <t>Apartadó</t>
  </si>
  <si>
    <t>Arboletes</t>
  </si>
  <si>
    <t>Argelia</t>
  </si>
  <si>
    <t>Belmira</t>
  </si>
  <si>
    <t>Betania</t>
  </si>
  <si>
    <t>Betulia</t>
  </si>
  <si>
    <t>Briceño</t>
  </si>
  <si>
    <t>Buriticá</t>
  </si>
  <si>
    <t>Cáceres</t>
  </si>
  <si>
    <t>Caicedo</t>
  </si>
  <si>
    <t>Campamento</t>
  </si>
  <si>
    <t>Cañasgordas</t>
  </si>
  <si>
    <t>Caracolí</t>
  </si>
  <si>
    <t>Caramanta</t>
  </si>
  <si>
    <t>Carepa</t>
  </si>
  <si>
    <t>Carolina</t>
  </si>
  <si>
    <t>Caucasia</t>
  </si>
  <si>
    <t>Chigorodó</t>
  </si>
  <si>
    <t>Cisneros</t>
  </si>
  <si>
    <t>Ciudad Bolívar</t>
  </si>
  <si>
    <t>Cocorná</t>
  </si>
  <si>
    <t>Concepción</t>
  </si>
  <si>
    <t>Concordia</t>
  </si>
  <si>
    <t>Dabeiba</t>
  </si>
  <si>
    <t>Don Matías</t>
  </si>
  <si>
    <t>Ebéjico</t>
  </si>
  <si>
    <t>El Bagre</t>
  </si>
  <si>
    <t>El Santuario</t>
  </si>
  <si>
    <t>Entrerrios</t>
  </si>
  <si>
    <t>Fredonia</t>
  </si>
  <si>
    <t>Frontino</t>
  </si>
  <si>
    <t>Giraldo</t>
  </si>
  <si>
    <t>Gómez Plata</t>
  </si>
  <si>
    <t>Granada</t>
  </si>
  <si>
    <t>Guadalupe</t>
  </si>
  <si>
    <t>Guarne</t>
  </si>
  <si>
    <t>Heliconia</t>
  </si>
  <si>
    <t>Hispania</t>
  </si>
  <si>
    <t>Itagui</t>
  </si>
  <si>
    <t>Ituango</t>
  </si>
  <si>
    <t>Jardín</t>
  </si>
  <si>
    <t>Jericó</t>
  </si>
  <si>
    <t>La Ceja</t>
  </si>
  <si>
    <t>La Pintada</t>
  </si>
  <si>
    <t>La Unión</t>
  </si>
  <si>
    <t>Liborina</t>
  </si>
  <si>
    <t>Maceo</t>
  </si>
  <si>
    <t>Marinilla</t>
  </si>
  <si>
    <t>Montebello</t>
  </si>
  <si>
    <t>Murindó</t>
  </si>
  <si>
    <t>Mutatá</t>
  </si>
  <si>
    <t>Nechí</t>
  </si>
  <si>
    <t>Necoclí</t>
  </si>
  <si>
    <t>Olaya</t>
  </si>
  <si>
    <t>Peñol</t>
  </si>
  <si>
    <t>Peque</t>
  </si>
  <si>
    <t>Pueblorrico</t>
  </si>
  <si>
    <t>Puerto Berrío</t>
  </si>
  <si>
    <t>Puerto Nare</t>
  </si>
  <si>
    <t>Puerto Triunfo</t>
  </si>
  <si>
    <t>Remedios</t>
  </si>
  <si>
    <t>Retiro</t>
  </si>
  <si>
    <t>Rionegro</t>
  </si>
  <si>
    <t>Sabanalarga</t>
  </si>
  <si>
    <t>Salgar</t>
  </si>
  <si>
    <t>San Carlos</t>
  </si>
  <si>
    <t>San Francisco</t>
  </si>
  <si>
    <t>San Jerónimo</t>
  </si>
  <si>
    <t>San Luis</t>
  </si>
  <si>
    <t>San Pedro</t>
  </si>
  <si>
    <t>San Rafael</t>
  </si>
  <si>
    <t>San Roque</t>
  </si>
  <si>
    <t>San Vicente</t>
  </si>
  <si>
    <t>Santa Bárbara</t>
  </si>
  <si>
    <t>Santo Domingo</t>
  </si>
  <si>
    <t>Segovia</t>
  </si>
  <si>
    <t>Sopetrán</t>
  </si>
  <si>
    <t>Támesis</t>
  </si>
  <si>
    <t>Tarazá</t>
  </si>
  <si>
    <t>Tarso</t>
  </si>
  <si>
    <t>Titiribí</t>
  </si>
  <si>
    <t>Toledo</t>
  </si>
  <si>
    <t>Turbo</t>
  </si>
  <si>
    <t>Uramita</t>
  </si>
  <si>
    <t>Urrao</t>
  </si>
  <si>
    <t>Valdivia</t>
  </si>
  <si>
    <t>Valparaíso</t>
  </si>
  <si>
    <t>Vegachí</t>
  </si>
  <si>
    <t>Venecia</t>
  </si>
  <si>
    <t>Yalí</t>
  </si>
  <si>
    <t>Yarumal</t>
  </si>
  <si>
    <t>Yolombó</t>
  </si>
  <si>
    <t>Yondó</t>
  </si>
  <si>
    <t>Zaragoza</t>
  </si>
  <si>
    <t>Arauquita</t>
  </si>
  <si>
    <t>Cravo Norte</t>
  </si>
  <si>
    <t>Fortul</t>
  </si>
  <si>
    <t>Puerto Rondón</t>
  </si>
  <si>
    <t>Saravena</t>
  </si>
  <si>
    <t>Tame</t>
  </si>
  <si>
    <t>Providencia</t>
  </si>
  <si>
    <t>San Andrés</t>
  </si>
  <si>
    <t>Baranoa</t>
  </si>
  <si>
    <t>Candelaria</t>
  </si>
  <si>
    <t>Luruaco</t>
  </si>
  <si>
    <t>Manatí</t>
  </si>
  <si>
    <t>Piojó</t>
  </si>
  <si>
    <t>Polonuevo</t>
  </si>
  <si>
    <t>Ponedera</t>
  </si>
  <si>
    <t>Repelón</t>
  </si>
  <si>
    <t>Sabanagrande</t>
  </si>
  <si>
    <t>Santa Lucía</t>
  </si>
  <si>
    <t>Santo Tomás</t>
  </si>
  <si>
    <t>Suan</t>
  </si>
  <si>
    <t>Tubará</t>
  </si>
  <si>
    <t>Usiacurí</t>
  </si>
  <si>
    <t>Achí</t>
  </si>
  <si>
    <t>Arenal</t>
  </si>
  <si>
    <t>Arjona</t>
  </si>
  <si>
    <t>Arroyohondo</t>
  </si>
  <si>
    <t>Calamar</t>
  </si>
  <si>
    <t>Cantagallo</t>
  </si>
  <si>
    <t>Cicuco</t>
  </si>
  <si>
    <t>Clemencia</t>
  </si>
  <si>
    <t>El Guamo</t>
  </si>
  <si>
    <t>El Peñón</t>
  </si>
  <si>
    <t>Magangué</t>
  </si>
  <si>
    <t>Mahates</t>
  </si>
  <si>
    <t>Margarita</t>
  </si>
  <si>
    <t>Mompós</t>
  </si>
  <si>
    <t>Morales</t>
  </si>
  <si>
    <t>Norosí</t>
  </si>
  <si>
    <t>Pinillos</t>
  </si>
  <si>
    <t>Regidor</t>
  </si>
  <si>
    <t>Río Viejo</t>
  </si>
  <si>
    <t>San Cristóbal</t>
  </si>
  <si>
    <t>San Estanislao</t>
  </si>
  <si>
    <t>San Fernando</t>
  </si>
  <si>
    <t>San Jacinto</t>
  </si>
  <si>
    <t>San Juan Nepomuceno</t>
  </si>
  <si>
    <t>Santa Catalina</t>
  </si>
  <si>
    <t>Santa Rosa</t>
  </si>
  <si>
    <t>Simití</t>
  </si>
  <si>
    <t>Soplaviento</t>
  </si>
  <si>
    <t>Talaigua Nuevo</t>
  </si>
  <si>
    <t>Turbaco</t>
  </si>
  <si>
    <t>Villanueva</t>
  </si>
  <si>
    <t>Zambrano</t>
  </si>
  <si>
    <t>Almeida</t>
  </si>
  <si>
    <t>Aquitania</t>
  </si>
  <si>
    <t>Arcabuco</t>
  </si>
  <si>
    <t>Belén</t>
  </si>
  <si>
    <t>Berbeo</t>
  </si>
  <si>
    <t>Betéitiva</t>
  </si>
  <si>
    <t>Boavita</t>
  </si>
  <si>
    <t>Busbanzá</t>
  </si>
  <si>
    <t>Campohermoso</t>
  </si>
  <si>
    <t>Cerinza</t>
  </si>
  <si>
    <t>Chinavita</t>
  </si>
  <si>
    <t>Chiquinquirá</t>
  </si>
  <si>
    <t>Chíquiza</t>
  </si>
  <si>
    <t>Chiscas</t>
  </si>
  <si>
    <t>Chita</t>
  </si>
  <si>
    <t>Chitaraque</t>
  </si>
  <si>
    <t>Chivatá</t>
  </si>
  <si>
    <t>Chivor</t>
  </si>
  <si>
    <t>Ciénega</t>
  </si>
  <si>
    <t>Cómbita</t>
  </si>
  <si>
    <t>Coper</t>
  </si>
  <si>
    <t>Corrales</t>
  </si>
  <si>
    <t>Covarachía</t>
  </si>
  <si>
    <t>Cubará</t>
  </si>
  <si>
    <t>Cucaita</t>
  </si>
  <si>
    <t>Cuítiva</t>
  </si>
  <si>
    <t>Duitama</t>
  </si>
  <si>
    <t>El Cocuy</t>
  </si>
  <si>
    <t>El Espino</t>
  </si>
  <si>
    <t>Firavitoba</t>
  </si>
  <si>
    <t>Floresta</t>
  </si>
  <si>
    <t>Gachantivá</t>
  </si>
  <si>
    <t>Gameza</t>
  </si>
  <si>
    <t>Garagoa</t>
  </si>
  <si>
    <t>Guacamayas</t>
  </si>
  <si>
    <t>Guateque</t>
  </si>
  <si>
    <t>Guayatá</t>
  </si>
  <si>
    <t>Güicán</t>
  </si>
  <si>
    <t>Iza</t>
  </si>
  <si>
    <t>Jenesano</t>
  </si>
  <si>
    <t>La Capilla</t>
  </si>
  <si>
    <t>La Uvita</t>
  </si>
  <si>
    <t>Labranzagrande</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</si>
  <si>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</si>
  <si>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</si>
  <si>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</si>
  <si>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</si>
  <si>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</si>
  <si>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</si>
  <si>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</si>
  <si>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</si>
  <si>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</si>
  <si>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</si>
  <si>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</si>
  <si>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</si>
  <si>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</si>
  <si>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</si>
  <si>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</si>
  <si>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</si>
  <si>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</si>
  <si>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</si>
  <si>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</si>
  <si>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Pesca</t>
  </si>
  <si>
    <t>Pisba</t>
  </si>
  <si>
    <t>Puerto Boyacá</t>
  </si>
  <si>
    <t>Quípama</t>
  </si>
  <si>
    <t>Ramiriquí</t>
  </si>
  <si>
    <t>Ráquira</t>
  </si>
  <si>
    <t>Rondón</t>
  </si>
  <si>
    <t>Saboyá</t>
  </si>
  <si>
    <t>Sáchica</t>
  </si>
  <si>
    <t>Samacá</t>
  </si>
  <si>
    <t>San Eduardo</t>
  </si>
  <si>
    <t>San Mateo</t>
  </si>
  <si>
    <t>Santa María</t>
  </si>
  <si>
    <t>Santa Sofía</t>
  </si>
  <si>
    <t>Santana</t>
  </si>
  <si>
    <t>Sativanorte</t>
  </si>
  <si>
    <t>Sativasur</t>
  </si>
  <si>
    <t>Siachoque</t>
  </si>
  <si>
    <t>Soatá</t>
  </si>
  <si>
    <t>Socha</t>
  </si>
  <si>
    <t>Socotá</t>
  </si>
  <si>
    <t>Sogamoso</t>
  </si>
  <si>
    <t>Somondoco</t>
  </si>
  <si>
    <t>Sora</t>
  </si>
  <si>
    <t>Sotaquirá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</si>
  <si>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</si>
  <si>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</si>
  <si>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</si>
  <si>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</si>
  <si>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</si>
  <si>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</si>
  <si>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</si>
  <si>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</si>
  <si>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</si>
  <si>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</si>
  <si>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</si>
  <si>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</si>
  <si>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</si>
  <si>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</si>
  <si>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</si>
  <si>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</si>
  <si>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</si>
  <si>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Umbita</t>
  </si>
  <si>
    <t>Ventaquemada</t>
  </si>
  <si>
    <t>Viracachá</t>
  </si>
  <si>
    <t>Zetaquira</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</si>
  <si>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</si>
  <si>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</si>
  <si>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</si>
  <si>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</si>
  <si>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</si>
  <si>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</si>
  <si>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</si>
  <si>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</si>
  <si>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</si>
  <si>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</si>
  <si>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</si>
  <si>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</si>
  <si>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</si>
  <si>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</si>
  <si>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</si>
  <si>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</si>
  <si>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Riosucio</t>
  </si>
  <si>
    <t>Salamina</t>
  </si>
  <si>
    <t>Samaná</t>
  </si>
  <si>
    <t>San José</t>
  </si>
  <si>
    <t>Supía</t>
  </si>
  <si>
    <t>Victoria</t>
  </si>
  <si>
    <t>Villamaría</t>
  </si>
  <si>
    <t>Viterbo</t>
  </si>
  <si>
    <t>Albania</t>
  </si>
  <si>
    <t>Curillo</t>
  </si>
  <si>
    <t>El Doncello</t>
  </si>
  <si>
    <t>El Paujil</t>
  </si>
  <si>
    <t>Florencia</t>
  </si>
  <si>
    <t>Milán</t>
  </si>
  <si>
    <t>Morelia</t>
  </si>
  <si>
    <t>Puerto Rico</t>
  </si>
  <si>
    <t>Solano</t>
  </si>
  <si>
    <t>Solita</t>
  </si>
  <si>
    <t>Aguazul</t>
  </si>
  <si>
    <t>Hato Corozal</t>
  </si>
  <si>
    <t>La Salina</t>
  </si>
  <si>
    <t>Maní</t>
  </si>
  <si>
    <t>Monterrey</t>
  </si>
  <si>
    <t>Nunchía</t>
  </si>
  <si>
    <t>Orocué</t>
  </si>
  <si>
    <t>Pore</t>
  </si>
  <si>
    <t>Recetor</t>
  </si>
  <si>
    <t>Sácama</t>
  </si>
  <si>
    <t>Támara</t>
  </si>
  <si>
    <t>Tauramena</t>
  </si>
  <si>
    <t>Trinidad</t>
  </si>
  <si>
    <t>Yopal</t>
  </si>
  <si>
    <t>Almaguer</t>
  </si>
  <si>
    <t>Balboa</t>
  </si>
  <si>
    <t>Buenos Aires</t>
  </si>
  <si>
    <t>Cajibío</t>
  </si>
  <si>
    <t>Caldono</t>
  </si>
  <si>
    <t>Caloto</t>
  </si>
  <si>
    <t>Corinto</t>
  </si>
  <si>
    <t>El Tambo</t>
  </si>
  <si>
    <t>Guachené</t>
  </si>
  <si>
    <t>Guapi</t>
  </si>
  <si>
    <t>Inzá</t>
  </si>
  <si>
    <t>Jambaló</t>
  </si>
  <si>
    <t>La Sierra</t>
  </si>
  <si>
    <t>La Vega</t>
  </si>
  <si>
    <t>López</t>
  </si>
  <si>
    <t>Mercaderes</t>
  </si>
  <si>
    <t>Miranda</t>
  </si>
  <si>
    <t>Padilla</t>
  </si>
  <si>
    <t>Patía</t>
  </si>
  <si>
    <t>Piamonte</t>
  </si>
  <si>
    <t>Piendamó</t>
  </si>
  <si>
    <t>Popayán</t>
  </si>
  <si>
    <t>Puerto Tejada</t>
  </si>
  <si>
    <t>Puracé</t>
  </si>
  <si>
    <t>Rosas</t>
  </si>
  <si>
    <t>San Sebastián</t>
  </si>
  <si>
    <t>Silvia</t>
  </si>
  <si>
    <t>Sotara</t>
  </si>
  <si>
    <t>Suárez</t>
  </si>
  <si>
    <t>Timbío</t>
  </si>
  <si>
    <t>Timbiquí</t>
  </si>
  <si>
    <t>Toribio</t>
  </si>
  <si>
    <t>Totoró</t>
  </si>
  <si>
    <t>Villa Rica</t>
  </si>
  <si>
    <t>Aguachica</t>
  </si>
  <si>
    <t>Agustín Codazzi</t>
  </si>
  <si>
    <t>Astrea</t>
  </si>
  <si>
    <t>Becerril</t>
  </si>
  <si>
    <t>Bosconia</t>
  </si>
  <si>
    <t>Chimichagua</t>
  </si>
  <si>
    <t>Chiriguaná</t>
  </si>
  <si>
    <t>Curumaní</t>
  </si>
  <si>
    <t>El Copey</t>
  </si>
  <si>
    <t>El Paso</t>
  </si>
  <si>
    <t>Gamarra</t>
  </si>
  <si>
    <t>González</t>
  </si>
  <si>
    <t>La Gloria</t>
  </si>
  <si>
    <t>La Paz</t>
  </si>
  <si>
    <t>Manaure</t>
  </si>
  <si>
    <t>Pailitas</t>
  </si>
  <si>
    <t>Pelaya</t>
  </si>
  <si>
    <t>Pueblo Bello</t>
  </si>
  <si>
    <t>San Alberto</t>
  </si>
  <si>
    <t>San Diego</t>
  </si>
  <si>
    <t>San Martín</t>
  </si>
  <si>
    <t>Valledupar</t>
  </si>
  <si>
    <t>Acandí</t>
  </si>
  <si>
    <t>Alto Baudo</t>
  </si>
  <si>
    <t>Atrato</t>
  </si>
  <si>
    <t>Bagadó</t>
  </si>
  <si>
    <t>Bahía Solano</t>
  </si>
  <si>
    <t>Bajo Baudó</t>
  </si>
  <si>
    <t>Bojaya</t>
  </si>
  <si>
    <t>Cértegui</t>
  </si>
  <si>
    <t>Condoto</t>
  </si>
  <si>
    <t>Istmina</t>
  </si>
  <si>
    <t>Lloró</t>
  </si>
  <si>
    <t>Medio Atrato</t>
  </si>
  <si>
    <t>Medio Baudó</t>
  </si>
  <si>
    <t>Medio San Juan</t>
  </si>
  <si>
    <t>Nuquí</t>
  </si>
  <si>
    <t>Quibdó</t>
  </si>
  <si>
    <t>Río Iro</t>
  </si>
  <si>
    <t>Río Quito</t>
  </si>
  <si>
    <t>Sipí</t>
  </si>
  <si>
    <t>Tadó</t>
  </si>
  <si>
    <t>Unguía</t>
  </si>
  <si>
    <t>Unión Panamericana</t>
  </si>
  <si>
    <t>Ayapel</t>
  </si>
  <si>
    <t>Buenavista</t>
  </si>
  <si>
    <t>Canalete</t>
  </si>
  <si>
    <t>Cereté</t>
  </si>
  <si>
    <t>Chimá</t>
  </si>
  <si>
    <t>Chinú</t>
  </si>
  <si>
    <t>Cotorra</t>
  </si>
  <si>
    <t>La Apartada</t>
  </si>
  <si>
    <t>Lorica</t>
  </si>
  <si>
    <t>Los Córdobas</t>
  </si>
  <si>
    <t>Momil</t>
  </si>
  <si>
    <t>Montelíbano</t>
  </si>
  <si>
    <t>Moñitos</t>
  </si>
  <si>
    <t>Planeta Rica</t>
  </si>
  <si>
    <t>Pueblo Nuevo</t>
  </si>
  <si>
    <t>Puerto Escondido</t>
  </si>
  <si>
    <t>Puerto Libertador</t>
  </si>
  <si>
    <t>Purísima</t>
  </si>
  <si>
    <t>Sahagún</t>
  </si>
  <si>
    <t>San Andrés Sotavento</t>
  </si>
  <si>
    <t>San Antero</t>
  </si>
  <si>
    <t>San Pelayo</t>
  </si>
  <si>
    <t>Tierralta</t>
  </si>
  <si>
    <t>Tuchín</t>
  </si>
  <si>
    <t>Valencia</t>
  </si>
  <si>
    <t>Albán</t>
  </si>
  <si>
    <t>Anapoima</t>
  </si>
  <si>
    <t>Anolaima</t>
  </si>
  <si>
    <t>Apulo</t>
  </si>
  <si>
    <t>Arbeláez</t>
  </si>
  <si>
    <t>Beltrán</t>
  </si>
  <si>
    <t>Bituima</t>
  </si>
  <si>
    <t>Cabrera</t>
  </si>
  <si>
    <t>Cachipay</t>
  </si>
  <si>
    <t>Caparrapí</t>
  </si>
  <si>
    <t>Caqueza</t>
  </si>
  <si>
    <t>Chaguaní</t>
  </si>
  <si>
    <t>Chipaque</t>
  </si>
  <si>
    <t>Choachí</t>
  </si>
  <si>
    <t>Chocontá</t>
  </si>
  <si>
    <t>Cucunubá</t>
  </si>
  <si>
    <t>El Colegio</t>
  </si>
  <si>
    <t>Fomeque</t>
  </si>
  <si>
    <t>Fosca</t>
  </si>
  <si>
    <t>Fúquene</t>
  </si>
  <si>
    <t>Fusagasugá</t>
  </si>
  <si>
    <t>Gachala</t>
  </si>
  <si>
    <t>Gachetá</t>
  </si>
  <si>
    <t>Gama</t>
  </si>
  <si>
    <t>Girardot</t>
  </si>
  <si>
    <t>Guachetá</t>
  </si>
  <si>
    <t>Guaduas</t>
  </si>
  <si>
    <t>Guasca</t>
  </si>
  <si>
    <t>Guataquí</t>
  </si>
  <si>
    <t>Guatavita</t>
  </si>
  <si>
    <t>Guayabetal</t>
  </si>
  <si>
    <t>Gutiérrez</t>
  </si>
  <si>
    <t>Jerusalén</t>
  </si>
  <si>
    <t>Junín</t>
  </si>
  <si>
    <t>La Mesa</t>
  </si>
  <si>
    <t>La Palma</t>
  </si>
  <si>
    <t>La Peña</t>
  </si>
  <si>
    <t>Lenguazaque</t>
  </si>
  <si>
    <t>Macheta</t>
  </si>
  <si>
    <t>Manta</t>
  </si>
  <si>
    <t>Medina</t>
  </si>
  <si>
    <t>Nilo</t>
  </si>
  <si>
    <t>Nimaima</t>
  </si>
  <si>
    <t>Nocaima</t>
  </si>
  <si>
    <t>Pacho</t>
  </si>
  <si>
    <t>Paime</t>
  </si>
  <si>
    <t>Pandi</t>
  </si>
  <si>
    <t>Paratebueno</t>
  </si>
  <si>
    <t>Pasca</t>
  </si>
  <si>
    <t>Puerto Salgar</t>
  </si>
  <si>
    <t>Pulí</t>
  </si>
  <si>
    <t>Quebradanegra</t>
  </si>
  <si>
    <t>Quetame</t>
  </si>
  <si>
    <t>Quipile</t>
  </si>
  <si>
    <t>Ricaurte</t>
  </si>
  <si>
    <t>San Bernardo</t>
  </si>
  <si>
    <t>San Cayetano</t>
  </si>
  <si>
    <t>Sasaima</t>
  </si>
  <si>
    <t>Sesquilé</t>
  </si>
  <si>
    <t>Silvania</t>
  </si>
  <si>
    <t>Simijaca</t>
  </si>
  <si>
    <t>Suesca</t>
  </si>
  <si>
    <t>Supatá</t>
  </si>
  <si>
    <t>Susa</t>
  </si>
  <si>
    <t>Sutatausa</t>
  </si>
  <si>
    <t>Tausa</t>
  </si>
  <si>
    <t>Tena</t>
  </si>
  <si>
    <t>Tibacuy</t>
  </si>
  <si>
    <t>Tibirita</t>
  </si>
  <si>
    <t>Tocaima</t>
  </si>
  <si>
    <t>Topaipí</t>
  </si>
  <si>
    <t>Ubalá</t>
  </si>
  <si>
    <t>Ubaque</t>
  </si>
  <si>
    <t>Une</t>
  </si>
  <si>
    <t>Útica</t>
  </si>
  <si>
    <t>Vergara</t>
  </si>
  <si>
    <t>Vianí</t>
  </si>
  <si>
    <t>Villagómez</t>
  </si>
  <si>
    <t>Villapinzón</t>
  </si>
  <si>
    <t>Villeta</t>
  </si>
  <si>
    <t>Viotá</t>
  </si>
  <si>
    <t>Yacopí</t>
  </si>
  <si>
    <t>Zipacón</t>
  </si>
  <si>
    <t>Inírida</t>
  </si>
  <si>
    <t>El Retorno</t>
  </si>
  <si>
    <t>Acevedo</t>
  </si>
  <si>
    <t>Agrado</t>
  </si>
  <si>
    <t>Aipe</t>
  </si>
  <si>
    <t>Algeciras</t>
  </si>
  <si>
    <t>Altamira</t>
  </si>
  <si>
    <t>Baraya</t>
  </si>
  <si>
    <t>Campoalegre</t>
  </si>
  <si>
    <t>Colombia</t>
  </si>
  <si>
    <t>Elías</t>
  </si>
  <si>
    <t>Garzón</t>
  </si>
  <si>
    <t>Gigante</t>
  </si>
  <si>
    <t>Hobo</t>
  </si>
  <si>
    <t>Iquira</t>
  </si>
  <si>
    <t>Isnos</t>
  </si>
  <si>
    <t>La Argentina</t>
  </si>
  <si>
    <t>La Plata</t>
  </si>
  <si>
    <t>Nátaga</t>
  </si>
  <si>
    <t>Oporapa</t>
  </si>
  <si>
    <t>Paicol</t>
  </si>
  <si>
    <t>Palermo</t>
  </si>
  <si>
    <t>Pital</t>
  </si>
  <si>
    <t>Pitalito</t>
  </si>
  <si>
    <t>Rivera</t>
  </si>
  <si>
    <t>Saladoblanco</t>
  </si>
  <si>
    <t>San Agustín</t>
  </si>
  <si>
    <t>Suaza</t>
  </si>
  <si>
    <t>Tarqui</t>
  </si>
  <si>
    <t>Tello</t>
  </si>
  <si>
    <t>Teruel</t>
  </si>
  <si>
    <t>Tesalia</t>
  </si>
  <si>
    <t>Timaná</t>
  </si>
  <si>
    <t>Villavieja</t>
  </si>
  <si>
    <t>Yaguará</t>
  </si>
  <si>
    <t>Barrancas</t>
  </si>
  <si>
    <t>Distracción</t>
  </si>
  <si>
    <t>El Molino</t>
  </si>
  <si>
    <t>Fonseca</t>
  </si>
  <si>
    <t>Hatonuevo</t>
  </si>
  <si>
    <t>Maicao</t>
  </si>
  <si>
    <t>Riohacha</t>
  </si>
  <si>
    <t>Uribia</t>
  </si>
  <si>
    <t>Urumita</t>
  </si>
  <si>
    <t>Algarrobo</t>
  </si>
  <si>
    <t>Aracataca</t>
  </si>
  <si>
    <t>Ariguaní</t>
  </si>
  <si>
    <t>Ciénaga</t>
  </si>
  <si>
    <t>El Banco</t>
  </si>
  <si>
    <t>El Piñon</t>
  </si>
  <si>
    <t>El Retén</t>
  </si>
  <si>
    <t>Fundación</t>
  </si>
  <si>
    <t>Guamal</t>
  </si>
  <si>
    <t>Nueva Granada</t>
  </si>
  <si>
    <t>Pedraza</t>
  </si>
  <si>
    <t>Pivijay</t>
  </si>
  <si>
    <t>Plato</t>
  </si>
  <si>
    <t>Remolino</t>
  </si>
  <si>
    <t>San Zenón</t>
  </si>
  <si>
    <t>Santa Ana</t>
  </si>
  <si>
    <t>Sitionuevo</t>
  </si>
  <si>
    <t>Zapayán</t>
  </si>
  <si>
    <t>Zona Bananera</t>
  </si>
  <si>
    <t>Cabuyaro</t>
  </si>
  <si>
    <t>Cubarral</t>
  </si>
  <si>
    <t>Cumaral</t>
  </si>
  <si>
    <t>El Castillo</t>
  </si>
  <si>
    <t>El Dorado</t>
  </si>
  <si>
    <t>Lejanías</t>
  </si>
  <si>
    <t>Mapiripán</t>
  </si>
  <si>
    <t>Mesetas</t>
  </si>
  <si>
    <t>Puerto Concordia</t>
  </si>
  <si>
    <t>Puerto Gaitán</t>
  </si>
  <si>
    <t>Puerto Lleras</t>
  </si>
  <si>
    <t>Puerto López</t>
  </si>
  <si>
    <t>Restrepo</t>
  </si>
  <si>
    <t>Uribe</t>
  </si>
  <si>
    <t>Aldana</t>
  </si>
  <si>
    <t>Ancuyá</t>
  </si>
  <si>
    <t>Arboleda</t>
  </si>
  <si>
    <t>Barbacoas</t>
  </si>
  <si>
    <t>Buesaco</t>
  </si>
  <si>
    <t>Chachagüí</t>
  </si>
  <si>
    <t>Colón</t>
  </si>
  <si>
    <t>Consaca</t>
  </si>
  <si>
    <t>Contadero</t>
  </si>
  <si>
    <t>Cuaspud</t>
  </si>
  <si>
    <t>Cumbal</t>
  </si>
  <si>
    <t>Cumbitara</t>
  </si>
  <si>
    <t>El Charco</t>
  </si>
  <si>
    <t>El Peñol</t>
  </si>
  <si>
    <t>El Rosario</t>
  </si>
  <si>
    <t>Francisco Pizarro</t>
  </si>
  <si>
    <t>Funes</t>
  </si>
  <si>
    <t>Guachucal</t>
  </si>
  <si>
    <t>Guaitarilla</t>
  </si>
  <si>
    <t>Gualmatán</t>
  </si>
  <si>
    <t>Iles</t>
  </si>
  <si>
    <t>Imués</t>
  </si>
  <si>
    <t>Ipiales</t>
  </si>
  <si>
    <t>La Cruz</t>
  </si>
  <si>
    <t>La Florida</t>
  </si>
  <si>
    <t>La Llanada</t>
  </si>
  <si>
    <t>La Tola</t>
  </si>
  <si>
    <t>Leiva</t>
  </si>
  <si>
    <t>Linares</t>
  </si>
  <si>
    <t>Los Andes</t>
  </si>
  <si>
    <t>Mallama</t>
  </si>
  <si>
    <t>Olaya Herrera</t>
  </si>
  <si>
    <t>Ospina</t>
  </si>
  <si>
    <t>Policarpa</t>
  </si>
  <si>
    <t>Potosí</t>
  </si>
  <si>
    <t>Puerres</t>
  </si>
  <si>
    <t>Pupiales</t>
  </si>
  <si>
    <t>Roberto Payán</t>
  </si>
  <si>
    <t>Samaniego</t>
  </si>
  <si>
    <t>San Lorenzo</t>
  </si>
  <si>
    <t>San Pablo</t>
  </si>
  <si>
    <t>Sandoná</t>
  </si>
  <si>
    <t>Santacruz</t>
  </si>
  <si>
    <t>Sapuyes</t>
  </si>
  <si>
    <t>Taminango</t>
  </si>
  <si>
    <t>Tangua</t>
  </si>
  <si>
    <t>Túquerres</t>
  </si>
  <si>
    <t>Yacuanquer</t>
  </si>
  <si>
    <t>Abrego</t>
  </si>
  <si>
    <t>Arboledas</t>
  </si>
  <si>
    <t>Bochalema</t>
  </si>
  <si>
    <t>Bucarasica</t>
  </si>
  <si>
    <t>Cachirá</t>
  </si>
  <si>
    <t>Cácota</t>
  </si>
  <si>
    <t>Chinácota</t>
  </si>
  <si>
    <t>Chitagá</t>
  </si>
  <si>
    <t>Convención</t>
  </si>
  <si>
    <t>Cucutilla</t>
  </si>
  <si>
    <t>Durania</t>
  </si>
  <si>
    <t>El Carmen</t>
  </si>
  <si>
    <t>El Tarra</t>
  </si>
  <si>
    <t>El Zulia</t>
  </si>
  <si>
    <t>Gramalote</t>
  </si>
  <si>
    <t>Hacarí</t>
  </si>
  <si>
    <t>Herrán</t>
  </si>
  <si>
    <t>La Esperanza</t>
  </si>
  <si>
    <t>La Playa</t>
  </si>
  <si>
    <t>Labateca</t>
  </si>
  <si>
    <t>Los Patios</t>
  </si>
  <si>
    <t>Lourdes</t>
  </si>
  <si>
    <t>Mutiscua</t>
  </si>
  <si>
    <t>Ocaña</t>
  </si>
  <si>
    <t>Pamplona</t>
  </si>
  <si>
    <t>Pamplonita</t>
  </si>
  <si>
    <t>Ragonvalia</t>
  </si>
  <si>
    <t>Salazar</t>
  </si>
  <si>
    <t>San Calixto</t>
  </si>
  <si>
    <t>Santiago</t>
  </si>
  <si>
    <t>Sardinata</t>
  </si>
  <si>
    <t>Silos</t>
  </si>
  <si>
    <t>Teorama</t>
  </si>
  <si>
    <t>Tibú</t>
  </si>
  <si>
    <t>Villa Caro</t>
  </si>
  <si>
    <t>Mocoa</t>
  </si>
  <si>
    <t>Orito</t>
  </si>
  <si>
    <t>Puerto Asís</t>
  </si>
  <si>
    <t>Puerto Caicedo</t>
  </si>
  <si>
    <t>Puerto Guzmán</t>
  </si>
  <si>
    <t>San Miguel</t>
  </si>
  <si>
    <t>Sibundoy</t>
  </si>
  <si>
    <t>Villagarzón</t>
  </si>
  <si>
    <t>Circasia</t>
  </si>
  <si>
    <t>Filandia</t>
  </si>
  <si>
    <t>Génova</t>
  </si>
  <si>
    <t>La Tebaida</t>
  </si>
  <si>
    <t>Montenegro</t>
  </si>
  <si>
    <t>Pijao</t>
  </si>
  <si>
    <t>Quimbaya</t>
  </si>
  <si>
    <t>Salento</t>
  </si>
  <si>
    <t>Apía</t>
  </si>
  <si>
    <t>Guática</t>
  </si>
  <si>
    <t>La Celia</t>
  </si>
  <si>
    <t>Marsella</t>
  </si>
  <si>
    <t>Mistrató</t>
  </si>
  <si>
    <t>Pueblo Rico</t>
  </si>
  <si>
    <t>Quinchía</t>
  </si>
  <si>
    <t>Santuario</t>
  </si>
  <si>
    <t>Aguada</t>
  </si>
  <si>
    <t>Aratoca</t>
  </si>
  <si>
    <t>Barichara</t>
  </si>
  <si>
    <t>Barrancabermeja</t>
  </si>
  <si>
    <t>California</t>
  </si>
  <si>
    <t>Capitanejo</t>
  </si>
  <si>
    <t>Carcasí</t>
  </si>
  <si>
    <t>Cepitá</t>
  </si>
  <si>
    <t>Cerrito</t>
  </si>
  <si>
    <t>Charalá</t>
  </si>
  <si>
    <t>Charta</t>
  </si>
  <si>
    <t>Chipatá</t>
  </si>
  <si>
    <t>Cimitarra</t>
  </si>
  <si>
    <t>Confines</t>
  </si>
  <si>
    <t>Contratación</t>
  </si>
  <si>
    <t>Coromoro</t>
  </si>
  <si>
    <t>Curití</t>
  </si>
  <si>
    <t>El Guacamayo</t>
  </si>
  <si>
    <t>El Playón</t>
  </si>
  <si>
    <t>Encino</t>
  </si>
  <si>
    <t>Enciso</t>
  </si>
  <si>
    <t>Florián</t>
  </si>
  <si>
    <t>Galán</t>
  </si>
  <si>
    <t>Gambita</t>
  </si>
  <si>
    <t>Guaca</t>
  </si>
  <si>
    <t>Guapotá</t>
  </si>
  <si>
    <t>Guavatá</t>
  </si>
  <si>
    <t>Güepsa</t>
  </si>
  <si>
    <t>Hato</t>
  </si>
  <si>
    <t>Jesús María</t>
  </si>
  <si>
    <t>Jordán</t>
  </si>
  <si>
    <t>La Belleza</t>
  </si>
  <si>
    <t>Landázuri</t>
  </si>
  <si>
    <t>Lebríja</t>
  </si>
  <si>
    <t>Los Santos</t>
  </si>
  <si>
    <t>Macaravita</t>
  </si>
  <si>
    <t>Málaga</t>
  </si>
  <si>
    <t>Matanza</t>
  </si>
  <si>
    <t>Mogotes</t>
  </si>
  <si>
    <t>Molagavita</t>
  </si>
  <si>
    <t>Ocamonte</t>
  </si>
  <si>
    <t>Oiba</t>
  </si>
  <si>
    <t>Onzaga</t>
  </si>
  <si>
    <t>Palmar</t>
  </si>
  <si>
    <t>Páramo</t>
  </si>
  <si>
    <t>Pinchote</t>
  </si>
  <si>
    <t>Puente Nacional</t>
  </si>
  <si>
    <t>Puerto Parra</t>
  </si>
  <si>
    <t>Puerto Wilches</t>
  </si>
  <si>
    <t>San Benito</t>
  </si>
  <si>
    <t>San Gil</t>
  </si>
  <si>
    <t>San Joaquín</t>
  </si>
  <si>
    <t>Simacota</t>
  </si>
  <si>
    <t>Socorro</t>
  </si>
  <si>
    <t>Suaita</t>
  </si>
  <si>
    <t>Suratá</t>
  </si>
  <si>
    <t>Tona</t>
  </si>
  <si>
    <t>Vélez</t>
  </si>
  <si>
    <t>Vetas</t>
  </si>
  <si>
    <t>Zapatoca</t>
  </si>
  <si>
    <t>Caimito</t>
  </si>
  <si>
    <t>Coloso</t>
  </si>
  <si>
    <t>Corozal</t>
  </si>
  <si>
    <t>Coveñas</t>
  </si>
  <si>
    <t>El Roble</t>
  </si>
  <si>
    <t>Galeras</t>
  </si>
  <si>
    <t>Guaranda</t>
  </si>
  <si>
    <t>Los Palmitos</t>
  </si>
  <si>
    <t>Majagual</t>
  </si>
  <si>
    <t>Morroa</t>
  </si>
  <si>
    <t>Ovejas</t>
  </si>
  <si>
    <t>Palmito</t>
  </si>
  <si>
    <t>Sampués</t>
  </si>
  <si>
    <t>San Benito Abad</t>
  </si>
  <si>
    <t>San Marcos</t>
  </si>
  <si>
    <t>San Onofre</t>
  </si>
  <si>
    <t>Tolú Viejo</t>
  </si>
  <si>
    <t>Alpujarra</t>
  </si>
  <si>
    <t>Alvarado</t>
  </si>
  <si>
    <t>Ambalema</t>
  </si>
  <si>
    <t>Anzoátegui</t>
  </si>
  <si>
    <t>Armero</t>
  </si>
  <si>
    <t>Ataco</t>
  </si>
  <si>
    <t>Cajamarca</t>
  </si>
  <si>
    <t>Casabianca</t>
  </si>
  <si>
    <t>Chaparral</t>
  </si>
  <si>
    <t>Coello</t>
  </si>
  <si>
    <t>Coyaima</t>
  </si>
  <si>
    <t>Cunday</t>
  </si>
  <si>
    <t>Dolores</t>
  </si>
  <si>
    <t>Espinal</t>
  </si>
  <si>
    <t>Falan</t>
  </si>
  <si>
    <t>Flandes</t>
  </si>
  <si>
    <t>Fresno</t>
  </si>
  <si>
    <t>Guamo</t>
  </si>
  <si>
    <t>Herveo</t>
  </si>
  <si>
    <t>Honda</t>
  </si>
  <si>
    <t>Icononzo</t>
  </si>
  <si>
    <t>Lérida</t>
  </si>
  <si>
    <t>Líbano</t>
  </si>
  <si>
    <t>Mariquita</t>
  </si>
  <si>
    <t>Melgar</t>
  </si>
  <si>
    <t>Murillo</t>
  </si>
  <si>
    <t>Natagaima</t>
  </si>
  <si>
    <t>Ortega</t>
  </si>
  <si>
    <t>Palocabildo</t>
  </si>
  <si>
    <t>Piedras</t>
  </si>
  <si>
    <t>Planadas</t>
  </si>
  <si>
    <t>Prado</t>
  </si>
  <si>
    <t>Purificación</t>
  </si>
  <si>
    <t>Roncesvalles</t>
  </si>
  <si>
    <t>Rovira</t>
  </si>
  <si>
    <t>Saldaña</t>
  </si>
  <si>
    <t>San Antonio</t>
  </si>
  <si>
    <t>Santa Isabel</t>
  </si>
  <si>
    <t>Venadillo</t>
  </si>
  <si>
    <t>Villahermosa</t>
  </si>
  <si>
    <t>Villarrica</t>
  </si>
  <si>
    <t>Alcalá</t>
  </si>
  <si>
    <t>Andalucía</t>
  </si>
  <si>
    <t>Ansermanuevo</t>
  </si>
  <si>
    <t>Buenaventura</t>
  </si>
  <si>
    <t>Bugalagrande</t>
  </si>
  <si>
    <t>Caicedonia</t>
  </si>
  <si>
    <t>Calima</t>
  </si>
  <si>
    <t>Cartago</t>
  </si>
  <si>
    <t>Dagua</t>
  </si>
  <si>
    <t>El Águila</t>
  </si>
  <si>
    <t>El Cairo</t>
  </si>
  <si>
    <t>El Cerrito</t>
  </si>
  <si>
    <t>El Dovio</t>
  </si>
  <si>
    <t>Florida</t>
  </si>
  <si>
    <t>Ginebra</t>
  </si>
  <si>
    <t>Guacarí</t>
  </si>
  <si>
    <t>La Cumbre</t>
  </si>
  <si>
    <t>Obando</t>
  </si>
  <si>
    <t>Pradera</t>
  </si>
  <si>
    <t>Riofrío</t>
  </si>
  <si>
    <t>Roldanillo</t>
  </si>
  <si>
    <t>Sevilla</t>
  </si>
  <si>
    <t>Toro</t>
  </si>
  <si>
    <t>Trujillo</t>
  </si>
  <si>
    <t>Tuluá</t>
  </si>
  <si>
    <t>Ulloa</t>
  </si>
  <si>
    <t>Versalles</t>
  </si>
  <si>
    <t>Vijes</t>
  </si>
  <si>
    <t>Yotoco</t>
  </si>
  <si>
    <t>Zarzal</t>
  </si>
  <si>
    <t>Mitú</t>
  </si>
  <si>
    <t>Taraira</t>
  </si>
  <si>
    <t>Cumaribo</t>
  </si>
  <si>
    <t>La Primavera</t>
  </si>
  <si>
    <t>Puerto Carreño</t>
  </si>
  <si>
    <t>Santa Rosalía</t>
  </si>
  <si>
    <t>El Carmen De Viboral</t>
  </si>
  <si>
    <t>Guatape</t>
  </si>
  <si>
    <t>San Andrés De Cuerquía</t>
  </si>
  <si>
    <t>San José De La Montaña</t>
  </si>
  <si>
    <t>San Juan De Urabá</t>
  </si>
  <si>
    <t>San Pedro De Uraba</t>
  </si>
  <si>
    <t>Santa Rosa De Osos</t>
  </si>
  <si>
    <t>Santafé De Antioquia</t>
  </si>
  <si>
    <t>Sonson</t>
  </si>
  <si>
    <t xml:space="preserve">Vigía Del Fuerte </t>
  </si>
  <si>
    <t>Campo De La Cruz</t>
  </si>
  <si>
    <t>Juan De Acosta</t>
  </si>
  <si>
    <t>Palmar De Varela</t>
  </si>
  <si>
    <t>Bogotá, D. C.</t>
  </si>
  <si>
    <t>Altos Del Rosario</t>
  </si>
  <si>
    <t>Barranco De Loba</t>
  </si>
  <si>
    <t>El Carmen De Bolívar</t>
  </si>
  <si>
    <t>Hatillo De Loba</t>
  </si>
  <si>
    <t xml:space="preserve">María La Baja </t>
  </si>
  <si>
    <t xml:space="preserve">Montecristo   </t>
  </si>
  <si>
    <t>San Jacinto Del Cauca</t>
  </si>
  <si>
    <t>San Martín De Loba</t>
  </si>
  <si>
    <t>Santa Rosa Del Sur</t>
  </si>
  <si>
    <t xml:space="preserve">Tiquisio   </t>
  </si>
  <si>
    <t xml:space="preserve">Turbaná   </t>
  </si>
  <si>
    <t>Paz De Río</t>
  </si>
  <si>
    <t>San José De Pare</t>
  </si>
  <si>
    <t>San Luis De Gaceno</t>
  </si>
  <si>
    <t>San Miguel De Sema</t>
  </si>
  <si>
    <t>San Pablo De Borbur</t>
  </si>
  <si>
    <t>Santa Rosa De Viterbo</t>
  </si>
  <si>
    <t xml:space="preserve">Soracá   </t>
  </si>
  <si>
    <t>Villa De Leyva</t>
  </si>
  <si>
    <t>Municipio de Pensilvania</t>
  </si>
  <si>
    <t>Belén De Los Andaquies</t>
  </si>
  <si>
    <t xml:space="preserve">Caquetápuerto Rico  </t>
  </si>
  <si>
    <t>Cartagena Del Chairá</t>
  </si>
  <si>
    <t xml:space="preserve">La Montañita  </t>
  </si>
  <si>
    <t>San José Del Fragua</t>
  </si>
  <si>
    <t>San Vicente Del Caguán</t>
  </si>
  <si>
    <t>Chameza</t>
  </si>
  <si>
    <t>Paz De Ariporo</t>
  </si>
  <si>
    <t>San Luis De Palenque</t>
  </si>
  <si>
    <t>Santander De Quilichao</t>
  </si>
  <si>
    <t>La Jagua De Ibirico</t>
  </si>
  <si>
    <t>Río De Oro</t>
  </si>
  <si>
    <t xml:space="preserve">Tamalameque   </t>
  </si>
  <si>
    <t>Carmen Del Darien</t>
  </si>
  <si>
    <t>El Cantón Del San Pablo</t>
  </si>
  <si>
    <t>El Carmen De Atrato</t>
  </si>
  <si>
    <t>El Litoral Del San Juan</t>
  </si>
  <si>
    <t xml:space="preserve">Juradó   </t>
  </si>
  <si>
    <t xml:space="preserve">Nóvita   </t>
  </si>
  <si>
    <t>San José Del Palmar</t>
  </si>
  <si>
    <t>Ciénaga De Oro</t>
  </si>
  <si>
    <t>San Bernardo Del Viento</t>
  </si>
  <si>
    <t>San José De Uré</t>
  </si>
  <si>
    <t>Agua De Dios</t>
  </si>
  <si>
    <t>Carmen De Carupa</t>
  </si>
  <si>
    <t>Guayabal De Siquima</t>
  </si>
  <si>
    <t>San Antonio Del Tequendama</t>
  </si>
  <si>
    <t>San Juan De Río Seco</t>
  </si>
  <si>
    <t>Villa De San Diego De Ubate</t>
  </si>
  <si>
    <t>San José Del Guaviare</t>
  </si>
  <si>
    <t>Dibulla</t>
  </si>
  <si>
    <t>La Jagua Del Pilar</t>
  </si>
  <si>
    <t>San Juan Del Cesar</t>
  </si>
  <si>
    <t>Cerro De San Antonio</t>
  </si>
  <si>
    <t>Chibolo</t>
  </si>
  <si>
    <t>Pijiño Del Carmen</t>
  </si>
  <si>
    <t xml:space="preserve">Puebloviejo   </t>
  </si>
  <si>
    <t>Sabanas De San Angel</t>
  </si>
  <si>
    <t>San Sebastián De Buenavista</t>
  </si>
  <si>
    <t>Santa Bárbara De Pinto</t>
  </si>
  <si>
    <t xml:space="preserve">Tenerife   </t>
  </si>
  <si>
    <t>Acacías</t>
  </si>
  <si>
    <t>Barranca De Upía</t>
  </si>
  <si>
    <t>Castilla La Nueva</t>
  </si>
  <si>
    <t xml:space="preserve">El Calvario  </t>
  </si>
  <si>
    <t>Fuente De Oro</t>
  </si>
  <si>
    <t xml:space="preserve">La Macarena  </t>
  </si>
  <si>
    <t>San Carlos De Guaroa</t>
  </si>
  <si>
    <t>San Juan De Arama</t>
  </si>
  <si>
    <t xml:space="preserve">San Juanito  </t>
  </si>
  <si>
    <t>Vistahermosa</t>
  </si>
  <si>
    <t>El Tablón De Gómez</t>
  </si>
  <si>
    <t>Magüi</t>
  </si>
  <si>
    <t>San Pedro De Cartago</t>
  </si>
  <si>
    <t>Tumaco</t>
  </si>
  <si>
    <t>Villa Del Rosario</t>
  </si>
  <si>
    <t>Puerto Leguízamo</t>
  </si>
  <si>
    <t>Valle Del Guamuez</t>
  </si>
  <si>
    <t>Calarca</t>
  </si>
  <si>
    <t>Belén De Umbría</t>
  </si>
  <si>
    <t>Santa Rosa De Cabal</t>
  </si>
  <si>
    <t>Chima</t>
  </si>
  <si>
    <t>El Carmen De Chucurí</t>
  </si>
  <si>
    <t>Palmas Del Socorro</t>
  </si>
  <si>
    <t>Sabana De Torres</t>
  </si>
  <si>
    <t>San José De Miranda</t>
  </si>
  <si>
    <t>San Vicente De Chucurí</t>
  </si>
  <si>
    <t>Santa Helena Del Opón</t>
  </si>
  <si>
    <t>Valle De San José</t>
  </si>
  <si>
    <t xml:space="preserve">Chalán   </t>
  </si>
  <si>
    <t>San Juan De Betulia</t>
  </si>
  <si>
    <t>San Luis De Sincé</t>
  </si>
  <si>
    <t>Santiago De Tolú</t>
  </si>
  <si>
    <t>Carmen De Apicalá</t>
  </si>
  <si>
    <t>Rioblanco</t>
  </si>
  <si>
    <t>Valle De San Juan</t>
  </si>
  <si>
    <t>Guadalajara De Buga</t>
  </si>
  <si>
    <t xml:space="preserve">Valle Del Caucarestrepo </t>
  </si>
  <si>
    <t>Caruru</t>
  </si>
  <si>
    <t>Cluster</t>
  </si>
  <si>
    <t>Llave</t>
  </si>
  <si>
    <t>Otro</t>
  </si>
  <si>
    <t>Código del producto</t>
  </si>
  <si>
    <t>Uniforme</t>
  </si>
  <si>
    <t>CAT1-001</t>
  </si>
  <si>
    <t>CAT1-002</t>
  </si>
  <si>
    <t>Uniforme tipo 1 recomendable para personal de banda sinfónica, entre otros. Clima frío y cálido.</t>
  </si>
  <si>
    <t>CAT1-003</t>
  </si>
  <si>
    <t>CAT1-004</t>
  </si>
  <si>
    <t>CAT1-005</t>
  </si>
  <si>
    <t>CAT1-006</t>
  </si>
  <si>
    <t>CAT1-007</t>
  </si>
  <si>
    <t>CAT1-008</t>
  </si>
  <si>
    <t>CAT1-009</t>
  </si>
  <si>
    <t>CAT1-010</t>
  </si>
  <si>
    <t>Corbata.</t>
  </si>
  <si>
    <t>CAT1-011</t>
  </si>
  <si>
    <t>CAT1-012</t>
  </si>
  <si>
    <t>CAT1-013</t>
  </si>
  <si>
    <t>CAT1-014</t>
  </si>
  <si>
    <t>CAT1-015</t>
  </si>
  <si>
    <t>CAT1-016</t>
  </si>
  <si>
    <t>Logo corporativo bordado tamaño bolsillo.</t>
  </si>
  <si>
    <t>Logo corporativo bordado tamaño espalda.</t>
  </si>
  <si>
    <t>Logo corporativo estampado tamaño bolsillo a una tinta.</t>
  </si>
  <si>
    <t>Logo corporativo estampado tamaño bolsillo a dos tintas.</t>
  </si>
  <si>
    <t>Logo corporativo estampado tamaño bolsillo a tres tintas.</t>
  </si>
  <si>
    <t>Logo corporativo estampado tamaño bolsillo a más de tres tintas.</t>
  </si>
  <si>
    <t>Logo corporativo estampado tamaño espalda a una tinta.</t>
  </si>
  <si>
    <t>Logo corporativo estampado tamaño espalda a dos tintas.</t>
  </si>
  <si>
    <t>Logo corporativo estampado tamaño espalda a tres tintas.</t>
  </si>
  <si>
    <t>Logo corporativo estampado tamaño espalda a más de tres tintas.</t>
  </si>
  <si>
    <t>Modalidades de entrega</t>
  </si>
  <si>
    <t>Set de tallas</t>
  </si>
  <si>
    <t>Logo corporativo</t>
  </si>
  <si>
    <t>Bordado tam. bolsillo.</t>
  </si>
  <si>
    <t>Bordado tam. espalda.</t>
  </si>
  <si>
    <t>Estamp. tam. bolsillo a una tinta.</t>
  </si>
  <si>
    <t>Estamp. tam. bolsillo a dos tintas.</t>
  </si>
  <si>
    <t>Estamp. tam. bolsillo a tres tintas.</t>
  </si>
  <si>
    <t>Estamp. tam. bolsillo a más de tres tintas.</t>
  </si>
  <si>
    <t>Estamp. tam. espalda a una tinta.</t>
  </si>
  <si>
    <t>Estamp. tam. espalda a dos tintas.</t>
  </si>
  <si>
    <t>Estamp. tam. espalda a tres tintas.</t>
  </si>
  <si>
    <t>Estamp. tam. espalda a más de tres tintas.</t>
  </si>
  <si>
    <t>Nombre Original</t>
  </si>
  <si>
    <t>Lista Booleana</t>
  </si>
  <si>
    <t>Si</t>
  </si>
  <si>
    <t>Filtro principal del catalago</t>
  </si>
  <si>
    <t>&lt;&gt;*logo*</t>
  </si>
  <si>
    <t>Este campo es calculado mediante filtro avanzado</t>
  </si>
  <si>
    <t>Filtro para codigos de productos sin duplicados (El filtro esta en la hoja listas)</t>
  </si>
  <si>
    <t>¿Cuál?</t>
  </si>
  <si>
    <t>Otro municipio</t>
  </si>
  <si>
    <t>General</t>
  </si>
  <si>
    <t>todos</t>
  </si>
  <si>
    <t>Catálogo esta modalidad se coloca mediante codigo para la cat 5 y cat 10</t>
  </si>
  <si>
    <t>rescot</t>
  </si>
  <si>
    <t>Precio unitario</t>
  </si>
  <si>
    <t>Subtotal</t>
  </si>
  <si>
    <t>IVA</t>
  </si>
  <si>
    <t>Valor Total</t>
  </si>
  <si>
    <t>rescot subtotales</t>
  </si>
  <si>
    <t>Filtro para realizar los calculos del valor minimo mucho mas facil</t>
  </si>
  <si>
    <t>Simulador</t>
  </si>
  <si>
    <t>Variable</t>
  </si>
  <si>
    <t>Valor</t>
  </si>
  <si>
    <t>Campo disponible 1</t>
  </si>
  <si>
    <t>Campo disponible 2</t>
  </si>
  <si>
    <t>Campo disponible 3</t>
  </si>
  <si>
    <t>col_ganador_rescot</t>
  </si>
  <si>
    <t>Variable que sirve para el buscarv del precio mas bajo</t>
  </si>
  <si>
    <t>total_grav</t>
  </si>
  <si>
    <t>$Y$12:$AG$12</t>
  </si>
  <si>
    <t>$Y$14:$AG$14</t>
  </si>
  <si>
    <t>$Y$16:$AG$16</t>
  </si>
  <si>
    <t>$J$22:$M$23</t>
  </si>
  <si>
    <t>$J$25:$M$26</t>
  </si>
  <si>
    <t>$J$25</t>
  </si>
  <si>
    <t>$R$22:$U$23</t>
  </si>
  <si>
    <t>$R$25:$U$26</t>
  </si>
  <si>
    <t>$R$25</t>
  </si>
  <si>
    <t>$Y$22:$AA$23</t>
  </si>
  <si>
    <t>$Y$25:$AA$26</t>
  </si>
  <si>
    <t>$Y$25</t>
  </si>
  <si>
    <t>af</t>
  </si>
  <si>
    <t>ae</t>
  </si>
  <si>
    <t>Descuento</t>
  </si>
  <si>
    <t>Precio Total</t>
  </si>
  <si>
    <t>Total</t>
  </si>
  <si>
    <t>Valor IVA</t>
  </si>
  <si>
    <t>cotizacion</t>
  </si>
  <si>
    <t>col_prov_seleccionado</t>
  </si>
  <si>
    <t>Variable que sirve para el buscarv del proveedor seleccionado</t>
  </si>
  <si>
    <t>Lista Proveedores - Cot</t>
  </si>
  <si>
    <t>Subtotales</t>
  </si>
  <si>
    <t>Subtotales hoja cotizacion</t>
  </si>
  <si>
    <t>Lista proveedores admitidos</t>
  </si>
  <si>
    <t>cod_tabla</t>
  </si>
  <si>
    <t>col_descripcion</t>
  </si>
  <si>
    <t>Item</t>
  </si>
  <si>
    <t>1</t>
  </si>
  <si>
    <t>Configuración</t>
  </si>
  <si>
    <t>*</t>
  </si>
  <si>
    <t>Acuerdo marco de precios para la adquisición de servicios de apoyo al modelo de Gestión Territorial</t>
  </si>
  <si>
    <t>Versión del simulador</t>
  </si>
  <si>
    <t>fecha del simulador</t>
  </si>
  <si>
    <t>Menu de navegación</t>
  </si>
  <si>
    <t>123U</t>
  </si>
  <si>
    <t>Descripción Gravámen</t>
  </si>
  <si>
    <t>NO</t>
  </si>
  <si>
    <t>MercancÃ­a</t>
  </si>
  <si>
    <t>CÃ³digo de unidad de medida</t>
  </si>
  <si>
    <t>DescripciÃ³n</t>
  </si>
  <si>
    <t>Tipo,Cantidad,CÃ³digo de unidad de medida,Precio base,Divisa,DescripciÃ³n,MercancÃ­a</t>
  </si>
  <si>
    <t>csv_generado</t>
  </si>
  <si>
    <t>Sirve para activar la imagen de "Generar cotización"</t>
  </si>
  <si>
    <t>con * si quiero que filtren TODOS</t>
  </si>
  <si>
    <t>Adicionar fila logo</t>
  </si>
  <si>
    <t>Solcot</t>
  </si>
  <si>
    <t>fila_logo</t>
  </si>
  <si>
    <t>ojo, en esta columna hay texto en blanco que sirve de control</t>
  </si>
  <si>
    <t>CAT1-018-8</t>
  </si>
  <si>
    <t>SOLICITUD DE COTIZACIÓN</t>
  </si>
  <si>
    <t>RESUMEN DE COTIZACIÓN</t>
  </si>
  <si>
    <t>COTIZACIÓN</t>
  </si>
  <si>
    <t>CONFIGURACIÓN</t>
  </si>
  <si>
    <t>Adicionar fila logo combinado</t>
  </si>
  <si>
    <t>voy configutando las rutinas de logo si y logo no</t>
  </si>
  <si>
    <t>hacenfalta los codigos d la hoja</t>
  </si>
  <si>
    <t>Logo compuesto</t>
  </si>
  <si>
    <t>estot estabilizando el uso de los logos ompuestos</t>
  </si>
  <si>
    <t>me falta acomodar para que cuando se cambie la cantidad se adicionen las filas o se borren filas</t>
  </si>
  <si>
    <t>me falta cambiar para que cuando se cambie el tipo de logo a "Logo compuesto" me elimine lo que previamente habia (de pronto puede alicar para todos los tipos de logos</t>
  </si>
  <si>
    <t>Segmento</t>
  </si>
  <si>
    <t>Segmentos</t>
  </si>
  <si>
    <t>Suite Corporativa</t>
  </si>
  <si>
    <t>Software General</t>
  </si>
  <si>
    <t>ESRI</t>
  </si>
  <si>
    <t>Google</t>
  </si>
  <si>
    <t>TRM</t>
  </si>
  <si>
    <t>&gt;&gt;&gt;&gt;&gt; Software por catalogo</t>
  </si>
  <si>
    <t>Codigo</t>
  </si>
  <si>
    <t>Moneda</t>
  </si>
  <si>
    <t>Precio</t>
  </si>
  <si>
    <t>Unidad</t>
  </si>
  <si>
    <t>Zona</t>
  </si>
  <si>
    <t>Asistencia</t>
  </si>
  <si>
    <t>Perfil</t>
  </si>
  <si>
    <t>Catálogo</t>
  </si>
  <si>
    <t>Actualización</t>
  </si>
  <si>
    <t>Licencia Nueva</t>
  </si>
  <si>
    <t>Licencia de Suscripción Anual</t>
  </si>
  <si>
    <t>Licencia Perpetua</t>
  </si>
  <si>
    <t>Licencia de Suscripción Mensual</t>
  </si>
  <si>
    <t>Acuerdo de licenciamiento</t>
  </si>
  <si>
    <t>Nombre</t>
  </si>
  <si>
    <t>Forma de pago</t>
  </si>
  <si>
    <t>Información adicional</t>
  </si>
  <si>
    <t>Llave disponible</t>
  </si>
  <si>
    <t>&lt;&lt;&lt;&lt;Esta es la lista inicial, no tiene ningun tipo de programación</t>
  </si>
  <si>
    <t>^^^^^^^ Criterios de filtro avanzado</t>
  </si>
  <si>
    <t>Propósito</t>
  </si>
  <si>
    <t>Lista desplegable de Catálogo</t>
  </si>
  <si>
    <t>&lt;&lt;&lt;&lt;Lista desplegable de cataálogos del segmento y propósito
Se trabaja mediante un filtro avanzado en el codigo</t>
  </si>
  <si>
    <t>Lista desplegable de Categorias</t>
  </si>
  <si>
    <t>&lt;&lt;&lt;&lt;Lista desplegable de Categorias dependiente del segmento, proposito y catalogo
Se trabaja mediante un filtro avanzado en el codigo</t>
  </si>
  <si>
    <t>Servicios Complementarios</t>
  </si>
  <si>
    <t>Workspace</t>
  </si>
  <si>
    <t>Gemini Enterprise for Workspace</t>
  </si>
  <si>
    <t>Gemini Business for Workspace</t>
  </si>
  <si>
    <t>AI Security</t>
  </si>
  <si>
    <t>AI Meetings and Messaging</t>
  </si>
  <si>
    <t>PLANIDEA</t>
  </si>
  <si>
    <t>&lt;&gt;*Servicios Complementarios*</t>
  </si>
  <si>
    <t>Filtro1 catalogo</t>
  </si>
  <si>
    <t>&lt;&lt;&lt;&lt;Filtro para generar el listado de productos para el primer universo muestral (todos los codigos de productos permitidos según las selecciones previas
Se trabaja mediante un filtro avanzado en el codigo
Nota: El destino de este filtro es cat_filtro1 y el unique es false</t>
  </si>
  <si>
    <t>Filtro2 catalogo</t>
  </si>
  <si>
    <t>Tipo Proveedor</t>
  </si>
  <si>
    <t>Tipo proveedor</t>
  </si>
  <si>
    <t>Habilitado</t>
  </si>
  <si>
    <t>MIPYME</t>
  </si>
  <si>
    <t>Proveedor_precio_minimo</t>
  </si>
  <si>
    <t>Precio unitario + Gravámenes</t>
  </si>
  <si>
    <t>Umbral MIPYME</t>
  </si>
  <si>
    <t>Precio Unitario + Gravámenes</t>
  </si>
  <si>
    <t>% IVA</t>
  </si>
  <si>
    <t>Proposito</t>
  </si>
  <si>
    <t>Campo disponible</t>
  </si>
  <si>
    <t>$AD$22</t>
  </si>
  <si>
    <t>$AD$22:$AG$23</t>
  </si>
  <si>
    <t>$AD$25</t>
  </si>
  <si>
    <t>$AD$25:$AG$26</t>
  </si>
  <si>
    <t>Campo no aplica ya que es formulado y sin edición</t>
  </si>
  <si>
    <t>Suite Corporativa y Software General</t>
  </si>
  <si>
    <t>Se utiliza cuando se selecciona Suite General o Software Corporativo</t>
  </si>
  <si>
    <t>Innovación (Ctel_ep)</t>
  </si>
  <si>
    <t>Se utiliza cuando se selecciona Ctel_ep (innovación)</t>
  </si>
  <si>
    <t>Descripción general de la solución de software requerida</t>
  </si>
  <si>
    <t>Concepto</t>
  </si>
  <si>
    <t xml:space="preserve">Costos de Desarrollo </t>
  </si>
  <si>
    <t>Costos de Gestion y Planificacion</t>
  </si>
  <si>
    <t>Costos de Pruebas y Control de Calidad</t>
  </si>
  <si>
    <t>Costos de Implementacion y Despliegue</t>
  </si>
  <si>
    <t>Costos de Mantenimiento y Soporte</t>
  </si>
  <si>
    <t>Suite Corporativa y Software general</t>
  </si>
  <si>
    <t>Suite Corporativa, Software General, N/A</t>
  </si>
  <si>
    <t>s</t>
  </si>
  <si>
    <t>$J$28</t>
  </si>
  <si>
    <t>$J$28:$AG$30</t>
  </si>
  <si>
    <t>Se utiliza cuando se selecciona Suite General o Software Corporativo     Nota: Ojo que las formulas estan diseñadas para que funcionen cuando se peguen en el destino, y por lo tanto aquí puyede que no tengan mucho sentido</t>
  </si>
  <si>
    <t>Aplica para CetlEP</t>
  </si>
  <si>
    <t>Se utiliza cuando se selecciona CtelEP para "borrar" los cuadors de las otras categorias</t>
  </si>
  <si>
    <t>Precio + Gravámenes</t>
  </si>
  <si>
    <t>Precio (COP)</t>
  </si>
  <si>
    <t>CLOUD LABS. SAS</t>
  </si>
  <si>
    <t>GOVTECH</t>
  </si>
  <si>
    <t>INFO-VISIBLE</t>
  </si>
  <si>
    <t>INNCORE ADVISORS SAS</t>
  </si>
  <si>
    <t>INNLAB S.A.S</t>
  </si>
  <si>
    <t>MAESTROS DEL CLOUD</t>
  </si>
  <si>
    <t>NIMBU.GOV</t>
  </si>
  <si>
    <t>NUAWI</t>
  </si>
  <si>
    <t>PLES</t>
  </si>
  <si>
    <t>POINTMIND</t>
  </si>
  <si>
    <t>ROYAL TECH GROUP SAS</t>
  </si>
  <si>
    <t>SOFT180</t>
  </si>
  <si>
    <t>UT-SEBE-CCENEG- 075-02-2024</t>
  </si>
  <si>
    <t>CONS-ROYAL-SOTELCO</t>
  </si>
  <si>
    <t>NETWORK &amp; ACCESORIES SAS</t>
  </si>
  <si>
    <t>NEXURA INTERNACIONAL</t>
  </si>
  <si>
    <t>NUVA S.A.S</t>
  </si>
  <si>
    <t>PROCIBERNETICA S.A.</t>
  </si>
  <si>
    <t>SERVINFORMACION</t>
  </si>
  <si>
    <t>SOLUCIONES ORION SUCURSAL COLOMBIA</t>
  </si>
  <si>
    <t>UNIÓN TEMPORAL NEWSOURCE</t>
  </si>
  <si>
    <t>XERTICA</t>
  </si>
  <si>
    <t>IBM</t>
  </si>
  <si>
    <t>Datos e IA</t>
  </si>
  <si>
    <t>Application Modernization</t>
  </si>
  <si>
    <t>Automation IT</t>
  </si>
  <si>
    <t>Sustainability Software</t>
  </si>
  <si>
    <t>ANALITICA &amp; GESTIÓN S.A.S</t>
  </si>
  <si>
    <t>COLSOF S.A.S</t>
  </si>
  <si>
    <t>CONTROLES EMPRESARIALES S.A.S</t>
  </si>
  <si>
    <t>DACARTEC INTERNATIONAL SERVICES ANDINA S.A.S</t>
  </si>
  <si>
    <t>GLOBAL TECHNOLOGY SERVICES GTS SA</t>
  </si>
  <si>
    <t>IDEALOGIC</t>
  </si>
  <si>
    <t>REDCOMPUTO LTDA</t>
  </si>
  <si>
    <t>SOAIN SOFTWARE ASSOCIATES SAS</t>
  </si>
  <si>
    <t>SONDA DE COLOMBIA S.A.</t>
  </si>
  <si>
    <t>UNIÓN TEMPORAL RICOH-ORIGIN IAD SOFTWARE 2024</t>
  </si>
  <si>
    <t>ORACLE</t>
  </si>
  <si>
    <t>Oracle Base Porfolio</t>
  </si>
  <si>
    <t>Oracle Java SE Universal Subscription to Public Sector</t>
  </si>
  <si>
    <t>Oracle Linux</t>
  </si>
  <si>
    <t>Oracle Primavera P6 EPPM and Primavera Cloud</t>
  </si>
  <si>
    <t>Oracle EPM Cloud</t>
  </si>
  <si>
    <t>Oracle Enterprise Resource Planning (ERP)</t>
  </si>
  <si>
    <t>Oracle Fusion Human Capital Management (HCM) Cloud Service</t>
  </si>
  <si>
    <t>Oracle Fusion Sales and Service Cloud Service</t>
  </si>
  <si>
    <t>Oracle CX Service Cloud</t>
  </si>
  <si>
    <t>Oracle CX Marketing Cloud B2B</t>
  </si>
  <si>
    <t>Servicios de Educación</t>
  </si>
  <si>
    <t>CSS</t>
  </si>
  <si>
    <t>AXENTRIA CONSULTING GROUP SAS</t>
  </si>
  <si>
    <t>BMIND</t>
  </si>
  <si>
    <t>COMWARE</t>
  </si>
  <si>
    <t>ENTELGY</t>
  </si>
  <si>
    <t>ITERIA SAS</t>
  </si>
  <si>
    <t>VMWARE</t>
  </si>
  <si>
    <t>AVI LOAD BALANCER</t>
  </si>
  <si>
    <t>DATA</t>
  </si>
  <si>
    <t>DATA PROTECTION</t>
  </si>
  <si>
    <t>EDGE COMPUTING</t>
  </si>
  <si>
    <t>PRIVATE AI FOUNDATION</t>
  </si>
  <si>
    <t>SAM-VCF</t>
  </si>
  <si>
    <t>SPRING</t>
  </si>
  <si>
    <t>TAM-VCF</t>
  </si>
  <si>
    <t>TANZU UNIT</t>
  </si>
  <si>
    <t>TIS</t>
  </si>
  <si>
    <t>VCF</t>
  </si>
  <si>
    <t>VELOCLOUD</t>
  </si>
  <si>
    <t>VSAN</t>
  </si>
  <si>
    <t>VSPHERE</t>
  </si>
  <si>
    <t>CONSORCIO IAD DINAMICO SOFTWAREONE</t>
  </si>
  <si>
    <t>GREEN SERVICES AND SOLUTIONS S.A.S.</t>
  </si>
  <si>
    <t>M.S.L. DISTRIBUCIONES Y CIA S.A.S</t>
  </si>
  <si>
    <t>ALFAPEOPLE ANDINO S.A.S</t>
  </si>
  <si>
    <t>COMCEL S.A.</t>
  </si>
  <si>
    <t>COMERCIALIZADORA SERLE.COM</t>
  </si>
  <si>
    <t>NIMBUTECH</t>
  </si>
  <si>
    <t>UNION TEMPORAL BGH 2024</t>
  </si>
  <si>
    <t>UNION TEMPORAL CATALOGO DE SOFTWARE ARCGIS DE ESRI</t>
  </si>
  <si>
    <t>GOOGLE</t>
  </si>
  <si>
    <t>MICROSOFT</t>
  </si>
  <si>
    <t>Proveedores autorizados</t>
  </si>
  <si>
    <t>Campo dispponible</t>
  </si>
  <si>
    <t>Codigo valida Item</t>
  </si>
  <si>
    <t>sxc02</t>
  </si>
  <si>
    <t>Posible hoja a futuro en la que relacione las descripciones en una tabla aparte de la de los precios</t>
  </si>
  <si>
    <t>Software por catalogo II</t>
  </si>
  <si>
    <t>Requerimiento adicional</t>
  </si>
  <si>
    <t xml:space="preserve">Descripción </t>
  </si>
  <si>
    <t>INFORMACION SUMINISTRADA POR LA ENTIDAD COMPRADORA</t>
  </si>
  <si>
    <t>Nombre y Nit de la Entidad Estatal a la cual se le entregará la titularidad de las licencias adquiridas.</t>
  </si>
  <si>
    <t>Datos Contacto de entrega (Especificar nombre, teléfono y correo electrónico).</t>
  </si>
  <si>
    <t>Funciones a realizar el soporte en sitio.</t>
  </si>
  <si>
    <t>Área de conocimiento de las personas que prestan el servicio de soporte técnico proactivo.</t>
  </si>
  <si>
    <t>Área de conocimiento de las personas que prestan el servicio de soporte técnico reactivo.</t>
  </si>
  <si>
    <t>Mecanismo de solicitud del soporte reactivo.</t>
  </si>
  <si>
    <t>Especificar que información o que bases de datos se van a migrar. Aplica en el caso que la Entidad Compradora solicite el servicio de migración de información o de bases de datos.</t>
  </si>
  <si>
    <t>Actividades del gerente de cuenta.</t>
  </si>
  <si>
    <t>Indique número de personas que requieren de capacitación. En caso que la Entidad Compradora solicite el servicio de capacitación usuario final o usuario técnico.</t>
  </si>
  <si>
    <t xml:space="preserve">Especificar características de configuración y descripción de las tareas a realizar. En caso que la Entidad Compradora solicite el servicio de configuración y parametrización. </t>
  </si>
  <si>
    <t>Establecer las políticas de respaldo de información.</t>
  </si>
  <si>
    <t>Tenga en cuenta que esta información es de utilidad para que el Proveedor pueda cotizar de la manera más precisa posible los Productos y Servicios solicitados, por lo cual la exactitud y completitud es muy importante.</t>
  </si>
  <si>
    <t>Lugar de entrega de los Productos y Servicios. (Especificar dirección y ciudad de entrega).</t>
  </si>
  <si>
    <t>&lt;&gt;*Software General*</t>
  </si>
  <si>
    <t>Open Value - CSP</t>
  </si>
  <si>
    <t>Open Value y CSP-Ent NoCualf</t>
  </si>
  <si>
    <t>SAP</t>
  </si>
  <si>
    <t>Cloud - S/4HANA Applications</t>
  </si>
  <si>
    <t>Cloud - S/4HANA Digital Platform</t>
  </si>
  <si>
    <t>Cloud - S/4HANA Customer Experience</t>
  </si>
  <si>
    <t>Cloud - S/4HANA Digital Supply Chain</t>
  </si>
  <si>
    <t>Cloud - S/4HANA Finance &amp; Governance, Risk and Compliance</t>
  </si>
  <si>
    <t>Cloud - S/4HANA Human Capital Management (HCM)</t>
  </si>
  <si>
    <t>Cloud - S/4HANA Procurement</t>
  </si>
  <si>
    <t>Cloud - S/4HANA Defense &amp; Security</t>
  </si>
  <si>
    <t>Cloud - S/4HANA Public Sector</t>
  </si>
  <si>
    <t>Cloud - S/4HANA Utilities</t>
  </si>
  <si>
    <t>Cloud - S/4HANA Analytics &amp; Insight</t>
  </si>
  <si>
    <t>Cloud - S/4HANA Enterprise Information Management</t>
  </si>
  <si>
    <t>Cloud - S/4HANA Middleware</t>
  </si>
  <si>
    <t>Cloud - S/4HANA Support</t>
  </si>
  <si>
    <t>Cloud - Analytics &amp; Insight</t>
  </si>
  <si>
    <t>Cloud - Enterprise Information Management</t>
  </si>
  <si>
    <t>Cloud - Middleware</t>
  </si>
  <si>
    <t>Cloud - Support</t>
  </si>
  <si>
    <t>Cloud - Business Process Intelligence</t>
  </si>
  <si>
    <t>Cloud - ERP</t>
  </si>
  <si>
    <t>Cloud - Customer Experience</t>
  </si>
  <si>
    <t>Cloud - Digital Supply Chain</t>
  </si>
  <si>
    <t>Cloud - Human Capital Management (HCM)</t>
  </si>
  <si>
    <t>Cloud - Finance &amp; Governance, Risk and Compliance</t>
  </si>
  <si>
    <t>Cloud - Leonardo Technology</t>
  </si>
  <si>
    <t>Cloud - Procurement</t>
  </si>
  <si>
    <t>Cloud - Utilities</t>
  </si>
  <si>
    <t>Cloud - Education</t>
  </si>
  <si>
    <t>Cloud - Other</t>
  </si>
  <si>
    <t>CONSULTORIA ORGANIZACIONAL S.A.S</t>
  </si>
  <si>
    <t>HR SOLUTIONS SAS</t>
  </si>
  <si>
    <t>PERCEPTIO S.A.S.</t>
  </si>
  <si>
    <t>Catálogo/Fabricante</t>
  </si>
  <si>
    <t>Presupuesto estimado (COP)</t>
  </si>
  <si>
    <t>CteI/EP</t>
  </si>
  <si>
    <t>Suite Corporativa, Software General, CteI/EP, N/A</t>
  </si>
  <si>
    <t>CteI/EP, N/A</t>
  </si>
  <si>
    <t>CteI/EP___</t>
  </si>
  <si>
    <t>No. Oferta</t>
  </si>
  <si>
    <t>Nombre legal del Proponente</t>
  </si>
  <si>
    <t xml:space="preserve">Representante legal UT o Proponente singular </t>
  </si>
  <si>
    <t>Cédula</t>
  </si>
  <si>
    <t>Correo electronico</t>
  </si>
  <si>
    <t>Tamaño empresrial</t>
  </si>
  <si>
    <t>Integrante 1 Proponente plural (Si Aplica)</t>
  </si>
  <si>
    <t>Integrante 1 Tamañ</t>
  </si>
  <si>
    <t>Integrante 1 Representante legal</t>
  </si>
  <si>
    <t>Nit integrante 1</t>
  </si>
  <si>
    <t>Integrante 2 Representante legal</t>
  </si>
  <si>
    <t>Nit integrante 2</t>
  </si>
  <si>
    <t>Integrante 3 Representante legal</t>
  </si>
  <si>
    <t>Nit integrante 3</t>
  </si>
  <si>
    <t>ANTIOQUIA</t>
  </si>
  <si>
    <t>MEDELLÍN</t>
  </si>
  <si>
    <t>CUNDINAMARCA</t>
  </si>
  <si>
    <t>VALLE DEL CAUCA</t>
  </si>
  <si>
    <t>VALLEDUPAR</t>
  </si>
  <si>
    <t>CESAR</t>
  </si>
  <si>
    <t>SANTA MARTA</t>
  </si>
  <si>
    <t>MAGDALENA</t>
  </si>
  <si>
    <t>COTA</t>
  </si>
  <si>
    <t>Limitación a MIPYME</t>
  </si>
  <si>
    <t>Precio Unitario con Descuento</t>
  </si>
  <si>
    <r>
      <t>Con el objetivo de complementar el entendimiento sobre la solicitud de Productos y Servicios, por favor diligencie la totalidad de la información que se pide a continuación. Recuerde que la información suministrada en este Anexo es con el fin de brindar claridad a los proveedores, sin embargo, esta</t>
    </r>
    <r>
      <rPr>
        <b/>
        <sz val="10"/>
        <color theme="1"/>
        <rFont val="Arial"/>
        <family val="2"/>
      </rPr>
      <t xml:space="preserve"> NO DEBE IR EN CONTRAVIA DE LAS DISPOSICIONES DEL INSTRUMENTO. </t>
    </r>
  </si>
  <si>
    <t>Cloud - Integration and Extension</t>
  </si>
  <si>
    <t>Proponente CtelEP (validado mediante codigo si es MIPYME)</t>
  </si>
  <si>
    <t>Proponente CtelEP (Lista completa)</t>
  </si>
  <si>
    <t>A tener en cuenta</t>
  </si>
  <si>
    <t>EN el catalogo, Suite Corporativa, el proveedor "PROPIO" es una excepcion en formulas y se usa para no tener que repetir varias veces la info para cada uno de los proveedores ya que el producto tiene el mismo precio independientemente del proveedor</t>
  </si>
  <si>
    <t>En el catalogo, en Sofware General, los servicios complementarios no estan divididos según el fabricante, esto debido a que no se deseaba repetir la misma info para los proveedores que tuvieran productos en varios propositos</t>
  </si>
  <si>
    <t>EL catalogo esta ordenado según las columnas azules (claro) y el proveedor</t>
  </si>
  <si>
    <t>EN solcotizacion, en software general, aunque se filtr la info según las selecciones, el listado de productos sera el listado de los productos asociados al fabricante, sin tener en cuenta el proposito, osea, pueden haber varios propositos diferentes al seleccionado</t>
  </si>
  <si>
    <t>Para actualizar catalogo tener en cuenta:</t>
  </si>
  <si>
    <t>Grupos (columnas azules(claro))</t>
  </si>
  <si>
    <t>Si se crea un nuevo elemento de los filtros se debe incluir en la tabla de la hoja "Prov_x_cat_grup"</t>
  </si>
  <si>
    <t>Nombres de los proveedores</t>
  </si>
  <si>
    <t>SI es un proveedor nuevo, incluir en la tabla de la hoja "Tipo_proveedor" especificando si es MIPYME o el tipo de proveedor que es</t>
  </si>
  <si>
    <t>Productos ESRI</t>
  </si>
  <si>
    <t>Productos GOOGLE</t>
  </si>
  <si>
    <t>Productos IBM</t>
  </si>
  <si>
    <t>Productos VMWARE</t>
  </si>
  <si>
    <t>EL proveedor "Propio" se descarta debido a la regla del grupo para la categorización y ya que no se encuentra se descarta asi mismo</t>
  </si>
  <si>
    <t>La hoja Anexo ya no se usa; no obstante se deja por si depronto la vuelven a pedir</t>
  </si>
  <si>
    <t>Este archivo esta realizado con base a el simulador de Uniformes que a su vez esta basado en combustible nacional y por ende pueden haber hojas o segmentos de tablas/codigo que no aplican para el presente simulador, pero que no se eliminan debido a que en muchos casos son funciones reutilizables que pueden servir de ejemplo</t>
  </si>
  <si>
    <t>Suite Corporativa_N/A_ESRI_Actualización</t>
  </si>
  <si>
    <t>Suite Corporativa_N/A_ESRI_Acuerdo de licenciamiento</t>
  </si>
  <si>
    <t>Suite Corporativa_N/A_ESRI_Licencia de Suscripción Anual</t>
  </si>
  <si>
    <t>Suite Corporativa_N/A_ESRI_Licencia de Suscripción Mensual</t>
  </si>
  <si>
    <t>Suite Corporativa_N/A_ESRI_Licencia Nueva</t>
  </si>
  <si>
    <t>Suite Corporativa_N/A_ESRI_Licencia Perpetua</t>
  </si>
  <si>
    <t>Suite Corporativa_N/A_ESRI_Servicios Complementarios</t>
  </si>
  <si>
    <t>Suite Corporativa_N/A_ESRI_Productos ESRI</t>
  </si>
  <si>
    <t>Suite Corporativa_N/A_GOOGLE_AI Meetings and Messaging</t>
  </si>
  <si>
    <t>Suite Corporativa_N/A_GOOGLE_AI Security</t>
  </si>
  <si>
    <t>Suite Corporativa_N/A_GOOGLE_Gemini Business for Workspace</t>
  </si>
  <si>
    <t>Suite Corporativa_N/A_GOOGLE_Gemini Enterprise for Workspace</t>
  </si>
  <si>
    <t>Suite Corporativa_N/A_GOOGLE_Google</t>
  </si>
  <si>
    <t>Suite Corporativa_N/A_GOOGLE_Servicios Complementarios</t>
  </si>
  <si>
    <t>Suite Corporativa_N/A_GOOGLE_Workspace</t>
  </si>
  <si>
    <t>Suite Corporativa_N/A_GOOGLE_Productos GOOGLE</t>
  </si>
  <si>
    <t>Suite Corporativa_N/A_IBM_Application Modernization</t>
  </si>
  <si>
    <t>Suite Corporativa_N/A_IBM_Automation IT</t>
  </si>
  <si>
    <t>Suite Corporativa_N/A_IBM_Datos e IA</t>
  </si>
  <si>
    <t>Suite Corporativa_N/A_IBM_Servicios Complementarios</t>
  </si>
  <si>
    <t>Suite Corporativa_N/A_IBM_Sustainability Software</t>
  </si>
  <si>
    <t>Suite Corporativa_N/A_IBM_Productos IBM</t>
  </si>
  <si>
    <t>Suite Corporativa_N/A_MICROSOFT_Open Value - CSP</t>
  </si>
  <si>
    <t>Suite Corporativa_N/A_MICROSOFT_Open Value y CSP-Ent NoCualf</t>
  </si>
  <si>
    <t>Suite Corporativa_N/A_MICROSOFT_Servicios Complementarios</t>
  </si>
  <si>
    <t>Suite Corporativa_N/A_ORACLE_CSS</t>
  </si>
  <si>
    <t>Suite Corporativa_N/A_ORACLE_Oracle Base Porfolio</t>
  </si>
  <si>
    <t>Suite Corporativa_N/A_ORACLE_Oracle CX Marketing Cloud B2B</t>
  </si>
  <si>
    <t>Suite Corporativa_N/A_ORACLE_Oracle CX Service Cloud</t>
  </si>
  <si>
    <t>Suite Corporativa_N/A_ORACLE_Oracle Enterprise Resource Planning (ERP)</t>
  </si>
  <si>
    <t>Suite Corporativa_N/A_ORACLE_Oracle EPM Cloud</t>
  </si>
  <si>
    <t>Suite Corporativa_N/A_ORACLE_Oracle Fusion Human Capital Management (HCM) Cloud Service</t>
  </si>
  <si>
    <t>Suite Corporativa_N/A_ORACLE_Oracle Fusion Sales and Service Cloud Service</t>
  </si>
  <si>
    <t>Suite Corporativa_N/A_ORACLE_Oracle Linux</t>
  </si>
  <si>
    <t>Suite Corporativa_N/A_ORACLE_Oracle Primavera P6 EPPM and Primavera Cloud</t>
  </si>
  <si>
    <t>Suite Corporativa_N/A_ORACLE_Oracle Java SE Universal Subscription to Public Sector</t>
  </si>
  <si>
    <t>Suite Corporativa_N/A_ORACLE_Servicios Complementarios</t>
  </si>
  <si>
    <t>Suite Corporativa_N/A_ORACLE_Servicios de Educación</t>
  </si>
  <si>
    <t>Suite Corporativa_N/A_VMWARE_AVI LOAD BALANCER</t>
  </si>
  <si>
    <t>Suite Corporativa_N/A_VMWARE_DATA</t>
  </si>
  <si>
    <t>Suite Corporativa_N/A_VMWARE_DATA PROTECTION</t>
  </si>
  <si>
    <t>Suite Corporativa_N/A_VMWARE_EDGE COMPUTING</t>
  </si>
  <si>
    <t>Suite Corporativa_N/A_VMWARE_PRIVATE AI FOUNDATION</t>
  </si>
  <si>
    <t>Suite Corporativa_N/A_VMWARE_SAM-VCF</t>
  </si>
  <si>
    <t>Suite Corporativa_N/A_VMWARE_Servicios Complementarios</t>
  </si>
  <si>
    <t>Suite Corporativa_N/A_VMWARE_SPRING</t>
  </si>
  <si>
    <t>Suite Corporativa_N/A_VMWARE_TAM-VCF</t>
  </si>
  <si>
    <t>Suite Corporativa_N/A_VMWARE_TANZU UNIT</t>
  </si>
  <si>
    <t>Suite Corporativa_N/A_VMWARE_TIS</t>
  </si>
  <si>
    <t>Suite Corporativa_N/A_VMWARE_VCF</t>
  </si>
  <si>
    <t>Suite Corporativa_N/A_VMWARE_VELOCLOUD</t>
  </si>
  <si>
    <t>Suite Corporativa_N/A_VMWARE_VSAN</t>
  </si>
  <si>
    <t>Suite Corporativa_N/A_VMWARE_VSPHERE</t>
  </si>
  <si>
    <t>Suite Corporativa_N/A_VMWARE_Productos VMWARE</t>
  </si>
  <si>
    <t>Suite Corporativa_N/A_SAP_Cloud - Analytics &amp; Insight</t>
  </si>
  <si>
    <t>Suite Corporativa_N/A_SAP_Cloud - Business Process Intelligence</t>
  </si>
  <si>
    <t>Suite Corporativa_N/A_SAP_Cloud - Customer Experience</t>
  </si>
  <si>
    <t>Suite Corporativa_N/A_SAP_Cloud - Digital Supply Chain</t>
  </si>
  <si>
    <t>Suite Corporativa_N/A_SAP_Cloud - Education</t>
  </si>
  <si>
    <t>Suite Corporativa_N/A_SAP_Cloud - Enterprise Information Management</t>
  </si>
  <si>
    <t>Suite Corporativa_N/A_SAP_Cloud - ERP</t>
  </si>
  <si>
    <t>Suite Corporativa_N/A_SAP_Cloud - Finance &amp; Governance, Risk and Compliance</t>
  </si>
  <si>
    <t>Suite Corporativa_N/A_SAP_Cloud - Human Capital Management (HCM)</t>
  </si>
  <si>
    <t>Suite Corporativa_N/A_SAP_Cloud - Integration and Extension</t>
  </si>
  <si>
    <t>Suite Corporativa_N/A_SAP_Cloud - Leonardo Technology</t>
  </si>
  <si>
    <t>Suite Corporativa_N/A_SAP_Cloud - Middleware</t>
  </si>
  <si>
    <t>Suite Corporativa_N/A_SAP_Cloud - Other</t>
  </si>
  <si>
    <t>Suite Corporativa_N/A_SAP_Cloud - Procurement</t>
  </si>
  <si>
    <t>Suite Corporativa_N/A_SAP_Cloud - S/4HANA Procurement</t>
  </si>
  <si>
    <t>Suite Corporativa_N/A_SAP_Cloud - S/4HANA Utilities</t>
  </si>
  <si>
    <t>Suite Corporativa_N/A_SAP_Cloud - S/4HANA Defense &amp; Security</t>
  </si>
  <si>
    <t>Suite Corporativa_N/A_SAP_Cloud - S/4HANA Human Capital Management (HCM)</t>
  </si>
  <si>
    <t>Suite Corporativa_N/A_SAP_Cloud - S/4HANA Digital Supply Chain</t>
  </si>
  <si>
    <t>Suite Corporativa_N/A_SAP_Cloud - S/4HANA Customer Experience</t>
  </si>
  <si>
    <t>Suite Corporativa_N/A_SAP_Cloud - S/4HANA Analytics &amp; Insight</t>
  </si>
  <si>
    <t>Suite Corporativa_N/A_SAP_Cloud - S/4HANA Applications</t>
  </si>
  <si>
    <t>Suite Corporativa_N/A_SAP_Cloud - S/4HANA Digital Platform</t>
  </si>
  <si>
    <t>Suite Corporativa_N/A_SAP_Cloud - S/4HANA Enterprise Information Management</t>
  </si>
  <si>
    <t>Suite Corporativa_N/A_SAP_Cloud - S/4HANA Finance &amp; Governance, Risk and Compliance</t>
  </si>
  <si>
    <t>Suite Corporativa_N/A_SAP_Cloud - S/4HANA Middleware</t>
  </si>
  <si>
    <t>Suite Corporativa_N/A_SAP_Cloud - S/4HANA Public Sector</t>
  </si>
  <si>
    <t>Suite Corporativa_N/A_SAP_Cloud - S/4HANA Support</t>
  </si>
  <si>
    <t>Suite Corporativa_N/A_SAP_Cloud - Support</t>
  </si>
  <si>
    <t>Suite Corporativa_N/A_SAP_Cloud - Utilities</t>
  </si>
  <si>
    <t>Enterprise Agreement-Educativo</t>
  </si>
  <si>
    <t>Enterprise Agreement-Ent NoCualf</t>
  </si>
  <si>
    <t>Suite Corporativa_N/A_MICROSOFT_Enterprise Agreement-Educativo</t>
  </si>
  <si>
    <t>Suite Corporativa_N/A_MICROSOFT_Enterprise Agreement-Ent NoCualf</t>
  </si>
  <si>
    <t>SAP Cloud Applications</t>
  </si>
  <si>
    <t>Suite Corporativa_N/A_SAP_SAP Cloud Applications</t>
  </si>
  <si>
    <t>La version del simulador se actualiza en la hoja "Var", celda: F10 y F11</t>
  </si>
  <si>
    <t>18/12/2024---Se elimina el proveedor GAVITI CONSULTING SAS de acuerdo a solicitud GLPI: 1288954</t>
  </si>
  <si>
    <t>7        19/12/2024</t>
  </si>
  <si>
    <t>Ley</t>
  </si>
  <si>
    <t>Lote / Región</t>
  </si>
  <si>
    <t>Tipo de entrega</t>
  </si>
  <si>
    <t>Modalidad de adquisición</t>
  </si>
  <si>
    <t>Tiene Logo</t>
  </si>
  <si>
    <t>Número de uniformes</t>
  </si>
  <si>
    <t>Lote/Región</t>
  </si>
  <si>
    <t>1.Caldas</t>
  </si>
  <si>
    <t>2.Quindío</t>
  </si>
  <si>
    <t>3.Risaralda</t>
  </si>
  <si>
    <t>4.Antioquia</t>
  </si>
  <si>
    <t>6.Santander</t>
  </si>
  <si>
    <t>7.Bogotá D.C.</t>
  </si>
  <si>
    <t>17.Huila</t>
  </si>
  <si>
    <t>18.Tolima</t>
  </si>
  <si>
    <t>23.Valle del Cauca</t>
  </si>
  <si>
    <t>25.Cauca</t>
  </si>
  <si>
    <t>26.Nariño</t>
  </si>
  <si>
    <t>S2-001</t>
  </si>
  <si>
    <t>S2-002</t>
  </si>
  <si>
    <t>S2-003</t>
  </si>
  <si>
    <t>S2-004</t>
  </si>
  <si>
    <t>S2-005</t>
  </si>
  <si>
    <t>S2-006</t>
  </si>
  <si>
    <t>S2-007</t>
  </si>
  <si>
    <t>S2-008</t>
  </si>
  <si>
    <t>S2-009</t>
  </si>
  <si>
    <t>S2-010</t>
  </si>
  <si>
    <t>S2-011</t>
  </si>
  <si>
    <t>S2-012</t>
  </si>
  <si>
    <t>S2-013</t>
  </si>
  <si>
    <t>S2-014</t>
  </si>
  <si>
    <t>S2-015</t>
  </si>
  <si>
    <t>S2-016</t>
  </si>
  <si>
    <t>S2-017</t>
  </si>
  <si>
    <t>S2-018</t>
  </si>
  <si>
    <t>S2-019</t>
  </si>
  <si>
    <t>S2-020</t>
  </si>
  <si>
    <t>S2-021</t>
  </si>
  <si>
    <t>S2-022</t>
  </si>
  <si>
    <t>S2-023</t>
  </si>
  <si>
    <t>S2-024</t>
  </si>
  <si>
    <t>S2-025</t>
  </si>
  <si>
    <t>S2-026</t>
  </si>
  <si>
    <t>S2-027</t>
  </si>
  <si>
    <t>S2-028</t>
  </si>
  <si>
    <t>S2-029</t>
  </si>
  <si>
    <t>S2-030</t>
  </si>
  <si>
    <t>S2-031</t>
  </si>
  <si>
    <t>S2-032</t>
  </si>
  <si>
    <t>S2-033</t>
  </si>
  <si>
    <t>S2-034</t>
  </si>
  <si>
    <t>S2-035</t>
  </si>
  <si>
    <t>S2-036</t>
  </si>
  <si>
    <t>S2-037</t>
  </si>
  <si>
    <t>S2-038</t>
  </si>
  <si>
    <t>S2-039</t>
  </si>
  <si>
    <t>S2-040</t>
  </si>
  <si>
    <t>S2-041</t>
  </si>
  <si>
    <t>S2-042</t>
  </si>
  <si>
    <t>S2-043</t>
  </si>
  <si>
    <t>S2-044</t>
  </si>
  <si>
    <t>S2-045</t>
  </si>
  <si>
    <t>S2-046</t>
  </si>
  <si>
    <t>S2-047</t>
  </si>
  <si>
    <t>S2-048</t>
  </si>
  <si>
    <t>8.Boyacá</t>
  </si>
  <si>
    <t>27.Atlántico</t>
  </si>
  <si>
    <t>28.Bolivar</t>
  </si>
  <si>
    <t>29.Magdalena</t>
  </si>
  <si>
    <t>30.Córdoba</t>
  </si>
  <si>
    <t>33.La Guajira</t>
  </si>
  <si>
    <t>5.Norte de Santander</t>
  </si>
  <si>
    <t>9.Cundinamarca</t>
  </si>
  <si>
    <t>19.Meta</t>
  </si>
  <si>
    <t>20.Casanare</t>
  </si>
  <si>
    <t>31.Sucre</t>
  </si>
  <si>
    <t>10.San Andrés, Providencia y Santa Catalina</t>
  </si>
  <si>
    <t>12.Caquetá</t>
  </si>
  <si>
    <t>15.Putumayo</t>
  </si>
  <si>
    <t>16.Vaupés</t>
  </si>
  <si>
    <t>21.Arauca</t>
  </si>
  <si>
    <t>22.Vichada</t>
  </si>
  <si>
    <t>24.Chocó</t>
  </si>
  <si>
    <t>32.Cesar</t>
  </si>
  <si>
    <t>13.Guainía</t>
  </si>
  <si>
    <t>14.Guaviare</t>
  </si>
  <si>
    <t>BAZAR LA MONEDA SAS</t>
  </si>
  <si>
    <t>LEONEL RODRIGUEZ RAMOS</t>
  </si>
  <si>
    <t>MILITARY INDUSTRIES SAS</t>
  </si>
  <si>
    <t>Servicio de distribución - Zona Eje Cafetero (Caldas-Quindío-Risaralda). Máximo 26,9%</t>
  </si>
  <si>
    <t>Servicio de distribución - Zona Caribe Occidental. Máximo 9,5%</t>
  </si>
  <si>
    <t>Servicio de distribución - Zona San Andres Prov y Santa Catalina. Máximo 30,2%</t>
  </si>
  <si>
    <t>Servicio de distribución - Zona Amazonía. Máximo 19,6%</t>
  </si>
  <si>
    <t>Valor a tomar</t>
  </si>
  <si>
    <t>ID</t>
  </si>
  <si>
    <t>Celda accionante</t>
  </si>
  <si>
    <t>Celda a modificar</t>
  </si>
  <si>
    <t>Color RGB</t>
  </si>
  <si>
    <t>Bloqueado</t>
  </si>
  <si>
    <t>200,196,196</t>
  </si>
  <si>
    <t>Valor celda accionante</t>
  </si>
  <si>
    <t>Merge celda modificar</t>
  </si>
  <si>
    <t>ID Cuadro</t>
  </si>
  <si>
    <t>ID Acciones</t>
  </si>
  <si>
    <t>Regla activa</t>
  </si>
  <si>
    <t>Esta fila no sirve para nada, es solo para recordar que esta es la que esta activando las siguientes</t>
  </si>
  <si>
    <t>Hoja</t>
  </si>
  <si>
    <t>Azul usuario</t>
  </si>
  <si>
    <t>Id Accion</t>
  </si>
  <si>
    <t>Subrutina</t>
  </si>
  <si>
    <t>Argumentos</t>
  </si>
  <si>
    <t>Física</t>
  </si>
  <si>
    <t>Virtual</t>
  </si>
  <si>
    <t>34.Cobertura Nacional</t>
  </si>
  <si>
    <t>&lt;&lt;Lista desplegable estatica de Lote/region, se realiza estatica debido a que aunque pueden haber regiones desiertas, a estas regiones debe poder ingresar los de cobertura nacional</t>
  </si>
  <si>
    <t>Tipo_entrega</t>
  </si>
  <si>
    <t>Lote_Región</t>
  </si>
  <si>
    <t>Modalidad_adquisición</t>
  </si>
  <si>
    <t>Set de Tallas</t>
  </si>
  <si>
    <t>Punto virtual</t>
  </si>
  <si>
    <t>Tienda Móvil</t>
  </si>
  <si>
    <t>Establecimiento</t>
  </si>
  <si>
    <t>Catalogo de Vestuario y calzado</t>
  </si>
  <si>
    <t>Filtro1 catalogo nacional</t>
  </si>
  <si>
    <t>&lt;&lt;&lt;&lt;Mismo filtro que el anterior pero agregando la Cobertura Nacional
Esto se usa cuando no hay datos en el primer filtro (desierto)
Se trabaja mediante un filtro avanzado en el codigo
Nota: El destino de este filtro es cat_filtro1 y el unique es false</t>
  </si>
  <si>
    <t>Filtro1 catalogo- Solo códigos</t>
  </si>
  <si>
    <t>&lt;&lt;&lt;&lt;Mismo filtro que el anterior pero agregando la Cobertura Nacional
Da lo mismo con o sin Cobertura nacional</t>
  </si>
  <si>
    <t>&lt;&gt;*Servicio de distribución*</t>
  </si>
  <si>
    <t>&lt;&gt;*Porcentaje máximo de aumento para tallas no comerciales*</t>
  </si>
  <si>
    <t>$I$22</t>
  </si>
  <si>
    <t>$I$25</t>
  </si>
  <si>
    <t>$I$22:$K$23</t>
  </si>
  <si>
    <t>$I$25:$K$26</t>
  </si>
  <si>
    <t>$P$22</t>
  </si>
  <si>
    <t>$P$25</t>
  </si>
  <si>
    <t>$P$22:$R$23</t>
  </si>
  <si>
    <t>$P$25:$R$26</t>
  </si>
  <si>
    <t>$W$22</t>
  </si>
  <si>
    <t>$W$22:$Z$23</t>
  </si>
  <si>
    <t>$W$25</t>
  </si>
  <si>
    <t>$W$25:$Z$26</t>
  </si>
  <si>
    <t>Talla no comercial</t>
  </si>
  <si>
    <t>Peso</t>
  </si>
  <si>
    <t>Prendas Adicionales</t>
  </si>
  <si>
    <t>Precio promedio</t>
  </si>
  <si>
    <t>Adicionar fila talla no comercial</t>
  </si>
  <si>
    <t>fila_talla</t>
  </si>
  <si>
    <t>Código Departamento</t>
  </si>
  <si>
    <t>Nombre Departamento</t>
  </si>
  <si>
    <t>Código Municipio</t>
  </si>
  <si>
    <t>Nombre Municipio</t>
  </si>
  <si>
    <t>Tipo: Municipio / Isla / Área no municipalizada</t>
  </si>
  <si>
    <t>longitud</t>
  </si>
  <si>
    <t>Latitud</t>
  </si>
  <si>
    <t>ABEJORRAL</t>
  </si>
  <si>
    <t>ABRIAQUÍ</t>
  </si>
  <si>
    <t>ALEJANDRÍA</t>
  </si>
  <si>
    <t>AMAGÁ</t>
  </si>
  <si>
    <t>AMALFI</t>
  </si>
  <si>
    <t>ANDES</t>
  </si>
  <si>
    <t>ANGELÓPOLIS</t>
  </si>
  <si>
    <t>ANGOSTURA</t>
  </si>
  <si>
    <t>ANORÍ</t>
  </si>
  <si>
    <t>SANTA FÉ DE ANTIOQUIA</t>
  </si>
  <si>
    <t>ANZÁ</t>
  </si>
  <si>
    <t>APARTADÓ</t>
  </si>
  <si>
    <t>ARBOLETES</t>
  </si>
  <si>
    <t>ARGELIA</t>
  </si>
  <si>
    <t>ARMENIA</t>
  </si>
  <si>
    <t>BARBOSA</t>
  </si>
  <si>
    <t>BELMIRA</t>
  </si>
  <si>
    <t>BELLO</t>
  </si>
  <si>
    <t>BETANIA</t>
  </si>
  <si>
    <t>BETULIA</t>
  </si>
  <si>
    <t>CIUDAD BOLÍVAR</t>
  </si>
  <si>
    <t>BRICEÑO</t>
  </si>
  <si>
    <t>BURITICÁ</t>
  </si>
  <si>
    <t>CÁCERES</t>
  </si>
  <si>
    <t>CAICEDO</t>
  </si>
  <si>
    <t>CALDAS</t>
  </si>
  <si>
    <t>CAMPAMENTO</t>
  </si>
  <si>
    <t>CAÑASGORDAS</t>
  </si>
  <si>
    <t>CARACOLÍ</t>
  </si>
  <si>
    <t>CARAMANTA</t>
  </si>
  <si>
    <t>CAREPA</t>
  </si>
  <si>
    <t>EL CARMEN DE VIBORAL</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</si>
  <si>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</si>
  <si>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</si>
  <si>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</si>
  <si>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</si>
  <si>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</si>
  <si>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</si>
  <si>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</si>
  <si>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</si>
  <si>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</si>
  <si>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</si>
  <si>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</si>
  <si>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</si>
  <si>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</si>
  <si>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</si>
  <si>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</si>
  <si>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</si>
  <si>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</si>
  <si>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</si>
  <si>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</si>
  <si>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</si>
  <si>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</si>
  <si>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</si>
  <si>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</si>
  <si>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</si>
  <si>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</si>
  <si>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</si>
  <si>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</si>
  <si>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</si>
  <si>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</si>
  <si>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</si>
  <si>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</si>
  <si>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</si>
  <si>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</si>
  <si>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</si>
  <si>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</si>
  <si>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</si>
  <si>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</si>
  <si>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</si>
  <si>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</si>
  <si>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NARIÑO</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</si>
  <si>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</si>
  <si>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</si>
  <si>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</si>
  <si>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</si>
  <si>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</si>
  <si>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</si>
  <si>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</si>
  <si>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</si>
  <si>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</si>
  <si>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</si>
  <si>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</si>
  <si>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</si>
  <si>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</si>
  <si>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</si>
  <si>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</si>
  <si>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</si>
  <si>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</si>
  <si>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</si>
  <si>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</si>
  <si>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DE LA MONTAÑA</t>
  </si>
  <si>
    <t>SAN JUAN DE URABÁ</t>
  </si>
  <si>
    <t>SAN LUIS</t>
  </si>
  <si>
    <t>SAN PEDRO DE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</si>
  <si>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</si>
  <si>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</si>
  <si>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</si>
  <si>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</si>
  <si>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</si>
  <si>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</si>
  <si>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</si>
  <si>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</si>
  <si>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</si>
  <si>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</si>
  <si>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</si>
  <si>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</si>
  <si>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</si>
  <si>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</si>
  <si>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</si>
  <si>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</si>
  <si>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</si>
  <si>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</si>
  <si>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</si>
  <si>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</si>
  <si>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</si>
  <si>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</si>
  <si>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</si>
  <si>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</si>
  <si>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</si>
  <si>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</si>
  <si>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</si>
  <si>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</si>
  <si>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</si>
  <si>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ATLÁNTICO</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</si>
  <si>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</si>
  <si>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</si>
  <si>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</si>
  <si>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</si>
  <si>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</si>
  <si>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</si>
  <si>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</si>
  <si>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</si>
  <si>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</si>
  <si>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</si>
  <si>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</si>
  <si>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</si>
  <si>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</si>
  <si>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</si>
  <si>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</si>
  <si>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</si>
  <si>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</si>
  <si>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</si>
  <si>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</si>
  <si>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</si>
  <si>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</si>
  <si>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</si>
  <si>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BOGOTÁ, D.C.</t>
  </si>
  <si>
    <t>BOLÍVAR</t>
  </si>
  <si>
    <t>CARTAGENA DE INDIAS</t>
  </si>
  <si>
    <t>ACHÍ</t>
  </si>
  <si>
    <t>ALTOS DEL ROSARIO</t>
  </si>
  <si>
    <t>ARENAL</t>
  </si>
  <si>
    <t>ARJONA</t>
  </si>
  <si>
    <t>ARROYOHONDO</t>
  </si>
  <si>
    <t>BARRANCO DE LOBA</t>
  </si>
  <si>
    <t>CALAMAR</t>
  </si>
  <si>
    <t>CANTAGALLO</t>
  </si>
  <si>
    <t>CICUCO</t>
  </si>
  <si>
    <t>CÓRDOBA</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</si>
  <si>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</si>
  <si>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</si>
  <si>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</si>
  <si>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</si>
  <si>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</si>
  <si>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</si>
  <si>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</si>
  <si>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</si>
  <si>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</si>
  <si>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</si>
  <si>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</si>
  <si>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</si>
  <si>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</si>
  <si>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</si>
  <si>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</si>
  <si>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</si>
  <si>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</si>
  <si>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</si>
  <si>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</si>
  <si>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</si>
  <si>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</si>
  <si>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</si>
  <si>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</si>
  <si>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</si>
  <si>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</si>
  <si>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</si>
  <si>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</si>
  <si>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</si>
  <si>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</si>
  <si>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</si>
  <si>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</si>
  <si>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</si>
  <si>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</si>
  <si>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</si>
  <si>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</si>
  <si>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BOYACÁ</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</si>
  <si>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</si>
  <si>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</si>
  <si>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</si>
  <si>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</si>
  <si>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</si>
  <si>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</si>
  <si>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</si>
  <si>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</si>
  <si>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</si>
  <si>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</si>
  <si>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</si>
  <si>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</si>
  <si>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</si>
  <si>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</si>
  <si>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</si>
  <si>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</si>
  <si>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</si>
  <si>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</si>
  <si>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</si>
  <si>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</si>
  <si>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</si>
  <si>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</si>
  <si>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</si>
  <si>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</si>
  <si>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</si>
  <si>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</si>
  <si>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</si>
  <si>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</si>
  <si>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</si>
  <si>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</si>
  <si>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</si>
  <si>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</si>
  <si>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</si>
  <si>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</si>
  <si>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</si>
  <si>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</si>
  <si>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</si>
  <si>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</si>
  <si>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</si>
  <si>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</si>
  <si>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</si>
  <si>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</si>
  <si>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</si>
  <si>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</si>
  <si>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</si>
  <si>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</si>
  <si>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</si>
  <si>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</si>
  <si>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</si>
  <si>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</si>
  <si>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</si>
  <si>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</si>
  <si>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</si>
  <si>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</si>
  <si>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</si>
  <si>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</si>
  <si>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</si>
  <si>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</si>
  <si>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</si>
  <si>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</si>
  <si>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</si>
  <si>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</si>
  <si>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</si>
  <si>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</si>
  <si>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</si>
  <si>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</si>
  <si>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</si>
  <si>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</si>
  <si>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</si>
  <si>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</si>
  <si>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</si>
  <si>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</si>
  <si>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</si>
  <si>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</si>
  <si>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</si>
  <si>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</si>
  <si>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</si>
  <si>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</si>
  <si>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</si>
  <si>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</si>
  <si>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</si>
  <si>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</si>
  <si>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</si>
  <si>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</si>
  <si>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</si>
  <si>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</si>
  <si>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</si>
  <si>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</si>
  <si>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</si>
  <si>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</si>
  <si>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</si>
  <si>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</si>
  <si>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</si>
  <si>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</si>
  <si>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</si>
  <si>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</si>
  <si>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</si>
  <si>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</si>
  <si>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</si>
  <si>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</si>
  <si>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</si>
  <si>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</si>
  <si>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</si>
  <si>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</si>
  <si>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</si>
  <si>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</si>
  <si>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</si>
  <si>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</si>
  <si>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</si>
  <si>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</si>
  <si>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</si>
  <si>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</si>
  <si>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</si>
  <si>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</si>
  <si>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</si>
  <si>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</si>
  <si>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</si>
  <si>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</si>
  <si>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</si>
  <si>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</si>
  <si>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</si>
  <si>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</si>
  <si>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</si>
  <si>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</si>
  <si>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</si>
  <si>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</si>
  <si>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</si>
  <si>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</si>
  <si>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</si>
  <si>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</si>
  <si>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</si>
  <si>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</si>
  <si>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</si>
  <si>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</si>
  <si>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</si>
  <si>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</si>
  <si>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</si>
  <si>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</si>
  <si>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RISARALDA</t>
  </si>
  <si>
    <t>SALAMINA</t>
  </si>
  <si>
    <t>SAMANÁ</t>
  </si>
  <si>
    <t>SAN JOSÉ</t>
  </si>
  <si>
    <t>SUPÍA</t>
  </si>
  <si>
    <t>VICTORIA</t>
  </si>
  <si>
    <t>VILLAMARÍA</t>
  </si>
  <si>
    <t>VITERBO</t>
  </si>
  <si>
    <t>CAQUETÁ</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</si>
  <si>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</si>
  <si>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</si>
  <si>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</si>
  <si>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</si>
  <si>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</si>
  <si>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</si>
  <si>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</si>
  <si>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</si>
  <si>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</si>
  <si>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</si>
  <si>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</si>
  <si>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</si>
  <si>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</si>
  <si>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</si>
  <si>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</si>
  <si>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CAUCA</t>
  </si>
  <si>
    <t>POPAYÁN</t>
  </si>
  <si>
    <t>ALMAGUER</t>
  </si>
  <si>
    <t>BALBOA</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</si>
  <si>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</si>
  <si>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</si>
  <si>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</si>
  <si>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</si>
  <si>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</si>
  <si>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</si>
  <si>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</si>
  <si>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</si>
  <si>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</si>
  <si>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</si>
  <si>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</si>
  <si>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</si>
  <si>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</si>
  <si>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</si>
  <si>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</si>
  <si>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</si>
  <si>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</si>
  <si>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</si>
  <si>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</si>
  <si>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</si>
  <si>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</si>
  <si>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</si>
  <si>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</si>
  <si>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</si>
  <si>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</si>
  <si>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 PAISPAMBA</t>
  </si>
  <si>
    <t>SUÁREZ</t>
  </si>
  <si>
    <t>SUCRE</t>
  </si>
  <si>
    <t>TIMBÍO</t>
  </si>
  <si>
    <t>TIMBIQUÍ</t>
  </si>
  <si>
    <t>TORIBÍO</t>
  </si>
  <si>
    <t>TOTORÓ</t>
  </si>
  <si>
    <t>VILLA RICA</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</si>
  <si>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</si>
  <si>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</si>
  <si>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</si>
  <si>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</si>
  <si>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</si>
  <si>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</si>
  <si>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</si>
  <si>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</si>
  <si>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</si>
  <si>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</si>
  <si>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</si>
  <si>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</si>
  <si>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</si>
  <si>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</si>
  <si>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</si>
  <si>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</si>
  <si>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</si>
  <si>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</si>
  <si>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</si>
  <si>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</si>
  <si>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</si>
  <si>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</si>
  <si>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</si>
  <si>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</si>
  <si>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</si>
  <si>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</si>
  <si>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</si>
  <si>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</si>
  <si>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</si>
  <si>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</si>
  <si>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</si>
  <si>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</si>
  <si>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</si>
  <si>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</si>
  <si>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</si>
  <si>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</si>
  <si>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</si>
  <si>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</si>
  <si>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</si>
  <si>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</si>
  <si>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</si>
  <si>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</si>
  <si>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</si>
  <si>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</si>
  <si>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</si>
  <si>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</si>
  <si>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</si>
  <si>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</si>
  <si>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</si>
  <si>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</si>
  <si>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</si>
  <si>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</si>
  <si>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</si>
  <si>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</si>
  <si>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</si>
  <si>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</si>
  <si>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</si>
  <si>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</si>
  <si>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</si>
  <si>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</si>
  <si>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</si>
  <si>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</si>
  <si>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</si>
  <si>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</si>
  <si>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</si>
  <si>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</si>
  <si>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</si>
  <si>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</si>
  <si>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</si>
  <si>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</si>
  <si>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</si>
  <si>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</si>
  <si>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</si>
  <si>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</si>
  <si>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</si>
  <si>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</si>
  <si>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</si>
  <si>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</si>
  <si>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</si>
  <si>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</si>
  <si>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</si>
  <si>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</si>
  <si>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</si>
  <si>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</si>
  <si>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</si>
  <si>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</si>
  <si>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</si>
  <si>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</si>
  <si>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</si>
  <si>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</si>
  <si>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</si>
  <si>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</si>
  <si>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</si>
  <si>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</si>
  <si>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</si>
  <si>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</si>
  <si>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</si>
  <si>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</si>
  <si>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</si>
  <si>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</si>
  <si>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</si>
  <si>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</si>
  <si>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</si>
  <si>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</si>
  <si>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</si>
  <si>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</si>
  <si>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</si>
  <si>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</si>
  <si>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</si>
  <si>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</si>
  <si>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</si>
  <si>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</si>
  <si>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</si>
  <si>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</si>
  <si>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</si>
  <si>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</si>
  <si>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</si>
  <si>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</si>
  <si>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</si>
  <si>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</si>
  <si>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</si>
  <si>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</si>
  <si>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</si>
  <si>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</si>
  <si>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</si>
  <si>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</si>
  <si>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</si>
  <si>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</si>
  <si>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</si>
  <si>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</si>
  <si>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</si>
  <si>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</si>
  <si>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</si>
  <si>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</si>
  <si>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</si>
  <si>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</si>
  <si>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</si>
  <si>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</si>
  <si>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</si>
  <si>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</si>
  <si>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</si>
  <si>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</si>
  <si>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</si>
  <si>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</si>
  <si>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</si>
  <si>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</si>
  <si>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</si>
  <si>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</si>
  <si>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</si>
  <si>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</si>
  <si>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</si>
  <si>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</si>
  <si>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</si>
  <si>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</si>
  <si>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</si>
  <si>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</si>
  <si>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</si>
  <si>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</si>
  <si>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</si>
  <si>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</si>
  <si>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</si>
  <si>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CHOCÓ</t>
  </si>
  <si>
    <t>QUIBDÓ</t>
  </si>
  <si>
    <t>ACANDÍ</t>
  </si>
  <si>
    <t>ALTO BAUDÓ</t>
  </si>
  <si>
    <t>ATRATO</t>
  </si>
  <si>
    <t>BAGADÓ</t>
  </si>
  <si>
    <t>BAHÍA SOLANO</t>
  </si>
  <si>
    <t>BAJO BAUDÓ</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</si>
  <si>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</si>
  <si>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</si>
  <si>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</si>
  <si>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</si>
  <si>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</si>
  <si>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</si>
  <si>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</si>
  <si>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</si>
  <si>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</si>
  <si>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</si>
  <si>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</si>
  <si>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</si>
  <si>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</si>
  <si>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</si>
  <si>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NUEVO BELÉN DE BAJIRÁ</t>
  </si>
  <si>
    <t>NUQUÍ</t>
  </si>
  <si>
    <t>RÍO IRÓ</t>
  </si>
  <si>
    <t>RÍO QUITO</t>
  </si>
  <si>
    <t>SAN JOSÉ DEL PALMAR</t>
  </si>
  <si>
    <t>SIPÍ</t>
  </si>
  <si>
    <t>TADÓ</t>
  </si>
  <si>
    <t>UNGUÍA</t>
  </si>
  <si>
    <t>UNIÓN PANAMERICANA</t>
  </si>
  <si>
    <t>HUILA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</si>
  <si>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</si>
  <si>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</si>
  <si>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</si>
  <si>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</si>
  <si>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</si>
  <si>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</si>
  <si>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</si>
  <si>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</si>
  <si>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</si>
  <si>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</si>
  <si>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</si>
  <si>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</si>
  <si>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</si>
  <si>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</si>
  <si>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</si>
  <si>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</si>
  <si>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</si>
  <si>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</si>
  <si>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</si>
  <si>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</si>
  <si>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</si>
  <si>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</si>
  <si>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</si>
  <si>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</si>
  <si>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</si>
  <si>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</si>
  <si>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</si>
  <si>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</si>
  <si>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</si>
  <si>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</si>
  <si>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</si>
  <si>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</si>
  <si>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</si>
  <si>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</si>
  <si>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LA GUAJIRA</t>
  </si>
  <si>
    <t>RIOHACHA</t>
  </si>
  <si>
    <t>BARRANCAS</t>
  </si>
  <si>
    <t>DIBULLA</t>
  </si>
  <si>
    <t>DISTRACCIÓN</t>
  </si>
  <si>
    <t>EL MOLINO</t>
  </si>
  <si>
    <t>FONSECA</t>
  </si>
  <si>
    <t>HATONUEVO</t>
  </si>
  <si>
    <t>LA JAGUA DEL PILAR</t>
  </si>
  <si>
    <t>MAICAO</t>
  </si>
  <si>
    <t>MANAURE</t>
  </si>
  <si>
    <t>SAN JUAN DEL CESAR</t>
  </si>
  <si>
    <t>URIBIA</t>
  </si>
  <si>
    <t>URUMITA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</si>
  <si>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</si>
  <si>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</si>
  <si>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</si>
  <si>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</si>
  <si>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</si>
  <si>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</si>
  <si>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</si>
  <si>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</si>
  <si>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</si>
  <si>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</si>
  <si>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</si>
  <si>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</si>
  <si>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</si>
  <si>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</si>
  <si>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</si>
  <si>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</si>
  <si>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</si>
  <si>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</si>
  <si>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</si>
  <si>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</si>
  <si>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</si>
  <si>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</si>
  <si>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</si>
  <si>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</si>
  <si>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</si>
  <si>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</si>
  <si>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</si>
  <si>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META</t>
  </si>
  <si>
    <t>VILLAVICENCIO</t>
  </si>
  <si>
    <t>ACACÍAS</t>
  </si>
  <si>
    <t>BARRANCA DE UPÍA</t>
  </si>
  <si>
    <t>CABUYARO</t>
  </si>
  <si>
    <t>CASTILLA LA NUEVA</t>
  </si>
  <si>
    <t>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</si>
  <si>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</si>
  <si>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</si>
  <si>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</si>
  <si>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</si>
  <si>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</si>
  <si>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</si>
  <si>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</si>
  <si>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</si>
  <si>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</si>
  <si>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</si>
  <si>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</si>
  <si>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</si>
  <si>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</si>
  <si>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</si>
  <si>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</si>
  <si>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</si>
  <si>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</si>
  <si>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</si>
  <si>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</si>
  <si>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</si>
  <si>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</si>
  <si>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ANCUYA</t>
  </si>
  <si>
    <t>ARBOLEDA</t>
  </si>
  <si>
    <t>BARBACOAS</t>
  </si>
  <si>
    <t>BUESACO</t>
  </si>
  <si>
    <t>COLÓN</t>
  </si>
  <si>
    <t>CONSACÁ</t>
  </si>
  <si>
    <t>CONTADERO</t>
  </si>
  <si>
    <t>CUASPUD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</si>
  <si>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</si>
  <si>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</si>
  <si>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</si>
  <si>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</si>
  <si>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</si>
  <si>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</si>
  <si>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</si>
  <si>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</si>
  <si>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</si>
  <si>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</si>
  <si>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</si>
  <si>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</si>
  <si>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</si>
  <si>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</si>
  <si>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</si>
  <si>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</si>
  <si>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</si>
  <si>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</si>
  <si>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</si>
  <si>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</si>
  <si>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</si>
  <si>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</si>
  <si>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</si>
  <si>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</si>
  <si>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</si>
  <si>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</si>
  <si>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</si>
  <si>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</si>
  <si>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</si>
  <si>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</si>
  <si>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</si>
  <si>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</si>
  <si>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</si>
  <si>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</si>
  <si>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</si>
  <si>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</si>
  <si>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</si>
  <si>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</si>
  <si>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</si>
  <si>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</si>
  <si>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</si>
  <si>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</si>
  <si>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</si>
  <si>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NORTE DE SANTANDER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</si>
  <si>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</si>
  <si>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</si>
  <si>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</si>
  <si>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</si>
  <si>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</si>
  <si>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</si>
  <si>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</si>
  <si>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</si>
  <si>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</si>
  <si>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</si>
  <si>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</si>
  <si>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</si>
  <si>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</si>
  <si>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</si>
  <si>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</si>
  <si>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</si>
  <si>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</si>
  <si>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</si>
  <si>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</si>
  <si>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</si>
  <si>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</si>
  <si>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</si>
  <si>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</si>
  <si>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</si>
  <si>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</si>
  <si>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</si>
  <si>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</si>
  <si>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</si>
  <si>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</si>
  <si>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</si>
  <si>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</si>
  <si>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</si>
  <si>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</si>
  <si>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</si>
  <si>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</si>
  <si>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</si>
  <si>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</si>
  <si>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</si>
  <si>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QUINDÍO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</si>
  <si>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</si>
  <si>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</si>
  <si>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</si>
  <si>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</si>
  <si>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</si>
  <si>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</si>
  <si>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</si>
  <si>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</si>
  <si>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</si>
  <si>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</si>
  <si>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</si>
  <si>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</si>
  <si>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</si>
  <si>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</si>
  <si>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</si>
  <si>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</si>
  <si>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</si>
  <si>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</si>
  <si>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</si>
  <si>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</si>
  <si>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</si>
  <si>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</si>
  <si>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SANTANDER</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</si>
  <si>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</si>
  <si>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</si>
  <si>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</si>
  <si>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</si>
  <si>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</si>
  <si>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</si>
  <si>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</si>
  <si>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</si>
  <si>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</si>
  <si>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</si>
  <si>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</si>
  <si>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</si>
  <si>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</si>
  <si>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</si>
  <si>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</si>
  <si>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</si>
  <si>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</si>
  <si>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</si>
  <si>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</si>
  <si>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</si>
  <si>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</si>
  <si>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</si>
  <si>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</si>
  <si>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</si>
  <si>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</si>
  <si>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</si>
  <si>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</si>
  <si>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</si>
  <si>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</si>
  <si>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</si>
  <si>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</si>
  <si>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</si>
  <si>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</si>
  <si>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</si>
  <si>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</si>
  <si>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</si>
  <si>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</si>
  <si>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</si>
  <si>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</si>
  <si>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</si>
  <si>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</si>
  <si>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</si>
  <si>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</si>
  <si>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</si>
  <si>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</si>
  <si>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</si>
  <si>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</si>
  <si>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</si>
  <si>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</si>
  <si>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</si>
  <si>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</si>
  <si>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</si>
  <si>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</si>
  <si>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</si>
  <si>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</si>
  <si>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</si>
  <si>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</si>
  <si>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</si>
  <si>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</si>
  <si>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</si>
  <si>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</si>
  <si>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</si>
  <si>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</si>
  <si>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</si>
  <si>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</si>
  <si>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</si>
  <si>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</si>
  <si>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</si>
  <si>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</si>
  <si>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</si>
  <si>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</si>
  <si>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</si>
  <si>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</si>
  <si>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</si>
  <si>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</si>
  <si>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</si>
  <si>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</si>
  <si>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</si>
  <si>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</si>
  <si>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</si>
  <si>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</si>
  <si>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</si>
  <si>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</si>
  <si>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</si>
  <si>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</si>
  <si>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</si>
  <si>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</si>
  <si>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</si>
  <si>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</si>
  <si>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</si>
  <si>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</si>
  <si>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</si>
  <si>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</si>
  <si>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</si>
  <si>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</si>
  <si>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</si>
  <si>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</si>
  <si>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TOLIMA</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</si>
  <si>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</si>
  <si>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</si>
  <si>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</si>
  <si>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</si>
  <si>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</si>
  <si>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</si>
  <si>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</si>
  <si>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</si>
  <si>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</si>
  <si>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</si>
  <si>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</si>
  <si>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</si>
  <si>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</si>
  <si>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</si>
  <si>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</si>
  <si>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</si>
  <si>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</si>
  <si>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</si>
  <si>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</si>
  <si>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</si>
  <si>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</si>
  <si>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</si>
  <si>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</si>
  <si>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</si>
  <si>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</si>
  <si>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</si>
  <si>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</si>
  <si>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</si>
  <si>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</si>
  <si>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</si>
  <si>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</si>
  <si>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</si>
  <si>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</si>
  <si>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</si>
  <si>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</si>
  <si>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</si>
  <si>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</si>
  <si>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</si>
  <si>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</si>
  <si>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</si>
  <si>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</si>
  <si>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</si>
  <si>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</si>
  <si>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</si>
  <si>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</si>
  <si>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SANTIAGO DE 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</si>
  <si>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</si>
  <si>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</si>
  <si>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</si>
  <si>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</si>
  <si>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</si>
  <si>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</si>
  <si>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</si>
  <si>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</si>
  <si>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</si>
  <si>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</si>
  <si>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</si>
  <si>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</si>
  <si>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</si>
  <si>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</si>
  <si>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</si>
  <si>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</si>
  <si>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</si>
  <si>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</si>
  <si>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</si>
  <si>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</si>
  <si>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</si>
  <si>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</si>
  <si>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</si>
  <si>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</si>
  <si>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</si>
  <si>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</si>
  <si>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</si>
  <si>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</si>
  <si>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</si>
  <si>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</si>
  <si>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</si>
  <si>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</si>
  <si>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</si>
  <si>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</si>
  <si>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ARAUCA</t>
  </si>
  <si>
    <t>ARAUQUITA</t>
  </si>
  <si>
    <t>CRAVO NORTE</t>
  </si>
  <si>
    <t>FORTUL</t>
  </si>
  <si>
    <t>PUERTO RONDÓN</t>
  </si>
  <si>
    <t>SARAVENA</t>
  </si>
  <si>
    <t>TAME</t>
  </si>
  <si>
    <t>CASANARE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</si>
  <si>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</si>
  <si>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</si>
  <si>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</si>
  <si>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</si>
  <si>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</si>
  <si>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</si>
  <si>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</si>
  <si>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</si>
  <si>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</si>
  <si>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</si>
  <si>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</si>
  <si>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</si>
  <si>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</si>
  <si>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</si>
  <si>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</si>
  <si>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</si>
  <si>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</si>
  <si>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PUTUMAYO</t>
  </si>
  <si>
    <t>MOCOA</t>
  </si>
  <si>
    <t>ORITO</t>
  </si>
  <si>
    <t>PUERTO ASÍS</t>
  </si>
  <si>
    <t>PUERTO CAICEDO</t>
  </si>
  <si>
    <t>PUERTO GUZMÁN</t>
  </si>
  <si>
    <t>PUERTO LEGUÍZAMO</t>
  </si>
  <si>
    <t>SIBUNDOY</t>
  </si>
  <si>
    <t>VALLE DEL GUAMUEZ</t>
  </si>
  <si>
    <t>VILLAGARZÓN</t>
  </si>
  <si>
    <t>ARCHIPIÉLAGO DE SAN ANDRÉS, PROVIDENCIA Y SANTA CATALINA</t>
  </si>
  <si>
    <t>Isla</t>
  </si>
  <si>
    <t>AMAZONAS</t>
  </si>
  <si>
    <t>LETICIA</t>
  </si>
  <si>
    <t>EL ENCANTO</t>
  </si>
  <si>
    <t>Área no municipalizada</t>
  </si>
  <si>
    <t>LA CHORRERA</t>
  </si>
  <si>
    <t>LA PEDRERA</t>
  </si>
  <si>
    <t>MIRITÍ - PARANÁ</t>
  </si>
  <si>
    <t>PUERTO ALEGRÍA</t>
  </si>
  <si>
    <t>PUERTO ARICA</t>
  </si>
  <si>
    <t>PUERTO NARIÑO</t>
  </si>
  <si>
    <t>TARAPACÁ</t>
  </si>
  <si>
    <t>GUAINÍA</t>
  </si>
  <si>
    <t>INÍRIDA</t>
  </si>
  <si>
    <t>BARRANCOMINAS</t>
  </si>
  <si>
    <t>SAN FELIPE</t>
  </si>
  <si>
    <t>LA GUADALUPE</t>
  </si>
  <si>
    <t>CACAHUAL</t>
  </si>
  <si>
    <t>PANA PANA</t>
  </si>
  <si>
    <t>MORICHAL</t>
  </si>
  <si>
    <t>GUAVIARE</t>
  </si>
  <si>
    <t>SAN JOSÉ DEL GUAVIARE</t>
  </si>
  <si>
    <t>EL RETORNO</t>
  </si>
  <si>
    <t>VAUPÉS</t>
  </si>
  <si>
    <t>MITÚ</t>
  </si>
  <si>
    <t>CARURÚ</t>
  </si>
  <si>
    <t>PACOA</t>
  </si>
  <si>
    <t>TARAIRA</t>
  </si>
  <si>
    <t>PAPUNAHUA</t>
  </si>
  <si>
    <t>YAVARATÉ</t>
  </si>
  <si>
    <t>VICHADA</t>
  </si>
  <si>
    <t>PUERTO CARREÑO</t>
  </si>
  <si>
    <t>LA PRIMAVERA</t>
  </si>
  <si>
    <t>SANTA ROSALÍA</t>
  </si>
  <si>
    <t>CUMARIBO</t>
  </si>
  <si>
    <t>Tabla de homologación departamentos Catalogo vs DIVIPOLA</t>
  </si>
  <si>
    <t>11.Amazonas</t>
  </si>
  <si>
    <t>Ojo, preguntar ya que no esta en el catalogo</t>
  </si>
  <si>
    <t>Homologación Catalogo</t>
  </si>
  <si>
    <t>Santa Fé De Antioquia</t>
  </si>
  <si>
    <t>Anzá</t>
  </si>
  <si>
    <t>Donmatías</t>
  </si>
  <si>
    <t>Entrerríos</t>
  </si>
  <si>
    <t>Guatapé</t>
  </si>
  <si>
    <t>San Pedro De Los Milagros</t>
  </si>
  <si>
    <t>San Pedro De Urabá</t>
  </si>
  <si>
    <t>San Vicente Ferrer</t>
  </si>
  <si>
    <t>Sonsón</t>
  </si>
  <si>
    <t>Vigía Del Fuerte</t>
  </si>
  <si>
    <t>Bogotá, D.C.</t>
  </si>
  <si>
    <t>Cartagena De Indias</t>
  </si>
  <si>
    <t>María La Baja</t>
  </si>
  <si>
    <t>Montecristo</t>
  </si>
  <si>
    <t>Santa Cruz De Mompox</t>
  </si>
  <si>
    <t>Tiquisio</t>
  </si>
  <si>
    <t>Turbaná</t>
  </si>
  <si>
    <t>Gámeza</t>
  </si>
  <si>
    <t>Güicán De La Sierra</t>
  </si>
  <si>
    <t>Soracá</t>
  </si>
  <si>
    <t>Úmbita</t>
  </si>
  <si>
    <t>Pensilvania</t>
  </si>
  <si>
    <t>Belén De Los Andaquíes</t>
  </si>
  <si>
    <t>El Paujíl</t>
  </si>
  <si>
    <t>La Montañita</t>
  </si>
  <si>
    <t>López De Micay</t>
  </si>
  <si>
    <t>Piendamó - Tunía</t>
  </si>
  <si>
    <t>Sotará - Paispamba</t>
  </si>
  <si>
    <t>Toribío</t>
  </si>
  <si>
    <t>Manaure Balcón Del Cesar</t>
  </si>
  <si>
    <t>Tamalameque</t>
  </si>
  <si>
    <t>Purísima De La Concepción</t>
  </si>
  <si>
    <t>San Andrés De Sotavento</t>
  </si>
  <si>
    <t>Cáqueza</t>
  </si>
  <si>
    <t>Fómeque</t>
  </si>
  <si>
    <t>Gachalá</t>
  </si>
  <si>
    <t>Guayabal De Síquima</t>
  </si>
  <si>
    <t>Machetá</t>
  </si>
  <si>
    <t>San Juan De Rioseco</t>
  </si>
  <si>
    <t>Villa De San Diego De Ubaté</t>
  </si>
  <si>
    <t>Alto Baudó</t>
  </si>
  <si>
    <t>Bojayá</t>
  </si>
  <si>
    <t>Carmen Del Darién</t>
  </si>
  <si>
    <t>Juradó</t>
  </si>
  <si>
    <t>Nóvita</t>
  </si>
  <si>
    <t>Nuevo Belén De Bajirá</t>
  </si>
  <si>
    <t>Río Iró</t>
  </si>
  <si>
    <t>Íquira</t>
  </si>
  <si>
    <t>Chivolo</t>
  </si>
  <si>
    <t>El Piñón</t>
  </si>
  <si>
    <t>Puebloviejo</t>
  </si>
  <si>
    <t>Sabanas De San Ángel</t>
  </si>
  <si>
    <t>Tenerife</t>
  </si>
  <si>
    <t>El Calvario</t>
  </si>
  <si>
    <t>La Macarena</t>
  </si>
  <si>
    <t>San Juanito</t>
  </si>
  <si>
    <t>Ancuya</t>
  </si>
  <si>
    <t>Consacá</t>
  </si>
  <si>
    <t>Cuaspud Carlosama</t>
  </si>
  <si>
    <t>Magüí</t>
  </si>
  <si>
    <t>San Andrés De Tumaco</t>
  </si>
  <si>
    <t>San José De Cúcuta</t>
  </si>
  <si>
    <t>Ábrego</t>
  </si>
  <si>
    <t>Cáchira</t>
  </si>
  <si>
    <t>Calarcá</t>
  </si>
  <si>
    <t>Gámbita</t>
  </si>
  <si>
    <t>Lebrija</t>
  </si>
  <si>
    <t>Colosó</t>
  </si>
  <si>
    <t>Chalán</t>
  </si>
  <si>
    <t>San José De Toluviejo</t>
  </si>
  <si>
    <t>San Sebastián De Mariquita</t>
  </si>
  <si>
    <t>Santiago De Cali</t>
  </si>
  <si>
    <t>Chámeza</t>
  </si>
  <si>
    <t>El Encanto</t>
  </si>
  <si>
    <t>La Chorrera</t>
  </si>
  <si>
    <t>La Pedrera</t>
  </si>
  <si>
    <t>Mirití - Paraná</t>
  </si>
  <si>
    <t>Puerto Alegría</t>
  </si>
  <si>
    <t>Puerto Arica</t>
  </si>
  <si>
    <t>Tarapacá</t>
  </si>
  <si>
    <t>Barrancominas</t>
  </si>
  <si>
    <t>San Felipe</t>
  </si>
  <si>
    <t>La Guadalupe</t>
  </si>
  <si>
    <t>Cacahual</t>
  </si>
  <si>
    <t>Pana Pana</t>
  </si>
  <si>
    <t>Morichal</t>
  </si>
  <si>
    <t>Carurú</t>
  </si>
  <si>
    <t>Pacoa</t>
  </si>
  <si>
    <t>Papunahua</t>
  </si>
  <si>
    <t>Yavaraté</t>
  </si>
  <si>
    <t>Municipio en nompropio</t>
  </si>
  <si>
    <t>$O$34</t>
  </si>
  <si>
    <t>$O$34:$Q$34</t>
  </si>
  <si>
    <t>Servicio de distribución - Zona Caribe Oriental. Máximo 7,5%</t>
  </si>
  <si>
    <t>Servicio de distribución - Zona Orinoquía. Máximo 29,4%</t>
  </si>
  <si>
    <t>Servicio de distribución - Zona Pacífico Central. Máximo 13,9%</t>
  </si>
  <si>
    <t>Servicio de distribución - Zona Antioquia (Antioquia)-Máximo 19,9%</t>
  </si>
  <si>
    <t>Servicio de distribución - Zona Pacífico Sur Máximo 19,7%</t>
  </si>
  <si>
    <t>Servicio de distribución - Zona Caribe Central. Máximo 17,7%</t>
  </si>
  <si>
    <t>Servicio de distribución - Zona Pacífico Norte. Máximo 16,4%</t>
  </si>
  <si>
    <t>Servicio de distribución - Zona Altiplano. Máximo 19,7%</t>
  </si>
  <si>
    <t>Servicio de distribución - Zona Tolima y Huila. Máximo 30,0%</t>
  </si>
  <si>
    <t>Servicio de distribución - Zona Santanderes (Santander, N. Santander). Máximo 9,5%</t>
  </si>
  <si>
    <t>Nota: esta tabla sale del catalogo, pero sin cobertura nacional y se usa precisamente para poder determinar el Servicio de distribución cuando se selecciona o cuando aplica cobertura nacional</t>
  </si>
  <si>
    <t>Adicionar fila de servicio de distribucion</t>
  </si>
  <si>
    <t>fila_distribución</t>
  </si>
  <si>
    <t>Calculado mediante subrutina</t>
  </si>
  <si>
    <t>Valor fijo ya que no hay TRM como tal</t>
  </si>
  <si>
    <t>Porcentaje máximo de aumento para tallas no comerciales</t>
  </si>
  <si>
    <t>% Talla No Comercial  / %  Distribución</t>
  </si>
  <si>
    <t>SPARTA SHOES S.A.S</t>
  </si>
  <si>
    <t>UT CALZADO BSB</t>
  </si>
  <si>
    <t>UT APEX SHOES +</t>
  </si>
  <si>
    <t>DISTRIBUCIÓN Y SERVICIO SAS</t>
  </si>
  <si>
    <t>UNION TEMPORAL COINPA</t>
  </si>
  <si>
    <t>UT SOLUCIONES ANC</t>
  </si>
  <si>
    <t>UT FACOCREAR 2024</t>
  </si>
  <si>
    <t>BOSTONIA SAS</t>
  </si>
  <si>
    <t>UT ALTEX+</t>
  </si>
  <si>
    <t>REPRESENTACIONES CS SAS</t>
  </si>
  <si>
    <t>UT DOTACIONES E INTENDENCIA JP 2024</t>
  </si>
  <si>
    <t>UT SUMINISTROS INTENDENCIA</t>
  </si>
  <si>
    <t>INDUSTRIAS SALGARI S.A.S</t>
  </si>
  <si>
    <t>CONSORCIO LOGISTIC PLUS</t>
  </si>
  <si>
    <t>UT M&amp;M 2024</t>
  </si>
  <si>
    <t>UT FE DISTRITAR 2024</t>
  </si>
  <si>
    <t>INDUSTRIAS ERREGE S.A.S.</t>
  </si>
  <si>
    <t>UT ANFORT 2024</t>
  </si>
  <si>
    <t>PROTELA S.A.</t>
  </si>
  <si>
    <t>UNION TEMPORAL INDUSABAG 2024</t>
  </si>
  <si>
    <t xml:space="preserve">CANTIDAD MÍNIMA </t>
  </si>
  <si>
    <t>CANTIDAD MÁXIMA</t>
  </si>
  <si>
    <t>REGION 1</t>
  </si>
  <si>
    <t>REGION 3</t>
  </si>
  <si>
    <t>REGION 5</t>
  </si>
  <si>
    <t>REGION 6</t>
  </si>
  <si>
    <t>REGION 7</t>
  </si>
  <si>
    <t>REGION 4</t>
  </si>
  <si>
    <t>REGION 2</t>
  </si>
  <si>
    <t>UNIDAD MEDIDA</t>
  </si>
  <si>
    <t>PAR</t>
  </si>
  <si>
    <t>UND</t>
  </si>
  <si>
    <t xml:space="preserve">PAR </t>
  </si>
  <si>
    <t>Fechas estimadas y sedes de entrega del Producto</t>
  </si>
  <si>
    <t>No. de entrega</t>
  </si>
  <si>
    <t>Fecha estimada de entrega DD/MM/AA*</t>
  </si>
  <si>
    <t>Dirección</t>
  </si>
  <si>
    <t>Municipio o ciudad</t>
  </si>
  <si>
    <t>*Las fechas estimadas de entrega deben ser acordes a los tiempos mínimos establecidos en el Acuerdo Marco de Precios</t>
  </si>
  <si>
    <t xml:space="preserve"> Artículos Solicitud de Cotización</t>
  </si>
  <si>
    <t>Modalidad de compra</t>
  </si>
  <si>
    <t>Lista desplegable Regiones</t>
  </si>
  <si>
    <t>Regiones</t>
  </si>
  <si>
    <t>Producto</t>
  </si>
  <si>
    <t>Lista desplegable de producto o nombre por región</t>
  </si>
  <si>
    <t>&lt;&lt;&lt;&lt;Lista desplegable de producto y/o nombre, en este acuerdo no se selecciona el codigo, sino el nombre del producto
Nota: Tener presente que no todos los productos estan disponibles en todas las regiones, cuando un producto no esta disponible en X region, se debe mostrar la region 7; es por este motivo que la lista desplegable de nombre no la ponemos como dependiente de la región</t>
  </si>
  <si>
    <t>ID PRODUCTO</t>
  </si>
  <si>
    <t xml:space="preserve">NOMBRE DEL PRODUCTO </t>
  </si>
  <si>
    <t xml:space="preserve">Opciones </t>
  </si>
  <si>
    <t>Opciones</t>
  </si>
  <si>
    <t>Combinaciones de color segun la entidad compradora</t>
  </si>
  <si>
    <t xml:space="preserve">1.Negro
2. Otro </t>
  </si>
  <si>
    <t>Tallas</t>
  </si>
  <si>
    <t>Tipo de suela</t>
  </si>
  <si>
    <t>1. Caucho en condiciones normales
2. Caucho resistente a hidrocarburos</t>
  </si>
  <si>
    <t>Cordonera</t>
  </si>
  <si>
    <t>1. Ojetes
2. Combinación de ganchos de extracción rápida con ojetes</t>
  </si>
  <si>
    <t xml:space="preserve">Material cordón </t>
  </si>
  <si>
    <t>1. Poliester 100%
2. Poliamida 100%</t>
  </si>
  <si>
    <t xml:space="preserve">Color del cordón </t>
  </si>
  <si>
    <t>Color de ojetes, ganchos de extracción rápida</t>
  </si>
  <si>
    <t xml:space="preserve">Fabricación suela </t>
  </si>
  <si>
    <t xml:space="preserve">1. Vulcanizado 
2. Inyeccion directa al corte  </t>
  </si>
  <si>
    <t xml:space="preserve">Color </t>
  </si>
  <si>
    <t xml:space="preserve">1. Beige
2. Otro </t>
  </si>
  <si>
    <t>1. Ojaletes
2. Combinación de ganchos de extracción rápida con ojaletes</t>
  </si>
  <si>
    <t xml:space="preserve">1. Vulcanizado
2. Inyeccion directa al corte  </t>
  </si>
  <si>
    <t xml:space="preserve">Tallas </t>
  </si>
  <si>
    <t>Combinaciones de color segn la entidad compradora</t>
  </si>
  <si>
    <t xml:space="preserve">1. EJC lona verde 
2. EJC lona gris 
3. ARC lona negra
4.ARC lona azul celeste 
5. FAC lona azul 
6. FAClona azul celeste 
7.PONAL lona verde 
8. PONAL lona blanca  </t>
  </si>
  <si>
    <t>Tipo de escudo</t>
  </si>
  <si>
    <t xml:space="preserve">1. EJC 
2. ARC 
3. FAC  
4.PONAL </t>
  </si>
  <si>
    <t>Requisito de texto para el sello bicolor</t>
  </si>
  <si>
    <t xml:space="preserve">1. EJERCITO 
2. ARMADA 
3. F A C  
4.POLICIA </t>
  </si>
  <si>
    <t>Numero de ojaletes</t>
  </si>
  <si>
    <t xml:space="preserve">1. 12 ojaletes talla 36 al 42
2. 14 ojaletes talla 43 al 46 </t>
  </si>
  <si>
    <t xml:space="preserve">Color escudo lateral </t>
  </si>
  <si>
    <t>Color de elemento</t>
  </si>
  <si>
    <t>1. Negro
2. Otro</t>
  </si>
  <si>
    <t>Tipo de PVC</t>
  </si>
  <si>
    <t>1. Normal 
2. Resistente a hidrocarburos</t>
  </si>
  <si>
    <t>Plantilla</t>
  </si>
  <si>
    <t>1. Si
2. No</t>
  </si>
  <si>
    <t>Color de la suela</t>
  </si>
  <si>
    <t>Altura</t>
  </si>
  <si>
    <t xml:space="preserve">1. Caña alta
2. Caña baja </t>
  </si>
  <si>
    <t>Estrías para facilidad de agarre</t>
  </si>
  <si>
    <t xml:space="preserve">1. Rectas
2. Triangulares </t>
  </si>
  <si>
    <t>Color</t>
  </si>
  <si>
    <t>1. Azul
2. Negro
3. Verde
4. Verde aceituna
5. Gris
6.Otro</t>
  </si>
  <si>
    <t>Diseño</t>
  </si>
  <si>
    <t>1. NTMD
2. Otro</t>
  </si>
  <si>
    <t>1. Negro</t>
  </si>
  <si>
    <t>Materiales</t>
  </si>
  <si>
    <t>1. Acrilico, Elastano y Poliamida texturizada.
2. Spandex recubierto con Nailon, Elastano y Poliamida texturizada</t>
  </si>
  <si>
    <t>1. 8-10
2. 9-11
3. 10-12
4. 12-14</t>
  </si>
  <si>
    <t>Peso par de calcetines</t>
  </si>
  <si>
    <t>1. 8-10= 45±5 grs
2. 9-11= 50±5 grs
3. 10-12= 55±5 grs
4. 12-14= 60±5 grs</t>
  </si>
  <si>
    <t>Talla de calcetin y calzado</t>
  </si>
  <si>
    <t>1. 8-10= 34 - 35 - 36
2. 9-11= 37 - 38 - 39 
3. 10-12=40 - 41 - 42
4. 12-14=43 - 44 - 45</t>
  </si>
  <si>
    <t>Rotulado en hilo blanco</t>
  </si>
  <si>
    <t xml:space="preserve">1. EJC/T: XX-XX/EMPRESA/AÑO
2. ARC/T: XX-XX/EMPRESA/AÑO
3. FAC/T: XX-XX/EMPRESA/AÑO
4. PNC/T: XX-XX/EMPRESA/AÑO   </t>
  </si>
  <si>
    <t>Tipo de confección</t>
  </si>
  <si>
    <t xml:space="preserve">1. Liso
2. Acanalado </t>
  </si>
  <si>
    <t>1. 09 - 11
2. 10 - 12
3. 12 - 14</t>
  </si>
  <si>
    <t>1. Negro 
2. Blanco 
3. Azul Oscuro</t>
  </si>
  <si>
    <t>1. 09 - 11= 36 grs
2. 10 - 12= 40 grs
3. 12 - 14= 43 grs</t>
  </si>
  <si>
    <t>Material de la capellada</t>
  </si>
  <si>
    <t>1. Tipo I
2. Tipo II</t>
  </si>
  <si>
    <t>1. Caucho resistente a hidrocarburos
2. Caucho en condiciones normales</t>
  </si>
  <si>
    <t xml:space="preserve">Material de la suela </t>
  </si>
  <si>
    <t>1.  Caucho vulcanizado 
2. Caucho expandido</t>
  </si>
  <si>
    <t>1. Blanco 
2. Negro 
3. Otro</t>
  </si>
  <si>
    <t>Cerquillo suela</t>
  </si>
  <si>
    <t>1. Pica punteado
2. Liso</t>
  </si>
  <si>
    <t>1. Azul
2. Blanco
3. Habano
4. Verde
5. Otro</t>
  </si>
  <si>
    <t>8
10
12
14
16</t>
  </si>
  <si>
    <t>Entidad</t>
  </si>
  <si>
    <t xml:space="preserve">1. Armada Nacional
2. Ejercito Nacional
3. Fuerza Aerea Colombiana
4.  Infanteria de Marina
5. Policia Nacional </t>
  </si>
  <si>
    <t xml:space="preserve">Tipo de uniforme </t>
  </si>
  <si>
    <t>1. Uniforme No. 1
2. Uniforme No. 2
3. Uniforme No. 3
4. Uniforme No. 4
5. Uniforme No. 5</t>
  </si>
  <si>
    <t>Tipo de puño</t>
  </si>
  <si>
    <t>1. Doble
2. Sencillo</t>
  </si>
  <si>
    <t>Puños de doble servicio mancorna y/o botón</t>
  </si>
  <si>
    <t>36
37
38
39
40
41
42
43</t>
  </si>
  <si>
    <t xml:space="preserve">Clase  de fuerza </t>
  </si>
  <si>
    <t xml:space="preserve">1. Ejercito Nacional
2. Fuerza Aerea Colombiana
3. Policia Nacional </t>
  </si>
  <si>
    <t>1. Verde
2. Gris
3. Azul 
4. Verde oliva
5. Blanco</t>
  </si>
  <si>
    <t>1. POLIESTER ALGODON.
2. Poliester algodon fill and fill</t>
  </si>
  <si>
    <t xml:space="preserve">Clase de fuerza </t>
  </si>
  <si>
    <t>1. NEGRO
2. Otro</t>
  </si>
  <si>
    <t>1. S
2. M
3. L
4. XL</t>
  </si>
  <si>
    <t>Bordados</t>
  </si>
  <si>
    <t>1. SI (UNIDAD)
2. NO</t>
  </si>
  <si>
    <t>1. Azul
2. Base tierra desierto 
3. Blanco 
4. Negro
5. Verde (EJC)
6. Verde (PONAL)
7. Naranja 
8. Pixelado con líneas ondulantes  FAC Gris</t>
  </si>
  <si>
    <t xml:space="preserve">Composición </t>
  </si>
  <si>
    <t>1. Algodón 100%
2. Algodón 50% y Poliester 50%
3. Poliester 80% y Elastano 20%
4. Poliester 100%</t>
  </si>
  <si>
    <t>Genero</t>
  </si>
  <si>
    <t>1. Femenino
2. Masculino</t>
  </si>
  <si>
    <t>Diseño de manga</t>
  </si>
  <si>
    <t>1. Corta
2. Larga</t>
  </si>
  <si>
    <t>Doblez de manga</t>
  </si>
  <si>
    <t>1. Rib
2. Dobladillo</t>
  </si>
  <si>
    <t xml:space="preserve">Marca en relieve </t>
  </si>
  <si>
    <t>1. EJC
2. ARC
3. FAC
4. PONAL</t>
  </si>
  <si>
    <t>Color de las partes</t>
  </si>
  <si>
    <t>1. Verde
2. Gris
3. Otro</t>
  </si>
  <si>
    <t>Incorporación de biocida</t>
  </si>
  <si>
    <t>1. Con biocida
2. Sin biocida</t>
  </si>
  <si>
    <t>1. NEGRO
2. HABANO
3. AZUL
4. Otro</t>
  </si>
  <si>
    <t>34 
36
38
40
42
44</t>
  </si>
  <si>
    <t>1. SI 
2. NO</t>
  </si>
  <si>
    <t>Código de barras u otro tipo de sistema de identificación</t>
  </si>
  <si>
    <t>1. Con
2. Sin</t>
  </si>
  <si>
    <t>1. Azul
2. Negro
3. Pixelado con líneas ondulantes FAC
4. Pixelado ARC
5. Pixelado tipo selva
6. Verde oliva EJC
7. Verde PONAL
8. Camaleón Selva
9. Camaleón Desierto</t>
  </si>
  <si>
    <t>Bolso de asalto</t>
  </si>
  <si>
    <t>1. Pixelado con líneas ondulantes FAC
2. Camaleón Selva
3. Camaleón Desierto
4. Otro</t>
  </si>
  <si>
    <t>Tallas masculino</t>
  </si>
  <si>
    <t>1. S
2. M
3. L
4. XL
5. XXL
6. No se requiere</t>
  </si>
  <si>
    <t>Tallas Femenino</t>
  </si>
  <si>
    <t>1. XS
2.  S
3. M
4. L
5. XL
6. No se requiere</t>
  </si>
  <si>
    <t>1. Azul para brigada de desminado humanitario del Ejercito
2. Camuflado ARC
3. Camuflado tipo desierto Ejercito
4. Camuflado tipo selva Ejercito
5. Verde PONAL</t>
  </si>
  <si>
    <t>Talla</t>
  </si>
  <si>
    <t>Chaquetilla acolchada removible</t>
  </si>
  <si>
    <t>Sexo</t>
  </si>
  <si>
    <t>1. Mujer
2. Hombre</t>
  </si>
  <si>
    <t>1. XS
2. S
3. M
4. L
5. XL
6. XXL</t>
  </si>
  <si>
    <t>1. S
2. M
3. L
4. XL
5. XXL</t>
  </si>
  <si>
    <t>Color terminacion de cinturon</t>
  </si>
  <si>
    <t>1. Negro
2. Cafe</t>
  </si>
  <si>
    <t>1. Azul
2. Negro
3. Caqui
4. Negro ARC
5. Verde EJC
6. Verde PONAL
7. Gris
8. Otro</t>
  </si>
  <si>
    <t>1. Reata 1
2. Reata 2</t>
  </si>
  <si>
    <t xml:space="preserve">Acabados elementos metalicos </t>
  </si>
  <si>
    <t>1. Niquel
2. Brillado o polichado
3. Pavonado</t>
  </si>
  <si>
    <t>Sistema de identificación</t>
  </si>
  <si>
    <t>1. Código de barras
2. Otro</t>
  </si>
  <si>
    <t>1. Blanco
2. Negro ARC
3. Verde EJC
4. Verde PONAL
5. Otro</t>
  </si>
  <si>
    <t>Chapa</t>
  </si>
  <si>
    <t>1. Modelo A
2. Modelo B</t>
  </si>
  <si>
    <t>Acabado metalico</t>
  </si>
  <si>
    <t>1. Niquelado -  Cromado Brillante
2. Pintura electrostática
3. Negro Químico
4. Otro</t>
  </si>
  <si>
    <t>Clasificación</t>
  </si>
  <si>
    <t>1. Clase 1
2. Clase 2</t>
  </si>
  <si>
    <t>Color de chapa</t>
  </si>
  <si>
    <t>1. Negro mate
2. Blanco
3. Otro</t>
  </si>
  <si>
    <t>Dobladillos externos</t>
  </si>
  <si>
    <t>1. Con dobladillo
2. Sin dobladillo</t>
  </si>
  <si>
    <t>Color y diseño</t>
  </si>
  <si>
    <t>1. De la NTMD
2. Otro</t>
  </si>
  <si>
    <t>Estampado de la Fuerza</t>
  </si>
  <si>
    <t>1. Armada Nacional
2. Ejercito Nacional
3. Fuerza Aerea Colombiana
4. Policia Nacional 
5. Sin marca</t>
  </si>
  <si>
    <t xml:space="preserve">Dimensiones </t>
  </si>
  <si>
    <t>1. Verde
2. Negro
3. Gris 
4. Azul Oscuro
5. Otro</t>
  </si>
  <si>
    <t>Nombre de la marca</t>
  </si>
  <si>
    <t>1. De la NTMD
2. Otras</t>
  </si>
  <si>
    <t>Otros</t>
  </si>
  <si>
    <t>1. Con almohada 
2. Sin Almohada</t>
  </si>
  <si>
    <t>1. Azul
2. Negro
3. Pixelado con líneas ondulantes FAC
4. Pixelado ARC
5. Pixelado tipo selva
6. Verde oliva EJC
7. Verde PONAL
8. Camaleón Selva
9. Camaleón Desierto
10. Otro</t>
  </si>
  <si>
    <t>Empaque</t>
  </si>
  <si>
    <t>1. Fuerzas Militares
2. Policía Nacional</t>
  </si>
  <si>
    <t>1. Set de tallas</t>
  </si>
  <si>
    <t>1. Surtido</t>
  </si>
  <si>
    <t>1. Pequeña
2. Grande</t>
  </si>
  <si>
    <t>Bordado</t>
  </si>
  <si>
    <t>1. Si (Escudo de la unidad)
2. No</t>
  </si>
  <si>
    <t>Clase de Gorra</t>
  </si>
  <si>
    <t xml:space="preserve">1. Uniforme No. 3 Verde
2. Uniforme No. 2 Azul
3. Uniforme de Salida Escuela Militar de Cadetes </t>
  </si>
  <si>
    <t>Tallas milimentros talla americana</t>
  </si>
  <si>
    <t>1. 530 (6  5/8)
2. 540 (6 3/4)
3. 550 (6  7/8)
4. 560 (7)
5. 570 (7 1/8)
6. 580 (7 1/4)
7. 590 (7 3/8)
8. 600 (7 1/8)
9. 610 (7 5/8)
10. 620 (7 3/4)</t>
  </si>
  <si>
    <t>Complementarios</t>
  </si>
  <si>
    <t>1. Botones
2. Escudo
3. Carrilera</t>
  </si>
  <si>
    <t>6
7
8
9
10</t>
  </si>
  <si>
    <t xml:space="preserve">1. Blanco
</t>
  </si>
  <si>
    <t>Tipo de tela</t>
  </si>
  <si>
    <t>1. Tipo 1
2. Tipo 2</t>
  </si>
  <si>
    <t>1. Negro
2. Blanco
3. Blanco hueso
4. otros</t>
  </si>
  <si>
    <t>7
7 1/2
8
8  1/2
9
9 1/2
10
10 1/2
11
11 1/2
12</t>
  </si>
  <si>
    <t xml:space="preserve">Color de la tela de las secciones rectangulares de la cabecera y el pie de la hamaca </t>
  </si>
  <si>
    <t>1. Azul
2. Negro
3. Pixelado con líneas ondulantes FAC
4. Pixelado ARC
5. Pixelado tipo selva
6. Verde EJC
7. Verde PONAL
8. Otro</t>
  </si>
  <si>
    <t xml:space="preserve">Tipo de tela </t>
  </si>
  <si>
    <t>1. plateado mate</t>
  </si>
  <si>
    <t>Número de piezas</t>
  </si>
  <si>
    <t>1. Dos (02)
2. Tres (03)</t>
  </si>
  <si>
    <t>1. Azul EJC
2. Azul FAC
3. Blanco
4. Verde
5. otro</t>
  </si>
  <si>
    <t xml:space="preserve">Codigo de barras u otro tipo de sistema de identificación </t>
  </si>
  <si>
    <t>1. Azul FAC con lineas amarillas
2. Amarillo Con lineas Azules
3. Otros</t>
  </si>
  <si>
    <t xml:space="preserve">1. 8 - 10
2. 9 - 11
3. 10 a 12
4. 12 a 14
</t>
  </si>
  <si>
    <t>Color de la tela</t>
  </si>
  <si>
    <t>1. Azul
2. Negro
3. Pixelada
4. Verde EJC
5. Verde PONAL
6. Camaleón Selva
7. Camaleón Desierto
8. Otro</t>
  </si>
  <si>
    <t>Color de hilos hiladillos y reatas</t>
  </si>
  <si>
    <t>1. A tono con el color de la base tierra (para el caso del camuflado tipo desierto)
2. A tono con el color verde claro ( en el caso de tela camuflada tipo selva) 
3. Azul
4. Negro
5. Verde EJC
6. Verde PONAL
7. Otro</t>
  </si>
  <si>
    <t xml:space="preserve">Accesorios metalicos </t>
  </si>
  <si>
    <t>1. Pavonados
2. Galvanizados
3. pintura electroestatica negro mate</t>
  </si>
  <si>
    <t>Clasificacion a adquirir o fabricar</t>
  </si>
  <si>
    <t>1. Morral de campaña
2. Morral de campaña con parrilla</t>
  </si>
  <si>
    <t xml:space="preserve">
1. Camaleón Selva
2. Camaleón Desierto
3. Otro</t>
  </si>
  <si>
    <t>Color tela cono superior</t>
  </si>
  <si>
    <t>1. Azul
2. Negro
3. Pixelado con líneas ondulantes FAC
4. Pixelado ARC
5. Pixelado tipo selva
6. Verde EJC
7. Verde PONAL
8. Camaleón Selva
9. Camaleón Desierto
10. Otro</t>
  </si>
  <si>
    <t>Tipo de Tela</t>
  </si>
  <si>
    <t>1. Tela Aramida</t>
  </si>
  <si>
    <t>1. Sage green
2. Navy bleu 
3. Royal blue
4. Desert
5. Otro</t>
  </si>
  <si>
    <t>34S 34R 34L
36S 36R 36L
38S 38R 38L
40S 40R 40L
42S 42R 42L
44S 44R 44L
46S 46R 46L
48S 48R 48L
50S 50R 50L</t>
  </si>
  <si>
    <t>1. Habano mediano
2. Otro</t>
  </si>
  <si>
    <t>1. ET 04598
2. Otro</t>
  </si>
  <si>
    <t xml:space="preserve">1. 34
2. 36
3. 38
4. 40
5. 42
6. 44
</t>
  </si>
  <si>
    <t>1. Azul
2. Blanco
3. Negro
4. Verde</t>
  </si>
  <si>
    <t>1. Azul
2. Blanco
3. Negro
4. Verde
5. Verde Aceituna
6. Camuflado base tierra
7. Camuflado marrón
8. Camuflado verde
9. Camuflado negro
10. Otro</t>
  </si>
  <si>
    <t>Tallas en ambos generos</t>
  </si>
  <si>
    <t>Diseño pantalón</t>
  </si>
  <si>
    <t>1. Pierna corta
2. Pierna larga</t>
  </si>
  <si>
    <t>Diseño manga</t>
  </si>
  <si>
    <t>1. Tela tubular sin costuras laterales
2. Tela abierta con costura lateral</t>
  </si>
  <si>
    <t>1. Masculina
2. Femenina</t>
  </si>
  <si>
    <t>1. Grande
2. Pequeña</t>
  </si>
  <si>
    <t>Codigo de barras</t>
  </si>
  <si>
    <t>1. SI
2. NO</t>
  </si>
  <si>
    <t>Color tela principal</t>
  </si>
  <si>
    <t>1. Azul
2. Negro
3. Pixelada
4. Tipo desierto
5. Verde EJC
6. Verde PONAL
7. Camaleón Selva
8. Camaleón Desierto
9. Otro</t>
  </si>
  <si>
    <t>Gancho</t>
  </si>
  <si>
    <t>1. Con Gancho
2. Sin Gancho</t>
  </si>
  <si>
    <t>Tipo de Gancho</t>
  </si>
  <si>
    <t>1. Plástico
2. Metálico</t>
  </si>
  <si>
    <t>Color de reatas, cinta faya, hilo y chapa plástica</t>
  </si>
  <si>
    <t xml:space="preserve">Ojetes </t>
  </si>
  <si>
    <t>1. Pavonados
2. Galvanizados
3. pintura electroestatica negro mate
4. pintura electroestatica verde militar mate</t>
  </si>
  <si>
    <t>1. Azul
2. Negro
3. Camuflado tipo selva
4. Camuflado ARC
5. Camuflado con líneas ondulantes FAC
6. Verde EJC
7. Verde PONAL
8. Camaleón Selva
9. Camaleón Desierto
10. Otro</t>
  </si>
  <si>
    <t xml:space="preserve">Forma de empaque </t>
  </si>
  <si>
    <t>1. segun NTMD
2. Otro</t>
  </si>
  <si>
    <t xml:space="preserve">Argollas Triangulares </t>
  </si>
  <si>
    <t xml:space="preserve">1. Pavonados
2. Galvanizados
3. pintura electroestatica negro mate
</t>
  </si>
  <si>
    <t>Estacas varilla redonda lisa de hierro HR</t>
  </si>
  <si>
    <t xml:space="preserve">1. Pavonados
2. pintura electroestatica color naranja
3. pintura electroestatica rojo mate
</t>
  </si>
  <si>
    <t>Color de hilo, cremallera, reata de las chapetas y cordones</t>
  </si>
  <si>
    <t>1. Azul
2. Blanco
3. Verde
4. Otro</t>
  </si>
  <si>
    <t>1. Armada Nacional
2. Ejército Nacional
3. Fuerza Aerea Colombiana
4. Policia Nacional 
5. Sin marca</t>
  </si>
  <si>
    <t>Tipo de marca</t>
  </si>
  <si>
    <t>1. Bordado
2. Estampado
3. No aplica</t>
  </si>
  <si>
    <t xml:space="preserve">Requisitos tipo de tela </t>
  </si>
  <si>
    <t>1. Tela en tejido de punto
2. Tela de tejido plano</t>
  </si>
  <si>
    <t xml:space="preserve">Informacion en marquilla </t>
  </si>
  <si>
    <t xml:space="preserve">1. Bordado
2. Estampado
</t>
  </si>
  <si>
    <t>Tipo toldillo segun clasificación</t>
  </si>
  <si>
    <t>1. Verde
2. Blanco
3. Otro</t>
  </si>
  <si>
    <t>Toldillo Impregnado con insecticida</t>
  </si>
  <si>
    <t>Elementos metalicos</t>
  </si>
  <si>
    <t xml:space="preserve">1. Pavonados
2. Galvanizados
3. pintura electroestatica negro mate
4. pintura electroestatica verde militar mate
</t>
  </si>
  <si>
    <t>Color de reatas, cinta faya, hilo y cremalleras</t>
  </si>
  <si>
    <t>1. Tipo 1
2. Tipo 2
3. Tipo 3
4. Tipo 4
5. Tipo 5
6. Tipo 6</t>
  </si>
  <si>
    <t>1. Poliester - Algodon (Tela Tipo 6)
2. Nylon - Algodon (Tela Tipo 5)</t>
  </si>
  <si>
    <t>1. Patron Camuflado Lineas Ondulantes Gris FAC</t>
  </si>
  <si>
    <t xml:space="preserve">Talla </t>
  </si>
  <si>
    <t>Talla XS equivale a 34-36.
Talla S equivale a 38-40.
Talla M equivale a 42-44.
Talla L equivale a 44-46.
Talla XL equivale a 48-50.</t>
  </si>
  <si>
    <t xml:space="preserve">Color y clasificacion </t>
  </si>
  <si>
    <t>1. EJC todo el personal
2. ARC Naval
3. ARC Infanteria de marina
4. FAC Oficiales y Suboficiales
5. FAC Soldados
6. PONAL todo el personal
7. Otro</t>
  </si>
  <si>
    <t>Escudo</t>
  </si>
  <si>
    <t>1. Escudo bordado
2. Escudo estampado
3. Sin escudo</t>
  </si>
  <si>
    <t>Cuello</t>
  </si>
  <si>
    <t>1. Redondo
2. Camisero
3. No aplica</t>
  </si>
  <si>
    <t>Doblez manga</t>
  </si>
  <si>
    <t>1. Rib
2. Dobladillo
3. No aplica</t>
  </si>
  <si>
    <t xml:space="preserve">Tipo de Tela </t>
  </si>
  <si>
    <t>1. Tipo I
2. Tipo II
3. Otro</t>
  </si>
  <si>
    <t>Elemento</t>
  </si>
  <si>
    <t>1. Completo
2. Camiseta
3. Pantaloneta</t>
  </si>
  <si>
    <t xml:space="preserve">Codigo de barras </t>
  </si>
  <si>
    <t>1. Azul oscuro 
2. Otro</t>
  </si>
  <si>
    <t>Clasificacion de la Tela</t>
  </si>
  <si>
    <t>1. tipo I IGNIFUGO 
2. tipo II DIARIO</t>
  </si>
  <si>
    <t>1. 8
2. 10
3. 12
4. 14
5. 34
6. 36
7. 38
8. 40
9. 42
10. 44
11. 46</t>
  </si>
  <si>
    <t>1. tono a tono</t>
  </si>
  <si>
    <t>Flecos</t>
  </si>
  <si>
    <t>1. Flecos en forma cilindrica Dorados
2. Flecos en forma cilindrica Plateados</t>
  </si>
  <si>
    <t xml:space="preserve">Material </t>
  </si>
  <si>
    <t xml:space="preserve">Cuero </t>
  </si>
  <si>
    <t xml:space="preserve">Elemento metalico </t>
  </si>
  <si>
    <t>cobre amarillo</t>
  </si>
  <si>
    <t>Diseño uniforme camuflado a adquiirir o fabricar</t>
  </si>
  <si>
    <t>1. 34
2. 36
3. 38
4. 40
5. 42
6. 44
7. 46</t>
  </si>
  <si>
    <t>Talla de la gorra</t>
  </si>
  <si>
    <t>1. 56
2. 57
3. 58
4. 59
5. 60
6. 61</t>
  </si>
  <si>
    <t>Diseño patron del estampado</t>
  </si>
  <si>
    <t>NTMD 0229. (Actualización Vigente)</t>
  </si>
  <si>
    <t>Condiciones de empaque y rotulado</t>
  </si>
  <si>
    <t>1. Segun NTMD
2. BAINT</t>
  </si>
  <si>
    <t>min03 -P1 -R1</t>
  </si>
  <si>
    <t>min03 -P2 -R1</t>
  </si>
  <si>
    <t>min03 -P3 -R1</t>
  </si>
  <si>
    <t>min03 -P4 -R6</t>
  </si>
  <si>
    <t>min03 -P5 -R1</t>
  </si>
  <si>
    <t>min03 -P6 -R1</t>
  </si>
  <si>
    <t>min03 -P7 -R1</t>
  </si>
  <si>
    <t>min03 -P8 -R6</t>
  </si>
  <si>
    <t>min03 -P9 -R1</t>
  </si>
  <si>
    <t>min03 -P10 -R1</t>
  </si>
  <si>
    <t>min03 -P11 -R1</t>
  </si>
  <si>
    <t>min03 -P12 -R1</t>
  </si>
  <si>
    <t>min03 -P13 -R1</t>
  </si>
  <si>
    <t>min03 -P14 -R1</t>
  </si>
  <si>
    <t>min03 -P15 -R1</t>
  </si>
  <si>
    <t>min03 -P16 -R1</t>
  </si>
  <si>
    <t>min03 -P17 -R1</t>
  </si>
  <si>
    <t>min03 -P18 -R1</t>
  </si>
  <si>
    <t>min03 -P19 -R1</t>
  </si>
  <si>
    <t>min03 -P20 -R1</t>
  </si>
  <si>
    <t>min03 -P21 -R6</t>
  </si>
  <si>
    <t>min03 -P22 -R1</t>
  </si>
  <si>
    <t>min03 -P72 -R4</t>
  </si>
  <si>
    <t>min03 -P23 -R1</t>
  </si>
  <si>
    <t>min03 -P24 -R1</t>
  </si>
  <si>
    <t>min03 -P70 -R1</t>
  </si>
  <si>
    <t>min03 -P25 -R1</t>
  </si>
  <si>
    <t>min03 -P26 -R1</t>
  </si>
  <si>
    <t>min03 -P27 -R1</t>
  </si>
  <si>
    <t>min03 -P73 -R1</t>
  </si>
  <si>
    <t>min03 -P28 -R1</t>
  </si>
  <si>
    <t>min03 -P29 -R1</t>
  </si>
  <si>
    <t>min03 -P30 -R1</t>
  </si>
  <si>
    <t>min03 -P69 -R1</t>
  </si>
  <si>
    <t>min03 -P32 -R1</t>
  </si>
  <si>
    <t>min03 -P31 -R1</t>
  </si>
  <si>
    <t>min03 -P33 -R1</t>
  </si>
  <si>
    <t>min03 -P34 -R1</t>
  </si>
  <si>
    <t>min03 -P35 -R1</t>
  </si>
  <si>
    <t>min03 -P40 -R1</t>
  </si>
  <si>
    <t>min03 -P39 -R1</t>
  </si>
  <si>
    <t>min03 -P36 -R1</t>
  </si>
  <si>
    <t>min03 -P37 -R1</t>
  </si>
  <si>
    <t>min03 -P38 -R1</t>
  </si>
  <si>
    <t>min03 -P71 -R1</t>
  </si>
  <si>
    <t>min03 -P41 -R1</t>
  </si>
  <si>
    <t>min03 -P42 -R1</t>
  </si>
  <si>
    <t>min03 -P43 -R1</t>
  </si>
  <si>
    <t>min03 -P44 -R1</t>
  </si>
  <si>
    <t>min03 -P45 -R6</t>
  </si>
  <si>
    <t>min03 -P46 -R1</t>
  </si>
  <si>
    <t>min03 -P47 -R1</t>
  </si>
  <si>
    <t>min03 -P48 -R1</t>
  </si>
  <si>
    <t>min03 -P49 -R1</t>
  </si>
  <si>
    <t>min03 -P50 -R1</t>
  </si>
  <si>
    <t>min03 -P51 -R1</t>
  </si>
  <si>
    <t>min03 -P52 -R1</t>
  </si>
  <si>
    <t>min03 -P53 -R1</t>
  </si>
  <si>
    <t>min03 -P54 -R1</t>
  </si>
  <si>
    <t>min03 -P55 -R1</t>
  </si>
  <si>
    <t>min03 -P56 -R1</t>
  </si>
  <si>
    <t>min03 -P57 -R1</t>
  </si>
  <si>
    <t>min03 -P58 -R1</t>
  </si>
  <si>
    <t>min03 -P59 -R1</t>
  </si>
  <si>
    <t>min03 -P60 -R1</t>
  </si>
  <si>
    <t>min03 -P74 -R4</t>
  </si>
  <si>
    <t>min03 -P61 -R4</t>
  </si>
  <si>
    <t>min03 -P68 -R6</t>
  </si>
  <si>
    <t>min03 -P67 -R6</t>
  </si>
  <si>
    <t>min03 -P62 -R4</t>
  </si>
  <si>
    <t>min03 -P63 -R1</t>
  </si>
  <si>
    <t>min03 -P66 -R6</t>
  </si>
  <si>
    <t>min03 -P65 -R6</t>
  </si>
  <si>
    <t>min03 -P64 -R1</t>
  </si>
  <si>
    <t>Cod_producto</t>
  </si>
  <si>
    <t>&gt;&gt;&gt; Material de intendencia</t>
  </si>
  <si>
    <t>Se utiliza para crear la tabla de productos asociadas con listas desplegables</t>
  </si>
  <si>
    <t>Se utiliza para crear la columna cantidad en la tabla de productos</t>
  </si>
  <si>
    <t>min03</t>
  </si>
  <si>
    <t>Precio Und</t>
  </si>
  <si>
    <t>Precio Techo Máximo (Cláusula 8)</t>
  </si>
  <si>
    <t>Compraventa</t>
  </si>
  <si>
    <t>Se utiliza para crear las columnas de resumen cotización</t>
  </si>
  <si>
    <t>Valor SMMLV</t>
  </si>
  <si>
    <t>Código</t>
  </si>
  <si>
    <t>34letra</t>
  </si>
  <si>
    <t>Moneda (No se usa en este AMP, todas son COP)</t>
  </si>
  <si>
    <t>min03-P1-R1</t>
  </si>
  <si>
    <t>min03-P1-R3</t>
  </si>
  <si>
    <t>min03-P1-R5</t>
  </si>
  <si>
    <t>min03-P1-R6</t>
  </si>
  <si>
    <t>min03-P1-R7</t>
  </si>
  <si>
    <t>min03-P2-R1</t>
  </si>
  <si>
    <t>min03-P2-R3</t>
  </si>
  <si>
    <t>min03-P2-R4</t>
  </si>
  <si>
    <t>min03-P2-R5</t>
  </si>
  <si>
    <t>min03-P2-R6</t>
  </si>
  <si>
    <t>min03-P2-R7</t>
  </si>
  <si>
    <t>min03-P3-R1</t>
  </si>
  <si>
    <t>min03-P3-R4</t>
  </si>
  <si>
    <t>min03-P3-R5</t>
  </si>
  <si>
    <t>min03-P3-R6</t>
  </si>
  <si>
    <t>min03-P3-R7</t>
  </si>
  <si>
    <t>min03-P4-R6</t>
  </si>
  <si>
    <t>min03-P4-R7</t>
  </si>
  <si>
    <t>min03-P5-R1</t>
  </si>
  <si>
    <t>min03-P5-R3</t>
  </si>
  <si>
    <t>min03-P5-R4</t>
  </si>
  <si>
    <t>min03-P5-R5</t>
  </si>
  <si>
    <t>min03-P5-R6</t>
  </si>
  <si>
    <t>min03-P5-R7</t>
  </si>
  <si>
    <t>min03-P6-R1</t>
  </si>
  <si>
    <t>min03-P6-R2</t>
  </si>
  <si>
    <t>min03-P6-R3</t>
  </si>
  <si>
    <t>min03-P6-R4</t>
  </si>
  <si>
    <t>min03-P6-R5</t>
  </si>
  <si>
    <t>min03-P6-R6</t>
  </si>
  <si>
    <t>min03-P6-R7</t>
  </si>
  <si>
    <t>min03-P7-R1</t>
  </si>
  <si>
    <t>min03-P7-R4</t>
  </si>
  <si>
    <t>min03-P7-R6</t>
  </si>
  <si>
    <t>min03-P7-R7</t>
  </si>
  <si>
    <t>min03-P8-R6</t>
  </si>
  <si>
    <t>min03-P8-R7</t>
  </si>
  <si>
    <t>min03-P9-R1</t>
  </si>
  <si>
    <t>min03-P9-R6</t>
  </si>
  <si>
    <t>min03-P9-R7</t>
  </si>
  <si>
    <t>min03-P10-R1</t>
  </si>
  <si>
    <t>min03-P10-R2</t>
  </si>
  <si>
    <t>min03-P10-R3</t>
  </si>
  <si>
    <t>min03-P10-R4</t>
  </si>
  <si>
    <t>min03-P10-R5</t>
  </si>
  <si>
    <t>min03-P10-R6</t>
  </si>
  <si>
    <t>min03-P10-R7</t>
  </si>
  <si>
    <t>min03-P11-R1</t>
  </si>
  <si>
    <t>min03-P11-R2</t>
  </si>
  <si>
    <t>min03-P11-R3</t>
  </si>
  <si>
    <t>min03-P11-R4</t>
  </si>
  <si>
    <t>min03-P11-R5</t>
  </si>
  <si>
    <t>min03-P11-R6</t>
  </si>
  <si>
    <t>min03-P11-R7</t>
  </si>
  <si>
    <t>min03-P12-R1</t>
  </si>
  <si>
    <t>min03-P12-R3</t>
  </si>
  <si>
    <t>min03-P12-R4</t>
  </si>
  <si>
    <t>min03-P12-R5</t>
  </si>
  <si>
    <t>min03-P12-R6</t>
  </si>
  <si>
    <t>min03-P12-R7</t>
  </si>
  <si>
    <t>min03-P13-R1</t>
  </si>
  <si>
    <t>min03-P13-R3</t>
  </si>
  <si>
    <t>min03-P13-R4</t>
  </si>
  <si>
    <t>min03-P13-R5</t>
  </si>
  <si>
    <t>min03-P13-R6</t>
  </si>
  <si>
    <t>min03-P13-R7</t>
  </si>
  <si>
    <t>min03-P14-R1</t>
  </si>
  <si>
    <t>min03-P14-R2</t>
  </si>
  <si>
    <t>min03-P14-R3</t>
  </si>
  <si>
    <t>min03-P14-R4</t>
  </si>
  <si>
    <t>min03-P14-R5</t>
  </si>
  <si>
    <t>min03-P14-R6</t>
  </si>
  <si>
    <t>min03-P14-R7</t>
  </si>
  <si>
    <t>min03-P15-R1</t>
  </si>
  <si>
    <t>min03-P15-R2</t>
  </si>
  <si>
    <t>min03-P15-R3</t>
  </si>
  <si>
    <t>min03-P15-R4</t>
  </si>
  <si>
    <t>min03-P15-R5</t>
  </si>
  <si>
    <t>min03-P15-R6</t>
  </si>
  <si>
    <t>min03-P15-R7</t>
  </si>
  <si>
    <t>min03-P16-R1</t>
  </si>
  <si>
    <t>min03-P16-R5</t>
  </si>
  <si>
    <t>min03-P16-R6</t>
  </si>
  <si>
    <t>min03-P16-R7</t>
  </si>
  <si>
    <t>min03-P17-R1</t>
  </si>
  <si>
    <t>min03-P17-R3</t>
  </si>
  <si>
    <t>min03-P17-R4</t>
  </si>
  <si>
    <t>min03-P17-R5</t>
  </si>
  <si>
    <t>min03-P17-R6</t>
  </si>
  <si>
    <t>min03-P17-R7</t>
  </si>
  <si>
    <t>min03-P18-R1</t>
  </si>
  <si>
    <t>min03-P18-R3</t>
  </si>
  <si>
    <t>min03-P18-R4</t>
  </si>
  <si>
    <t>min03-P18-R5</t>
  </si>
  <si>
    <t>min03-P18-R6</t>
  </si>
  <si>
    <t>min03-P18-R7</t>
  </si>
  <si>
    <t>min03-P19-R1</t>
  </si>
  <si>
    <t>min03-P19-R3</t>
  </si>
  <si>
    <t>min03-P19-R4</t>
  </si>
  <si>
    <t>min03-P19-R5</t>
  </si>
  <si>
    <t>min03-P19-R6</t>
  </si>
  <si>
    <t>min03-P19-R7</t>
  </si>
  <si>
    <t>min03-P20-R1</t>
  </si>
  <si>
    <t>min03-P20-R3</t>
  </si>
  <si>
    <t>min03-P20-R4</t>
  </si>
  <si>
    <t>min03-P20-R5</t>
  </si>
  <si>
    <t>min03-P20-R6</t>
  </si>
  <si>
    <t>min03-P20-R7</t>
  </si>
  <si>
    <t>min03-P21-R6</t>
  </si>
  <si>
    <t>min03-P21-R7</t>
  </si>
  <si>
    <t>min03-P22-R1</t>
  </si>
  <si>
    <t>min03-P22-R3</t>
  </si>
  <si>
    <t>min03-P22-R4</t>
  </si>
  <si>
    <t>min03-P22-R5</t>
  </si>
  <si>
    <t>min03-P22-R6</t>
  </si>
  <si>
    <t>min03-P22-R7</t>
  </si>
  <si>
    <t>min03-P72-R4</t>
  </si>
  <si>
    <t>min03-P72-R6</t>
  </si>
  <si>
    <t>min03-P72-R7</t>
  </si>
  <si>
    <t>min03-P23-R1</t>
  </si>
  <si>
    <t>min03-P23-R3</t>
  </si>
  <si>
    <t>min03-P23-R4</t>
  </si>
  <si>
    <t>min03-P23-R5</t>
  </si>
  <si>
    <t>min03-P23-R6</t>
  </si>
  <si>
    <t>min03-P23-R7</t>
  </si>
  <si>
    <t>min03-P24-R1</t>
  </si>
  <si>
    <t>min03-P24-R3</t>
  </si>
  <si>
    <t>min03-P24-R4</t>
  </si>
  <si>
    <t>min03-P24-R5</t>
  </si>
  <si>
    <t>min03-P24-R6</t>
  </si>
  <si>
    <t>min03-P24-R7</t>
  </si>
  <si>
    <t>min03-P70-R1</t>
  </si>
  <si>
    <t>min03-P70-R3</t>
  </si>
  <si>
    <t>min03-P70-R4</t>
  </si>
  <si>
    <t>min03-P70-R5</t>
  </si>
  <si>
    <t>min03-P70-R6</t>
  </si>
  <si>
    <t>min03-P70-R7</t>
  </si>
  <si>
    <t>min03-P25-R1</t>
  </si>
  <si>
    <t>min03-P25-R3</t>
  </si>
  <si>
    <t>min03-P25-R4</t>
  </si>
  <si>
    <t>min03-P25-R5</t>
  </si>
  <si>
    <t>min03-P25-R6</t>
  </si>
  <si>
    <t>min03-P25-R7</t>
  </si>
  <si>
    <t>min03-P26-R1</t>
  </si>
  <si>
    <t>min03-P26-R3</t>
  </si>
  <si>
    <t>min03-P26-R4</t>
  </si>
  <si>
    <t>min03-P26-R5</t>
  </si>
  <si>
    <t>min03-P26-R6</t>
  </si>
  <si>
    <t>min03-P26-R7</t>
  </si>
  <si>
    <t>min03-P27-R1</t>
  </si>
  <si>
    <t>min03-P27-R3</t>
  </si>
  <si>
    <t>min03-P27-R4</t>
  </si>
  <si>
    <t>min03-P27-R5</t>
  </si>
  <si>
    <t>min03-P27-R6</t>
  </si>
  <si>
    <t>min03-P27-R7</t>
  </si>
  <si>
    <t>min03-P73-R1</t>
  </si>
  <si>
    <t>min03-P73-R3</t>
  </si>
  <si>
    <t>min03-P73-R4</t>
  </si>
  <si>
    <t>min03-P73-R5</t>
  </si>
  <si>
    <t>min03-P73-R6</t>
  </si>
  <si>
    <t>min03-P73-R7</t>
  </si>
  <si>
    <t>min03-P28-R1</t>
  </si>
  <si>
    <t>min03-P28-R2</t>
  </si>
  <si>
    <t>min03-P28-R3</t>
  </si>
  <si>
    <t>min03-P28-R4</t>
  </si>
  <si>
    <t>min03-P28-R5</t>
  </si>
  <si>
    <t>min03-P28-R6</t>
  </si>
  <si>
    <t>min03-P28-R7</t>
  </si>
  <si>
    <t>min03-P29-R1</t>
  </si>
  <si>
    <t>min03-P29-R2</t>
  </si>
  <si>
    <t>min03-P29-R3</t>
  </si>
  <si>
    <t>min03-P29-R5</t>
  </si>
  <si>
    <t>min03-P29-R6</t>
  </si>
  <si>
    <t>min03-P29-R7</t>
  </si>
  <si>
    <t>min03-P30-R1</t>
  </si>
  <si>
    <t>min03-P30-R3</t>
  </si>
  <si>
    <t>min03-P30-R4</t>
  </si>
  <si>
    <t>min03-P30-R5</t>
  </si>
  <si>
    <t>min03-P30-R6</t>
  </si>
  <si>
    <t>min03-P30-R7</t>
  </si>
  <si>
    <t>min03-P69-R1</t>
  </si>
  <si>
    <t>min03-P69-R2</t>
  </si>
  <si>
    <t>min03-P69-R3</t>
  </si>
  <si>
    <t>min03-P69-R4</t>
  </si>
  <si>
    <t>min03-P69-R5</t>
  </si>
  <si>
    <t>min03-P69-R6</t>
  </si>
  <si>
    <t>min03-P69-R7</t>
  </si>
  <si>
    <t>min03-P32-R1</t>
  </si>
  <si>
    <t>min03-P32-R2</t>
  </si>
  <si>
    <t>min03-P32-R3</t>
  </si>
  <si>
    <t>min03-P32-R5</t>
  </si>
  <si>
    <t>min03-P32-R6</t>
  </si>
  <si>
    <t>min03-P32-R7</t>
  </si>
  <si>
    <t>min03-P31-R1</t>
  </si>
  <si>
    <t>min03-P31-R2</t>
  </si>
  <si>
    <t>min03-P31-R3</t>
  </si>
  <si>
    <t>min03-P31-R5</t>
  </si>
  <si>
    <t>min03-P31-R6</t>
  </si>
  <si>
    <t>min03-P31-R7</t>
  </si>
  <si>
    <t>min03-P33-R1</t>
  </si>
  <si>
    <t>min03-P33-R2</t>
  </si>
  <si>
    <t>min03-P33-R3</t>
  </si>
  <si>
    <t>min03-P33-R4</t>
  </si>
  <si>
    <t>min03-P33-R6</t>
  </si>
  <si>
    <t>min03-P33-R7</t>
  </si>
  <si>
    <t>min03-P34-R1</t>
  </si>
  <si>
    <t>min03-P34-R2</t>
  </si>
  <si>
    <t>min03-P34-R3</t>
  </si>
  <si>
    <t>min03-P34-R4</t>
  </si>
  <si>
    <t>min03-P34-R6</t>
  </si>
  <si>
    <t>min03-P34-R7</t>
  </si>
  <si>
    <t>min03-P35-R1</t>
  </si>
  <si>
    <t>min03-P35-R2</t>
  </si>
  <si>
    <t>min03-P35-R3</t>
  </si>
  <si>
    <t>min03-P35-R4</t>
  </si>
  <si>
    <t>min03-P35-R6</t>
  </si>
  <si>
    <t>min03-P35-R7</t>
  </si>
  <si>
    <t>min03-P40-R1</t>
  </si>
  <si>
    <t>min03-P40-R2</t>
  </si>
  <si>
    <t>min03-P40-R3</t>
  </si>
  <si>
    <t>min03-P40-R4</t>
  </si>
  <si>
    <t>min03-P40-R6</t>
  </si>
  <si>
    <t>min03-P40-R7</t>
  </si>
  <si>
    <t>min03-P39-R1</t>
  </si>
  <si>
    <t>min03-P39-R2</t>
  </si>
  <si>
    <t>min03-P39-R3</t>
  </si>
  <si>
    <t>min03-P39-R4</t>
  </si>
  <si>
    <t>min03-P39-R6</t>
  </si>
  <si>
    <t>min03-P39-R7</t>
  </si>
  <si>
    <t>min03-P36-R1</t>
  </si>
  <si>
    <t>min03-P36-R2</t>
  </si>
  <si>
    <t>min03-P36-R3</t>
  </si>
  <si>
    <t>min03-P36-R4</t>
  </si>
  <si>
    <t>min03-P36-R5</t>
  </si>
  <si>
    <t>min03-P36-R6</t>
  </si>
  <si>
    <t>min03-P36-R7</t>
  </si>
  <si>
    <t>min03-P37-R1</t>
  </si>
  <si>
    <t>min03-P37-R2</t>
  </si>
  <si>
    <t>min03-P37-R3</t>
  </si>
  <si>
    <t>min03-P37-R4</t>
  </si>
  <si>
    <t>min03-P37-R5</t>
  </si>
  <si>
    <t>min03-P37-R6</t>
  </si>
  <si>
    <t>min03-P37-R7</t>
  </si>
  <si>
    <t>min03-P38-R1</t>
  </si>
  <si>
    <t>min03-P38-R2</t>
  </si>
  <si>
    <t>min03-P38-R3</t>
  </si>
  <si>
    <t>min03-P38-R4</t>
  </si>
  <si>
    <t>min03-P38-R6</t>
  </si>
  <si>
    <t>min03-P38-R7</t>
  </si>
  <si>
    <t>min03-P71-R1</t>
  </si>
  <si>
    <t>min03-P71-R2</t>
  </si>
  <si>
    <t>min03-P71-R3</t>
  </si>
  <si>
    <t>min03-P71-R4</t>
  </si>
  <si>
    <t>min03-P71-R5</t>
  </si>
  <si>
    <t>min03-P71-R6</t>
  </si>
  <si>
    <t>min03-P71-R7</t>
  </si>
  <si>
    <t>min03-P41-R1</t>
  </si>
  <si>
    <t>min03-P41-R2</t>
  </si>
  <si>
    <t>min03-P41-R3</t>
  </si>
  <si>
    <t>min03-P41-R4</t>
  </si>
  <si>
    <t>min03-P41-R5</t>
  </si>
  <si>
    <t>min03-P41-R6</t>
  </si>
  <si>
    <t>min03-P41-R7</t>
  </si>
  <si>
    <t>min03-P42-R1</t>
  </si>
  <si>
    <t>min03-P42-R2</t>
  </si>
  <si>
    <t>min03-P42-R3</t>
  </si>
  <si>
    <t>min03-P42-R4</t>
  </si>
  <si>
    <t>min03-P42-R5</t>
  </si>
  <si>
    <t>min03-P42-R6</t>
  </si>
  <si>
    <t>min03-P42-R7</t>
  </si>
  <si>
    <t>min03-P43-R1</t>
  </si>
  <si>
    <t>min03-P43-R3</t>
  </si>
  <si>
    <t>min03-P43-R4</t>
  </si>
  <si>
    <t>min03-P43-R5</t>
  </si>
  <si>
    <t>min03-P43-R6</t>
  </si>
  <si>
    <t>min03-P43-R7</t>
  </si>
  <si>
    <t>min03-P44-R1</t>
  </si>
  <si>
    <t>min03-P44-R3</t>
  </si>
  <si>
    <t>min03-P44-R5</t>
  </si>
  <si>
    <t>min03-P44-R6</t>
  </si>
  <si>
    <t>min03-P44-R7</t>
  </si>
  <si>
    <t>min03-P45-R6</t>
  </si>
  <si>
    <t>min03-P45-R7</t>
  </si>
  <si>
    <t>min03-P46-R1</t>
  </si>
  <si>
    <t>min03-P46-R2</t>
  </si>
  <si>
    <t>min03-P46-R3</t>
  </si>
  <si>
    <t>min03-P46-R4</t>
  </si>
  <si>
    <t>min03-P46-R5</t>
  </si>
  <si>
    <t>min03-P46-R6</t>
  </si>
  <si>
    <t>min03-P46-R7</t>
  </si>
  <si>
    <t>min03-P47-R1</t>
  </si>
  <si>
    <t>min03-P47-R2</t>
  </si>
  <si>
    <t>min03-P47-R3</t>
  </si>
  <si>
    <t>min03-P47-R5</t>
  </si>
  <si>
    <t>min03-P47-R6</t>
  </si>
  <si>
    <t>min03-P47-R7</t>
  </si>
  <si>
    <t>min03-P48-R1</t>
  </si>
  <si>
    <t>min03-P48-R2</t>
  </si>
  <si>
    <t>min03-P48-R3</t>
  </si>
  <si>
    <t>min03-P48-R5</t>
  </si>
  <si>
    <t>min03-P48-R6</t>
  </si>
  <si>
    <t>min03-P48-R7</t>
  </si>
  <si>
    <t>min03-P49-R1</t>
  </si>
  <si>
    <t>min03-P49-R3</t>
  </si>
  <si>
    <t>min03-P49-R4</t>
  </si>
  <si>
    <t>min03-P49-R5</t>
  </si>
  <si>
    <t>min03-P49-R6</t>
  </si>
  <si>
    <t>min03-P49-R7</t>
  </si>
  <si>
    <t>min03-P50-R1</t>
  </si>
  <si>
    <t>min03-P50-R2</t>
  </si>
  <si>
    <t>min03-P50-R4</t>
  </si>
  <si>
    <t>min03-P50-R5</t>
  </si>
  <si>
    <t>min03-P50-R6</t>
  </si>
  <si>
    <t>min03-P50-R7</t>
  </si>
  <si>
    <t>min03-P51-R1</t>
  </si>
  <si>
    <t>min03-P51-R2</t>
  </si>
  <si>
    <t>min03-P51-R3</t>
  </si>
  <si>
    <t>min03-P51-R4</t>
  </si>
  <si>
    <t>min03-P51-R5</t>
  </si>
  <si>
    <t>min03-P51-R6</t>
  </si>
  <si>
    <t>min03-P51-R7</t>
  </si>
  <si>
    <t>min03-P52-R1</t>
  </si>
  <si>
    <t>min03-P52-R2</t>
  </si>
  <si>
    <t>min03-P52-R3</t>
  </si>
  <si>
    <t>min03-P52-R4</t>
  </si>
  <si>
    <t>min03-P52-R6</t>
  </si>
  <si>
    <t>min03-P52-R7</t>
  </si>
  <si>
    <t>min03-P53-R1</t>
  </si>
  <si>
    <t>min03-P53-R2</t>
  </si>
  <si>
    <t>min03-P53-R3</t>
  </si>
  <si>
    <t>min03-P53-R4</t>
  </si>
  <si>
    <t>min03-P53-R5</t>
  </si>
  <si>
    <t>min03-P53-R6</t>
  </si>
  <si>
    <t>min03-P53-R7</t>
  </si>
  <si>
    <t>min03-P54-R1</t>
  </si>
  <si>
    <t>min03-P54-R2</t>
  </si>
  <si>
    <t>min03-P54-R3</t>
  </si>
  <si>
    <t>min03-P54-R4</t>
  </si>
  <si>
    <t>min03-P54-R5</t>
  </si>
  <si>
    <t>min03-P54-R6</t>
  </si>
  <si>
    <t>min03-P54-R7</t>
  </si>
  <si>
    <t>min03-P55-R1</t>
  </si>
  <si>
    <t>min03-P55-R3</t>
  </si>
  <si>
    <t>min03-P55-R4</t>
  </si>
  <si>
    <t>min03-P55-R5</t>
  </si>
  <si>
    <t>min03-P55-R6</t>
  </si>
  <si>
    <t>min03-P55-R7</t>
  </si>
  <si>
    <t>min03-P56-R1</t>
  </si>
  <si>
    <t>min03-P56-R3</t>
  </si>
  <si>
    <t>min03-P56-R6</t>
  </si>
  <si>
    <t>min03-P56-R7</t>
  </si>
  <si>
    <t>min03-P57-R1</t>
  </si>
  <si>
    <t>min03-P57-R3</t>
  </si>
  <si>
    <t>min03-P57-R5</t>
  </si>
  <si>
    <t>min03-P57-R6</t>
  </si>
  <si>
    <t>min03-P57-R7</t>
  </si>
  <si>
    <t>min03-P58-R1</t>
  </si>
  <si>
    <t>min03-P58-R6</t>
  </si>
  <si>
    <t>min03-P58-R7</t>
  </si>
  <si>
    <t>min03-P59-R1</t>
  </si>
  <si>
    <t>min03-P59-R3</t>
  </si>
  <si>
    <t>min03-P59-R4</t>
  </si>
  <si>
    <t>min03-P59-R5</t>
  </si>
  <si>
    <t>min03-P59-R6</t>
  </si>
  <si>
    <t>min03-P59-R7</t>
  </si>
  <si>
    <t>min03-P60-R1</t>
  </si>
  <si>
    <t>min03-P60-R2</t>
  </si>
  <si>
    <t>min03-P60-R3</t>
  </si>
  <si>
    <t>min03-P60-R4</t>
  </si>
  <si>
    <t>min03-P60-R5</t>
  </si>
  <si>
    <t>min03-P60-R6</t>
  </si>
  <si>
    <t>min03-P60-R7</t>
  </si>
  <si>
    <t>min03-P74-R4</t>
  </si>
  <si>
    <t>min03-P74-R5</t>
  </si>
  <si>
    <t>min03-P74-R6</t>
  </si>
  <si>
    <t>min03-P74-R7</t>
  </si>
  <si>
    <t>min03-P61-R4</t>
  </si>
  <si>
    <t>min03-P61-R5</t>
  </si>
  <si>
    <t>min03-P61-R6</t>
  </si>
  <si>
    <t>min03-P61-R7</t>
  </si>
  <si>
    <t>min03-P68-R6</t>
  </si>
  <si>
    <t>min03-P68-R7</t>
  </si>
  <si>
    <t>min03-P67-R6</t>
  </si>
  <si>
    <t>min03-P67-R7</t>
  </si>
  <si>
    <t>min03-P62-R4</t>
  </si>
  <si>
    <t>min03-P62-R6</t>
  </si>
  <si>
    <t>min03-P62-R7</t>
  </si>
  <si>
    <t>min03-P63-R1</t>
  </si>
  <si>
    <t>min03-P63-R2</t>
  </si>
  <si>
    <t>min03-P63-R3</t>
  </si>
  <si>
    <t>min03-P63-R4</t>
  </si>
  <si>
    <t>min03-P63-R5</t>
  </si>
  <si>
    <t>min03-P63-R6</t>
  </si>
  <si>
    <t>min03-P63-R7</t>
  </si>
  <si>
    <t>min03-P66-R6</t>
  </si>
  <si>
    <t>min03-P66-R7</t>
  </si>
  <si>
    <t>min03-P65-R6</t>
  </si>
  <si>
    <t>min03-P65-R7</t>
  </si>
  <si>
    <t>min03-P64-R1</t>
  </si>
  <si>
    <t>min03-P64-R3</t>
  </si>
  <si>
    <t>min03-P64-R4</t>
  </si>
  <si>
    <t>min03-P64-R5</t>
  </si>
  <si>
    <t>min03-P64-R6</t>
  </si>
  <si>
    <t>min03-P64-R7</t>
  </si>
  <si>
    <t>Raíz</t>
  </si>
  <si>
    <t>Primera region</t>
  </si>
  <si>
    <t>Segunda región</t>
  </si>
  <si>
    <t>ent</t>
  </si>
  <si>
    <t>Entregas a agregar o eliminar:</t>
  </si>
  <si>
    <t>Filas de producto a agregar o eliminar:</t>
  </si>
  <si>
    <t>Definir el plan de muestreo si la cantidad de unidades adquiridas es menor mínimo señalado en la NTMD correspondiente</t>
  </si>
  <si>
    <t>Rotulado</t>
  </si>
  <si>
    <t>Material de Intendencia III</t>
  </si>
  <si>
    <t>info_adicional</t>
  </si>
  <si>
    <t>HABILITADO</t>
  </si>
  <si>
    <t>Cantidad de smmlv para activar Región 7</t>
  </si>
  <si>
    <t>min03--IVA</t>
  </si>
  <si>
    <t>Se utiliza para mostrar la region del proveedor</t>
  </si>
  <si>
    <t>Cotizacion</t>
  </si>
  <si>
    <t>Región Proveedor</t>
  </si>
  <si>
    <t>Código de unidad de medida</t>
  </si>
  <si>
    <t>Limitar solo a Mipymes</t>
  </si>
  <si>
    <t>Monto agotable</t>
  </si>
  <si>
    <t>34_monto_agotable</t>
  </si>
  <si>
    <t>17_monto_agotable</t>
  </si>
  <si>
    <t>Cantidad deseada y/o pedida</t>
  </si>
  <si>
    <t>Valor Total Unitario</t>
  </si>
  <si>
    <t>Precio Unitario</t>
  </si>
  <si>
    <t>18_monto_agotable</t>
  </si>
  <si>
    <t>Cantidad a ofertar</t>
  </si>
  <si>
    <t>Precio unitario según cantidad</t>
  </si>
  <si>
    <t>Cantidad mínima estimada</t>
  </si>
  <si>
    <t>Cantidad minima estimada</t>
  </si>
  <si>
    <t>Aplica para monto agotable</t>
  </si>
  <si>
    <t>34letra_monto_agotable</t>
  </si>
  <si>
    <t>Precio Techo Máximo (Cláusula_8)</t>
  </si>
  <si>
    <t>Cantidad mínima solicitada</t>
  </si>
  <si>
    <t>Region</t>
  </si>
  <si>
    <t>Archivo fuente</t>
  </si>
  <si>
    <t>Hora cargue</t>
  </si>
  <si>
    <t>VÁLIDO</t>
  </si>
  <si>
    <t>Estado</t>
  </si>
  <si>
    <t>ojo, esta columna esta en blanca, pero basicamente me calcula el codigo del producto para la tvec</t>
  </si>
  <si>
    <t>codigo producto con región</t>
  </si>
  <si>
    <t>Proveedor mejor oferta</t>
  </si>
  <si>
    <t>Evaluacion</t>
  </si>
  <si>
    <t>Se utiliza para mostrar la tabla de la mejor oferta</t>
  </si>
  <si>
    <t>&lt;&lt;&lt;&lt;Filtro para generar el listado de productos para el universo muestral reducido (solo los productos seleccionados en la Solcotizacion, este filktro se activa generando el resumen cotización y la hoja destino es Cat_filtro2)
Se trabaja mediante un filtro avanzado en el codigo
Nota: Los criterios se colocan desde vba y se manejan dos filtros, para buscar los proveedores (region original y region secundaria) y ya para llevar la info a catfiltro 2</t>
  </si>
  <si>
    <t>Filtro proveedores mejor oferta - Consolidado monto agotable</t>
  </si>
  <si>
    <t>&lt;&lt;&lt;&lt;Filtro para generar el listado de proveedores con la mejor oferta de monto agotable
A su vez sirve para establecer el ganador y/o los ganadores, se aprovecho que se tenia los filtros para realizar dicho calculo</t>
  </si>
  <si>
    <t>1=solcot, 2=rescot,3=cot, 4=evaluacion, 5=consolidacion</t>
  </si>
  <si>
    <t>Tipo csv monto agotable</t>
  </si>
  <si>
    <t>Solicitud</t>
  </si>
  <si>
    <t>Registrar identificador</t>
  </si>
  <si>
    <t>¿Enviar para aprobación?</t>
  </si>
  <si>
    <t>Límite de recepción de la sol.</t>
  </si>
  <si>
    <t>Justificación</t>
  </si>
  <si>
    <t>Nombre del departamento</t>
  </si>
  <si>
    <t>Nota del comprador</t>
  </si>
  <si>
    <t>Solicitado por (correo electrónico)</t>
  </si>
  <si>
    <t>Solicitado por (inicio de sesión)</t>
  </si>
  <si>
    <t>Nombre de tarjeta de compras</t>
  </si>
  <si>
    <t>Enviar a nombre</t>
  </si>
  <si>
    <t>Enviar a id.</t>
  </si>
  <si>
    <t>Enviar a la atención</t>
  </si>
  <si>
    <t>Enviar a calle 1</t>
  </si>
  <si>
    <t>Enviar a calle 2</t>
  </si>
  <si>
    <t>Enviar a ciudad</t>
  </si>
  <si>
    <t>Enviar a estado</t>
  </si>
  <si>
    <t>Enviar a código postal</t>
  </si>
  <si>
    <t>Enviar a código de país</t>
  </si>
  <si>
    <t>Enviar a nombre de país</t>
  </si>
  <si>
    <t>Enviar a código de ubicación</t>
  </si>
  <si>
    <t>Ocultar precio</t>
  </si>
  <si>
    <t>Entidad Compradora 2</t>
  </si>
  <si>
    <t>N.I.T.</t>
  </si>
  <si>
    <t>Agregación</t>
  </si>
  <si>
    <t>Necesidad del bien o servicio*</t>
  </si>
  <si>
    <t>Modalidad de selección</t>
  </si>
  <si>
    <t>Destinación del gasto*</t>
  </si>
  <si>
    <t>Origen de los    recursos*</t>
  </si>
  <si>
    <t>Asociado al Acuerdo de Paz</t>
  </si>
  <si>
    <t>Supervisor de la Orden de Compra*</t>
  </si>
  <si>
    <t>Correo electrónico del supervisor*</t>
  </si>
  <si>
    <t>Teléfono del      supervisor*</t>
  </si>
  <si>
    <t>Vencimiento de la Orden de Compra*</t>
  </si>
  <si>
    <t>Especificaciones adicionales de entrega</t>
  </si>
  <si>
    <t>Gravámenes      adicionales</t>
  </si>
  <si>
    <t>Integración con SIIF</t>
  </si>
  <si>
    <t>Código Unidad / Subunidad Ejecutora</t>
  </si>
  <si>
    <t>Acepto términos y condiciones</t>
  </si>
  <si>
    <t>codigoAMP</t>
  </si>
  <si>
    <t>fechaAMP</t>
  </si>
  <si>
    <t>Línea de solicitudes</t>
  </si>
  <si>
    <t>Número de línea</t>
  </si>
  <si>
    <t>Número de artículo del catálogo</t>
  </si>
  <si>
    <t>Nombre de artículo del catálogo</t>
  </si>
  <si>
    <t>Descripción de artículo no catalogado</t>
  </si>
  <si>
    <t>Anulación del método de transmisión</t>
  </si>
  <si>
    <t>Correos electrónicos de transmisión</t>
  </si>
  <si>
    <t>Nombre del proveedor</t>
  </si>
  <si>
    <t>Número del proveedor</t>
  </si>
  <si>
    <t>Código del sitio del proveedor</t>
  </si>
  <si>
    <t>Nombre de mercancía</t>
  </si>
  <si>
    <t>Nombre del contrato</t>
  </si>
  <si>
    <t>Código de divisa</t>
  </si>
  <si>
    <t>Etiquetas de activos</t>
  </si>
  <si>
    <t>Nombre del Cuadro de cuentas</t>
  </si>
  <si>
    <t>Nombre de la cuenta</t>
  </si>
  <si>
    <t>Código de cuentas</t>
  </si>
  <si>
    <t>Segmento 1 de la cuenta</t>
  </si>
  <si>
    <t>Segmento 2 de la cuenta</t>
  </si>
  <si>
    <t>Segmento 3 de la cuenta</t>
  </si>
  <si>
    <t>Segmento 4 de la cuenta</t>
  </si>
  <si>
    <t>Segmento 5 de la cuenta</t>
  </si>
  <si>
    <t>Segmento 6 de la cuenta</t>
  </si>
  <si>
    <t>Segmento 7 de la cuenta</t>
  </si>
  <si>
    <t>Segmento 8 de la cuenta</t>
  </si>
  <si>
    <t>Segmento 9 de la cuenta</t>
  </si>
  <si>
    <t>Segmento 10 de la cuenta</t>
  </si>
  <si>
    <t>Segmento 11 de la cuenta</t>
  </si>
  <si>
    <t>Segmento 12 de la cuenta</t>
  </si>
  <si>
    <t>Segmento 13 de la cuenta</t>
  </si>
  <si>
    <t>Segmento 14 de la cuenta</t>
  </si>
  <si>
    <t>Segmento 15 de la cuenta</t>
  </si>
  <si>
    <t>Segmento 16 de la cuenta</t>
  </si>
  <si>
    <t>Segmento 17 de la cuenta</t>
  </si>
  <si>
    <t>Segmento 18 de la cuenta</t>
  </si>
  <si>
    <t>Asignación de cuentas</t>
  </si>
  <si>
    <t>Monto</t>
  </si>
  <si>
    <t>Nombre de período de presupuesto</t>
  </si>
  <si>
    <t>Segmento 19 de la cuenta</t>
  </si>
  <si>
    <t>Segmento 20 de la cuenta</t>
  </si>
  <si>
    <t>no</t>
  </si>
  <si>
    <t>Digite nombre de la entidad</t>
  </si>
  <si>
    <t>crear.entidad@colombiacompra.gov.co</t>
  </si>
  <si>
    <t>digite.usuario</t>
  </si>
  <si>
    <t>Direccion</t>
  </si>
  <si>
    <t>Necesidad</t>
  </si>
  <si>
    <t>Selección Abreviada AMP</t>
  </si>
  <si>
    <t>Funcionamiento</t>
  </si>
  <si>
    <t>Recursos propios</t>
  </si>
  <si>
    <t>Digite supervisor</t>
  </si>
  <si>
    <t>Digite correo</t>
  </si>
  <si>
    <t>Gravámenes</t>
  </si>
  <si>
    <t>Sí</t>
  </si>
  <si>
    <t>SOLICITUD</t>
  </si>
  <si>
    <t>Material de Intendencia III - Monto Agotable</t>
  </si>
  <si>
    <t>COMPRAVENTA, MONTO AGOTABLE</t>
  </si>
  <si>
    <t>$I$22:$L$23</t>
  </si>
  <si>
    <t>$Q$22:$S$23</t>
  </si>
  <si>
    <t>$Q$22</t>
  </si>
  <si>
    <t>$X$22:$Z$23</t>
  </si>
  <si>
    <t>$X$22</t>
  </si>
  <si>
    <t>$AE$22:$AG$23</t>
  </si>
  <si>
    <t>$AE$22</t>
  </si>
  <si>
    <t>$I$28</t>
  </si>
  <si>
    <t>OTRO</t>
  </si>
  <si>
    <t>Tabla horizontal</t>
  </si>
  <si>
    <t>Variable según codigo</t>
  </si>
  <si>
    <t>Tabla vertical</t>
  </si>
  <si>
    <t>Entregas</t>
  </si>
  <si>
    <t>Productos</t>
  </si>
  <si>
    <t>informacion adicional</t>
  </si>
  <si>
    <t>CONSOLIDACIÓN RESPUESTAS</t>
  </si>
  <si>
    <t>Nombre AMP</t>
  </si>
  <si>
    <t>EVALUACIÓN</t>
  </si>
  <si>
    <t>10_1</t>
  </si>
  <si>
    <t>Encabezado evaluación</t>
  </si>
  <si>
    <t>Respuestas proveedores</t>
  </si>
  <si>
    <t>no estoy utilizando cat filtro 1</t>
  </si>
  <si>
    <t>min03-P6</t>
  </si>
  <si>
    <t>min03-IVA</t>
  </si>
  <si>
    <t>Aplicación de la GTMD-0004-A4*</t>
  </si>
  <si>
    <t>*Con el fin de que se cumpla con el proceso de evaluación de la conformidad para los Productos contratados por el Sector Defensa, bajo el Acuerdo Marco de Precios de Material de Intendencia, se deberá dar cumplimiento a la GTMD-0004-A4 (ver aquí)</t>
  </si>
  <si>
    <t>34
35
36
37
38
39
40
41
42
43
44
45
46
47
48
49</t>
  </si>
  <si>
    <t>34
35
36
37
38
39
40
41
42
43
44
45
46
47</t>
  </si>
  <si>
    <t>34
35
36
37
38
39
40
41
42
43
44
45
46</t>
  </si>
  <si>
    <t>36
37
38
39
40
41
42
43
44
45
46</t>
  </si>
  <si>
    <t>EJERCITO (color textil verde cordon negro)
EJERCITO (color textil gris cordon azul)  
ARMADA (color textil negro cordon negro)
ARMADA (color textil azul celeste cordon blanco)
F A C (color textil azul cordon blanco)
F A C (color textil azul celeste cordon blanco)
POLICIA (color textil verde cordon blanco)
POLICIA (color textil blanco cordon verde)</t>
  </si>
  <si>
    <t>EJERCITO (color textil verde escudo negro)
EJERCITO (color textil gris escudo azul)      
ARMADA (color textil negro escudo negro)
ARMADA (color textil azul celeste escudo blanco)
F A C (color textil azul escudo blanco)
F A C (color textil azul celeste escudo blanco)
POLICIA (color textil verde escudo blanco)
POLICIA (color textil blanco escudo verde)</t>
  </si>
  <si>
    <t>37
38
39
40
41
42
43
44</t>
  </si>
  <si>
    <t>34
35
36
37
38
39
40
41
42
43
44
45
46
47
48
49
50</t>
  </si>
  <si>
    <t>1. Tipo 1 Toldillo de color verde, con mangas, para ser utilizado en actividades de campaña permitiendo el fácil uso con la hamaca.
2. Tipo 2 Toldillo de color blanco, sin mangas. Para ser utilizado en guarnición con catres, camas individuales o similares</t>
  </si>
  <si>
    <t>1. Talla Masculino de acuerdo a NTMD
2. Tallas femenino de acuerdo a NTMD</t>
  </si>
  <si>
    <t>34
35
36
37
38
39
40
41
42
43
44
45
46
47
48</t>
  </si>
  <si>
    <t>6
8
10
12
14
16
18
20</t>
  </si>
  <si>
    <t>1. Uniforme N°4 masculino: (Uniforme de combate camuflado tipo selva).
2. Uniforme N°4A masculino: (Uniforme de combate camuflado tipo desierto)</t>
  </si>
  <si>
    <t>min03-P70</t>
  </si>
  <si>
    <t>Cod Producto</t>
  </si>
  <si>
    <t>min03-P1</t>
  </si>
  <si>
    <t>min03-P2</t>
  </si>
  <si>
    <t>min03-P3</t>
  </si>
  <si>
    <t>min03-P4</t>
  </si>
  <si>
    <t>min03-P5</t>
  </si>
  <si>
    <t>min03-P7</t>
  </si>
  <si>
    <t>min03-P8</t>
  </si>
  <si>
    <t>min03-P9</t>
  </si>
  <si>
    <t>min03-P10</t>
  </si>
  <si>
    <t>min03-P11</t>
  </si>
  <si>
    <t>min03-P12</t>
  </si>
  <si>
    <t>min03-P13</t>
  </si>
  <si>
    <t>min03-P14</t>
  </si>
  <si>
    <t>min03-P15</t>
  </si>
  <si>
    <t>min03-P16</t>
  </si>
  <si>
    <t>min03-P17</t>
  </si>
  <si>
    <t>min03-P18</t>
  </si>
  <si>
    <t>min03-P19</t>
  </si>
  <si>
    <t>min03-P20</t>
  </si>
  <si>
    <t>min03-P21</t>
  </si>
  <si>
    <t>min03-P22</t>
  </si>
  <si>
    <t>min03-P23</t>
  </si>
  <si>
    <t>min03-P24</t>
  </si>
  <si>
    <t>min03-P25</t>
  </si>
  <si>
    <t>min03-P26</t>
  </si>
  <si>
    <t>min03-P27</t>
  </si>
  <si>
    <t>min03-P28</t>
  </si>
  <si>
    <t>min03-P29</t>
  </si>
  <si>
    <t>min03-P30</t>
  </si>
  <si>
    <t>min03-P31</t>
  </si>
  <si>
    <t>min03-P32</t>
  </si>
  <si>
    <t>min03-P33</t>
  </si>
  <si>
    <t>min03-P34</t>
  </si>
  <si>
    <t>min03-P35</t>
  </si>
  <si>
    <t>min03-P36</t>
  </si>
  <si>
    <t>min03-P37</t>
  </si>
  <si>
    <t>min03-P38</t>
  </si>
  <si>
    <t>min03-P39</t>
  </si>
  <si>
    <t>min03-P40</t>
  </si>
  <si>
    <t>min03-P41</t>
  </si>
  <si>
    <t>min03-P42</t>
  </si>
  <si>
    <t>min03-P43</t>
  </si>
  <si>
    <t>min03-P44</t>
  </si>
  <si>
    <t>min03-P45</t>
  </si>
  <si>
    <t>min03-P46</t>
  </si>
  <si>
    <t>min03-P47</t>
  </si>
  <si>
    <t>min03-P48</t>
  </si>
  <si>
    <t>min03-P49</t>
  </si>
  <si>
    <t>min03-P50</t>
  </si>
  <si>
    <t>min03-P51</t>
  </si>
  <si>
    <t>min03-P52</t>
  </si>
  <si>
    <t>min03-P53</t>
  </si>
  <si>
    <t>min03-P54</t>
  </si>
  <si>
    <t>min03-P55</t>
  </si>
  <si>
    <t>min03-P56</t>
  </si>
  <si>
    <t>min03-P57</t>
  </si>
  <si>
    <t>min03-P58</t>
  </si>
  <si>
    <t>min03-P59</t>
  </si>
  <si>
    <t>min03-P60</t>
  </si>
  <si>
    <t>min03-P61</t>
  </si>
  <si>
    <t>min03-P62</t>
  </si>
  <si>
    <t>min03-P63</t>
  </si>
  <si>
    <t>min03-P64</t>
  </si>
  <si>
    <t>min03-P65</t>
  </si>
  <si>
    <t>min03-P66</t>
  </si>
  <si>
    <t>min03-P67</t>
  </si>
  <si>
    <t>min03-P68</t>
  </si>
  <si>
    <t>min03-P69</t>
  </si>
  <si>
    <t>min03-P71</t>
  </si>
  <si>
    <t>min03-P72</t>
  </si>
  <si>
    <t>min03-P73</t>
  </si>
  <si>
    <t>min03-P74</t>
  </si>
  <si>
    <t>$I$28:$K$29</t>
  </si>
  <si>
    <t>UT MARSAM INTE RAMERICANA</t>
  </si>
  <si>
    <t>MOZT DE COLOMBIA SAS</t>
  </si>
  <si>
    <t>YUBARTA S.A.S.</t>
  </si>
  <si>
    <t>UNIÓN TEMPORAL 24</t>
  </si>
  <si>
    <t>IMDICOL SAS</t>
  </si>
  <si>
    <t>UNION TEMPORAL DOTACALZADO 2024</t>
  </si>
  <si>
    <t>BACET GROUP S.A.S.</t>
  </si>
  <si>
    <t>UNIÓN TEMPORAL DISJOV 2024</t>
  </si>
  <si>
    <t>INVERSIONES SARHEM DE COLOMBIA S.A.S.</t>
  </si>
  <si>
    <t>CARDINN SAS</t>
  </si>
  <si>
    <t>ML SUMINISTROS Y SOLUCIONES SAS</t>
  </si>
  <si>
    <t>UNIÓN TEMPORAL TACTICAL DEFENSE</t>
  </si>
  <si>
    <t>UNIÓN TEMPORAL OP-INTENDENCIA</t>
  </si>
  <si>
    <t>CONSORCIO C2-2024</t>
  </si>
  <si>
    <t>UNION TEMPORAL DOTACION NEMCOL</t>
  </si>
  <si>
    <t>DISMOTOS PM EU</t>
  </si>
  <si>
    <t>MANUFACTURAS CAPITEX SAS</t>
  </si>
  <si>
    <t>INVERSIONES E IMPORTACIONES SDER AP SAS</t>
  </si>
  <si>
    <t>CRYSTAL S.A.S.</t>
  </si>
  <si>
    <t>UNIÓN TEMPORAL SOCKS 10</t>
  </si>
  <si>
    <t>UT BOSTONIA</t>
  </si>
  <si>
    <t>MILFORT SAS</t>
  </si>
  <si>
    <t>MARCELO GARCIA -MG MARCEL SAS</t>
  </si>
  <si>
    <t>UT COLTADOTACIÓN</t>
  </si>
  <si>
    <t>INDUSTRIAS SAGOR LIMITADA </t>
  </si>
  <si>
    <t>UNION TEMPORAL ACUERDO KB-2024</t>
  </si>
  <si>
    <t>UNIÓN TEMPORAL ATENEA</t>
  </si>
  <si>
    <t>CONSORCIO INTENDENCIA WARDERHA</t>
  </si>
  <si>
    <t>INDUCON SAS</t>
  </si>
  <si>
    <t>UNIÓN TEMPORAL FABRICATO – CAPITEX</t>
  </si>
  <si>
    <t>ROOTT + CO SAS</t>
  </si>
  <si>
    <t>TAMAYO DIAZ LTDA</t>
  </si>
  <si>
    <t>CREACIONES BAGS STAR SAS</t>
  </si>
  <si>
    <t>UTPRESENTE TEXTIL 2024</t>
  </si>
  <si>
    <t>TEXTILES ACRILAN SAS</t>
  </si>
  <si>
    <t>UNIÓN TEMPORAL MQCOL2024</t>
  </si>
  <si>
    <t>NICHOLLS TACTICA SAS</t>
  </si>
  <si>
    <t>CONSORCIO ACUERDO MARCO MTH – II</t>
  </si>
  <si>
    <t>CONSORCIO TITAN</t>
  </si>
  <si>
    <t>UT DOTEC</t>
  </si>
  <si>
    <t>C.I. DISTRIHOGAR S.A.S.</t>
  </si>
  <si>
    <t>INDUSTRIA NACIONAL DE TROQUELADOS LIMITADA INDETRO</t>
  </si>
  <si>
    <t>ALVCOMER S.A.S.</t>
  </si>
  <si>
    <t>JAVIER DE JESUS LEON LONDONO</t>
  </si>
  <si>
    <t>UT GED</t>
  </si>
  <si>
    <t>Número de pieza del proveedor</t>
  </si>
  <si>
    <t>min03-P8-R7_INVERSIONES E IMPORTACIONES SDER AP SAS_REGION 7_5000</t>
  </si>
  <si>
    <t>min03-P8-R7_CRYSTAL S.A.S._REGION 7_5000</t>
  </si>
  <si>
    <t>min03-P8-R7_UNIÓN TEMPORAL SOCKS 10_REGION 7_5000</t>
  </si>
  <si>
    <t>min03-P8-R7_DISTRIBUCIÓN Y SERVICIO SAS_REGION 7_5000</t>
  </si>
  <si>
    <t>min03-P8-R7_IMDICOL SAS_REGION 7_5000</t>
  </si>
  <si>
    <t>min03-P8-R7_LEONEL RODRIGUEZ RAMOS_REGION 7_5000</t>
  </si>
  <si>
    <t>min03-P8-R7_UNION TEMPORAL COINPA_REGION 7_5000</t>
  </si>
  <si>
    <t>min03-P8-R7_BACET GROUP S.A.S._REGION 7_5000</t>
  </si>
  <si>
    <t>min03-P8-R7_UT SOLUCIONES ANC_REGION 7_5000</t>
  </si>
  <si>
    <t>min03-P8-R7_MILFORT SAS_REGION 7_5000</t>
  </si>
  <si>
    <t>min03-P8-R7_UT ALTEX+_REGION 7_5000</t>
  </si>
  <si>
    <t>min03-P8-R7_MANUFACTURAS CAPITEX SAS_REGION 7_5000</t>
  </si>
  <si>
    <t>min03-P8-R7_UT BOSTONIA_REGION 7_5000</t>
  </si>
  <si>
    <t>min03-P8-R7_MILITARY INDUSTRIES SAS_REGION 7_5000</t>
  </si>
  <si>
    <t>min03-P8-R7_INVERSIONES SARHEM DE COLOMBIA S.A.S._REGION 7_5000</t>
  </si>
  <si>
    <t>min03-P8-R7_UT FACOCREAR 2024_REGION 7_5000</t>
  </si>
  <si>
    <t>min03-P8-R7_REPRESENTACIONES CS SAS_REGION 7_5000</t>
  </si>
  <si>
    <t>D:\Efra\CCE\2025\Ejecución\1. Simuladores_excel\Cambios_csv_Solicitud\5. Material de Intendencia III\Respuestas</t>
  </si>
  <si>
    <t>14/07/2025 10:49:52 a. m.</t>
  </si>
  <si>
    <t>19708,32</t>
  </si>
  <si>
    <t>BOTA DE COMBATE MEDIA CAÑA EN CUERO SISTEMA VULCANIZADO E INYECCIÓN DIRECTA_según NTMD vigente</t>
  </si>
  <si>
    <t>BOTA DE COMBATE MEDIA CAÑA EN LONA Y CUERO SISTEMA VULCANIZADO_según NTMD vigente</t>
  </si>
  <si>
    <t>BOTA DE COMBATE TIPO DESIERTO MEDIA CAÑA EN CUERO Y LONA BI DENSIDAD_según NTMD vigente</t>
  </si>
  <si>
    <t>BOTA TENIS_según NTMD vigente</t>
  </si>
  <si>
    <t>BOTAS PANTANERAS EN PVC_según NTMD vigente</t>
  </si>
  <si>
    <t>BUFANDA PASAMONTAÑAS_según NTMD vigente</t>
  </si>
  <si>
    <t>CALCETÍN PARA USO CON BOTA DE COMBATE_según NTMD vigente</t>
  </si>
  <si>
    <t>CALCETÍN PARA USO CON ZAPATO_según NTMD vigente</t>
  </si>
  <si>
    <t>CALZADO DE CALLE PARA HOMBRE, EN MATERIAL SINTÉTICO_según NTMD vigente</t>
  </si>
  <si>
    <t>CAMISA FORMAL PARA DAMA_según NTMD vigente</t>
  </si>
  <si>
    <t>CAMISA FORMAL PARA HOMBRE_según NTMD vigente</t>
  </si>
  <si>
    <t>CAMISA INFORMAL PARA DAMA_según NTMD vigente</t>
  </si>
  <si>
    <t>CAMISA INFORMAL PARA HOMBRE_según NTMD vigente</t>
  </si>
  <si>
    <t xml:space="preserve">CAMISETA TIPO POLO_ET_según ET vigente </t>
  </si>
  <si>
    <t>CAMISETA_según NTMD vigente</t>
  </si>
  <si>
    <t>CANTIMPLORA_según NTMD vigente</t>
  </si>
  <si>
    <t xml:space="preserve">CHALECO HABANO PARA UNIDADES TÁCTICAS_según ET vigente </t>
  </si>
  <si>
    <t>CHALECO PARA DIEZ PROVEEDORES DE MUNICIÓN_según NTMD vigente</t>
  </si>
  <si>
    <t>CHALECO PARA OCHO PROVEEDORES_según NTMD vigente</t>
  </si>
  <si>
    <t>CHALECO REFLECTIVO TIPO CERRADO_según NTMD vigente</t>
  </si>
  <si>
    <t>CHAQUETA DE CAMPAÑA_según NTMD vigente</t>
  </si>
  <si>
    <t>CHAQUETA DE POLICÍA JUDICIAL E INTELIGENCIA_según NTMD vigente</t>
  </si>
  <si>
    <t xml:space="preserve">CHAQUETA N4 DE SEGURIDAD CIUDADANA COLOR VERDE_según ET vigente </t>
  </si>
  <si>
    <t xml:space="preserve">CHAQUETA NEGRA PARA UNIDADES TÁCTICAS_según ET vigente </t>
  </si>
  <si>
    <t>CHAQUETA PERCHADA PARA USO EN LAS ALTURAS SUPERIORES A 2700 Y 3000 METROS_según NTMD vigente</t>
  </si>
  <si>
    <t xml:space="preserve">CHARRETERAS OFICIAL GENERAL Y SUPERIOR_según ET vigente </t>
  </si>
  <si>
    <t xml:space="preserve">CINTURÓN DE PLATA_JEMPP_CEDE4_DIETE_según ET vigente </t>
  </si>
  <si>
    <t>CINTURÓN EN REATA CON CHAPA METÁLICA_según NTMD vigente</t>
  </si>
  <si>
    <t>CINTURÓN EN REATA DE 55 MM_según NTMD vigente</t>
  </si>
  <si>
    <t>CINTURÓN SERVICIO DE OFICIAL SUPERIOR, OFICIAL SUBALTERNO, SUBOFICIAL Y OFICIAL DE INSIGNIA_según NTMD vigente</t>
  </si>
  <si>
    <t>COBIJA_según NTMD vigente</t>
  </si>
  <si>
    <t>COLCHONETA DE CAMPAÑA_según NTMD vigente</t>
  </si>
  <si>
    <t>COLCHONETA Y ALMOHADA EN ESPUMA DE POLIURETANO_según NTMD vigente</t>
  </si>
  <si>
    <t>CORBATÍN FEMENINO Y ESCUDO METÁLICO_según ET vigente</t>
  </si>
  <si>
    <t>FRAZADA TÉRMICA PARA USO POR ENCIMA DE 3000 M DE ALTITUD_según NTMD vigente</t>
  </si>
  <si>
    <t>FRAZADA TÉRMICA_según NTMD vigente</t>
  </si>
  <si>
    <t>GORRA KEPIS FEMENINA POLICÍA NACIONAL (OFICIAL)_según NTMD vigente</t>
  </si>
  <si>
    <t>GORRA KEPIS FEMENINA POLICÍA NACIONAL (PATRULLERO Y AGENTE)_según NTMD vigente</t>
  </si>
  <si>
    <t>GORRA KEPIS FEMENINA POLICÍA NACIONAL (SUB OFICIAL)_según NTMD vigente</t>
  </si>
  <si>
    <t>GORRA KEPIS PERSONAL MASCULINO POLICÍA NACIONAL (SUB OFICIAL)_según NTMD vigente</t>
  </si>
  <si>
    <t>GORRA KEPIS PERSONAL MASCULINO POLICÍA NACIONAL (PATRULLERO Y AGENTE)_según NTMD vigente</t>
  </si>
  <si>
    <t xml:space="preserve">GORRA PARA UNIDADES TÁCTICAS_JEMPP_CEDE4_DIETE_según ET vigente </t>
  </si>
  <si>
    <t>GORRA PERSONAL MASCULINO EJÉRCITO NACIONAL_según NTMD vigente</t>
  </si>
  <si>
    <t>GORRA PERSONAL MASCULINO POLICÍA NACIONAL (OFICIAL)_según NTMD vigente</t>
  </si>
  <si>
    <t>GORRA TIPO BEISBOLERA DE SEGURIDAD CIUDADANA POLICÍA NACIONAL_según NTMD vigente</t>
  </si>
  <si>
    <t>GUANTES BLANCOS_según NTMD vigente</t>
  </si>
  <si>
    <t>GUANTES DE CABRITILLA_según NTMD vigente</t>
  </si>
  <si>
    <t>HAMACA CON TOLDILLO_según NTMD vigente</t>
  </si>
  <si>
    <t>JARRO PARA CANTIMPLORA_según NTMD vigente</t>
  </si>
  <si>
    <t>JUEGO DE CAMA EN TEJIDO PLANO_según NTMD vigente</t>
  </si>
  <si>
    <t xml:space="preserve">MEDIAS PARA UNIFORME DEPORTIVOS PERSONAL SOLDADOS_según ET vigente </t>
  </si>
  <si>
    <t>MORRAL DE ASALTO_según NTMD vigente</t>
  </si>
  <si>
    <t xml:space="preserve">MORRAL DE CAMPAÑA_según ET vigente </t>
  </si>
  <si>
    <t>MOSQUITERO_según NTMD vigente</t>
  </si>
  <si>
    <t>OVEROL RETARDANTE AL FUEGO TIPO PILOTO_según NTMD vigente</t>
  </si>
  <si>
    <t>PANTALÓN HABANO PARA UNIDADES TÁCTICAS_según ET vigente</t>
  </si>
  <si>
    <t>PANTALONCILLO TIPO BOXER_según NTMD vigente</t>
  </si>
  <si>
    <t>PIJAMA_según NTMD vigente</t>
  </si>
  <si>
    <t>PONCHO_según NTMD vigente</t>
  </si>
  <si>
    <t>PORTACANTIMPLORA_según NTMD vigente</t>
  </si>
  <si>
    <t>SACO DE DORMIR (SLEEPING)_según NTMD vigente</t>
  </si>
  <si>
    <t>SOBRECARPA_según NTMD vigente</t>
  </si>
  <si>
    <t>TOALLA_según NTMD vigente</t>
  </si>
  <si>
    <t>TOLDILLO_según NTMD vigente</t>
  </si>
  <si>
    <t>TULA CON CIERRE DE CREMALLERA_según NTMD vigente</t>
  </si>
  <si>
    <t>UNIFORME CAMUFLADO HOMBRE (DISEÑO DEL CAMUFLADO SELVA Y DESIERTO)_según NTMD vigente</t>
  </si>
  <si>
    <t>UNIFORME CAMUFLADO MASCULINO Y FEMENINO FUERZA AÉREA COLOMBIANA_según NTMD vigente</t>
  </si>
  <si>
    <t>UNIFORME DE CEREMONIA FEMENINO POLICÍA NACIONAL_según NTMD vigente</t>
  </si>
  <si>
    <t>UNIFORME DE CEREMONIA MASCULINO POLICÍA NACIONAL_según NTMD vigente</t>
  </si>
  <si>
    <t>UNIFORME DE NAVEGACIÓN FEMENINO ARMADA NACIONAL_según ET vigente</t>
  </si>
  <si>
    <t>UNIFORME DEPORTIVO CAMISETA Y PANTALONETA PARA LA FUERZA PUBLICA_según NTMD vigente</t>
  </si>
  <si>
    <t>UNIFORME NO. 3 FEMENINO POLICÍA NACIONAL CON HERÁLDICAS O INSIGNIAS_según NTMD vigente</t>
  </si>
  <si>
    <t>UNIFORME NO. 3 MASCULINO POLICÍA NACIONAL CON HERÁLDICAS O INSIGNIAS_según NTMD vigente</t>
  </si>
  <si>
    <t>UNIFORMES DESMINADO TÉCNICO_según ET vigente</t>
  </si>
  <si>
    <t>min03-P1-R1_UT MARSAM INTE RAMERICANA_REGION 1_5000</t>
  </si>
  <si>
    <t>min03-P1-R1_UT MARSAM INTE RAMERICANA_REGION 1_999999</t>
  </si>
  <si>
    <t>min03-P1-R3_UT MARSAM INTE RAMERICANA_REGION 3_5000</t>
  </si>
  <si>
    <t>min03-P1-R3_UT MARSAM INTE RAMERICANA_REGION 3_999999</t>
  </si>
  <si>
    <t>min03-P1-R5_UT MARSAM INTE RAMERICANA_REGION 5_5000</t>
  </si>
  <si>
    <t>min03-P1-R5_UT MARSAM INTE RAMERICANA_REGION 5_999999</t>
  </si>
  <si>
    <t>min03-P1-R6_MOZT DE COLOMBIA SAS_REGION 6_5000</t>
  </si>
  <si>
    <t>min03-P1-R6_MOZT DE COLOMBIA SAS_REGION 6_999999</t>
  </si>
  <si>
    <t>min03-P1-R6_YUBARTA S.A.S._REGION 6_5000</t>
  </si>
  <si>
    <t>min03-P1-R6_YUBARTA S.A.S._REGION 6_999999</t>
  </si>
  <si>
    <t>min03-P1-R6_UNIÓN TEMPORAL 24_REGION 6_5000</t>
  </si>
  <si>
    <t>min03-P1-R6_UNIÓN TEMPORAL 24_REGION 6_999999</t>
  </si>
  <si>
    <t>min03-P1-R7_IMDICOL SAS_REGION 7_5000</t>
  </si>
  <si>
    <t>min03-P1-R7_IMDICOL SAS_REGION 7_999999</t>
  </si>
  <si>
    <t>min03-P1-R7_LEONEL RODRIGUEZ RAMOS_REGION 7_5000</t>
  </si>
  <si>
    <t>min03-P1-R7_LEONEL RODRIGUEZ RAMOS_REGION 7_999999</t>
  </si>
  <si>
    <t>min03-P1-R7_UNION TEMPORAL DOTACALZADO 2024_REGION 7_5000</t>
  </si>
  <si>
    <t>min03-P1-R7_UNION TEMPORAL DOTACALZADO 2024_REGION 7_999999</t>
  </si>
  <si>
    <t>min03-P1-R7_BACET GROUP S.A.S._REGION 7_5000</t>
  </si>
  <si>
    <t>min03-P1-R7_BACET GROUP S.A.S._REGION 7_999999</t>
  </si>
  <si>
    <t>min03-P1-R7_UNIÓN TEMPORAL DISJOV 2024_REGION 7_5000</t>
  </si>
  <si>
    <t>min03-P1-R7_UNIÓN TEMPORAL DISJOV 2024_REGION 7_999999</t>
  </si>
  <si>
    <t>min03-P1-R7_SPARTA SHOES S.A.S_REGION 7_5000</t>
  </si>
  <si>
    <t>min03-P1-R7_SPARTA SHOES S.A.S_REGION 7_999999</t>
  </si>
  <si>
    <t>min03-P1-R7_UT CALZADO BSB_REGION 7_5000</t>
  </si>
  <si>
    <t>min03-P1-R7_UT CALZADO BSB_REGION 7_999999</t>
  </si>
  <si>
    <t>min03-P1-R7_UT APEX SHOES +_REGION 7_5000</t>
  </si>
  <si>
    <t>min03-P1-R7_UT APEX SHOES +_REGION 7_999999</t>
  </si>
  <si>
    <t>min03-P1-R7_INVERSIONES SARHEM DE COLOMBIA S.A.S._REGION 7_5000</t>
  </si>
  <si>
    <t>min03-P1-R7_INVERSIONES SARHEM DE COLOMBIA S.A.S._REGION 7_999999</t>
  </si>
  <si>
    <t>min03-P2-R1_CARDINN SAS_REGION 1_5000</t>
  </si>
  <si>
    <t>min03-P2-R1_CARDINN SAS_REGION 1_999999</t>
  </si>
  <si>
    <t>min03-P2-R1_UNION TEMPORAL DOTACALZADO 2024_REGION 1_5000</t>
  </si>
  <si>
    <t>min03-P2-R1_UNION TEMPORAL DOTACALZADO 2024_REGION 1_999999</t>
  </si>
  <si>
    <t>min03-P2-R3_UNION TEMPORAL DOTACALZADO 2024_REGION 3_5000</t>
  </si>
  <si>
    <t>min03-P2-R3_UNION TEMPORAL DOTACALZADO 2024_REGION 3_999999</t>
  </si>
  <si>
    <t>min03-P2-R4_UNION TEMPORAL DOTACALZADO 2024_REGION 4_5000</t>
  </si>
  <si>
    <t>min03-P2-R4_UNION TEMPORAL DOTACALZADO 2024_REGION 4_999999</t>
  </si>
  <si>
    <t>min03-P2-R5_UNION TEMPORAL DOTACALZADO 2024_REGION 5_5000</t>
  </si>
  <si>
    <t>min03-P2-R5_UNION TEMPORAL DOTACALZADO 2024_REGION 5_999999</t>
  </si>
  <si>
    <t>min03-P2-R6_CARDINN SAS_REGION 6_5000</t>
  </si>
  <si>
    <t>min03-P2-R6_CARDINN SAS_REGION 6_999999</t>
  </si>
  <si>
    <t>min03-P2-R6_UNION TEMPORAL DOTACALZADO 2024_REGION 6_5000</t>
  </si>
  <si>
    <t>min03-P2-R6_UNION TEMPORAL DOTACALZADO 2024_REGION 6_999999</t>
  </si>
  <si>
    <t>min03-P2-R6_ML SUMINISTROS Y SOLUCIONES SAS_REGION 6_5000</t>
  </si>
  <si>
    <t>min03-P2-R6_ML SUMINISTROS Y SOLUCIONES SAS_REGION 6_999999</t>
  </si>
  <si>
    <t>min03-P2-R6_SPARTA SHOES S.A.S_REGION 6_5000</t>
  </si>
  <si>
    <t>min03-P2-R6_SPARTA SHOES S.A.S_REGION 6_999999</t>
  </si>
  <si>
    <t>min03-P2-R6_YUBARTA S.A.S._REGION 6_5000</t>
  </si>
  <si>
    <t>min03-P2-R6_YUBARTA S.A.S._REGION 6_999999</t>
  </si>
  <si>
    <t>min03-P2-R6_UNIÓN TEMPORAL 24_REGION 6_5000</t>
  </si>
  <si>
    <t>min03-P2-R6_UNIÓN TEMPORAL 24_REGION 6_999999</t>
  </si>
  <si>
    <t>min03-P2-R7_IMDICOL SAS_REGION 7_5000</t>
  </si>
  <si>
    <t>min03-P2-R7_IMDICOL SAS_REGION 7_999999</t>
  </si>
  <si>
    <t>min03-P2-R7_LEONEL RODRIGUEZ RAMOS_REGION 7_5000</t>
  </si>
  <si>
    <t>min03-P2-R7_LEONEL RODRIGUEZ RAMOS_REGION 7_999999</t>
  </si>
  <si>
    <t>min03-P2-R7_BACET GROUP S.A.S._REGION 7_5000</t>
  </si>
  <si>
    <t>min03-P2-R7_BACET GROUP S.A.S._REGION 7_999999</t>
  </si>
  <si>
    <t>min03-P2-R7_UNIÓN TEMPORAL DISJOV 2024_REGION 7_5000</t>
  </si>
  <si>
    <t>min03-P2-R7_UNIÓN TEMPORAL DISJOV 2024_REGION 7_999999</t>
  </si>
  <si>
    <t>min03-P2-R7_MOZT DE COLOMBIA SAS_REGION 7_5000</t>
  </si>
  <si>
    <t>min03-P2-R7_MOZT DE COLOMBIA SAS_REGION 7_999999</t>
  </si>
  <si>
    <t>min03-P2-R7_UNIÓN TEMPORAL TACTICAL DEFENSE_REGION 7_5000</t>
  </si>
  <si>
    <t>min03-P2-R7_UNIÓN TEMPORAL TACTICAL DEFENSE_REGION 7_999999</t>
  </si>
  <si>
    <t>min03-P2-R7_UT CALZADO BSB_REGION 7_5000</t>
  </si>
  <si>
    <t>min03-P2-R7_UT CALZADO BSB_REGION 7_999999</t>
  </si>
  <si>
    <t>min03-P2-R7_UT APEX SHOES +_REGION 7_5000</t>
  </si>
  <si>
    <t>min03-P2-R7_UT APEX SHOES +_REGION 7_999999</t>
  </si>
  <si>
    <t>min03-P2-R7_INVERSIONES SARHEM DE COLOMBIA S.A.S._REGION 7_5000</t>
  </si>
  <si>
    <t>min03-P2-R7_INVERSIONES SARHEM DE COLOMBIA S.A.S._REGION 7_999999</t>
  </si>
  <si>
    <t>min03-P3-R1_CARDINN SAS_REGION 1_5000</t>
  </si>
  <si>
    <t>min03-P3-R1_CARDINN SAS_REGION 1_999999</t>
  </si>
  <si>
    <t>min03-P3-R4_ML SUMINISTROS Y SOLUCIONES SAS_REGION 4_5000</t>
  </si>
  <si>
    <t>min03-P3-R4_ML SUMINISTROS Y SOLUCIONES SAS_REGION 4_999999</t>
  </si>
  <si>
    <t>min03-P3-R5_ML SUMINISTROS Y SOLUCIONES SAS_REGION 5_5000</t>
  </si>
  <si>
    <t>min03-P3-R5_ML SUMINISTROS Y SOLUCIONES SAS_REGION 5_999999</t>
  </si>
  <si>
    <t>min03-P3-R6_CARDINN SAS_REGION 6_5000</t>
  </si>
  <si>
    <t>min03-P3-R6_CARDINN SAS_REGION 6_999999</t>
  </si>
  <si>
    <t>min03-P3-R6_ML SUMINISTROS Y SOLUCIONES SAS_REGION 6_5000</t>
  </si>
  <si>
    <t>min03-P3-R6_ML SUMINISTROS Y SOLUCIONES SAS_REGION 6_999999</t>
  </si>
  <si>
    <t>min03-P3-R6_SPARTA SHOES S.A.S_REGION 6_5000</t>
  </si>
  <si>
    <t>min03-P3-R6_SPARTA SHOES S.A.S_REGION 6_999999</t>
  </si>
  <si>
    <t>min03-P3-R6_YUBARTA S.A.S._REGION 6_5000</t>
  </si>
  <si>
    <t>min03-P3-R6_YUBARTA S.A.S._REGION 6_999999</t>
  </si>
  <si>
    <t>min03-P3-R6_UNIÓN TEMPORAL 24_REGION 6_5000</t>
  </si>
  <si>
    <t>min03-P3-R6_UNIÓN TEMPORAL 24_REGION 6_999999</t>
  </si>
  <si>
    <t>min03-P3-R7_IMDICOL SAS_REGION 7_5000</t>
  </si>
  <si>
    <t>min03-P3-R7_IMDICOL SAS_REGION 7_999999</t>
  </si>
  <si>
    <t>min03-P3-R7_LEONEL RODRIGUEZ RAMOS_REGION 7_5000</t>
  </si>
  <si>
    <t>min03-P3-R7_LEONEL RODRIGUEZ RAMOS_REGION 7_999999</t>
  </si>
  <si>
    <t>min03-P3-R7_UNION TEMPORAL DOTACALZADO 2024_REGION 7_5000</t>
  </si>
  <si>
    <t>min03-P3-R7_UNION TEMPORAL DOTACALZADO 2024_REGION 7_999999</t>
  </si>
  <si>
    <t>min03-P3-R7_BACET GROUP S.A.S._REGION 7_5000</t>
  </si>
  <si>
    <t>min03-P3-R7_BACET GROUP S.A.S._REGION 7_999999</t>
  </si>
  <si>
    <t>min03-P3-R7_UNIÓN TEMPORAL DISJOV 2024_REGION 7_5000</t>
  </si>
  <si>
    <t>min03-P3-R7_UNIÓN TEMPORAL DISJOV 2024_REGION 7_999999</t>
  </si>
  <si>
    <t>min03-P3-R7_UNIÓN TEMPORAL TACTICAL DEFENSE_REGION 7_5000</t>
  </si>
  <si>
    <t>min03-P3-R7_UNIÓN TEMPORAL TACTICAL DEFENSE_REGION 7_999999</t>
  </si>
  <si>
    <t>min03-P3-R7_UT CALZADO BSB_REGION 7_5000</t>
  </si>
  <si>
    <t>min03-P3-R7_UT CALZADO BSB_REGION 7_999999</t>
  </si>
  <si>
    <t>min03-P3-R7_UT APEX SHOES +_REGION 7_5000</t>
  </si>
  <si>
    <t>min03-P3-R7_UT APEX SHOES +_REGION 7_999999</t>
  </si>
  <si>
    <t>min03-P3-R7_INVERSIONES SARHEM DE COLOMBIA S.A.S._REGION 7_5000</t>
  </si>
  <si>
    <t>min03-P3-R7_INVERSIONES SARHEM DE COLOMBIA S.A.S._REGION 7_999999</t>
  </si>
  <si>
    <t>min03-P4-R6_YUBARTA S.A.S._REGION 6_3000</t>
  </si>
  <si>
    <t>min03-P4-R6_YUBARTA S.A.S._REGION 6_10000</t>
  </si>
  <si>
    <t>min03-P4-R6_YUBARTA S.A.S._REGION 6_999999</t>
  </si>
  <si>
    <t>min03-P4-R6_UNIÓN TEMPORAL 24_REGION 6_3000</t>
  </si>
  <si>
    <t>min03-P4-R6_UNIÓN TEMPORAL 24_REGION 6_10000</t>
  </si>
  <si>
    <t>min03-P4-R6_UNIÓN TEMPORAL 24_REGION 6_999999</t>
  </si>
  <si>
    <t>min03-P4-R7_DISTRIBUCIÓN Y SERVICIO SAS_REGION 7_3000</t>
  </si>
  <si>
    <t>min03-P4-R7_DISTRIBUCIÓN Y SERVICIO SAS_REGION 7_10000</t>
  </si>
  <si>
    <t>min03-P4-R7_DISTRIBUCIÓN Y SERVICIO SAS_REGION 7_999999</t>
  </si>
  <si>
    <t>min03-P4-R7_LEONEL RODRIGUEZ RAMOS_REGION 7_3000</t>
  </si>
  <si>
    <t>min03-P4-R7_LEONEL RODRIGUEZ RAMOS_REGION 7_10000</t>
  </si>
  <si>
    <t>min03-P4-R7_LEONEL RODRIGUEZ RAMOS_REGION 7_999999</t>
  </si>
  <si>
    <t>min03-P4-R7_UNION TEMPORAL DOTACALZADO 2024_REGION 7_3000</t>
  </si>
  <si>
    <t>min03-P4-R7_UNION TEMPORAL DOTACALZADO 2024_REGION 7_10000</t>
  </si>
  <si>
    <t>min03-P4-R7_UNION TEMPORAL DOTACALZADO 2024_REGION 7_999999</t>
  </si>
  <si>
    <t>min03-P4-R7_UNION TEMPORAL COINPA_REGION 7_3000</t>
  </si>
  <si>
    <t>min03-P4-R7_UNION TEMPORAL COINPA_REGION 7_10000</t>
  </si>
  <si>
    <t>min03-P4-R7_UNION TEMPORAL COINPA_REGION 7_999999</t>
  </si>
  <si>
    <t>min03-P4-R7_BACET GROUP S.A.S._REGION 7_3000</t>
  </si>
  <si>
    <t>min03-P4-R7_BACET GROUP S.A.S._REGION 7_10000</t>
  </si>
  <si>
    <t>min03-P4-R7_BACET GROUP S.A.S._REGION 7_999999</t>
  </si>
  <si>
    <t>min03-P4-R7_UT SOLUCIONES ANC_REGION 7_3000</t>
  </si>
  <si>
    <t>min03-P4-R7_UT SOLUCIONES ANC_REGION 7_10000</t>
  </si>
  <si>
    <t>min03-P4-R7_UT SOLUCIONES ANC_REGION 7_999999</t>
  </si>
  <si>
    <t>min03-P4-R7_UT CALZADO BSB_REGION 7_3000</t>
  </si>
  <si>
    <t>min03-P4-R7_UT CALZADO BSB_REGION 7_10000</t>
  </si>
  <si>
    <t>min03-P4-R7_UT CALZADO BSB_REGION 7_999999</t>
  </si>
  <si>
    <t>min03-P4-R7_UT APEX SHOES +_REGION 7_3000</t>
  </si>
  <si>
    <t>min03-P4-R7_UT APEX SHOES +_REGION 7_10000</t>
  </si>
  <si>
    <t>min03-P4-R7_UT APEX SHOES +_REGION 7_999999</t>
  </si>
  <si>
    <t>min03-P4-R7_INVERSIONES SARHEM DE COLOMBIA S.A.S._REGION 7_3000</t>
  </si>
  <si>
    <t>min03-P4-R7_INVERSIONES SARHEM DE COLOMBIA S.A.S._REGION 7_10000</t>
  </si>
  <si>
    <t>min03-P4-R7_INVERSIONES SARHEM DE COLOMBIA S.A.S._REGION 7_999999</t>
  </si>
  <si>
    <t>min03-P5-R1_CARDINN SAS_REGION 1_3000</t>
  </si>
  <si>
    <t>min03-P5-R1_CARDINN SAS_REGION 1_10000</t>
  </si>
  <si>
    <t>min03-P5-R1_CARDINN SAS_REGION 1_999999</t>
  </si>
  <si>
    <t>min03-P5-R1_UNION TEMPORAL DOTACALZADO 2024_REGION 1_3000</t>
  </si>
  <si>
    <t>min03-P5-R1_UNION TEMPORAL DOTACALZADO 2024_REGION 1_10000</t>
  </si>
  <si>
    <t>min03-P5-R1_UNION TEMPORAL DOTACALZADO 2024_REGION 1_999999</t>
  </si>
  <si>
    <t>min03-P5-R1_UT MARSAM INTE RAMERICANA_REGION 1_3000</t>
  </si>
  <si>
    <t>min03-P5-R1_UT MARSAM INTE RAMERICANA_REGION 1_10000</t>
  </si>
  <si>
    <t>min03-P5-R1_UT MARSAM INTE RAMERICANA_REGION 1_999999</t>
  </si>
  <si>
    <t>min03-P5-R3_UNION TEMPORAL DOTACALZADO 2024_REGION 3_3000</t>
  </si>
  <si>
    <t>min03-P5-R3_UNION TEMPORAL DOTACALZADO 2024_REGION 3_10000</t>
  </si>
  <si>
    <t>min03-P5-R3_UNION TEMPORAL DOTACALZADO 2024_REGION 3_999999</t>
  </si>
  <si>
    <t>min03-P5-R3_UT MARSAM INTE RAMERICANA_REGION 3_3000</t>
  </si>
  <si>
    <t>min03-P5-R3_UT MARSAM INTE RAMERICANA_REGION 3_10000</t>
  </si>
  <si>
    <t>min03-P5-R3_UT MARSAM INTE RAMERICANA_REGION 3_999999</t>
  </si>
  <si>
    <t>min03-P5-R4_UNION TEMPORAL DOTACALZADO 2024_REGION 4_3000</t>
  </si>
  <si>
    <t>min03-P5-R4_UNION TEMPORAL DOTACALZADO 2024_REGION 4_10000</t>
  </si>
  <si>
    <t>min03-P5-R4_UNION TEMPORAL DOTACALZADO 2024_REGION 4_999999</t>
  </si>
  <si>
    <t>min03-P5-R4_ML SUMINISTROS Y SOLUCIONES SAS_REGION 4_3000</t>
  </si>
  <si>
    <t>min03-P5-R4_ML SUMINISTROS Y SOLUCIONES SAS_REGION 4_10000</t>
  </si>
  <si>
    <t>min03-P5-R4_ML SUMINISTROS Y SOLUCIONES SAS_REGION 4_999999</t>
  </si>
  <si>
    <t>min03-P5-R4_UT MARSAM INTE RAMERICANA_REGION 4_3000</t>
  </si>
  <si>
    <t>min03-P5-R4_UT MARSAM INTE RAMERICANA_REGION 4_10000</t>
  </si>
  <si>
    <t>min03-P5-R4_UT MARSAM INTE RAMERICANA_REGION 4_999999</t>
  </si>
  <si>
    <t>min03-P5-R5_UNION TEMPORAL DOTACALZADO 2024_REGION 5_3000</t>
  </si>
  <si>
    <t>min03-P5-R5_UNION TEMPORAL DOTACALZADO 2024_REGION 5_10000</t>
  </si>
  <si>
    <t>min03-P5-R5_UNION TEMPORAL DOTACALZADO 2024_REGION 5_999999</t>
  </si>
  <si>
    <t>min03-P5-R5_ML SUMINISTROS Y SOLUCIONES SAS_REGION 5_3000</t>
  </si>
  <si>
    <t>min03-P5-R5_ML SUMINISTROS Y SOLUCIONES SAS_REGION 5_10000</t>
  </si>
  <si>
    <t>min03-P5-R5_ML SUMINISTROS Y SOLUCIONES SAS_REGION 5_999999</t>
  </si>
  <si>
    <t>min03-P5-R5_UT MARSAM INTE RAMERICANA_REGION 5_3000</t>
  </si>
  <si>
    <t>min03-P5-R5_UT MARSAM INTE RAMERICANA_REGION 5_10000</t>
  </si>
  <si>
    <t>min03-P5-R5_UT MARSAM INTE RAMERICANA_REGION 5_999999</t>
  </si>
  <si>
    <t>min03-P5-R6_CARDINN SAS_REGION 6_3000</t>
  </si>
  <si>
    <t>min03-P5-R6_CARDINN SAS_REGION 6_10000</t>
  </si>
  <si>
    <t>min03-P5-R6_CARDINN SAS_REGION 6_999999</t>
  </si>
  <si>
    <t>min03-P5-R6_UNION TEMPORAL DOTACALZADO 2024_REGION 6_3000</t>
  </si>
  <si>
    <t>min03-P5-R6_UNION TEMPORAL DOTACALZADO 2024_REGION 6_10000</t>
  </si>
  <si>
    <t>min03-P5-R6_UNION TEMPORAL DOTACALZADO 2024_REGION 6_999999</t>
  </si>
  <si>
    <t>min03-P5-R6_ML SUMINISTROS Y SOLUCIONES SAS_REGION 6_3000</t>
  </si>
  <si>
    <t>min03-P5-R6_ML SUMINISTROS Y SOLUCIONES SAS_REGION 6_10000</t>
  </si>
  <si>
    <t>min03-P5-R6_ML SUMINISTROS Y SOLUCIONES SAS_REGION 6_999999</t>
  </si>
  <si>
    <t>min03-P5-R6_YUBARTA S.A.S._REGION 6_3000</t>
  </si>
  <si>
    <t>min03-P5-R6_YUBARTA S.A.S._REGION 6_10000</t>
  </si>
  <si>
    <t>min03-P5-R6_YUBARTA S.A.S._REGION 6_999999</t>
  </si>
  <si>
    <t>min03-P5-R6_UNIÓN TEMPORAL 24_REGION 6_3000</t>
  </si>
  <si>
    <t>min03-P5-R6_UNIÓN TEMPORAL 24_REGION 6_10000</t>
  </si>
  <si>
    <t>min03-P5-R6_UNIÓN TEMPORAL 24_REGION 6_999999</t>
  </si>
  <si>
    <t>min03-P5-R6_UT MARSAM INTE RAMERICANA_REGION 6_3000</t>
  </si>
  <si>
    <t>min03-P5-R6_UT MARSAM INTE RAMERICANA_REGION 6_10000</t>
  </si>
  <si>
    <t>min03-P5-R6_UT MARSAM INTE RAMERICANA_REGION 6_999999</t>
  </si>
  <si>
    <t>min03-P5-R7_LEONEL RODRIGUEZ RAMOS_REGION 7_3000</t>
  </si>
  <si>
    <t>min03-P5-R7_LEONEL RODRIGUEZ RAMOS_REGION 7_10000</t>
  </si>
  <si>
    <t>min03-P5-R7_LEONEL RODRIGUEZ RAMOS_REGION 7_999999</t>
  </si>
  <si>
    <t>min03-P5-R7_UNION TEMPORAL COINPA_REGION 7_3000</t>
  </si>
  <si>
    <t>min03-P5-R7_UNION TEMPORAL COINPA_REGION 7_10000</t>
  </si>
  <si>
    <t>min03-P5-R7_UNION TEMPORAL COINPA_REGION 7_999999</t>
  </si>
  <si>
    <t>min03-P5-R7_BACET GROUP S.A.S._REGION 7_3000</t>
  </si>
  <si>
    <t>min03-P5-R7_BACET GROUP S.A.S._REGION 7_10000</t>
  </si>
  <si>
    <t>min03-P5-R7_BACET GROUP S.A.S._REGION 7_999999</t>
  </si>
  <si>
    <t>min03-P5-R7_UNIÓN TEMPORAL OP-INTENDENCIA_REGION 7_3000</t>
  </si>
  <si>
    <t>min03-P5-R7_UNIÓN TEMPORAL OP-INTENDENCIA_REGION 7_10000</t>
  </si>
  <si>
    <t>min03-P5-R7_UNIÓN TEMPORAL OP-INTENDENCIA_REGION 7_999999</t>
  </si>
  <si>
    <t>min03-P5-R7_UNIÓN TEMPORAL TACTICAL DEFENSE_REGION 7_3000</t>
  </si>
  <si>
    <t>min03-P5-R7_UNIÓN TEMPORAL TACTICAL DEFENSE_REGION 7_10000</t>
  </si>
  <si>
    <t>min03-P5-R7_UNIÓN TEMPORAL TACTICAL DEFENSE_REGION 7_999999</t>
  </si>
  <si>
    <t>min03-P5-R7_UT CALZADO BSB_REGION 7_3000</t>
  </si>
  <si>
    <t>min03-P5-R7_UT CALZADO BSB_REGION 7_10000</t>
  </si>
  <si>
    <t>min03-P5-R7_UT CALZADO BSB_REGION 7_999999</t>
  </si>
  <si>
    <t>min03-P5-R7_UT APEX SHOES +_REGION 7_3000</t>
  </si>
  <si>
    <t>min03-P5-R7_UT APEX SHOES +_REGION 7_10000</t>
  </si>
  <si>
    <t>min03-P5-R7_UT APEX SHOES +_REGION 7_999999</t>
  </si>
  <si>
    <t>min03-P6-R1_CONSORCIO C2-2024_REGION 1_5000</t>
  </si>
  <si>
    <t>min03-P6-R1_CONSORCIO C2-2024_REGION 1_999999</t>
  </si>
  <si>
    <t>min03-P6-R1_UNION TEMPORAL DOTACION NEMCOL_REGION 1_5000</t>
  </si>
  <si>
    <t>min03-P6-R1_UNION TEMPORAL DOTACION NEMCOL_REGION 1_999999</t>
  </si>
  <si>
    <t>min03-P6-R1_UT FACOCREAR 2024_REGION 1_5000</t>
  </si>
  <si>
    <t>min03-P6-R1_UT FACOCREAR 2024_REGION 1_999999</t>
  </si>
  <si>
    <t>min03-P6-R1_UT MARSAM INTE RAMERICANA_REGION 1_5000</t>
  </si>
  <si>
    <t>min03-P6-R1_UT MARSAM INTE RAMERICANA_REGION 1_999999</t>
  </si>
  <si>
    <t>min03-P6-R2_UT MARSAM INTE RAMERICANA_REGION 2_5000</t>
  </si>
  <si>
    <t>min03-P6-R2_UT MARSAM INTE RAMERICANA_REGION 2_999999</t>
  </si>
  <si>
    <t>min03-P6-R3_UNION TEMPORAL DOTACION NEMCOL_REGION 3_5000</t>
  </si>
  <si>
    <t>min03-P6-R3_UNION TEMPORAL DOTACION NEMCOL_REGION 3_999999</t>
  </si>
  <si>
    <t>min03-P6-R3_UT FACOCREAR 2024_REGION 3_5000</t>
  </si>
  <si>
    <t>min03-P6-R3_UT FACOCREAR 2024_REGION 3_999999</t>
  </si>
  <si>
    <t>min03-P6-R3_UT MARSAM INTE RAMERICANA_REGION 3_5000</t>
  </si>
  <si>
    <t>min03-P6-R3_UT MARSAM INTE RAMERICANA_REGION 3_999999</t>
  </si>
  <si>
    <t>min03-P6-R4_UNION TEMPORAL DOTACION NEMCOL_REGION 4_5000</t>
  </si>
  <si>
    <t>min03-P6-R4_UNION TEMPORAL DOTACION NEMCOL_REGION 4_999999</t>
  </si>
  <si>
    <t>min03-P6-R4_UT FACOCREAR 2024_REGION 4_5000</t>
  </si>
  <si>
    <t>min03-P6-R4_UT FACOCREAR 2024_REGION 4_999999</t>
  </si>
  <si>
    <t>min03-P6-R5_UNION TEMPORAL DOTACION NEMCOL_REGION 5_5000</t>
  </si>
  <si>
    <t>min03-P6-R5_UNION TEMPORAL DOTACION NEMCOL_REGION 5_999999</t>
  </si>
  <si>
    <t>min03-P6-R5_UT FACOCREAR 2024_REGION 5_5000</t>
  </si>
  <si>
    <t>min03-P6-R5_UT FACOCREAR 2024_REGION 5_999999</t>
  </si>
  <si>
    <t>min03-P6-R5_UT MARSAM INTE RAMERICANA_REGION 5_5000</t>
  </si>
  <si>
    <t>min03-P6-R5_UT MARSAM INTE RAMERICANA_REGION 5_999999</t>
  </si>
  <si>
    <t>min03-P6-R6_UNION TEMPORAL DOTACION NEMCOL_REGION 6_5000</t>
  </si>
  <si>
    <t>min03-P6-R6_UNION TEMPORAL DOTACION NEMCOL_REGION 6_999999</t>
  </si>
  <si>
    <t>min03-P6-R6_MOZT DE COLOMBIA SAS_REGION 6_5000</t>
  </si>
  <si>
    <t>min03-P6-R6_MOZT DE COLOMBIA SAS_REGION 6_999999</t>
  </si>
  <si>
    <t>min03-P6-R6_UT FACOCREAR 2024_REGION 6_5000</t>
  </si>
  <si>
    <t>min03-P6-R6_UT FACOCREAR 2024_REGION 6_999999</t>
  </si>
  <si>
    <t>min03-P6-R6_UT MARSAM INTE RAMERICANA_REGION 6_5000</t>
  </si>
  <si>
    <t>min03-P6-R6_UT MARSAM INTE RAMERICANA_REGION 6_999999</t>
  </si>
  <si>
    <t>min03-P6-R7_DISMOTOS PM EU_REGION 7_5000</t>
  </si>
  <si>
    <t>min03-P6-R7_DISMOTOS PM EU_REGION 7_999999</t>
  </si>
  <si>
    <t>min03-P6-R7_DISTRIBUCIÓN Y SERVICIO SAS_REGION 7_5000</t>
  </si>
  <si>
    <t>min03-P6-R7_DISTRIBUCIÓN Y SERVICIO SAS_REGION 7_999999</t>
  </si>
  <si>
    <t>min03-P6-R7_LEONEL RODRIGUEZ RAMOS_REGION 7_5000</t>
  </si>
  <si>
    <t>min03-P6-R7_LEONEL RODRIGUEZ RAMOS_REGION 7_999999</t>
  </si>
  <si>
    <t>min03-P6-R7_UNION TEMPORAL COINPA_REGION 7_5000</t>
  </si>
  <si>
    <t>min03-P6-R7_UNION TEMPORAL COINPA_REGION 7_999999</t>
  </si>
  <si>
    <t>min03-P6-R7_BACET GROUP S.A.S._REGION 7_5000</t>
  </si>
  <si>
    <t>min03-P6-R7_BACET GROUP S.A.S._REGION 7_999999</t>
  </si>
  <si>
    <t>min03-P6-R7_UNIÓN TEMPORAL OP-INTENDENCIA_REGION 7_5000</t>
  </si>
  <si>
    <t>min03-P6-R7_UNIÓN TEMPORAL OP-INTENDENCIA_REGION 7_999999</t>
  </si>
  <si>
    <t>min03-P6-R7_BOSTONIA SAS_REGION 7_5000</t>
  </si>
  <si>
    <t>min03-P6-R7_BOSTONIA SAS_REGION 7_999999</t>
  </si>
  <si>
    <t>min03-P6-R7_UT SOLUCIONES ANC_REGION 7_5000</t>
  </si>
  <si>
    <t>min03-P6-R7_UT SOLUCIONES ANC_REGION 7_999999</t>
  </si>
  <si>
    <t>min03-P6-R7_UT ALTEX+_REGION 7_5000</t>
  </si>
  <si>
    <t>min03-P6-R7_UT ALTEX+_REGION 7_999999</t>
  </si>
  <si>
    <t>min03-P6-R7_MANUFACTURAS CAPITEX SAS_REGION 7_5000</t>
  </si>
  <si>
    <t>min03-P6-R7_MANUFACTURAS CAPITEX SAS_REGION 7_999999</t>
  </si>
  <si>
    <t>min03-P6-R7_INVERSIONES SARHEM DE COLOMBIA S.A.S._REGION 7_5000</t>
  </si>
  <si>
    <t>min03-P6-R7_INVERSIONES SARHEM DE COLOMBIA S.A.S._REGION 7_999999</t>
  </si>
  <si>
    <t>min03-P7-R1_UT MARSAM INTE RAMERICANA_REGION 1_5000</t>
  </si>
  <si>
    <t>min03-P7-R1_UT MARSAM INTE RAMERICANA_REGION 1_999999</t>
  </si>
  <si>
    <t>min03-P7-R4_ML SUMINISTROS Y SOLUCIONES SAS_REGION 4_5000</t>
  </si>
  <si>
    <t>min03-P7-R4_ML SUMINISTROS Y SOLUCIONES SAS_REGION 4_999999</t>
  </si>
  <si>
    <t>min03-P7-R6_YUBARTA S.A.S._REGION 6_5000</t>
  </si>
  <si>
    <t>min03-P7-R6_YUBARTA S.A.S._REGION 6_999999</t>
  </si>
  <si>
    <t>min03-P7-R7_INVERSIONES E IMPORTACIONES SDER AP SAS_REGION 7_5000</t>
  </si>
  <si>
    <t>min03-P7-R7_INVERSIONES E IMPORTACIONES SDER AP SAS_REGION 7_999999</t>
  </si>
  <si>
    <t>min03-P7-R7_CRYSTAL S.A.S._REGION 7_5000</t>
  </si>
  <si>
    <t>min03-P7-R7_CRYSTAL S.A.S._REGION 7_999999</t>
  </si>
  <si>
    <t>min03-P7-R7_UNIÓN TEMPORAL SOCKS 10_REGION 7_5000</t>
  </si>
  <si>
    <t>min03-P7-R7_UNIÓN TEMPORAL SOCKS 10_REGION 7_999999</t>
  </si>
  <si>
    <t>min03-P7-R7_DISTRIBUCIÓN Y SERVICIO SAS_REGION 7_5000</t>
  </si>
  <si>
    <t>min03-P7-R7_DISTRIBUCIÓN Y SERVICIO SAS_REGION 7_999999</t>
  </si>
  <si>
    <t>min03-P7-R7_IMDICOL SAS_REGION 7_5000</t>
  </si>
  <si>
    <t>min03-P7-R7_IMDICOL SAS_REGION 7_999999</t>
  </si>
  <si>
    <t>min03-P7-R7_LEONEL RODRIGUEZ RAMOS_REGION 7_5000</t>
  </si>
  <si>
    <t>min03-P7-R7_LEONEL RODRIGUEZ RAMOS_REGION 7_999999</t>
  </si>
  <si>
    <t>min03-P7-R7_BACET GROUP S.A.S._REGION 7_5000</t>
  </si>
  <si>
    <t>min03-P7-R7_BACET GROUP S.A.S._REGION 7_999999</t>
  </si>
  <si>
    <t>min03-P7-R7_UNIÓN TEMPORAL OP-INTENDENCIA_REGION 7_5000</t>
  </si>
  <si>
    <t>min03-P7-R7_UNIÓN TEMPORAL OP-INTENDENCIA_REGION 7_999999</t>
  </si>
  <si>
    <t>min03-P7-R7_UT SOLUCIONES ANC_REGION 7_5000</t>
  </si>
  <si>
    <t>min03-P7-R7_UT SOLUCIONES ANC_REGION 7_999999</t>
  </si>
  <si>
    <t>min03-P7-R7_UT ALTEX+_REGION 7_5000</t>
  </si>
  <si>
    <t>min03-P7-R7_UT ALTEX+_REGION 7_999999</t>
  </si>
  <si>
    <t>min03-P7-R7_MANUFACTURAS CAPITEX SAS_REGION 7_5000</t>
  </si>
  <si>
    <t>min03-P7-R7_MANUFACTURAS CAPITEX SAS_REGION 7_999999</t>
  </si>
  <si>
    <t>min03-P7-R7_UT BOSTONIA_REGION 7_5000</t>
  </si>
  <si>
    <t>min03-P7-R7_UT BOSTONIA_REGION 7_999999</t>
  </si>
  <si>
    <t>min03-P7-R7_MILITARY INDUSTRIES SAS_REGION 7_5000</t>
  </si>
  <si>
    <t>min03-P7-R7_MILITARY INDUSTRIES SAS_REGION 7_999999</t>
  </si>
  <si>
    <t>min03-P7-R7_INVERSIONES SARHEM DE COLOMBIA S.A.S._REGION 7_5000</t>
  </si>
  <si>
    <t>min03-P7-R7_INVERSIONES SARHEM DE COLOMBIA S.A.S._REGION 7_999999</t>
  </si>
  <si>
    <t>min03-P7-R7_UT FACOCREAR 2024_REGION 7_5000</t>
  </si>
  <si>
    <t>min03-P7-R7_UT FACOCREAR 2024_REGION 7_999999</t>
  </si>
  <si>
    <t>min03-P7-R7_REPRESENTACIONES CS SAS_REGION 7_5000</t>
  </si>
  <si>
    <t>min03-P7-R7_REPRESENTACIONES CS SAS_REGION 7_999999</t>
  </si>
  <si>
    <t>min03-P8-R6_YUBARTA S.A.S._REGION 6_5000</t>
  </si>
  <si>
    <t>min03-P8-R6_YUBARTA S.A.S._REGION 6_999999</t>
  </si>
  <si>
    <t>min03-P8-R7_INVERSIONES E IMPORTACIONES SDER AP SAS_REGION 7_999999</t>
  </si>
  <si>
    <t>min03-P8-R7_CRYSTAL S.A.S._REGION 7_999999</t>
  </si>
  <si>
    <t>min03-P8-R7_UNIÓN TEMPORAL SOCKS 10_REGION 7_999999</t>
  </si>
  <si>
    <t>min03-P8-R7_DISTRIBUCIÓN Y SERVICIO SAS_REGION 7_999999</t>
  </si>
  <si>
    <t>min03-P8-R7_IMDICOL SAS_REGION 7_999999</t>
  </si>
  <si>
    <t>min03-P8-R7_LEONEL RODRIGUEZ RAMOS_REGION 7_999999</t>
  </si>
  <si>
    <t>min03-P8-R7_UNION TEMPORAL COINPA_REGION 7_999999</t>
  </si>
  <si>
    <t>min03-P8-R7_BACET GROUP S.A.S._REGION 7_999999</t>
  </si>
  <si>
    <t>min03-P8-R7_UT SOLUCIONES ANC_REGION 7_999999</t>
  </si>
  <si>
    <t>min03-P8-R7_MILFORT SAS_REGION 7_999999</t>
  </si>
  <si>
    <t>min03-P8-R7_UT ALTEX+_REGION 7_999999</t>
  </si>
  <si>
    <t>min03-P8-R7_MANUFACTURAS CAPITEX SAS_REGION 7_999999</t>
  </si>
  <si>
    <t>min03-P8-R7_UT BOSTONIA_REGION 7_999999</t>
  </si>
  <si>
    <t>min03-P8-R7_MILITARY INDUSTRIES SAS_REGION 7_999999</t>
  </si>
  <si>
    <t>min03-P8-R7_INVERSIONES SARHEM DE COLOMBIA S.A.S._REGION 7_999999</t>
  </si>
  <si>
    <t>min03-P8-R7_UT FACOCREAR 2024_REGION 7_999999</t>
  </si>
  <si>
    <t>min03-P8-R7_REPRESENTACIONES CS SAS_REGION 7_999999</t>
  </si>
  <si>
    <t>min03-P9-R1_CARDINN SAS_REGION 1_5000</t>
  </si>
  <si>
    <t>min03-P9-R1_CARDINN SAS_REGION 1_999999</t>
  </si>
  <si>
    <t>min03-P9-R1_MARCELO GARCIA -MG MARCEL SAS_REGION 1_5000</t>
  </si>
  <si>
    <t>min03-P9-R1_MARCELO GARCIA -MG MARCEL SAS_REGION 1_999999</t>
  </si>
  <si>
    <t>min03-P9-R1_UT MARSAM INTE RAMERICANA_REGION 1_5000</t>
  </si>
  <si>
    <t>min03-P9-R1_UT MARSAM INTE RAMERICANA_REGION 1_999999</t>
  </si>
  <si>
    <t>min03-P9-R6_CARDINN SAS_REGION 6_5000</t>
  </si>
  <si>
    <t>min03-P9-R6_CARDINN SAS_REGION 6_999999</t>
  </si>
  <si>
    <t>min03-P9-R6_YUBARTA S.A.S._REGION 6_5000</t>
  </si>
  <si>
    <t>min03-P9-R6_YUBARTA S.A.S._REGION 6_999999</t>
  </si>
  <si>
    <t>min03-P9-R6_UNIÓN TEMPORAL 24_REGION 6_5000</t>
  </si>
  <si>
    <t>min03-P9-R6_UNIÓN TEMPORAL 24_REGION 6_999999</t>
  </si>
  <si>
    <t>min03-P9-R6_MARCELO GARCIA -MG MARCEL SAS_REGION 6_5000</t>
  </si>
  <si>
    <t>min03-P9-R6_MARCELO GARCIA -MG MARCEL SAS_REGION 6_999999</t>
  </si>
  <si>
    <t>min03-P9-R6_BAZAR LA MONEDA SAS_REGION 6_5000</t>
  </si>
  <si>
    <t>min03-P9-R6_BAZAR LA MONEDA SAS_REGION 6_999999</t>
  </si>
  <si>
    <t>min03-P9-R6_UT MARSAM INTE RAMERICANA_REGION 6_5000</t>
  </si>
  <si>
    <t>min03-P9-R6_UT MARSAM INTE RAMERICANA_REGION 6_999999</t>
  </si>
  <si>
    <t>min03-P9-R7_INVERSIONES E IMPORTACIONES SDER AP SAS_REGION 7_5000</t>
  </si>
  <si>
    <t>min03-P9-R7_INVERSIONES E IMPORTACIONES SDER AP SAS_REGION 7_999999</t>
  </si>
  <si>
    <t>min03-P9-R7_LEONEL RODRIGUEZ RAMOS_REGION 7_5000</t>
  </si>
  <si>
    <t>min03-P9-R7_LEONEL RODRIGUEZ RAMOS_REGION 7_999999</t>
  </si>
  <si>
    <t>min03-P9-R7_UNION TEMPORAL DOTACALZADO 2024_REGION 7_5000</t>
  </si>
  <si>
    <t>min03-P9-R7_UNION TEMPORAL DOTACALZADO 2024_REGION 7_999999</t>
  </si>
  <si>
    <t>min03-P9-R7_BACET GROUP S.A.S._REGION 7_5000</t>
  </si>
  <si>
    <t>min03-P9-R7_BACET GROUP S.A.S._REGION 7_999999</t>
  </si>
  <si>
    <t>min03-P9-R7_UNIÓN TEMPORAL DISJOV 2024_REGION 7_5000</t>
  </si>
  <si>
    <t>min03-P9-R7_UNIÓN TEMPORAL DISJOV 2024_REGION 7_999999</t>
  </si>
  <si>
    <t>min03-P9-R7_SPARTA SHOES S.A.S_REGION 7_5000</t>
  </si>
  <si>
    <t>min03-P9-R7_SPARTA SHOES S.A.S_REGION 7_999999</t>
  </si>
  <si>
    <t>min03-P9-R7_UNIÓN TEMPORAL OP-INTENDENCIA_REGION 7_5000</t>
  </si>
  <si>
    <t>min03-P9-R7_UNIÓN TEMPORAL OP-INTENDENCIA_REGION 7_999999</t>
  </si>
  <si>
    <t>min03-P9-R7_UT CALZADO BSB_REGION 7_5000</t>
  </si>
  <si>
    <t>min03-P9-R7_UT CALZADO BSB_REGION 7_999999</t>
  </si>
  <si>
    <t>min03-P9-R7_UT APEX SHOES +_REGION 7_5000</t>
  </si>
  <si>
    <t>min03-P9-R7_UT APEX SHOES +_REGION 7_999999</t>
  </si>
  <si>
    <t>min03-P9-R7_INVERSIONES SARHEM DE COLOMBIA S.A.S._REGION 7_5000</t>
  </si>
  <si>
    <t>min03-P9-R7_INVERSIONES SARHEM DE COLOMBIA S.A.S._REGION 7_999999</t>
  </si>
  <si>
    <t>min03-P10-R1_UT COLTADOTACIÓN_REGION 1_3000</t>
  </si>
  <si>
    <t>min03-P10-R1_UT COLTADOTACIÓN_REGION 1_10000</t>
  </si>
  <si>
    <t>min03-P10-R1_UT COLTADOTACIÓN_REGION 1_999999</t>
  </si>
  <si>
    <t>min03-P10-R1_UT MARSAM INTE RAMERICANA_REGION 1_3000</t>
  </si>
  <si>
    <t>min03-P10-R1_UT MARSAM INTE RAMERICANA_REGION 1_10000</t>
  </si>
  <si>
    <t>min03-P10-R1_UT MARSAM INTE RAMERICANA_REGION 1_999999</t>
  </si>
  <si>
    <t>min03-P10-R2_UT MARSAM INTE RAMERICANA_REGION 2_3000</t>
  </si>
  <si>
    <t>min03-P10-R2_UT MARSAM INTE RAMERICANA_REGION 2_10000</t>
  </si>
  <si>
    <t>min03-P10-R2_UT MARSAM INTE RAMERICANA_REGION 2_999999</t>
  </si>
  <si>
    <t>min03-P10-R3_UT COLTADOTACIÓN_REGION 3_3000</t>
  </si>
  <si>
    <t>min03-P10-R3_UT COLTADOTACIÓN_REGION 3_10000</t>
  </si>
  <si>
    <t>min03-P10-R3_UT COLTADOTACIÓN_REGION 3_999999</t>
  </si>
  <si>
    <t>min03-P10-R3_UT MARSAM INTE RAMERICANA_REGION 3_3000</t>
  </si>
  <si>
    <t>min03-P10-R3_UT MARSAM INTE RAMERICANA_REGION 3_10000</t>
  </si>
  <si>
    <t>min03-P10-R3_UT MARSAM INTE RAMERICANA_REGION 3_999999</t>
  </si>
  <si>
    <t>min03-P10-R4_UT COLTADOTACIÓN_REGION 4_3000</t>
  </si>
  <si>
    <t>min03-P10-R4_UT COLTADOTACIÓN_REGION 4_10000</t>
  </si>
  <si>
    <t>min03-P10-R4_UT COLTADOTACIÓN_REGION 4_999999</t>
  </si>
  <si>
    <t>min03-P10-R4_UT DOTACIONES E INTENDENCIA JP 2024_REGION 4_3000</t>
  </si>
  <si>
    <t>min03-P10-R4_UT DOTACIONES E INTENDENCIA JP 2024_REGION 4_10000</t>
  </si>
  <si>
    <t>min03-P10-R4_UT DOTACIONES E INTENDENCIA JP 2024_REGION 4_999999</t>
  </si>
  <si>
    <t>min03-P10-R4_UT MARSAM INTE RAMERICANA_REGION 4_3000</t>
  </si>
  <si>
    <t>min03-P10-R4_UT MARSAM INTE RAMERICANA_REGION 4_10000</t>
  </si>
  <si>
    <t>min03-P10-R4_UT MARSAM INTE RAMERICANA_REGION 4_999999</t>
  </si>
  <si>
    <t>min03-P10-R5_UT COLTADOTACIÓN_REGION 5_3000</t>
  </si>
  <si>
    <t>min03-P10-R5_UT COLTADOTACIÓN_REGION 5_10000</t>
  </si>
  <si>
    <t>min03-P10-R5_UT COLTADOTACIÓN_REGION 5_999999</t>
  </si>
  <si>
    <t>min03-P10-R6_ML SUMINISTROS Y SOLUCIONES SAS_REGION 6_3000</t>
  </si>
  <si>
    <t>min03-P10-R6_ML SUMINISTROS Y SOLUCIONES SAS_REGION 6_10000</t>
  </si>
  <si>
    <t>min03-P10-R6_ML SUMINISTROS Y SOLUCIONES SAS_REGION 6_999999</t>
  </si>
  <si>
    <t>min03-P10-R6_YUBARTA S.A.S._REGION 6_3000</t>
  </si>
  <si>
    <t>min03-P10-R6_YUBARTA S.A.S._REGION 6_10000</t>
  </si>
  <si>
    <t>min03-P10-R6_YUBARTA S.A.S._REGION 6_999999</t>
  </si>
  <si>
    <t>min03-P10-R6_BAZAR LA MONEDA SAS_REGION 6_3000</t>
  </si>
  <si>
    <t>min03-P10-R6_BAZAR LA MONEDA SAS_REGION 6_10000</t>
  </si>
  <si>
    <t>min03-P10-R6_BAZAR LA MONEDA SAS_REGION 6_999999</t>
  </si>
  <si>
    <t>min03-P10-R6_UT COLTADOTACIÓN_REGION 6_3000</t>
  </si>
  <si>
    <t>min03-P10-R6_UT COLTADOTACIÓN_REGION 6_10000</t>
  </si>
  <si>
    <t>min03-P10-R6_UT COLTADOTACIÓN_REGION 6_999999</t>
  </si>
  <si>
    <t>min03-P10-R6_UT DOTACIONES E INTENDENCIA JP 2024_REGION 6_3000</t>
  </si>
  <si>
    <t>min03-P10-R6_UT DOTACIONES E INTENDENCIA JP 2024_REGION 6_10000</t>
  </si>
  <si>
    <t>min03-P10-R6_UT DOTACIONES E INTENDENCIA JP 2024_REGION 6_999999</t>
  </si>
  <si>
    <t>min03-P10-R6_UT SUMINISTROS INTENDENCIA_REGION 6_3000</t>
  </si>
  <si>
    <t>min03-P10-R6_UT SUMINISTROS INTENDENCIA_REGION 6_10000</t>
  </si>
  <si>
    <t>min03-P10-R6_UT SUMINISTROS INTENDENCIA_REGION 6_999999</t>
  </si>
  <si>
    <t>min03-P10-R6_UT MARSAM INTE RAMERICANA_REGION 6_3000</t>
  </si>
  <si>
    <t>min03-P10-R6_UT MARSAM INTE RAMERICANA_REGION 6_10000</t>
  </si>
  <si>
    <t>min03-P10-R6_UT MARSAM INTE RAMERICANA_REGION 6_999999</t>
  </si>
  <si>
    <t>min03-P10-R7_INVERSIONES E IMPORTACIONES SDER AP SAS_REGION 7_3000</t>
  </si>
  <si>
    <t>min03-P10-R7_INVERSIONES E IMPORTACIONES SDER AP SAS_REGION 7_10000</t>
  </si>
  <si>
    <t>min03-P10-R7_INVERSIONES E IMPORTACIONES SDER AP SAS_REGION 7_999999</t>
  </si>
  <si>
    <t>min03-P10-R7_INDUSTRIAS SAGOR LIMITADA _REGION 7_3000</t>
  </si>
  <si>
    <t>min03-P10-R7_INDUSTRIAS SAGOR LIMITADA _REGION 7_10000</t>
  </si>
  <si>
    <t>min03-P10-R7_INDUSTRIAS SAGOR LIMITADA _REGION 7_999999</t>
  </si>
  <si>
    <t>min03-P10-R7_UNION TEMPORAL ACUERDO KB-2024_REGION 7_3000</t>
  </si>
  <si>
    <t>min03-P10-R7_UNION TEMPORAL ACUERDO KB-2024_REGION 7_10000</t>
  </si>
  <si>
    <t>min03-P10-R7_UNION TEMPORAL ACUERDO KB-2024_REGION 7_999999</t>
  </si>
  <si>
    <t>min03-P10-R7_DISMOTOS PM EU_REGION 7_3000</t>
  </si>
  <si>
    <t>min03-P10-R7_DISMOTOS PM EU_REGION 7_10000</t>
  </si>
  <si>
    <t>min03-P10-R7_DISMOTOS PM EU_REGION 7_999999</t>
  </si>
  <si>
    <t>min03-P10-R7_DISTRIBUCIÓN Y SERVICIO SAS_REGION 7_3000</t>
  </si>
  <si>
    <t>min03-P10-R7_DISTRIBUCIÓN Y SERVICIO SAS_REGION 7_10000</t>
  </si>
  <si>
    <t>min03-P10-R7_DISTRIBUCIÓN Y SERVICIO SAS_REGION 7_999999</t>
  </si>
  <si>
    <t>min03-P10-R7_LEONEL RODRIGUEZ RAMOS_REGION 7_3000</t>
  </si>
  <si>
    <t>min03-P10-R7_LEONEL RODRIGUEZ RAMOS_REGION 7_10000</t>
  </si>
  <si>
    <t>min03-P10-R7_LEONEL RODRIGUEZ RAMOS_REGION 7_999999</t>
  </si>
  <si>
    <t>min03-P10-R7_UNIÓN TEMPORAL OP-INTENDENCIA_REGION 7_3000</t>
  </si>
  <si>
    <t>min03-P10-R7_UNIÓN TEMPORAL OP-INTENDENCIA_REGION 7_10000</t>
  </si>
  <si>
    <t>min03-P10-R7_UNIÓN TEMPORAL OP-INTENDENCIA_REGION 7_999999</t>
  </si>
  <si>
    <t>min03-P10-R7_UNIÓN TEMPORAL ATENEA_REGION 7_3000</t>
  </si>
  <si>
    <t>min03-P10-R7_UNIÓN TEMPORAL ATENEA_REGION 7_10000</t>
  </si>
  <si>
    <t>min03-P10-R7_UNIÓN TEMPORAL ATENEA_REGION 7_999999</t>
  </si>
  <si>
    <t>min03-P10-R7_CONSORCIO INTENDENCIA WARDERHA_REGION 7_3000</t>
  </si>
  <si>
    <t>min03-P10-R7_CONSORCIO INTENDENCIA WARDERHA_REGION 7_10000</t>
  </si>
  <si>
    <t>min03-P10-R7_CONSORCIO INTENDENCIA WARDERHA_REGION 7_999999</t>
  </si>
  <si>
    <t>min03-P10-R7_INDUCON SAS_REGION 7_3000</t>
  </si>
  <si>
    <t>min03-P10-R7_INDUCON SAS_REGION 7_10000</t>
  </si>
  <si>
    <t>min03-P10-R7_INDUCON SAS_REGION 7_999999</t>
  </si>
  <si>
    <t>min03-P10-R7_BOSTONIA SAS_REGION 7_3000</t>
  </si>
  <si>
    <t>min03-P10-R7_BOSTONIA SAS_REGION 7_10000</t>
  </si>
  <si>
    <t>min03-P10-R7_BOSTONIA SAS_REGION 7_999999</t>
  </si>
  <si>
    <t>min03-P10-R7_UT SOLUCIONES ANC_REGION 7_3000</t>
  </si>
  <si>
    <t>min03-P10-R7_UT SOLUCIONES ANC_REGION 7_10000</t>
  </si>
  <si>
    <t>min03-P10-R7_UT SOLUCIONES ANC_REGION 7_999999</t>
  </si>
  <si>
    <t>min03-P10-R7_MILFORT SAS_REGION 7_3000</t>
  </si>
  <si>
    <t>min03-P10-R7_MILFORT SAS_REGION 7_10000</t>
  </si>
  <si>
    <t>min03-P10-R7_MILFORT SAS_REGION 7_999999</t>
  </si>
  <si>
    <t>min03-P10-R7_UT ALTEX+_REGION 7_3000</t>
  </si>
  <si>
    <t>min03-P10-R7_UT ALTEX+_REGION 7_10000</t>
  </si>
  <si>
    <t>min03-P10-R7_UT ALTEX+_REGION 7_999999</t>
  </si>
  <si>
    <t>min03-P10-R7_INDUSTRIAS SALGARI S.A.S_REGION 7_3000</t>
  </si>
  <si>
    <t>min03-P10-R7_INDUSTRIAS SALGARI S.A.S_REGION 7_10000</t>
  </si>
  <si>
    <t>min03-P10-R7_INDUSTRIAS SALGARI S.A.S_REGION 7_999999</t>
  </si>
  <si>
    <t>min03-P10-R7_MILITARY INDUSTRIES SAS_REGION 7_3000</t>
  </si>
  <si>
    <t>min03-P10-R7_MILITARY INDUSTRIES SAS_REGION 7_10000</t>
  </si>
  <si>
    <t>min03-P10-R7_MILITARY INDUSTRIES SAS_REGION 7_999999</t>
  </si>
  <si>
    <t>min03-P10-R7_INVERSIONES SARHEM DE COLOMBIA S.A.S._REGION 7_3000</t>
  </si>
  <si>
    <t>min03-P10-R7_INVERSIONES SARHEM DE COLOMBIA S.A.S._REGION 7_10000</t>
  </si>
  <si>
    <t>min03-P10-R7_INVERSIONES SARHEM DE COLOMBIA S.A.S._REGION 7_999999</t>
  </si>
  <si>
    <t>min03-P10-R7_UNIÓN TEMPORAL FABRICATO – CAPITEX_REGION 7_3000</t>
  </si>
  <si>
    <t>min03-P10-R7_UNIÓN TEMPORAL FABRICATO – CAPITEX_REGION 7_10000</t>
  </si>
  <si>
    <t>min03-P10-R7_UNIÓN TEMPORAL FABRICATO – CAPITEX_REGION 7_999999</t>
  </si>
  <si>
    <t>min03-P11-R1_YUBARTA S.A.S._REGION 1_3000</t>
  </si>
  <si>
    <t>min03-P11-R1_YUBARTA S.A.S._REGION 1_10000</t>
  </si>
  <si>
    <t>min03-P11-R1_YUBARTA S.A.S._REGION 1_999999</t>
  </si>
  <si>
    <t>min03-P11-R1_UT MARSAM INTE RAMERICANA_REGION 1_3000</t>
  </si>
  <si>
    <t>min03-P11-R1_UT MARSAM INTE RAMERICANA_REGION 1_10000</t>
  </si>
  <si>
    <t>min03-P11-R1_UT MARSAM INTE RAMERICANA_REGION 1_999999</t>
  </si>
  <si>
    <t>min03-P11-R2_UT MARSAM INTE RAMERICANA_REGION 2_3000</t>
  </si>
  <si>
    <t>min03-P11-R2_UT MARSAM INTE RAMERICANA_REGION 2_10000</t>
  </si>
  <si>
    <t>min03-P11-R2_UT MARSAM INTE RAMERICANA_REGION 2_999999</t>
  </si>
  <si>
    <t>min03-P11-R3_YUBARTA S.A.S._REGION 3_3000</t>
  </si>
  <si>
    <t>min03-P11-R3_YUBARTA S.A.S._REGION 3_10000</t>
  </si>
  <si>
    <t>min03-P11-R3_YUBARTA S.A.S._REGION 3_999999</t>
  </si>
  <si>
    <t>min03-P11-R3_UT MARSAM INTE RAMERICANA_REGION 3_3000</t>
  </si>
  <si>
    <t>min03-P11-R3_UT MARSAM INTE RAMERICANA_REGION 3_10000</t>
  </si>
  <si>
    <t>min03-P11-R3_UT MARSAM INTE RAMERICANA_REGION 3_999999</t>
  </si>
  <si>
    <t>min03-P11-R4_UT DOTACIONES E INTENDENCIA JP 2024_REGION 4_3000</t>
  </si>
  <si>
    <t>min03-P11-R4_UT DOTACIONES E INTENDENCIA JP 2024_REGION 4_10000</t>
  </si>
  <si>
    <t>min03-P11-R4_UT DOTACIONES E INTENDENCIA JP 2024_REGION 4_999999</t>
  </si>
  <si>
    <t>min03-P11-R5_CONSORCIO LOGISTIC PLUS_REGION 5_3000</t>
  </si>
  <si>
    <t>min03-P11-R5_CONSORCIO LOGISTIC PLUS_REGION 5_10000</t>
  </si>
  <si>
    <t>min03-P11-R5_CONSORCIO LOGISTIC PLUS_REGION 5_999999</t>
  </si>
  <si>
    <t>min03-P11-R5_YUBARTA S.A.S._REGION 5_3000</t>
  </si>
  <si>
    <t>min03-P11-R5_YUBARTA S.A.S._REGION 5_10000</t>
  </si>
  <si>
    <t>min03-P11-R5_YUBARTA S.A.S._REGION 5_999999</t>
  </si>
  <si>
    <t>min03-P11-R5_UT MARSAM INTE RAMERICANA_REGION 5_3000</t>
  </si>
  <si>
    <t>min03-P11-R5_UT MARSAM INTE RAMERICANA_REGION 5_10000</t>
  </si>
  <si>
    <t>min03-P11-R5_UT MARSAM INTE RAMERICANA_REGION 5_999999</t>
  </si>
  <si>
    <t>min03-P11-R6_CONSORCIO C2-2024_REGION 6_3000</t>
  </si>
  <si>
    <t>min03-P11-R6_CONSORCIO C2-2024_REGION 6_10000</t>
  </si>
  <si>
    <t>min03-P11-R6_CONSORCIO C2-2024_REGION 6_999999</t>
  </si>
  <si>
    <t>min03-P11-R6_CONSORCIO LOGISTIC PLUS_REGION 6_3000</t>
  </si>
  <si>
    <t>min03-P11-R6_CONSORCIO LOGISTIC PLUS_REGION 6_10000</t>
  </si>
  <si>
    <t>min03-P11-R6_CONSORCIO LOGISTIC PLUS_REGION 6_999999</t>
  </si>
  <si>
    <t>min03-P11-R6_YUBARTA S.A.S._REGION 6_3000</t>
  </si>
  <si>
    <t>min03-P11-R6_YUBARTA S.A.S._REGION 6_10000</t>
  </si>
  <si>
    <t>min03-P11-R6_YUBARTA S.A.S._REGION 6_999999</t>
  </si>
  <si>
    <t>min03-P11-R6_BAZAR LA MONEDA SAS_REGION 6_3000</t>
  </si>
  <si>
    <t>min03-P11-R6_BAZAR LA MONEDA SAS_REGION 6_10000</t>
  </si>
  <si>
    <t>min03-P11-R6_BAZAR LA MONEDA SAS_REGION 6_999999</t>
  </si>
  <si>
    <t>min03-P11-R6_UT DOTACIONES E INTENDENCIA JP 2024_REGION 6_3000</t>
  </si>
  <si>
    <t>min03-P11-R6_UT DOTACIONES E INTENDENCIA JP 2024_REGION 6_10000</t>
  </si>
  <si>
    <t>min03-P11-R6_UT DOTACIONES E INTENDENCIA JP 2024_REGION 6_999999</t>
  </si>
  <si>
    <t>min03-P11-R6_UT MARSAM INTE RAMERICANA_REGION 6_3000</t>
  </si>
  <si>
    <t>min03-P11-R6_UT MARSAM INTE RAMERICANA_REGION 6_10000</t>
  </si>
  <si>
    <t>min03-P11-R6_UT MARSAM INTE RAMERICANA_REGION 6_999999</t>
  </si>
  <si>
    <t>min03-P11-R7_INVERSIONES E IMPORTACIONES SDER AP SAS_REGION 7_3000</t>
  </si>
  <si>
    <t>min03-P11-R7_INVERSIONES E IMPORTACIONES SDER AP SAS_REGION 7_10000</t>
  </si>
  <si>
    <t>min03-P11-R7_INVERSIONES E IMPORTACIONES SDER AP SAS_REGION 7_999999</t>
  </si>
  <si>
    <t>min03-P11-R7_INDUSTRIAS SAGOR LIMITADA _REGION 7_3000</t>
  </si>
  <si>
    <t>min03-P11-R7_INDUSTRIAS SAGOR LIMITADA _REGION 7_10000</t>
  </si>
  <si>
    <t>min03-P11-R7_INDUSTRIAS SAGOR LIMITADA _REGION 7_999999</t>
  </si>
  <si>
    <t>min03-P11-R7_DISMOTOS PM EU_REGION 7_3000</t>
  </si>
  <si>
    <t>min03-P11-R7_DISMOTOS PM EU_REGION 7_10000</t>
  </si>
  <si>
    <t>min03-P11-R7_DISMOTOS PM EU_REGION 7_999999</t>
  </si>
  <si>
    <t>min03-P11-R7_DISTRIBUCIÓN Y SERVICIO SAS_REGION 7_3000</t>
  </si>
  <si>
    <t>min03-P11-R7_DISTRIBUCIÓN Y SERVICIO SAS_REGION 7_10000</t>
  </si>
  <si>
    <t>min03-P11-R7_DISTRIBUCIÓN Y SERVICIO SAS_REGION 7_999999</t>
  </si>
  <si>
    <t>min03-P11-R7_LEONEL RODRIGUEZ RAMOS_REGION 7_3000</t>
  </si>
  <si>
    <t>min03-P11-R7_LEONEL RODRIGUEZ RAMOS_REGION 7_10000</t>
  </si>
  <si>
    <t>min03-P11-R7_LEONEL RODRIGUEZ RAMOS_REGION 7_999999</t>
  </si>
  <si>
    <t>min03-P11-R7_BACET GROUP S.A.S._REGION 7_3000</t>
  </si>
  <si>
    <t>min03-P11-R7_BACET GROUP S.A.S._REGION 7_10000</t>
  </si>
  <si>
    <t>min03-P11-R7_BACET GROUP S.A.S._REGION 7_999999</t>
  </si>
  <si>
    <t>min03-P11-R7_ROOTT + CO SAS_REGION 7_3000</t>
  </si>
  <si>
    <t>min03-P11-R7_ROOTT + CO SAS_REGION 7_10000</t>
  </si>
  <si>
    <t>min03-P11-R7_ROOTT + CO SAS_REGION 7_999999</t>
  </si>
  <si>
    <t>min03-P11-R7_UNIÓN TEMPORAL OP-INTENDENCIA_REGION 7_3000</t>
  </si>
  <si>
    <t>min03-P11-R7_UNIÓN TEMPORAL OP-INTENDENCIA_REGION 7_10000</t>
  </si>
  <si>
    <t>min03-P11-R7_UNIÓN TEMPORAL OP-INTENDENCIA_REGION 7_999999</t>
  </si>
  <si>
    <t>min03-P11-R7_UNIÓN TEMPORAL ATENEA_REGION 7_3000</t>
  </si>
  <si>
    <t>min03-P11-R7_UNIÓN TEMPORAL ATENEA_REGION 7_10000</t>
  </si>
  <si>
    <t>min03-P11-R7_UNIÓN TEMPORAL ATENEA_REGION 7_999999</t>
  </si>
  <si>
    <t>min03-P11-R7_CONSORCIO INTENDENCIA WARDERHA_REGION 7_3000</t>
  </si>
  <si>
    <t>min03-P11-R7_CONSORCIO INTENDENCIA WARDERHA_REGION 7_10000</t>
  </si>
  <si>
    <t>min03-P11-R7_CONSORCIO INTENDENCIA WARDERHA_REGION 7_999999</t>
  </si>
  <si>
    <t>min03-P11-R7_INDUCON SAS_REGION 7_3000</t>
  </si>
  <si>
    <t>min03-P11-R7_INDUCON SAS_REGION 7_10000</t>
  </si>
  <si>
    <t>min03-P11-R7_INDUCON SAS_REGION 7_999999</t>
  </si>
  <si>
    <t>min03-P11-R7_BOSTONIA SAS_REGION 7_3000</t>
  </si>
  <si>
    <t>min03-P11-R7_BOSTONIA SAS_REGION 7_10000</t>
  </si>
  <si>
    <t>min03-P11-R7_BOSTONIA SAS_REGION 7_999999</t>
  </si>
  <si>
    <t>min03-P11-R7_UT SOLUCIONES ANC_REGION 7_3000</t>
  </si>
  <si>
    <t>min03-P11-R7_UT SOLUCIONES ANC_REGION 7_10000</t>
  </si>
  <si>
    <t>min03-P11-R7_UT SOLUCIONES ANC_REGION 7_999999</t>
  </si>
  <si>
    <t>min03-P11-R7_UT ALTEX+_REGION 7_3000</t>
  </si>
  <si>
    <t>min03-P11-R7_UT ALTEX+_REGION 7_10000</t>
  </si>
  <si>
    <t>min03-P11-R7_UT ALTEX+_REGION 7_999999</t>
  </si>
  <si>
    <t>min03-P11-R7_INDUSTRIAS SALGARI S.A.S_REGION 7_3000</t>
  </si>
  <si>
    <t>min03-P11-R7_INDUSTRIAS SALGARI S.A.S_REGION 7_10000</t>
  </si>
  <si>
    <t>min03-P11-R7_INDUSTRIAS SALGARI S.A.S_REGION 7_999999</t>
  </si>
  <si>
    <t>min03-P11-R7_MILITARY INDUSTRIES SAS_REGION 7_3000</t>
  </si>
  <si>
    <t>min03-P11-R7_MILITARY INDUSTRIES SAS_REGION 7_10000</t>
  </si>
  <si>
    <t>min03-P11-R7_MILITARY INDUSTRIES SAS_REGION 7_999999</t>
  </si>
  <si>
    <t>min03-P11-R7_INVERSIONES SARHEM DE COLOMBIA S.A.S._REGION 7_3000</t>
  </si>
  <si>
    <t>min03-P11-R7_INVERSIONES SARHEM DE COLOMBIA S.A.S._REGION 7_10000</t>
  </si>
  <si>
    <t>min03-P11-R7_INVERSIONES SARHEM DE COLOMBIA S.A.S._REGION 7_999999</t>
  </si>
  <si>
    <t>min03-P11-R7_UNIÓN TEMPORAL FABRICATO – CAPITEX_REGION 7_3000</t>
  </si>
  <si>
    <t>min03-P11-R7_UNIÓN TEMPORAL FABRICATO – CAPITEX_REGION 7_10000</t>
  </si>
  <si>
    <t>min03-P11-R7_UNIÓN TEMPORAL FABRICATO – CAPITEX_REGION 7_999999</t>
  </si>
  <si>
    <t>min03-P12-R1_MARCELO GARCIA -MG MARCEL SAS_REGION 1_3000</t>
  </si>
  <si>
    <t>min03-P12-R1_MARCELO GARCIA -MG MARCEL SAS_REGION 1_10000</t>
  </si>
  <si>
    <t>min03-P12-R1_MARCELO GARCIA -MG MARCEL SAS_REGION 1_999999</t>
  </si>
  <si>
    <t>min03-P12-R1_UT COLTADOTACIÓN_REGION 1_3000</t>
  </si>
  <si>
    <t>min03-P12-R1_UT COLTADOTACIÓN_REGION 1_10000</t>
  </si>
  <si>
    <t>min03-P12-R1_UT COLTADOTACIÓN_REGION 1_999999</t>
  </si>
  <si>
    <t>min03-P12-R1_UT MARSAM INTE RAMERICANA_REGION 1_3000</t>
  </si>
  <si>
    <t>min03-P12-R1_UT MARSAM INTE RAMERICANA_REGION 1_10000</t>
  </si>
  <si>
    <t>min03-P12-R1_UT MARSAM INTE RAMERICANA_REGION 1_999999</t>
  </si>
  <si>
    <t>min03-P12-R3_UT COLTADOTACIÓN_REGION 3_3000</t>
  </si>
  <si>
    <t>min03-P12-R3_UT COLTADOTACIÓN_REGION 3_10000</t>
  </si>
  <si>
    <t>min03-P12-R3_UT COLTADOTACIÓN_REGION 3_999999</t>
  </si>
  <si>
    <t>min03-P12-R3_UT MARSAM INTE RAMERICANA_REGION 3_3000</t>
  </si>
  <si>
    <t>min03-P12-R3_UT MARSAM INTE RAMERICANA_REGION 3_10000</t>
  </si>
  <si>
    <t>min03-P12-R3_UT MARSAM INTE RAMERICANA_REGION 3_999999</t>
  </si>
  <si>
    <t>min03-P12-R4_UT COLTADOTACIÓN_REGION 4_3000</t>
  </si>
  <si>
    <t>min03-P12-R4_UT COLTADOTACIÓN_REGION 4_10000</t>
  </si>
  <si>
    <t>min03-P12-R4_UT COLTADOTACIÓN_REGION 4_999999</t>
  </si>
  <si>
    <t>min03-P12-R4_UT DOTACIONES E INTENDENCIA JP 2024_REGION 4_3000</t>
  </si>
  <si>
    <t>min03-P12-R4_UT DOTACIONES E INTENDENCIA JP 2024_REGION 4_10000</t>
  </si>
  <si>
    <t>min03-P12-R4_UT DOTACIONES E INTENDENCIA JP 2024_REGION 4_999999</t>
  </si>
  <si>
    <t>min03-P12-R4_UT MARSAM INTE RAMERICANA_REGION 4_3000</t>
  </si>
  <si>
    <t>min03-P12-R4_UT MARSAM INTE RAMERICANA_REGION 4_10000</t>
  </si>
  <si>
    <t>min03-P12-R4_UT MARSAM INTE RAMERICANA_REGION 4_999999</t>
  </si>
  <si>
    <t>min03-P12-R5_UT COLTADOTACIÓN_REGION 5_3000</t>
  </si>
  <si>
    <t>min03-P12-R5_UT COLTADOTACIÓN_REGION 5_10000</t>
  </si>
  <si>
    <t>min03-P12-R5_UT COLTADOTACIÓN_REGION 5_999999</t>
  </si>
  <si>
    <t>min03-P12-R5_UT MARSAM INTE RAMERICANA_REGION 5_3000</t>
  </si>
  <si>
    <t>min03-P12-R5_UT MARSAM INTE RAMERICANA_REGION 5_10000</t>
  </si>
  <si>
    <t>min03-P12-R5_UT MARSAM INTE RAMERICANA_REGION 5_999999</t>
  </si>
  <si>
    <t>min03-P12-R6_YUBARTA S.A.S._REGION 6_3000</t>
  </si>
  <si>
    <t>min03-P12-R6_YUBARTA S.A.S._REGION 6_10000</t>
  </si>
  <si>
    <t>min03-P12-R6_YUBARTA S.A.S._REGION 6_999999</t>
  </si>
  <si>
    <t>min03-P12-R6_MARCELO GARCIA -MG MARCEL SAS_REGION 6_3000</t>
  </si>
  <si>
    <t>min03-P12-R6_MARCELO GARCIA -MG MARCEL SAS_REGION 6_10000</t>
  </si>
  <si>
    <t>min03-P12-R6_MARCELO GARCIA -MG MARCEL SAS_REGION 6_999999</t>
  </si>
  <si>
    <t>min03-P12-R6_BAZAR LA MONEDA SAS_REGION 6_3000</t>
  </si>
  <si>
    <t>min03-P12-R6_BAZAR LA MONEDA SAS_REGION 6_10000</t>
  </si>
  <si>
    <t>min03-P12-R6_BAZAR LA MONEDA SAS_REGION 6_999999</t>
  </si>
  <si>
    <t>min03-P12-R6_UT COLTADOTACIÓN_REGION 6_3000</t>
  </si>
  <si>
    <t>min03-P12-R6_UT COLTADOTACIÓN_REGION 6_10000</t>
  </si>
  <si>
    <t>min03-P12-R6_UT COLTADOTACIÓN_REGION 6_999999</t>
  </si>
  <si>
    <t>min03-P12-R6_UT DOTACIONES E INTENDENCIA JP 2024_REGION 6_3000</t>
  </si>
  <si>
    <t>min03-P12-R6_UT DOTACIONES E INTENDENCIA JP 2024_REGION 6_10000</t>
  </si>
  <si>
    <t>min03-P12-R6_UT DOTACIONES E INTENDENCIA JP 2024_REGION 6_999999</t>
  </si>
  <si>
    <t>min03-P12-R6_UT SUMINISTROS INTENDENCIA_REGION 6_3000</t>
  </si>
  <si>
    <t>min03-P12-R6_UT SUMINISTROS INTENDENCIA_REGION 6_10000</t>
  </si>
  <si>
    <t>min03-P12-R6_UT SUMINISTROS INTENDENCIA_REGION 6_999999</t>
  </si>
  <si>
    <t>min03-P12-R6_UT MARSAM INTE RAMERICANA_REGION 6_3000</t>
  </si>
  <si>
    <t>min03-P12-R6_UT MARSAM INTE RAMERICANA_REGION 6_10000</t>
  </si>
  <si>
    <t>min03-P12-R6_UT MARSAM INTE RAMERICANA_REGION 6_999999</t>
  </si>
  <si>
    <t>min03-P12-R7_INVERSIONES E IMPORTACIONES SDER AP SAS_REGION 7_3000</t>
  </si>
  <si>
    <t>min03-P12-R7_INVERSIONES E IMPORTACIONES SDER AP SAS_REGION 7_10000</t>
  </si>
  <si>
    <t>min03-P12-R7_INVERSIONES E IMPORTACIONES SDER AP SAS_REGION 7_999999</t>
  </si>
  <si>
    <t>min03-P12-R7_INDUSTRIAS SAGOR LIMITADA _REGION 7_3000</t>
  </si>
  <si>
    <t>min03-P12-R7_INDUSTRIAS SAGOR LIMITADA _REGION 7_10000</t>
  </si>
  <si>
    <t>min03-P12-R7_INDUSTRIAS SAGOR LIMITADA _REGION 7_999999</t>
  </si>
  <si>
    <t>min03-P12-R7_UNION TEMPORAL ACUERDO KB-2024_REGION 7_3000</t>
  </si>
  <si>
    <t>min03-P12-R7_UNION TEMPORAL ACUERDO KB-2024_REGION 7_10000</t>
  </si>
  <si>
    <t>min03-P12-R7_UNION TEMPORAL ACUERDO KB-2024_REGION 7_999999</t>
  </si>
  <si>
    <t>min03-P12-R7_DISMOTOS PM EU_REGION 7_3000</t>
  </si>
  <si>
    <t>min03-P12-R7_DISMOTOS PM EU_REGION 7_10000</t>
  </si>
  <si>
    <t>min03-P12-R7_DISMOTOS PM EU_REGION 7_999999</t>
  </si>
  <si>
    <t>min03-P12-R7_DISTRIBUCIÓN Y SERVICIO SAS_REGION 7_3000</t>
  </si>
  <si>
    <t>min03-P12-R7_DISTRIBUCIÓN Y SERVICIO SAS_REGION 7_10000</t>
  </si>
  <si>
    <t>min03-P12-R7_DISTRIBUCIÓN Y SERVICIO SAS_REGION 7_999999</t>
  </si>
  <si>
    <t>min03-P12-R7_LEONEL RODRIGUEZ RAMOS_REGION 7_3000</t>
  </si>
  <si>
    <t>min03-P12-R7_LEONEL RODRIGUEZ RAMOS_REGION 7_10000</t>
  </si>
  <si>
    <t>min03-P12-R7_LEONEL RODRIGUEZ RAMOS_REGION 7_999999</t>
  </si>
  <si>
    <t>min03-P12-R7_UNIÓN TEMPORAL OP-INTENDENCIA_REGION 7_3000</t>
  </si>
  <si>
    <t>min03-P12-R7_UNIÓN TEMPORAL OP-INTENDENCIA_REGION 7_10000</t>
  </si>
  <si>
    <t>min03-P12-R7_UNIÓN TEMPORAL OP-INTENDENCIA_REGION 7_999999</t>
  </si>
  <si>
    <t>min03-P12-R7_UNIÓN TEMPORAL ATENEA_REGION 7_3000</t>
  </si>
  <si>
    <t>min03-P12-R7_UNIÓN TEMPORAL ATENEA_REGION 7_10000</t>
  </si>
  <si>
    <t>min03-P12-R7_UNIÓN TEMPORAL ATENEA_REGION 7_999999</t>
  </si>
  <si>
    <t>min03-P12-R7_CONSORCIO INTENDENCIA WARDERHA_REGION 7_3000</t>
  </si>
  <si>
    <t>min03-P12-R7_CONSORCIO INTENDENCIA WARDERHA_REGION 7_10000</t>
  </si>
  <si>
    <t>min03-P12-R7_CONSORCIO INTENDENCIA WARDERHA_REGION 7_999999</t>
  </si>
  <si>
    <t>min03-P12-R7_INDUCON SAS_REGION 7_3000</t>
  </si>
  <si>
    <t>min03-P12-R7_INDUCON SAS_REGION 7_10000</t>
  </si>
  <si>
    <t>min03-P12-R7_INDUCON SAS_REGION 7_999999</t>
  </si>
  <si>
    <t>min03-P12-R7_BOSTONIA SAS_REGION 7_3000</t>
  </si>
  <si>
    <t>min03-P12-R7_BOSTONIA SAS_REGION 7_10000</t>
  </si>
  <si>
    <t>min03-P12-R7_BOSTONIA SAS_REGION 7_999999</t>
  </si>
  <si>
    <t>min03-P12-R7_UT SOLUCIONES ANC_REGION 7_3000</t>
  </si>
  <si>
    <t>min03-P12-R7_UT SOLUCIONES ANC_REGION 7_10000</t>
  </si>
  <si>
    <t>min03-P12-R7_UT SOLUCIONES ANC_REGION 7_999999</t>
  </si>
  <si>
    <t>min03-P12-R7_MILFORT SAS_REGION 7_3000</t>
  </si>
  <si>
    <t>min03-P12-R7_MILFORT SAS_REGION 7_10000</t>
  </si>
  <si>
    <t>min03-P12-R7_MILFORT SAS_REGION 7_999999</t>
  </si>
  <si>
    <t>min03-P12-R7_UT ALTEX+_REGION 7_3000</t>
  </si>
  <si>
    <t>min03-P12-R7_UT ALTEX+_REGION 7_10000</t>
  </si>
  <si>
    <t>min03-P12-R7_UT ALTEX+_REGION 7_999999</t>
  </si>
  <si>
    <t>min03-P12-R7_INDUSTRIAS SALGARI S.A.S_REGION 7_3000</t>
  </si>
  <si>
    <t>min03-P12-R7_INDUSTRIAS SALGARI S.A.S_REGION 7_10000</t>
  </si>
  <si>
    <t>min03-P12-R7_INDUSTRIAS SALGARI S.A.S_REGION 7_999999</t>
  </si>
  <si>
    <t>min03-P12-R7_MILITARY INDUSTRIES SAS_REGION 7_3000</t>
  </si>
  <si>
    <t>min03-P12-R7_MILITARY INDUSTRIES SAS_REGION 7_10000</t>
  </si>
  <si>
    <t>min03-P12-R7_MILITARY INDUSTRIES SAS_REGION 7_999999</t>
  </si>
  <si>
    <t>min03-P12-R7_INVERSIONES SARHEM DE COLOMBIA S.A.S._REGION 7_3000</t>
  </si>
  <si>
    <t>min03-P12-R7_INVERSIONES SARHEM DE COLOMBIA S.A.S._REGION 7_10000</t>
  </si>
  <si>
    <t>min03-P12-R7_INVERSIONES SARHEM DE COLOMBIA S.A.S._REGION 7_999999</t>
  </si>
  <si>
    <t>min03-P12-R7_UNIÓN TEMPORAL FABRICATO – CAPITEX_REGION 7_3000</t>
  </si>
  <si>
    <t>min03-P12-R7_UNIÓN TEMPORAL FABRICATO – CAPITEX_REGION 7_10000</t>
  </si>
  <si>
    <t>min03-P12-R7_UNIÓN TEMPORAL FABRICATO – CAPITEX_REGION 7_999999</t>
  </si>
  <si>
    <t>min03-P13-R1_MARCELO GARCIA -MG MARCEL SAS_REGION 1_3000</t>
  </si>
  <si>
    <t>min03-P13-R1_MARCELO GARCIA -MG MARCEL SAS_REGION 1_10000</t>
  </si>
  <si>
    <t>min03-P13-R1_MARCELO GARCIA -MG MARCEL SAS_REGION 1_999999</t>
  </si>
  <si>
    <t>min03-P13-R1_UT COLTADOTACIÓN_REGION 1_3000</t>
  </si>
  <si>
    <t>min03-P13-R1_UT COLTADOTACIÓN_REGION 1_10000</t>
  </si>
  <si>
    <t>min03-P13-R1_UT COLTADOTACIÓN_REGION 1_999999</t>
  </si>
  <si>
    <t>min03-P13-R1_UT MARSAM INTE RAMERICANA_REGION 1_3000</t>
  </si>
  <si>
    <t>min03-P13-R1_UT MARSAM INTE RAMERICANA_REGION 1_10000</t>
  </si>
  <si>
    <t>min03-P13-R1_UT MARSAM INTE RAMERICANA_REGION 1_999999</t>
  </si>
  <si>
    <t>min03-P13-R3_UT COLTADOTACIÓN_REGION 3_3000</t>
  </si>
  <si>
    <t>min03-P13-R3_UT COLTADOTACIÓN_REGION 3_10000</t>
  </si>
  <si>
    <t>min03-P13-R3_UT COLTADOTACIÓN_REGION 3_999999</t>
  </si>
  <si>
    <t>min03-P13-R3_UT MARSAM INTE RAMERICANA_REGION 3_3000</t>
  </si>
  <si>
    <t>min03-P13-R3_UT MARSAM INTE RAMERICANA_REGION 3_10000</t>
  </si>
  <si>
    <t>min03-P13-R3_UT MARSAM INTE RAMERICANA_REGION 3_999999</t>
  </si>
  <si>
    <t>min03-P13-R4_CONSORCIO LOGISTIC PLUS_REGION 4_3000</t>
  </si>
  <si>
    <t>min03-P13-R4_CONSORCIO LOGISTIC PLUS_REGION 4_10000</t>
  </si>
  <si>
    <t>min03-P13-R4_CONSORCIO LOGISTIC PLUS_REGION 4_999999</t>
  </si>
  <si>
    <t>min03-P13-R4_UT COLTADOTACIÓN_REGION 4_3000</t>
  </si>
  <si>
    <t>min03-P13-R4_UT COLTADOTACIÓN_REGION 4_10000</t>
  </si>
  <si>
    <t>min03-P13-R4_UT COLTADOTACIÓN_REGION 4_999999</t>
  </si>
  <si>
    <t>min03-P13-R4_UT DOTACIONES E INTENDENCIA JP 2024_REGION 4_3000</t>
  </si>
  <si>
    <t>min03-P13-R4_UT DOTACIONES E INTENDENCIA JP 2024_REGION 4_10000</t>
  </si>
  <si>
    <t>min03-P13-R4_UT DOTACIONES E INTENDENCIA JP 2024_REGION 4_999999</t>
  </si>
  <si>
    <t>min03-P13-R4_UT MARSAM INTE RAMERICANA_REGION 4_3000</t>
  </si>
  <si>
    <t>min03-P13-R4_UT MARSAM INTE RAMERICANA_REGION 4_10000</t>
  </si>
  <si>
    <t>min03-P13-R4_UT MARSAM INTE RAMERICANA_REGION 4_999999</t>
  </si>
  <si>
    <t>min03-P13-R5_CONSORCIO LOGISTIC PLUS_REGION 5_3000</t>
  </si>
  <si>
    <t>min03-P13-R5_CONSORCIO LOGISTIC PLUS_REGION 5_10000</t>
  </si>
  <si>
    <t>min03-P13-R5_CONSORCIO LOGISTIC PLUS_REGION 5_999999</t>
  </si>
  <si>
    <t>min03-P13-R5_UT COLTADOTACIÓN_REGION 5_3000</t>
  </si>
  <si>
    <t>min03-P13-R5_UT COLTADOTACIÓN_REGION 5_10000</t>
  </si>
  <si>
    <t>min03-P13-R5_UT COLTADOTACIÓN_REGION 5_999999</t>
  </si>
  <si>
    <t>min03-P13-R5_UT MARSAM INTE RAMERICANA_REGION 5_3000</t>
  </si>
  <si>
    <t>min03-P13-R5_UT MARSAM INTE RAMERICANA_REGION 5_10000</t>
  </si>
  <si>
    <t>min03-P13-R5_UT MARSAM INTE RAMERICANA_REGION 5_999999</t>
  </si>
  <si>
    <t>min03-P13-R6_CONSORCIO LOGISTIC PLUS_REGION 6_3000</t>
  </si>
  <si>
    <t>min03-P13-R6_CONSORCIO LOGISTIC PLUS_REGION 6_10000</t>
  </si>
  <si>
    <t>min03-P13-R6_CONSORCIO LOGISTIC PLUS_REGION 6_999999</t>
  </si>
  <si>
    <t>min03-P13-R6_YUBARTA S.A.S._REGION 6_3000</t>
  </si>
  <si>
    <t>min03-P13-R6_YUBARTA S.A.S._REGION 6_10000</t>
  </si>
  <si>
    <t>min03-P13-R6_YUBARTA S.A.S._REGION 6_999999</t>
  </si>
  <si>
    <t>min03-P13-R6_MARCELO GARCIA -MG MARCEL SAS_REGION 6_3000</t>
  </si>
  <si>
    <t>min03-P13-R6_MARCELO GARCIA -MG MARCEL SAS_REGION 6_10000</t>
  </si>
  <si>
    <t>min03-P13-R6_MARCELO GARCIA -MG MARCEL SAS_REGION 6_999999</t>
  </si>
  <si>
    <t>min03-P13-R6_BAZAR LA MONEDA SAS_REGION 6_3000</t>
  </si>
  <si>
    <t>min03-P13-R6_BAZAR LA MONEDA SAS_REGION 6_10000</t>
  </si>
  <si>
    <t>min03-P13-R6_BAZAR LA MONEDA SAS_REGION 6_999999</t>
  </si>
  <si>
    <t>min03-P13-R6_UT COLTADOTACIÓN_REGION 6_3000</t>
  </si>
  <si>
    <t>min03-P13-R6_UT COLTADOTACIÓN_REGION 6_10000</t>
  </si>
  <si>
    <t>min03-P13-R6_UT COLTADOTACIÓN_REGION 6_999999</t>
  </si>
  <si>
    <t>min03-P13-R6_UT DOTACIONES E INTENDENCIA JP 2024_REGION 6_3000</t>
  </si>
  <si>
    <t>min03-P13-R6_UT DOTACIONES E INTENDENCIA JP 2024_REGION 6_10000</t>
  </si>
  <si>
    <t>min03-P13-R6_UT DOTACIONES E INTENDENCIA JP 2024_REGION 6_999999</t>
  </si>
  <si>
    <t>min03-P13-R6_UT SUMINISTROS INTENDENCIA_REGION 6_3000</t>
  </si>
  <si>
    <t>min03-P13-R6_UT SUMINISTROS INTENDENCIA_REGION 6_10000</t>
  </si>
  <si>
    <t>min03-P13-R6_UT SUMINISTROS INTENDENCIA_REGION 6_999999</t>
  </si>
  <si>
    <t>min03-P13-R6_UT MARSAM INTE RAMERICANA_REGION 6_3000</t>
  </si>
  <si>
    <t>min03-P13-R6_UT MARSAM INTE RAMERICANA_REGION 6_10000</t>
  </si>
  <si>
    <t>min03-P13-R6_UT MARSAM INTE RAMERICANA_REGION 6_999999</t>
  </si>
  <si>
    <t>min03-P13-R7_INVERSIONES E IMPORTACIONES SDER AP SAS_REGION 7_3000</t>
  </si>
  <si>
    <t>min03-P13-R7_INVERSIONES E IMPORTACIONES SDER AP SAS_REGION 7_10000</t>
  </si>
  <si>
    <t>min03-P13-R7_INVERSIONES E IMPORTACIONES SDER AP SAS_REGION 7_999999</t>
  </si>
  <si>
    <t>min03-P13-R7_INDUSTRIAS SAGOR LIMITADA _REGION 7_3000</t>
  </si>
  <si>
    <t>min03-P13-R7_INDUSTRIAS SAGOR LIMITADA _REGION 7_10000</t>
  </si>
  <si>
    <t>min03-P13-R7_INDUSTRIAS SAGOR LIMITADA _REGION 7_999999</t>
  </si>
  <si>
    <t>min03-P13-R7_UNION TEMPORAL ACUERDO KB-2024_REGION 7_3000</t>
  </si>
  <si>
    <t>min03-P13-R7_UNION TEMPORAL ACUERDO KB-2024_REGION 7_10000</t>
  </si>
  <si>
    <t>min03-P13-R7_UNION TEMPORAL ACUERDO KB-2024_REGION 7_999999</t>
  </si>
  <si>
    <t>min03-P13-R7_DISMOTOS PM EU_REGION 7_3000</t>
  </si>
  <si>
    <t>min03-P13-R7_DISMOTOS PM EU_REGION 7_10000</t>
  </si>
  <si>
    <t>min03-P13-R7_DISMOTOS PM EU_REGION 7_999999</t>
  </si>
  <si>
    <t>min03-P13-R7_DISTRIBUCIÓN Y SERVICIO SAS_REGION 7_3000</t>
  </si>
  <si>
    <t>min03-P13-R7_DISTRIBUCIÓN Y SERVICIO SAS_REGION 7_10000</t>
  </si>
  <si>
    <t>min03-P13-R7_DISTRIBUCIÓN Y SERVICIO SAS_REGION 7_999999</t>
  </si>
  <si>
    <t>min03-P13-R7_LEONEL RODRIGUEZ RAMOS_REGION 7_3000</t>
  </si>
  <si>
    <t>min03-P13-R7_LEONEL RODRIGUEZ RAMOS_REGION 7_10000</t>
  </si>
  <si>
    <t>min03-P13-R7_LEONEL RODRIGUEZ RAMOS_REGION 7_999999</t>
  </si>
  <si>
    <t>min03-P13-R7_UNIÓN TEMPORAL OP-INTENDENCIA_REGION 7_3000</t>
  </si>
  <si>
    <t>min03-P13-R7_UNIÓN TEMPORAL OP-INTENDENCIA_REGION 7_10000</t>
  </si>
  <si>
    <t>min03-P13-R7_UNIÓN TEMPORAL OP-INTENDENCIA_REGION 7_999999</t>
  </si>
  <si>
    <t>min03-P13-R7_UNIÓN TEMPORAL ATENEA_REGION 7_3000</t>
  </si>
  <si>
    <t>min03-P13-R7_UNIÓN TEMPORAL ATENEA_REGION 7_10000</t>
  </si>
  <si>
    <t>min03-P13-R7_UNIÓN TEMPORAL ATENEA_REGION 7_999999</t>
  </si>
  <si>
    <t>min03-P13-R7_CONSORCIO INTENDENCIA WARDERHA_REGION 7_3000</t>
  </si>
  <si>
    <t>min03-P13-R7_CONSORCIO INTENDENCIA WARDERHA_REGION 7_10000</t>
  </si>
  <si>
    <t>min03-P13-R7_CONSORCIO INTENDENCIA WARDERHA_REGION 7_999999</t>
  </si>
  <si>
    <t>min03-P13-R7_INDUCON SAS_REGION 7_3000</t>
  </si>
  <si>
    <t>min03-P13-R7_INDUCON SAS_REGION 7_10000</t>
  </si>
  <si>
    <t>min03-P13-R7_INDUCON SAS_REGION 7_999999</t>
  </si>
  <si>
    <t>min03-P13-R7_BOSTONIA SAS_REGION 7_3000</t>
  </si>
  <si>
    <t>min03-P13-R7_BOSTONIA SAS_REGION 7_10000</t>
  </si>
  <si>
    <t>min03-P13-R7_BOSTONIA SAS_REGION 7_999999</t>
  </si>
  <si>
    <t>min03-P13-R7_UT SOLUCIONES ANC_REGION 7_3000</t>
  </si>
  <si>
    <t>min03-P13-R7_UT SOLUCIONES ANC_REGION 7_10000</t>
  </si>
  <si>
    <t>min03-P13-R7_UT SOLUCIONES ANC_REGION 7_999999</t>
  </si>
  <si>
    <t>min03-P13-R7_MILFORT SAS_REGION 7_3000</t>
  </si>
  <si>
    <t>min03-P13-R7_MILFORT SAS_REGION 7_10000</t>
  </si>
  <si>
    <t>min03-P13-R7_MILFORT SAS_REGION 7_999999</t>
  </si>
  <si>
    <t>min03-P13-R7_UT ALTEX+_REGION 7_3000</t>
  </si>
  <si>
    <t>min03-P13-R7_UT ALTEX+_REGION 7_10000</t>
  </si>
  <si>
    <t>min03-P13-R7_UT ALTEX+_REGION 7_999999</t>
  </si>
  <si>
    <t>min03-P13-R7_INDUSTRIAS SALGARI S.A.S_REGION 7_3000</t>
  </si>
  <si>
    <t>min03-P13-R7_INDUSTRIAS SALGARI S.A.S_REGION 7_10000</t>
  </si>
  <si>
    <t>min03-P13-R7_INDUSTRIAS SALGARI S.A.S_REGION 7_999999</t>
  </si>
  <si>
    <t>min03-P13-R7_MILITARY INDUSTRIES SAS_REGION 7_3000</t>
  </si>
  <si>
    <t>min03-P13-R7_MILITARY INDUSTRIES SAS_REGION 7_10000</t>
  </si>
  <si>
    <t>min03-P13-R7_MILITARY INDUSTRIES SAS_REGION 7_999999</t>
  </si>
  <si>
    <t>min03-P13-R7_INVERSIONES SARHEM DE COLOMBIA S.A.S._REGION 7_3000</t>
  </si>
  <si>
    <t>min03-P13-R7_INVERSIONES SARHEM DE COLOMBIA S.A.S._REGION 7_10000</t>
  </si>
  <si>
    <t>min03-P13-R7_INVERSIONES SARHEM DE COLOMBIA S.A.S._REGION 7_999999</t>
  </si>
  <si>
    <t>min03-P13-R7_UNIÓN TEMPORAL FABRICATO – CAPITEX_REGION 7_3000</t>
  </si>
  <si>
    <t>min03-P13-R7_UNIÓN TEMPORAL FABRICATO – CAPITEX_REGION 7_10000</t>
  </si>
  <si>
    <t>min03-P13-R7_UNIÓN TEMPORAL FABRICATO – CAPITEX_REGION 7_999999</t>
  </si>
  <si>
    <t>min03-P14-R1_CONSORCIO C2-2024_REGION 1_5000</t>
  </si>
  <si>
    <t>min03-P14-R1_CONSORCIO C2-2024_REGION 1_999999</t>
  </si>
  <si>
    <t>min03-P14-R1_TAMAYO DIAZ LTDA_REGION 1_5000</t>
  </si>
  <si>
    <t>min03-P14-R1_TAMAYO DIAZ LTDA_REGION 1_999999</t>
  </si>
  <si>
    <t>min03-P14-R1_MILITARY INDUSTRIES SAS_REGION 1_5000</t>
  </si>
  <si>
    <t>min03-P14-R1_MILITARY INDUSTRIES SAS_REGION 1_999999</t>
  </si>
  <si>
    <t>min03-P14-R1_UT FACOCREAR 2024_REGION 1_5000</t>
  </si>
  <si>
    <t>min03-P14-R1_UT FACOCREAR 2024_REGION 1_999999</t>
  </si>
  <si>
    <t>min03-P14-R1_UT MARSAM INTE RAMERICANA_REGION 1_5000</t>
  </si>
  <si>
    <t>min03-P14-R1_UT MARSAM INTE RAMERICANA_REGION 1_999999</t>
  </si>
  <si>
    <t>min03-P14-R2_UT MARSAM INTE RAMERICANA_REGION 2_5000</t>
  </si>
  <si>
    <t>min03-P14-R2_UT MARSAM INTE RAMERICANA_REGION 2_999999</t>
  </si>
  <si>
    <t>min03-P14-R3_TAMAYO DIAZ LTDA_REGION 3_5000</t>
  </si>
  <si>
    <t>min03-P14-R3_TAMAYO DIAZ LTDA_REGION 3_999999</t>
  </si>
  <si>
    <t>min03-P14-R3_MILITARY INDUSTRIES SAS_REGION 3_5000</t>
  </si>
  <si>
    <t>min03-P14-R3_MILITARY INDUSTRIES SAS_REGION 3_999999</t>
  </si>
  <si>
    <t>min03-P14-R3_UT FACOCREAR 2024_REGION 3_5000</t>
  </si>
  <si>
    <t>min03-P14-R3_UT FACOCREAR 2024_REGION 3_999999</t>
  </si>
  <si>
    <t>min03-P14-R3_UT MARSAM INTE RAMERICANA_REGION 3_5000</t>
  </si>
  <si>
    <t>min03-P14-R3_UT MARSAM INTE RAMERICANA_REGION 3_999999</t>
  </si>
  <si>
    <t>min03-P14-R4_TAMAYO DIAZ LTDA_REGION 4_5000</t>
  </si>
  <si>
    <t>min03-P14-R4_TAMAYO DIAZ LTDA_REGION 4_999999</t>
  </si>
  <si>
    <t>min03-P14-R4_UT DOTACIONES E INTENDENCIA JP 2024_REGION 4_5000</t>
  </si>
  <si>
    <t>min03-P14-R4_UT DOTACIONES E INTENDENCIA JP 2024_REGION 4_999999</t>
  </si>
  <si>
    <t>min03-P14-R4_MILITARY INDUSTRIES SAS_REGION 4_5000</t>
  </si>
  <si>
    <t>min03-P14-R4_MILITARY INDUSTRIES SAS_REGION 4_999999</t>
  </si>
  <si>
    <t>min03-P14-R4_UT FACOCREAR 2024_REGION 4_5000</t>
  </si>
  <si>
    <t>min03-P14-R4_UT FACOCREAR 2024_REGION 4_999999</t>
  </si>
  <si>
    <t>min03-P14-R5_CONSORCIO LOGISTIC PLUS_REGION 5_5000</t>
  </si>
  <si>
    <t>min03-P14-R5_CONSORCIO LOGISTIC PLUS_REGION 5_999999</t>
  </si>
  <si>
    <t>min03-P14-R5_TAMAYO DIAZ LTDA_REGION 5_5000</t>
  </si>
  <si>
    <t>min03-P14-R5_TAMAYO DIAZ LTDA_REGION 5_999999</t>
  </si>
  <si>
    <t>min03-P14-R5_MILITARY INDUSTRIES SAS_REGION 5_5000</t>
  </si>
  <si>
    <t>min03-P14-R5_MILITARY INDUSTRIES SAS_REGION 5_999999</t>
  </si>
  <si>
    <t>min03-P14-R5_UT FACOCREAR 2024_REGION 5_5000</t>
  </si>
  <si>
    <t>min03-P14-R5_UT FACOCREAR 2024_REGION 5_999999</t>
  </si>
  <si>
    <t>min03-P14-R5_UT MARSAM INTE RAMERICANA_REGION 5_5000</t>
  </si>
  <si>
    <t>min03-P14-R5_UT MARSAM INTE RAMERICANA_REGION 5_999999</t>
  </si>
  <si>
    <t>min03-P14-R6_CONSORCIO C2-2024_REGION 6_5000</t>
  </si>
  <si>
    <t>min03-P14-R6_CONSORCIO C2-2024_REGION 6_999999</t>
  </si>
  <si>
    <t>min03-P14-R6_CONSORCIO LOGISTIC PLUS_REGION 6_5000</t>
  </si>
  <si>
    <t>min03-P14-R6_CONSORCIO LOGISTIC PLUS_REGION 6_999999</t>
  </si>
  <si>
    <t>min03-P14-R6_TAMAYO DIAZ LTDA_REGION 6_5000</t>
  </si>
  <si>
    <t>min03-P14-R6_TAMAYO DIAZ LTDA_REGION 6_999999</t>
  </si>
  <si>
    <t>min03-P14-R6_YUBARTA S.A.S._REGION 6_5000</t>
  </si>
  <si>
    <t>min03-P14-R6_YUBARTA S.A.S._REGION 6_999999</t>
  </si>
  <si>
    <t>min03-P14-R6_BAZAR LA MONEDA SAS_REGION 6_5000</t>
  </si>
  <si>
    <t>min03-P14-R6_BAZAR LA MONEDA SAS_REGION 6_999999</t>
  </si>
  <si>
    <t>min03-P14-R6_UT DOTACIONES E INTENDENCIA JP 2024_REGION 6_5000</t>
  </si>
  <si>
    <t>min03-P14-R6_UT DOTACIONES E INTENDENCIA JP 2024_REGION 6_999999</t>
  </si>
  <si>
    <t>min03-P14-R6_UT SUMINISTROS INTENDENCIA_REGION 6_5000</t>
  </si>
  <si>
    <t>min03-P14-R6_UT SUMINISTROS INTENDENCIA_REGION 6_999999</t>
  </si>
  <si>
    <t>min03-P14-R6_MILITARY INDUSTRIES SAS_REGION 6_5000</t>
  </si>
  <si>
    <t>min03-P14-R6_MILITARY INDUSTRIES SAS_REGION 6_999999</t>
  </si>
  <si>
    <t>min03-P14-R6_UT FACOCREAR 2024_REGION 6_5000</t>
  </si>
  <si>
    <t>min03-P14-R6_UT FACOCREAR 2024_REGION 6_999999</t>
  </si>
  <si>
    <t>min03-P14-R6_UT MARSAM INTE RAMERICANA_REGION 6_5000</t>
  </si>
  <si>
    <t>min03-P14-R6_UT MARSAM INTE RAMERICANA_REGION 6_999999</t>
  </si>
  <si>
    <t>min03-P14-R7_INVERSIONES E IMPORTACIONES SDER AP SAS_REGION 7_5000</t>
  </si>
  <si>
    <t>min03-P14-R7_INVERSIONES E IMPORTACIONES SDER AP SAS_REGION 7_999999</t>
  </si>
  <si>
    <t>min03-P14-R7_DISMOTOS PM EU_REGION 7_5000</t>
  </si>
  <si>
    <t>min03-P14-R7_DISMOTOS PM EU_REGION 7_999999</t>
  </si>
  <si>
    <t>min03-P14-R7_DISTRIBUCIÓN Y SERVICIO SAS_REGION 7_5000</t>
  </si>
  <si>
    <t>min03-P14-R7_DISTRIBUCIÓN Y SERVICIO SAS_REGION 7_999999</t>
  </si>
  <si>
    <t>min03-P14-R7_LEONEL RODRIGUEZ RAMOS_REGION 7_5000</t>
  </si>
  <si>
    <t>min03-P14-R7_LEONEL RODRIGUEZ RAMOS_REGION 7_999999</t>
  </si>
  <si>
    <t>min03-P14-R7_UNION TEMPORAL COINPA_REGION 7_5000</t>
  </si>
  <si>
    <t>min03-P14-R7_UNION TEMPORAL COINPA_REGION 7_999999</t>
  </si>
  <si>
    <t>min03-P14-R7_ROOTT + CO SAS_REGION 7_5000</t>
  </si>
  <si>
    <t>min03-P14-R7_ROOTT + CO SAS_REGION 7_999999</t>
  </si>
  <si>
    <t>min03-P14-R7_UNIÓN TEMPORAL OP-INTENDENCIA_REGION 7_5000</t>
  </si>
  <si>
    <t>min03-P14-R7_UNIÓN TEMPORAL OP-INTENDENCIA_REGION 7_999999</t>
  </si>
  <si>
    <t>min03-P14-R7_CREACIONES BAGS STAR SAS_REGION 7_5000</t>
  </si>
  <si>
    <t>min03-P14-R7_CREACIONES BAGS STAR SAS_REGION 7_999999</t>
  </si>
  <si>
    <t>min03-P14-R7_CONSORCIO INTENDENCIA WARDERHA_REGION 7_5000</t>
  </si>
  <si>
    <t>min03-P14-R7_CONSORCIO INTENDENCIA WARDERHA_REGION 7_999999</t>
  </si>
  <si>
    <t>min03-P14-R7_INDUCON SAS_REGION 7_5000</t>
  </si>
  <si>
    <t>min03-P14-R7_INDUCON SAS_REGION 7_999999</t>
  </si>
  <si>
    <t>min03-P14-R7_UTPRESENTE TEXTIL 2024_REGION 7_5000</t>
  </si>
  <si>
    <t>min03-P14-R7_UTPRESENTE TEXTIL 2024_REGION 7_999999</t>
  </si>
  <si>
    <t>min03-P14-R7_BOSTONIA SAS_REGION 7_5000</t>
  </si>
  <si>
    <t>min03-P14-R7_BOSTONIA SAS_REGION 7_999999</t>
  </si>
  <si>
    <t>min03-P14-R7_UT SOLUCIONES ANC_REGION 7_5000</t>
  </si>
  <si>
    <t>min03-P14-R7_UT SOLUCIONES ANC_REGION 7_999999</t>
  </si>
  <si>
    <t>min03-P14-R7_TEXTILES ACRILAN SAS_REGION 7_5000</t>
  </si>
  <si>
    <t>min03-P14-R7_TEXTILES ACRILAN SAS_REGION 7_999999</t>
  </si>
  <si>
    <t>min03-P14-R7_MILFORT SAS_REGION 7_5000</t>
  </si>
  <si>
    <t>min03-P14-R7_MILFORT SAS_REGION 7_999999</t>
  </si>
  <si>
    <t>min03-P14-R7_UT ALTEX+_REGION 7_5000</t>
  </si>
  <si>
    <t>min03-P14-R7_UT ALTEX+_REGION 7_999999</t>
  </si>
  <si>
    <t>min03-P14-R7_MANUFACTURAS CAPITEX SAS_REGION 7_5000</t>
  </si>
  <si>
    <t>min03-P14-R7_MANUFACTURAS CAPITEX SAS_REGION 7_999999</t>
  </si>
  <si>
    <t>min03-P14-R7_INDUSTRIAS SALGARI S.A.S_REGION 7_5000</t>
  </si>
  <si>
    <t>min03-P14-R7_INDUSTRIAS SALGARI S.A.S_REGION 7_999999</t>
  </si>
  <si>
    <t>min03-P14-R7_INVERSIONES SARHEM DE COLOMBIA S.A.S._REGION 7_5000</t>
  </si>
  <si>
    <t>min03-P14-R7_INVERSIONES SARHEM DE COLOMBIA S.A.S._REGION 7_999999</t>
  </si>
  <si>
    <t>min03-P14-R7_REPRESENTACIONES CS SAS_REGION 7_5000</t>
  </si>
  <si>
    <t>min03-P14-R7_REPRESENTACIONES CS SAS_REGION 7_999999</t>
  </si>
  <si>
    <t>min03-P15-R1_YUBARTA S.A.S._REGION 1_3000</t>
  </si>
  <si>
    <t>min03-P15-R1_YUBARTA S.A.S._REGION 1_10000</t>
  </si>
  <si>
    <t>min03-P15-R1_YUBARTA S.A.S._REGION 1_999999</t>
  </si>
  <si>
    <t>min03-P15-R1_UT MARSAM INTE RAMERICANA_REGION 1_3000</t>
  </si>
  <si>
    <t>min03-P15-R1_UT MARSAM INTE RAMERICANA_REGION 1_10000</t>
  </si>
  <si>
    <t>min03-P15-R1_UT MARSAM INTE RAMERICANA_REGION 1_999999</t>
  </si>
  <si>
    <t>min03-P15-R2_UT MARSAM INTE RAMERICANA_REGION 2_3000</t>
  </si>
  <si>
    <t>min03-P15-R2_UT MARSAM INTE RAMERICANA_REGION 2_10000</t>
  </si>
  <si>
    <t>min03-P15-R2_UT MARSAM INTE RAMERICANA_REGION 2_999999</t>
  </si>
  <si>
    <t>min03-P15-R3_YUBARTA S.A.S._REGION 3_3000</t>
  </si>
  <si>
    <t>min03-P15-R3_YUBARTA S.A.S._REGION 3_10000</t>
  </si>
  <si>
    <t>min03-P15-R3_YUBARTA S.A.S._REGION 3_999999</t>
  </si>
  <si>
    <t>min03-P15-R3_UT MARSAM INTE RAMERICANA_REGION 3_3000</t>
  </si>
  <si>
    <t>min03-P15-R3_UT MARSAM INTE RAMERICANA_REGION 3_10000</t>
  </si>
  <si>
    <t>min03-P15-R3_UT MARSAM INTE RAMERICANA_REGION 3_999999</t>
  </si>
  <si>
    <t>min03-P15-R4_TAMAYO DIAZ LTDA_REGION 4_3000</t>
  </si>
  <si>
    <t>min03-P15-R4_TAMAYO DIAZ LTDA_REGION 4_10000</t>
  </si>
  <si>
    <t>min03-P15-R4_TAMAYO DIAZ LTDA_REGION 4_999999</t>
  </si>
  <si>
    <t>min03-P15-R4_YUBARTA S.A.S._REGION 4_3000</t>
  </si>
  <si>
    <t>min03-P15-R4_YUBARTA S.A.S._REGION 4_10000</t>
  </si>
  <si>
    <t>min03-P15-R4_YUBARTA S.A.S._REGION 4_999999</t>
  </si>
  <si>
    <t>min03-P15-R5_YUBARTA S.A.S._REGION 5_3000</t>
  </si>
  <si>
    <t>min03-P15-R5_YUBARTA S.A.S._REGION 5_10000</t>
  </si>
  <si>
    <t>min03-P15-R5_YUBARTA S.A.S._REGION 5_999999</t>
  </si>
  <si>
    <t>min03-P15-R5_TEXTILES ACRILAN SAS_REGION 5_3000</t>
  </si>
  <si>
    <t>min03-P15-R5_TEXTILES ACRILAN SAS_REGION 5_10000</t>
  </si>
  <si>
    <t>min03-P15-R5_TEXTILES ACRILAN SAS_REGION 5_999999</t>
  </si>
  <si>
    <t>min03-P15-R5_UT MARSAM INTE RAMERICANA_REGION 5_3000</t>
  </si>
  <si>
    <t>min03-P15-R5_UT MARSAM INTE RAMERICANA_REGION 5_10000</t>
  </si>
  <si>
    <t>min03-P15-R5_UT MARSAM INTE RAMERICANA_REGION 5_999999</t>
  </si>
  <si>
    <t>min03-P15-R6_YUBARTA S.A.S._REGION 6_3000</t>
  </si>
  <si>
    <t>min03-P15-R6_YUBARTA S.A.S._REGION 6_10000</t>
  </si>
  <si>
    <t>min03-P15-R6_YUBARTA S.A.S._REGION 6_999999</t>
  </si>
  <si>
    <t>min03-P15-R6_CREACIONES BAGS STAR SAS_REGION 6_3000</t>
  </si>
  <si>
    <t>min03-P15-R6_CREACIONES BAGS STAR SAS_REGION 6_10000</t>
  </si>
  <si>
    <t>min03-P15-R6_CREACIONES BAGS STAR SAS_REGION 6_999999</t>
  </si>
  <si>
    <t>min03-P15-R6_UNIÓN TEMPORAL 24_REGION 6_3000</t>
  </si>
  <si>
    <t>min03-P15-R6_UNIÓN TEMPORAL 24_REGION 6_10000</t>
  </si>
  <si>
    <t>min03-P15-R6_UNIÓN TEMPORAL 24_REGION 6_999999</t>
  </si>
  <si>
    <t>min03-P15-R6_BAZAR LA MONEDA SAS_REGION 6_3000</t>
  </si>
  <si>
    <t>min03-P15-R6_BAZAR LA MONEDA SAS_REGION 6_10000</t>
  </si>
  <si>
    <t>min03-P15-R6_BAZAR LA MONEDA SAS_REGION 6_999999</t>
  </si>
  <si>
    <t>min03-P15-R6_UT SUMINISTROS INTENDENCIA_REGION 6_3000</t>
  </si>
  <si>
    <t>min03-P15-R6_UT SUMINISTROS INTENDENCIA_REGION 6_10000</t>
  </si>
  <si>
    <t>min03-P15-R6_UT SUMINISTROS INTENDENCIA_REGION 6_999999</t>
  </si>
  <si>
    <t>min03-P15-R6_UT MARSAM INTE RAMERICANA_REGION 6_3000</t>
  </si>
  <si>
    <t>min03-P15-R6_UT MARSAM INTE RAMERICANA_REGION 6_10000</t>
  </si>
  <si>
    <t>min03-P15-R6_UT MARSAM INTE RAMERICANA_REGION 6_999999</t>
  </si>
  <si>
    <t>min03-P15-R7_INVERSIONES E IMPORTACIONES SDER AP SAS_REGION 7_3000</t>
  </si>
  <si>
    <t>min03-P15-R7_INVERSIONES E IMPORTACIONES SDER AP SAS_REGION 7_10000</t>
  </si>
  <si>
    <t>min03-P15-R7_INVERSIONES E IMPORTACIONES SDER AP SAS_REGION 7_999999</t>
  </si>
  <si>
    <t>min03-P15-R7_DISMOTOS PM EU_REGION 7_3000</t>
  </si>
  <si>
    <t>min03-P15-R7_DISMOTOS PM EU_REGION 7_10000</t>
  </si>
  <si>
    <t>min03-P15-R7_DISMOTOS PM EU_REGION 7_999999</t>
  </si>
  <si>
    <t>min03-P15-R7_DISTRIBUCIÓN Y SERVICIO SAS_REGION 7_3000</t>
  </si>
  <si>
    <t>min03-P15-R7_DISTRIBUCIÓN Y SERVICIO SAS_REGION 7_10000</t>
  </si>
  <si>
    <t>min03-P15-R7_DISTRIBUCIÓN Y SERVICIO SAS_REGION 7_999999</t>
  </si>
  <si>
    <t>min03-P15-R7_LEONEL RODRIGUEZ RAMOS_REGION 7_3000</t>
  </si>
  <si>
    <t>min03-P15-R7_LEONEL RODRIGUEZ RAMOS_REGION 7_10000</t>
  </si>
  <si>
    <t>min03-P15-R7_LEONEL RODRIGUEZ RAMOS_REGION 7_999999</t>
  </si>
  <si>
    <t>min03-P15-R7_UNION TEMPORAL COINPA_REGION 7_3000</t>
  </si>
  <si>
    <t>min03-P15-R7_UNION TEMPORAL COINPA_REGION 7_10000</t>
  </si>
  <si>
    <t>min03-P15-R7_UNION TEMPORAL COINPA_REGION 7_999999</t>
  </si>
  <si>
    <t>min03-P15-R7_UNIÓN TEMPORAL OP-INTENDENCIA_REGION 7_3000</t>
  </si>
  <si>
    <t>min03-P15-R7_UNIÓN TEMPORAL OP-INTENDENCIA_REGION 7_10000</t>
  </si>
  <si>
    <t>min03-P15-R7_UNIÓN TEMPORAL OP-INTENDENCIA_REGION 7_999999</t>
  </si>
  <si>
    <t>min03-P15-R7_CONSORCIO INTENDENCIA WARDERHA_REGION 7_3000</t>
  </si>
  <si>
    <t>min03-P15-R7_CONSORCIO INTENDENCIA WARDERHA_REGION 7_10000</t>
  </si>
  <si>
    <t>min03-P15-R7_CONSORCIO INTENDENCIA WARDERHA_REGION 7_999999</t>
  </si>
  <si>
    <t>min03-P15-R7_INDUCON SAS_REGION 7_3000</t>
  </si>
  <si>
    <t>min03-P15-R7_INDUCON SAS_REGION 7_10000</t>
  </si>
  <si>
    <t>min03-P15-R7_INDUCON SAS_REGION 7_999999</t>
  </si>
  <si>
    <t>min03-P15-R7_UTPRESENTE TEXTIL 2024_REGION 7_3000</t>
  </si>
  <si>
    <t>min03-P15-R7_UTPRESENTE TEXTIL 2024_REGION 7_10000</t>
  </si>
  <si>
    <t>min03-P15-R7_UTPRESENTE TEXTIL 2024_REGION 7_999999</t>
  </si>
  <si>
    <t>min03-P15-R7_BOSTONIA SAS_REGION 7_3000</t>
  </si>
  <si>
    <t>min03-P15-R7_BOSTONIA SAS_REGION 7_10000</t>
  </si>
  <si>
    <t>min03-P15-R7_BOSTONIA SAS_REGION 7_999999</t>
  </si>
  <si>
    <t>min03-P15-R7_UT SOLUCIONES ANC_REGION 7_3000</t>
  </si>
  <si>
    <t>min03-P15-R7_UT SOLUCIONES ANC_REGION 7_10000</t>
  </si>
  <si>
    <t>min03-P15-R7_UT SOLUCIONES ANC_REGION 7_999999</t>
  </si>
  <si>
    <t>min03-P15-R7_UT ALTEX+_REGION 7_3000</t>
  </si>
  <si>
    <t>min03-P15-R7_UT ALTEX+_REGION 7_10000</t>
  </si>
  <si>
    <t>min03-P15-R7_UT ALTEX+_REGION 7_999999</t>
  </si>
  <si>
    <t>min03-P15-R7_UT M&amp;M 2024_REGION 7_3000</t>
  </si>
  <si>
    <t>min03-P15-R7_UT M&amp;M 2024_REGION 7_10000</t>
  </si>
  <si>
    <t>min03-P15-R7_UT M&amp;M 2024_REGION 7_999999</t>
  </si>
  <si>
    <t>min03-P15-R7_MILITARY INDUSTRIES SAS_REGION 7_3000</t>
  </si>
  <si>
    <t>min03-P15-R7_MILITARY INDUSTRIES SAS_REGION 7_10000</t>
  </si>
  <si>
    <t>min03-P15-R7_MILITARY INDUSTRIES SAS_REGION 7_999999</t>
  </si>
  <si>
    <t>min03-P15-R7_INVERSIONES SARHEM DE COLOMBIA S.A.S._REGION 7_3000</t>
  </si>
  <si>
    <t>min03-P15-R7_INVERSIONES SARHEM DE COLOMBIA S.A.S._REGION 7_10000</t>
  </si>
  <si>
    <t>min03-P15-R7_INVERSIONES SARHEM DE COLOMBIA S.A.S._REGION 7_999999</t>
  </si>
  <si>
    <t>min03-P16-R1_YUBARTA S.A.S._REGION 1_3000</t>
  </si>
  <si>
    <t>min03-P16-R1_YUBARTA S.A.S._REGION 1_10000</t>
  </si>
  <si>
    <t>min03-P16-R1_YUBARTA S.A.S._REGION 1_999999</t>
  </si>
  <si>
    <t>min03-P16-R5_YUBARTA S.A.S._REGION 5_3000</t>
  </si>
  <si>
    <t>min03-P16-R5_YUBARTA S.A.S._REGION 5_10000</t>
  </si>
  <si>
    <t>min03-P16-R5_YUBARTA S.A.S._REGION 5_999999</t>
  </si>
  <si>
    <t>min03-P16-R6_ML SUMINISTROS Y SOLUCIONES SAS_REGION 6_3000</t>
  </si>
  <si>
    <t>min03-P16-R6_ML SUMINISTROS Y SOLUCIONES SAS_REGION 6_10000</t>
  </si>
  <si>
    <t>min03-P16-R6_ML SUMINISTROS Y SOLUCIONES SAS_REGION 6_999999</t>
  </si>
  <si>
    <t>min03-P16-R6_YUBARTA S.A.S._REGION 6_3000</t>
  </si>
  <si>
    <t>min03-P16-R6_YUBARTA S.A.S._REGION 6_10000</t>
  </si>
  <si>
    <t>min03-P16-R6_YUBARTA S.A.S._REGION 6_999999</t>
  </si>
  <si>
    <t>min03-P16-R7_UNIÓN TEMPORAL MQCOL2024_REGION 7_3000</t>
  </si>
  <si>
    <t>min03-P16-R7_UNIÓN TEMPORAL MQCOL2024_REGION 7_10000</t>
  </si>
  <si>
    <t>min03-P16-R7_UNIÓN TEMPORAL MQCOL2024_REGION 7_999999</t>
  </si>
  <si>
    <t>min03-P16-R7_UNION TEMPORAL COINPA_REGION 7_3000</t>
  </si>
  <si>
    <t>min03-P16-R7_UNION TEMPORAL COINPA_REGION 7_10000</t>
  </si>
  <si>
    <t>min03-P16-R7_UNION TEMPORAL COINPA_REGION 7_999999</t>
  </si>
  <si>
    <t>min03-P16-R7_NICHOLLS TACTICA SAS_REGION 7_3000</t>
  </si>
  <si>
    <t>min03-P16-R7_NICHOLLS TACTICA SAS_REGION 7_10000</t>
  </si>
  <si>
    <t>min03-P16-R7_NICHOLLS TACTICA SAS_REGION 7_999999</t>
  </si>
  <si>
    <t>min03-P16-R7_BOSTONIA SAS_REGION 7_3000</t>
  </si>
  <si>
    <t>min03-P16-R7_BOSTONIA SAS_REGION 7_10000</t>
  </si>
  <si>
    <t>min03-P16-R7_BOSTONIA SAS_REGION 7_999999</t>
  </si>
  <si>
    <t>min03-P16-R7_UT SOLUCIONES ANC_REGION 7_3000</t>
  </si>
  <si>
    <t>min03-P16-R7_UT SOLUCIONES ANC_REGION 7_10000</t>
  </si>
  <si>
    <t>min03-P16-R7_UT SOLUCIONES ANC_REGION 7_999999</t>
  </si>
  <si>
    <t>min03-P16-R7_MILFORT SAS_REGION 7_3000</t>
  </si>
  <si>
    <t>min03-P16-R7_MILFORT SAS_REGION 7_10000</t>
  </si>
  <si>
    <t>min03-P16-R7_MILFORT SAS_REGION 7_999999</t>
  </si>
  <si>
    <t>min03-P16-R7_UT ALTEX+_REGION 7_3000</t>
  </si>
  <si>
    <t>min03-P16-R7_UT ALTEX+_REGION 7_10000</t>
  </si>
  <si>
    <t>min03-P16-R7_UT ALTEX+_REGION 7_999999</t>
  </si>
  <si>
    <t>min03-P16-R7_MANUFACTURAS CAPITEX SAS_REGION 7_3000</t>
  </si>
  <si>
    <t>min03-P16-R7_MANUFACTURAS CAPITEX SAS_REGION 7_10000</t>
  </si>
  <si>
    <t>min03-P16-R7_MANUFACTURAS CAPITEX SAS_REGION 7_999999</t>
  </si>
  <si>
    <t>min03-P16-R7_CONSORCIO ACUERDO MARCO MTH – II_REGION 7_3000</t>
  </si>
  <si>
    <t>min03-P16-R7_CONSORCIO ACUERDO MARCO MTH – II_REGION 7_10000</t>
  </si>
  <si>
    <t>min03-P16-R7_CONSORCIO ACUERDO MARCO MTH – II_REGION 7_999999</t>
  </si>
  <si>
    <t>min03-P17-R1_CONSORCIO C2-2024_REGION 1_5000</t>
  </si>
  <si>
    <t>min03-P17-R1_CONSORCIO C2-2024_REGION 1_999999</t>
  </si>
  <si>
    <t>min03-P17-R1_CONSORCIO ACUERDO MARCO MTH – II_REGION 1_5000</t>
  </si>
  <si>
    <t>min03-P17-R1_CONSORCIO ACUERDO MARCO MTH – II_REGION 1_999999</t>
  </si>
  <si>
    <t>min03-P17-R1_UT MARSAM INTE RAMERICANA_REGION 1_5000</t>
  </si>
  <si>
    <t>min03-P17-R1_UT MARSAM INTE RAMERICANA_REGION 1_999999</t>
  </si>
  <si>
    <t>min03-P17-R3_CONSORCIO ACUERDO MARCO MTH – II_REGION 3_5000</t>
  </si>
  <si>
    <t>min03-P17-R3_CONSORCIO ACUERDO MARCO MTH – II_REGION 3_999999</t>
  </si>
  <si>
    <t>min03-P17-R3_UT MARSAM INTE RAMERICANA_REGION 3_5000</t>
  </si>
  <si>
    <t>min03-P17-R3_UT MARSAM INTE RAMERICANA_REGION 3_999999</t>
  </si>
  <si>
    <t>min03-P17-R4_CONSORCIO ACUERDO MARCO MTH – II_REGION 4_5000</t>
  </si>
  <si>
    <t>min03-P17-R4_CONSORCIO ACUERDO MARCO MTH – II_REGION 4_999999</t>
  </si>
  <si>
    <t>min03-P17-R4_UT MARSAM INTE RAMERICANA_REGION 4_5000</t>
  </si>
  <si>
    <t>min03-P17-R4_UT MARSAM INTE RAMERICANA_REGION 4_999999</t>
  </si>
  <si>
    <t>min03-P17-R5_CONSORCIO ACUERDO MARCO MTH – II_REGION 5_5000</t>
  </si>
  <si>
    <t>min03-P17-R5_CONSORCIO ACUERDO MARCO MTH – II_REGION 5_999999</t>
  </si>
  <si>
    <t>min03-P17-R5_UT MARSAM INTE RAMERICANA_REGION 5_5000</t>
  </si>
  <si>
    <t>min03-P17-R5_UT MARSAM INTE RAMERICANA_REGION 5_999999</t>
  </si>
  <si>
    <t>min03-P17-R6_CONSORCIO C2-2024_REGION 6_5000</t>
  </si>
  <si>
    <t>min03-P17-R6_CONSORCIO C2-2024_REGION 6_999999</t>
  </si>
  <si>
    <t>min03-P17-R6_YUBARTA S.A.S._REGION 6_5000</t>
  </si>
  <si>
    <t>min03-P17-R6_YUBARTA S.A.S._REGION 6_999999</t>
  </si>
  <si>
    <t>min03-P17-R6_UNIÓN TEMPORAL 24_REGION 6_5000</t>
  </si>
  <si>
    <t>min03-P17-R6_UNIÓN TEMPORAL 24_REGION 6_999999</t>
  </si>
  <si>
    <t>min03-P17-R6_CONSORCIO ACUERDO MARCO MTH – II_REGION 6_5000</t>
  </si>
  <si>
    <t>min03-P17-R6_CONSORCIO ACUERDO MARCO MTH – II_REGION 6_999999</t>
  </si>
  <si>
    <t>min03-P17-R6_UT MARSAM INTE RAMERICANA_REGION 6_5000</t>
  </si>
  <si>
    <t>min03-P17-R6_UT MARSAM INTE RAMERICANA_REGION 6_999999</t>
  </si>
  <si>
    <t>min03-P17-R7_INVERSIONES E IMPORTACIONES SDER AP SAS_REGION 7_5000</t>
  </si>
  <si>
    <t>min03-P17-R7_INVERSIONES E IMPORTACIONES SDER AP SAS_REGION 7_999999</t>
  </si>
  <si>
    <t>min03-P17-R7_UNION TEMPORAL ACUERDO KB-2024_REGION 7_5000</t>
  </si>
  <si>
    <t>min03-P17-R7_UNION TEMPORAL ACUERDO KB-2024_REGION 7_999999</t>
  </si>
  <si>
    <t>min03-P17-R7_DISMOTOS PM EU_REGION 7_5000</t>
  </si>
  <si>
    <t>min03-P17-R7_DISMOTOS PM EU_REGION 7_999999</t>
  </si>
  <si>
    <t>min03-P17-R7_DISTRIBUCIÓN Y SERVICIO SAS_REGION 7_5000</t>
  </si>
  <si>
    <t>min03-P17-R7_DISTRIBUCIÓN Y SERVICIO SAS_REGION 7_999999</t>
  </si>
  <si>
    <t>min03-P17-R7_IMDICOL SAS_REGION 7_5000</t>
  </si>
  <si>
    <t>min03-P17-R7_IMDICOL SAS_REGION 7_999999</t>
  </si>
  <si>
    <t>min03-P17-R7_LEONEL RODRIGUEZ RAMOS_REGION 7_5000</t>
  </si>
  <si>
    <t>min03-P17-R7_LEONEL RODRIGUEZ RAMOS_REGION 7_999999</t>
  </si>
  <si>
    <t>min03-P17-R7_UNION TEMPORAL COINPA_REGION 7_5000</t>
  </si>
  <si>
    <t>min03-P17-R7_UNION TEMPORAL COINPA_REGION 7_999999</t>
  </si>
  <si>
    <t>min03-P17-R7_NICHOLLS TACTICA SAS_REGION 7_5000</t>
  </si>
  <si>
    <t>min03-P17-R7_NICHOLLS TACTICA SAS_REGION 7_999999</t>
  </si>
  <si>
    <t>min03-P17-R7_INDUCON SAS_REGION 7_5000</t>
  </si>
  <si>
    <t>min03-P17-R7_INDUCON SAS_REGION 7_999999</t>
  </si>
  <si>
    <t>min03-P17-R7_UTPRESENTE TEXTIL 2024_REGION 7_5000</t>
  </si>
  <si>
    <t>min03-P17-R7_UTPRESENTE TEXTIL 2024_REGION 7_999999</t>
  </si>
  <si>
    <t>min03-P17-R7_BOSTONIA SAS_REGION 7_5000</t>
  </si>
  <si>
    <t>min03-P17-R7_BOSTONIA SAS_REGION 7_999999</t>
  </si>
  <si>
    <t>min03-P17-R7_UNIÓN TEMPORAL TACTICAL DEFENSE_REGION 7_5000</t>
  </si>
  <si>
    <t>min03-P17-R7_UNIÓN TEMPORAL TACTICAL DEFENSE_REGION 7_999999</t>
  </si>
  <si>
    <t>min03-P17-R7_UT SOLUCIONES ANC_REGION 7_5000</t>
  </si>
  <si>
    <t>min03-P17-R7_UT SOLUCIONES ANC_REGION 7_999999</t>
  </si>
  <si>
    <t>min03-P17-R7_UT ALTEX+_REGION 7_5000</t>
  </si>
  <si>
    <t>min03-P17-R7_UT ALTEX+_REGION 7_999999</t>
  </si>
  <si>
    <t>min03-P17-R7_MANUFACTURAS CAPITEX SAS_REGION 7_5000</t>
  </si>
  <si>
    <t>min03-P17-R7_MANUFACTURAS CAPITEX SAS_REGION 7_999999</t>
  </si>
  <si>
    <t>min03-P17-R7_INDUSTRIAS SALGARI S.A.S_REGION 7_5000</t>
  </si>
  <si>
    <t>min03-P17-R7_INDUSTRIAS SALGARI S.A.S_REGION 7_999999</t>
  </si>
  <si>
    <t>min03-P17-R7_INVERSIONES SARHEM DE COLOMBIA S.A.S._REGION 7_5000</t>
  </si>
  <si>
    <t>min03-P17-R7_INVERSIONES SARHEM DE COLOMBIA S.A.S._REGION 7_999999</t>
  </si>
  <si>
    <t>min03-P18-R1_CONSORCIO C2-2024_REGION 1_5000</t>
  </si>
  <si>
    <t>min03-P18-R1_CONSORCIO C2-2024_REGION 1_999999</t>
  </si>
  <si>
    <t>min03-P18-R1_CONSORCIO TITAN_REGION 1_5000</t>
  </si>
  <si>
    <t>min03-P18-R1_CONSORCIO TITAN_REGION 1_999999</t>
  </si>
  <si>
    <t>min03-P18-R1_UT MARSAM INTE RAMERICANA_REGION 1_5000</t>
  </si>
  <si>
    <t>min03-P18-R1_UT MARSAM INTE RAMERICANA_REGION 1_999999</t>
  </si>
  <si>
    <t>min03-P18-R3_CONSORCIO TITAN_REGION 3_5000</t>
  </si>
  <si>
    <t>min03-P18-R3_CONSORCIO TITAN_REGION 3_999999</t>
  </si>
  <si>
    <t>min03-P18-R3_UT MARSAM INTE RAMERICANA_REGION 3_5000</t>
  </si>
  <si>
    <t>min03-P18-R3_UT MARSAM INTE RAMERICANA_REGION 3_999999</t>
  </si>
  <si>
    <t>min03-P18-R3_UT FE DISTRITAR 2024_REGION 3_5000</t>
  </si>
  <si>
    <t>min03-P18-R3_UT FE DISTRITAR 2024_REGION 3_999999</t>
  </si>
  <si>
    <t>min03-P18-R4_UT MARSAM INTE RAMERICANA_REGION 4_5000</t>
  </si>
  <si>
    <t>min03-P18-R4_UT MARSAM INTE RAMERICANA_REGION 4_999999</t>
  </si>
  <si>
    <t>min03-P18-R5_CONSORCIO TITAN_REGION 5_5000</t>
  </si>
  <si>
    <t>min03-P18-R5_CONSORCIO TITAN_REGION 5_999999</t>
  </si>
  <si>
    <t>min03-P18-R5_UT MARSAM INTE RAMERICANA_REGION 5_5000</t>
  </si>
  <si>
    <t>min03-P18-R5_UT MARSAM INTE RAMERICANA_REGION 5_999999</t>
  </si>
  <si>
    <t>min03-P18-R6_YUBARTA S.A.S._REGION 6_5000</t>
  </si>
  <si>
    <t>min03-P18-R6_YUBARTA S.A.S._REGION 6_999999</t>
  </si>
  <si>
    <t>min03-P18-R6_UT MARSAM INTE RAMERICANA_REGION 6_5000</t>
  </si>
  <si>
    <t>min03-P18-R6_UT MARSAM INTE RAMERICANA_REGION 6_999999</t>
  </si>
  <si>
    <t>min03-P18-R6_UT FE DISTRITAR 2024_REGION 6_5000</t>
  </si>
  <si>
    <t>min03-P18-R6_UT FE DISTRITAR 2024_REGION 6_999999</t>
  </si>
  <si>
    <t>min03-P18-R7_UNION TEMPORAL ACUERDO KB-2024_REGION 7_5000</t>
  </si>
  <si>
    <t>min03-P18-R7_UNION TEMPORAL ACUERDO KB-2024_REGION 7_999999</t>
  </si>
  <si>
    <t>min03-P18-R7_DISMOTOS PM EU_REGION 7_5000</t>
  </si>
  <si>
    <t>min03-P18-R7_DISMOTOS PM EU_REGION 7_999999</t>
  </si>
  <si>
    <t>min03-P18-R7_IMDICOL SAS_REGION 7_5000</t>
  </si>
  <si>
    <t>min03-P18-R7_IMDICOL SAS_REGION 7_999999</t>
  </si>
  <si>
    <t>min03-P18-R7_LEONEL RODRIGUEZ RAMOS_REGION 7_5000</t>
  </si>
  <si>
    <t>min03-P18-R7_LEONEL RODRIGUEZ RAMOS_REGION 7_999999</t>
  </si>
  <si>
    <t>min03-P18-R7_UNION TEMPORAL COINPA_REGION 7_5000</t>
  </si>
  <si>
    <t>min03-P18-R7_UNION TEMPORAL COINPA_REGION 7_999999</t>
  </si>
  <si>
    <t>min03-P18-R7_NICHOLLS TACTICA SAS_REGION 7_5000</t>
  </si>
  <si>
    <t>min03-P18-R7_NICHOLLS TACTICA SAS_REGION 7_999999</t>
  </si>
  <si>
    <t>min03-P18-R7_INDUCON SAS_REGION 7_5000</t>
  </si>
  <si>
    <t>min03-P18-R7_INDUCON SAS_REGION 7_999999</t>
  </si>
  <si>
    <t>min03-P18-R7_UTPRESENTE TEXTIL 2024_REGION 7_5000</t>
  </si>
  <si>
    <t>min03-P18-R7_UTPRESENTE TEXTIL 2024_REGION 7_999999</t>
  </si>
  <si>
    <t>min03-P18-R7_BOSTONIA SAS_REGION 7_5000</t>
  </si>
  <si>
    <t>min03-P18-R7_BOSTONIA SAS_REGION 7_999999</t>
  </si>
  <si>
    <t>min03-P18-R7_UNIÓN TEMPORAL TACTICAL DEFENSE_REGION 7_5000</t>
  </si>
  <si>
    <t>min03-P18-R7_UNIÓN TEMPORAL TACTICAL DEFENSE_REGION 7_999999</t>
  </si>
  <si>
    <t>min03-P18-R7_UT SOLUCIONES ANC_REGION 7_5000</t>
  </si>
  <si>
    <t>min03-P18-R7_UT SOLUCIONES ANC_REGION 7_999999</t>
  </si>
  <si>
    <t>min03-P18-R7_MILFORT SAS_REGION 7_5000</t>
  </si>
  <si>
    <t>min03-P18-R7_MILFORT SAS_REGION 7_999999</t>
  </si>
  <si>
    <t>min03-P18-R7_UT ALTEX+_REGION 7_5000</t>
  </si>
  <si>
    <t>min03-P18-R7_UT ALTEX+_REGION 7_999999</t>
  </si>
  <si>
    <t>min03-P18-R7_MANUFACTURAS CAPITEX SAS_REGION 7_5000</t>
  </si>
  <si>
    <t>min03-P18-R7_MANUFACTURAS CAPITEX SAS_REGION 7_999999</t>
  </si>
  <si>
    <t>min03-P18-R7_INDUSTRIAS SALGARI S.A.S_REGION 7_5000</t>
  </si>
  <si>
    <t>min03-P18-R7_INDUSTRIAS SALGARI S.A.S_REGION 7_999999</t>
  </si>
  <si>
    <t>min03-P18-R7_INVERSIONES SARHEM DE COLOMBIA S.A.S._REGION 7_5000</t>
  </si>
  <si>
    <t>min03-P18-R7_INVERSIONES SARHEM DE COLOMBIA S.A.S._REGION 7_999999</t>
  </si>
  <si>
    <t>min03-P18-R7_CONSORCIO ACUERDO MARCO MTH – II_REGION 7_5000</t>
  </si>
  <si>
    <t>min03-P18-R7_CONSORCIO ACUERDO MARCO MTH – II_REGION 7_999999</t>
  </si>
  <si>
    <t>min03-P19-R1_CONSORCIO C2-2024_REGION 1_5000</t>
  </si>
  <si>
    <t>min03-P19-R1_CONSORCIO C2-2024_REGION 1_999999</t>
  </si>
  <si>
    <t>min03-P19-R1_UT MARSAM INTE RAMERICANA_REGION 1_5000</t>
  </si>
  <si>
    <t>min03-P19-R1_UT MARSAM INTE RAMERICANA_REGION 1_999999</t>
  </si>
  <si>
    <t>min03-P19-R3_UT MARSAM INTE RAMERICANA_REGION 3_5000</t>
  </si>
  <si>
    <t>min03-P19-R3_UT MARSAM INTE RAMERICANA_REGION 3_999999</t>
  </si>
  <si>
    <t>min03-P19-R4_UT MARSAM INTE RAMERICANA_REGION 4_5000</t>
  </si>
  <si>
    <t>min03-P19-R4_UT MARSAM INTE RAMERICANA_REGION 4_999999</t>
  </si>
  <si>
    <t>min03-P19-R5_UT MARSAM INTE RAMERICANA_REGION 5_5000</t>
  </si>
  <si>
    <t>min03-P19-R5_UT MARSAM INTE RAMERICANA_REGION 5_999999</t>
  </si>
  <si>
    <t>min03-P19-R6_CONSORCIO C2-2024_REGION 6_5000</t>
  </si>
  <si>
    <t>min03-P19-R6_CONSORCIO C2-2024_REGION 6_999999</t>
  </si>
  <si>
    <t>min03-P19-R6_ML SUMINISTROS Y SOLUCIONES SAS_REGION 6_5000</t>
  </si>
  <si>
    <t>min03-P19-R6_ML SUMINISTROS Y SOLUCIONES SAS_REGION 6_999999</t>
  </si>
  <si>
    <t>min03-P19-R6_YUBARTA S.A.S._REGION 6_5000</t>
  </si>
  <si>
    <t>min03-P19-R6_YUBARTA S.A.S._REGION 6_999999</t>
  </si>
  <si>
    <t>min03-P19-R6_UT MARSAM INTE RAMERICANA_REGION 6_5000</t>
  </si>
  <si>
    <t>min03-P19-R6_UT MARSAM INTE RAMERICANA_REGION 6_999999</t>
  </si>
  <si>
    <t>min03-P19-R7_UNION TEMPORAL ACUERDO KB-2024_REGION 7_5000</t>
  </si>
  <si>
    <t>min03-P19-R7_UNION TEMPORAL ACUERDO KB-2024_REGION 7_999999</t>
  </si>
  <si>
    <t>min03-P19-R7_DISMOTOS PM EU_REGION 7_5000</t>
  </si>
  <si>
    <t>min03-P19-R7_DISMOTOS PM EU_REGION 7_999999</t>
  </si>
  <si>
    <t>min03-P19-R7_IMDICOL SAS_REGION 7_5000</t>
  </si>
  <si>
    <t>min03-P19-R7_IMDICOL SAS_REGION 7_999999</t>
  </si>
  <si>
    <t>min03-P19-R7_LEONEL RODRIGUEZ RAMOS_REGION 7_5000</t>
  </si>
  <si>
    <t>min03-P19-R7_LEONEL RODRIGUEZ RAMOS_REGION 7_999999</t>
  </si>
  <si>
    <t>min03-P19-R7_UNION TEMPORAL COINPA_REGION 7_5000</t>
  </si>
  <si>
    <t>min03-P19-R7_UNION TEMPORAL COINPA_REGION 7_999999</t>
  </si>
  <si>
    <t>min03-P19-R7_NICHOLLS TACTICA SAS_REGION 7_5000</t>
  </si>
  <si>
    <t>min03-P19-R7_NICHOLLS TACTICA SAS_REGION 7_999999</t>
  </si>
  <si>
    <t>min03-P19-R7_INDUCON SAS_REGION 7_5000</t>
  </si>
  <si>
    <t>min03-P19-R7_INDUCON SAS_REGION 7_999999</t>
  </si>
  <si>
    <t>min03-P19-R7_UTPRESENTE TEXTIL 2024_REGION 7_5000</t>
  </si>
  <si>
    <t>min03-P19-R7_UTPRESENTE TEXTIL 2024_REGION 7_999999</t>
  </si>
  <si>
    <t>min03-P19-R7_BOSTONIA SAS_REGION 7_5000</t>
  </si>
  <si>
    <t>min03-P19-R7_BOSTONIA SAS_REGION 7_999999</t>
  </si>
  <si>
    <t>min03-P19-R7_UNIÓN TEMPORAL TACTICAL DEFENSE_REGION 7_5000</t>
  </si>
  <si>
    <t>min03-P19-R7_UNIÓN TEMPORAL TACTICAL DEFENSE_REGION 7_999999</t>
  </si>
  <si>
    <t>min03-P19-R7_UT SOLUCIONES ANC_REGION 7_5000</t>
  </si>
  <si>
    <t>min03-P19-R7_UT SOLUCIONES ANC_REGION 7_999999</t>
  </si>
  <si>
    <t>min03-P19-R7_MILFORT SAS_REGION 7_5000</t>
  </si>
  <si>
    <t>min03-P19-R7_MILFORT SAS_REGION 7_999999</t>
  </si>
  <si>
    <t>min03-P19-R7_UT ALTEX+_REGION 7_5000</t>
  </si>
  <si>
    <t>min03-P19-R7_UT ALTEX+_REGION 7_999999</t>
  </si>
  <si>
    <t>min03-P19-R7_MANUFACTURAS CAPITEX SAS_REGION 7_5000</t>
  </si>
  <si>
    <t>min03-P19-R7_MANUFACTURAS CAPITEX SAS_REGION 7_999999</t>
  </si>
  <si>
    <t>min03-P19-R7_INDUSTRIAS SALGARI S.A.S_REGION 7_5000</t>
  </si>
  <si>
    <t>min03-P19-R7_INDUSTRIAS SALGARI S.A.S_REGION 7_999999</t>
  </si>
  <si>
    <t>min03-P19-R7_INVERSIONES SARHEM DE COLOMBIA S.A.S._REGION 7_5000</t>
  </si>
  <si>
    <t>min03-P19-R7_INVERSIONES SARHEM DE COLOMBIA S.A.S._REGION 7_999999</t>
  </si>
  <si>
    <t>min03-P19-R7_CONSORCIO ACUERDO MARCO MTH – II_REGION 7_5000</t>
  </si>
  <si>
    <t>min03-P19-R7_CONSORCIO ACUERDO MARCO MTH – II_REGION 7_999999</t>
  </si>
  <si>
    <t>min03-P20-R1_CONSORCIO C2-2024_REGION 1_3000</t>
  </si>
  <si>
    <t>min03-P20-R1_CONSORCIO C2-2024_REGION 1_10000</t>
  </si>
  <si>
    <t>min03-P20-R1_CONSORCIO C2-2024_REGION 1_999999</t>
  </si>
  <si>
    <t>min03-P20-R1_UT MARSAM INTE RAMERICANA_REGION 1_3000</t>
  </si>
  <si>
    <t>min03-P20-R1_UT MARSAM INTE RAMERICANA_REGION 1_10000</t>
  </si>
  <si>
    <t>min03-P20-R1_UT MARSAM INTE RAMERICANA_REGION 1_999999</t>
  </si>
  <si>
    <t>min03-P20-R3_UT MARSAM INTE RAMERICANA_REGION 3_3000</t>
  </si>
  <si>
    <t>min03-P20-R3_UT MARSAM INTE RAMERICANA_REGION 3_10000</t>
  </si>
  <si>
    <t>min03-P20-R3_UT MARSAM INTE RAMERICANA_REGION 3_999999</t>
  </si>
  <si>
    <t>min03-P20-R4_UT MARSAM INTE RAMERICANA_REGION 4_3000</t>
  </si>
  <si>
    <t>min03-P20-R4_UT MARSAM INTE RAMERICANA_REGION 4_10000</t>
  </si>
  <si>
    <t>min03-P20-R4_UT MARSAM INTE RAMERICANA_REGION 4_999999</t>
  </si>
  <si>
    <t>min03-P20-R5_UT MARSAM INTE RAMERICANA_REGION 5_3000</t>
  </si>
  <si>
    <t>min03-P20-R5_UT MARSAM INTE RAMERICANA_REGION 5_10000</t>
  </si>
  <si>
    <t>min03-P20-R5_UT MARSAM INTE RAMERICANA_REGION 5_999999</t>
  </si>
  <si>
    <t>min03-P20-R6_CONSORCIO C2-2024_REGION 6_3000</t>
  </si>
  <si>
    <t>min03-P20-R6_CONSORCIO C2-2024_REGION 6_10000</t>
  </si>
  <si>
    <t>min03-P20-R6_CONSORCIO C2-2024_REGION 6_999999</t>
  </si>
  <si>
    <t>min03-P20-R6_YUBARTA S.A.S._REGION 6_3000</t>
  </si>
  <si>
    <t>min03-P20-R6_YUBARTA S.A.S._REGION 6_10000</t>
  </si>
  <si>
    <t>min03-P20-R6_YUBARTA S.A.S._REGION 6_999999</t>
  </si>
  <si>
    <t>min03-P20-R6_BAZAR LA MONEDA SAS_REGION 6_3000</t>
  </si>
  <si>
    <t>min03-P20-R6_BAZAR LA MONEDA SAS_REGION 6_10000</t>
  </si>
  <si>
    <t>min03-P20-R6_BAZAR LA MONEDA SAS_REGION 6_999999</t>
  </si>
  <si>
    <t>min03-P20-R6_UT MARSAM INTE RAMERICANA_REGION 6_3000</t>
  </si>
  <si>
    <t>min03-P20-R6_UT MARSAM INTE RAMERICANA_REGION 6_10000</t>
  </si>
  <si>
    <t>min03-P20-R6_UT MARSAM INTE RAMERICANA_REGION 6_999999</t>
  </si>
  <si>
    <t>min03-P20-R7_UNION TEMPORAL ACUERDO KB-2024_REGION 7_3000</t>
  </si>
  <si>
    <t>min03-P20-R7_UNION TEMPORAL ACUERDO KB-2024_REGION 7_10000</t>
  </si>
  <si>
    <t>min03-P20-R7_UNION TEMPORAL ACUERDO KB-2024_REGION 7_999999</t>
  </si>
  <si>
    <t>min03-P20-R7_DISMOTOS PM EU_REGION 7_3000</t>
  </si>
  <si>
    <t>min03-P20-R7_DISMOTOS PM EU_REGION 7_10000</t>
  </si>
  <si>
    <t>min03-P20-R7_DISMOTOS PM EU_REGION 7_999999</t>
  </si>
  <si>
    <t>min03-P20-R7_DISTRIBUCIÓN Y SERVICIO SAS_REGION 7_3000</t>
  </si>
  <si>
    <t>min03-P20-R7_DISTRIBUCIÓN Y SERVICIO SAS_REGION 7_10000</t>
  </si>
  <si>
    <t>min03-P20-R7_DISTRIBUCIÓN Y SERVICIO SAS_REGION 7_999999</t>
  </si>
  <si>
    <t>min03-P20-R7_IMDICOL SAS_REGION 7_3000</t>
  </si>
  <si>
    <t>min03-P20-R7_IMDICOL SAS_REGION 7_10000</t>
  </si>
  <si>
    <t>min03-P20-R7_IMDICOL SAS_REGION 7_999999</t>
  </si>
  <si>
    <t>min03-P20-R7_LEONEL RODRIGUEZ RAMOS_REGION 7_3000</t>
  </si>
  <si>
    <t>min03-P20-R7_LEONEL RODRIGUEZ RAMOS_REGION 7_10000</t>
  </si>
  <si>
    <t>min03-P20-R7_LEONEL RODRIGUEZ RAMOS_REGION 7_999999</t>
  </si>
  <si>
    <t>min03-P20-R7_UNION TEMPORAL COINPA_REGION 7_3000</t>
  </si>
  <si>
    <t>min03-P20-R7_UNION TEMPORAL COINPA_REGION 7_10000</t>
  </si>
  <si>
    <t>min03-P20-R7_UNION TEMPORAL COINPA_REGION 7_999999</t>
  </si>
  <si>
    <t>min03-P20-R7_BACET GROUP S.A.S._REGION 7_3000</t>
  </si>
  <si>
    <t>min03-P20-R7_BACET GROUP S.A.S._REGION 7_10000</t>
  </si>
  <si>
    <t>min03-P20-R7_BACET GROUP S.A.S._REGION 7_999999</t>
  </si>
  <si>
    <t>min03-P20-R7_NICHOLLS TACTICA SAS_REGION 7_3000</t>
  </si>
  <si>
    <t>min03-P20-R7_NICHOLLS TACTICA SAS_REGION 7_10000</t>
  </si>
  <si>
    <t>min03-P20-R7_NICHOLLS TACTICA SAS_REGION 7_999999</t>
  </si>
  <si>
    <t>min03-P20-R7_UNIÓN TEMPORAL OP-INTENDENCIA_REGION 7_3000</t>
  </si>
  <si>
    <t>min03-P20-R7_UNIÓN TEMPORAL OP-INTENDENCIA_REGION 7_10000</t>
  </si>
  <si>
    <t>min03-P20-R7_UNIÓN TEMPORAL OP-INTENDENCIA_REGION 7_999999</t>
  </si>
  <si>
    <t>min03-P20-R7_INDUCON SAS_REGION 7_3000</t>
  </si>
  <si>
    <t>min03-P20-R7_INDUCON SAS_REGION 7_10000</t>
  </si>
  <si>
    <t>min03-P20-R7_INDUCON SAS_REGION 7_999999</t>
  </si>
  <si>
    <t>min03-P20-R7_BOSTONIA SAS_REGION 7_3000</t>
  </si>
  <si>
    <t>min03-P20-R7_BOSTONIA SAS_REGION 7_10000</t>
  </si>
  <si>
    <t>min03-P20-R7_BOSTONIA SAS_REGION 7_999999</t>
  </si>
  <si>
    <t>min03-P20-R7_UNIÓN TEMPORAL TACTICAL DEFENSE_REGION 7_3000</t>
  </si>
  <si>
    <t>min03-P20-R7_UNIÓN TEMPORAL TACTICAL DEFENSE_REGION 7_10000</t>
  </si>
  <si>
    <t>min03-P20-R7_UNIÓN TEMPORAL TACTICAL DEFENSE_REGION 7_999999</t>
  </si>
  <si>
    <t>min03-P20-R7_UT SOLUCIONES ANC_REGION 7_3000</t>
  </si>
  <si>
    <t>min03-P20-R7_UT SOLUCIONES ANC_REGION 7_10000</t>
  </si>
  <si>
    <t>min03-P20-R7_UT SOLUCIONES ANC_REGION 7_999999</t>
  </si>
  <si>
    <t>min03-P20-R7_UT ALTEX+_REGION 7_3000</t>
  </si>
  <si>
    <t>min03-P20-R7_UT ALTEX+_REGION 7_10000</t>
  </si>
  <si>
    <t>min03-P20-R7_UT ALTEX+_REGION 7_999999</t>
  </si>
  <si>
    <t>min03-P20-R7_MANUFACTURAS CAPITEX SAS_REGION 7_3000</t>
  </si>
  <si>
    <t>min03-P20-R7_MANUFACTURAS CAPITEX SAS_REGION 7_10000</t>
  </si>
  <si>
    <t>min03-P20-R7_MANUFACTURAS CAPITEX SAS_REGION 7_999999</t>
  </si>
  <si>
    <t>min03-P20-R7_INDUSTRIAS SALGARI S.A.S_REGION 7_3000</t>
  </si>
  <si>
    <t>min03-P20-R7_INDUSTRIAS SALGARI S.A.S_REGION 7_10000</t>
  </si>
  <si>
    <t>min03-P20-R7_INDUSTRIAS SALGARI S.A.S_REGION 7_999999</t>
  </si>
  <si>
    <t>min03-P20-R7_INVERSIONES SARHEM DE COLOMBIA S.A.S._REGION 7_3000</t>
  </si>
  <si>
    <t>min03-P20-R7_INVERSIONES SARHEM DE COLOMBIA S.A.S._REGION 7_10000</t>
  </si>
  <si>
    <t>min03-P20-R7_INVERSIONES SARHEM DE COLOMBIA S.A.S._REGION 7_999999</t>
  </si>
  <si>
    <t>min03-P20-R7_CONSORCIO ACUERDO MARCO MTH – II_REGION 7_3000</t>
  </si>
  <si>
    <t>min03-P20-R7_CONSORCIO ACUERDO MARCO MTH – II_REGION 7_10000</t>
  </si>
  <si>
    <t>min03-P20-R7_CONSORCIO ACUERDO MARCO MTH – II_REGION 7_999999</t>
  </si>
  <si>
    <t>min03-P21-R6_ML SUMINISTROS Y SOLUCIONES SAS_REGION 6_3000</t>
  </si>
  <si>
    <t>min03-P21-R6_ML SUMINISTROS Y SOLUCIONES SAS_REGION 6_10000</t>
  </si>
  <si>
    <t>min03-P21-R6_ML SUMINISTROS Y SOLUCIONES SAS_REGION 6_999999</t>
  </si>
  <si>
    <t>min03-P21-R6_YUBARTA S.A.S._REGION 6_3000</t>
  </si>
  <si>
    <t>min03-P21-R6_YUBARTA S.A.S._REGION 6_10000</t>
  </si>
  <si>
    <t>min03-P21-R6_YUBARTA S.A.S._REGION 6_999999</t>
  </si>
  <si>
    <t>min03-P21-R6_UNIÓN TEMPORAL 24_REGION 6_3000</t>
  </si>
  <si>
    <t>min03-P21-R6_UNIÓN TEMPORAL 24_REGION 6_10000</t>
  </si>
  <si>
    <t>min03-P21-R6_UNIÓN TEMPORAL 24_REGION 6_999999</t>
  </si>
  <si>
    <t>min03-P21-R6_UT SUMINISTROS INTENDENCIA_REGION 6_3000</t>
  </si>
  <si>
    <t>min03-P21-R6_UT SUMINISTROS INTENDENCIA_REGION 6_10000</t>
  </si>
  <si>
    <t>min03-P21-R6_UT SUMINISTROS INTENDENCIA_REGION 6_999999</t>
  </si>
  <si>
    <t>min03-P21-R7_UNION TEMPORAL ACUERDO KB-2024_REGION 7_3000</t>
  </si>
  <si>
    <t>min03-P21-R7_UNION TEMPORAL ACUERDO KB-2024_REGION 7_10000</t>
  </si>
  <si>
    <t>min03-P21-R7_UNION TEMPORAL ACUERDO KB-2024_REGION 7_999999</t>
  </si>
  <si>
    <t>min03-P21-R7_DISMOTOS PM EU_REGION 7_3000</t>
  </si>
  <si>
    <t>min03-P21-R7_DISMOTOS PM EU_REGION 7_10000</t>
  </si>
  <si>
    <t>min03-P21-R7_DISMOTOS PM EU_REGION 7_999999</t>
  </si>
  <si>
    <t>min03-P21-R7_DISTRIBUCIÓN Y SERVICIO SAS_REGION 7_3000</t>
  </si>
  <si>
    <t>min03-P21-R7_DISTRIBUCIÓN Y SERVICIO SAS_REGION 7_10000</t>
  </si>
  <si>
    <t>min03-P21-R7_DISTRIBUCIÓN Y SERVICIO SAS_REGION 7_999999</t>
  </si>
  <si>
    <t>min03-P21-R7_IMDICOL SAS_REGION 7_3000</t>
  </si>
  <si>
    <t>min03-P21-R7_IMDICOL SAS_REGION 7_10000</t>
  </si>
  <si>
    <t>min03-P21-R7_IMDICOL SAS_REGION 7_999999</t>
  </si>
  <si>
    <t>min03-P21-R7_LEONEL RODRIGUEZ RAMOS_REGION 7_3000</t>
  </si>
  <si>
    <t>min03-P21-R7_LEONEL RODRIGUEZ RAMOS_REGION 7_10000</t>
  </si>
  <si>
    <t>min03-P21-R7_LEONEL RODRIGUEZ RAMOS_REGION 7_999999</t>
  </si>
  <si>
    <t>min03-P21-R7_BACET GROUP S.A.S._REGION 7_3000</t>
  </si>
  <si>
    <t>min03-P21-R7_BACET GROUP S.A.S._REGION 7_10000</t>
  </si>
  <si>
    <t>min03-P21-R7_BACET GROUP S.A.S._REGION 7_999999</t>
  </si>
  <si>
    <t>min03-P21-R7_UNIÓN TEMPORAL OP-INTENDENCIA_REGION 7_3000</t>
  </si>
  <si>
    <t>min03-P21-R7_UNIÓN TEMPORAL OP-INTENDENCIA_REGION 7_10000</t>
  </si>
  <si>
    <t>min03-P21-R7_UNIÓN TEMPORAL OP-INTENDENCIA_REGION 7_999999</t>
  </si>
  <si>
    <t>min03-P21-R7_INDUCON SAS_REGION 7_3000</t>
  </si>
  <si>
    <t>min03-P21-R7_INDUCON SAS_REGION 7_10000</t>
  </si>
  <si>
    <t>min03-P21-R7_INDUCON SAS_REGION 7_999999</t>
  </si>
  <si>
    <t>min03-P21-R7_BOSTONIA SAS_REGION 7_3000</t>
  </si>
  <si>
    <t>min03-P21-R7_BOSTONIA SAS_REGION 7_10000</t>
  </si>
  <si>
    <t>min03-P21-R7_BOSTONIA SAS_REGION 7_999999</t>
  </si>
  <si>
    <t>min03-P21-R7_UNIÓN TEMPORAL TACTICAL DEFENSE_REGION 7_3000</t>
  </si>
  <si>
    <t>min03-P21-R7_UNIÓN TEMPORAL TACTICAL DEFENSE_REGION 7_10000</t>
  </si>
  <si>
    <t>min03-P21-R7_UNIÓN TEMPORAL TACTICAL DEFENSE_REGION 7_999999</t>
  </si>
  <si>
    <t>min03-P21-R7_UT SOLUCIONES ANC_REGION 7_3000</t>
  </si>
  <si>
    <t>min03-P21-R7_UT SOLUCIONES ANC_REGION 7_10000</t>
  </si>
  <si>
    <t>min03-P21-R7_UT SOLUCIONES ANC_REGION 7_999999</t>
  </si>
  <si>
    <t>min03-P21-R7_MILFORT SAS_REGION 7_3000</t>
  </si>
  <si>
    <t>min03-P21-R7_MILFORT SAS_REGION 7_10000</t>
  </si>
  <si>
    <t>min03-P21-R7_MILFORT SAS_REGION 7_999999</t>
  </si>
  <si>
    <t>min03-P21-R7_UT COLTADOTACIÓN_REGION 7_3000</t>
  </si>
  <si>
    <t>min03-P21-R7_UT COLTADOTACIÓN_REGION 7_10000</t>
  </si>
  <si>
    <t>min03-P21-R7_UT COLTADOTACIÓN_REGION 7_999999</t>
  </si>
  <si>
    <t>min03-P21-R7_UT ALTEX+_REGION 7_3000</t>
  </si>
  <si>
    <t>min03-P21-R7_UT ALTEX+_REGION 7_10000</t>
  </si>
  <si>
    <t>min03-P21-R7_UT ALTEX+_REGION 7_999999</t>
  </si>
  <si>
    <t>min03-P21-R7_INDUSTRIAS SALGARI S.A.S_REGION 7_3000</t>
  </si>
  <si>
    <t>min03-P21-R7_INDUSTRIAS SALGARI S.A.S_REGION 7_10000</t>
  </si>
  <si>
    <t>min03-P21-R7_INDUSTRIAS SALGARI S.A.S_REGION 7_999999</t>
  </si>
  <si>
    <t>min03-P21-R7_INVERSIONES SARHEM DE COLOMBIA S.A.S._REGION 7_3000</t>
  </si>
  <si>
    <t>min03-P21-R7_INVERSIONES SARHEM DE COLOMBIA S.A.S._REGION 7_10000</t>
  </si>
  <si>
    <t>min03-P21-R7_INVERSIONES SARHEM DE COLOMBIA S.A.S._REGION 7_999999</t>
  </si>
  <si>
    <t>min03-P21-R7_CONSORCIO ACUERDO MARCO MTH – II_REGION 7_3000</t>
  </si>
  <si>
    <t>min03-P21-R7_CONSORCIO ACUERDO MARCO MTH – II_REGION 7_10000</t>
  </si>
  <si>
    <t>min03-P21-R7_CONSORCIO ACUERDO MARCO MTH – II_REGION 7_999999</t>
  </si>
  <si>
    <t>min03-P21-R7_UNIÓN TEMPORAL FABRICATO – CAPITEX_REGION 7_3000</t>
  </si>
  <si>
    <t>min03-P21-R7_UNIÓN TEMPORAL FABRICATO – CAPITEX_REGION 7_10000</t>
  </si>
  <si>
    <t>min03-P21-R7_UNIÓN TEMPORAL FABRICATO – CAPITEX_REGION 7_999999</t>
  </si>
  <si>
    <t>min03-P22-R1_UT FACOCREAR 2024_REGION 1_5000</t>
  </si>
  <si>
    <t>min03-P22-R1_UT FACOCREAR 2024_REGION 1_999999</t>
  </si>
  <si>
    <t>min03-P22-R3_UT FACOCREAR 2024_REGION 3_5000</t>
  </si>
  <si>
    <t>min03-P22-R3_UT FACOCREAR 2024_REGION 3_999999</t>
  </si>
  <si>
    <t>min03-P22-R4_UT DOTACIONES E INTENDENCIA JP 2024_REGION 4_5000</t>
  </si>
  <si>
    <t>min03-P22-R4_UT DOTACIONES E INTENDENCIA JP 2024_REGION 4_999999</t>
  </si>
  <si>
    <t>min03-P22-R4_UT FACOCREAR 2024_REGION 4_5000</t>
  </si>
  <si>
    <t>min03-P22-R4_UT FACOCREAR 2024_REGION 4_999999</t>
  </si>
  <si>
    <t>min03-P22-R5_UT FACOCREAR 2024_REGION 5_5000</t>
  </si>
  <si>
    <t>min03-P22-R5_UT FACOCREAR 2024_REGION 5_999999</t>
  </si>
  <si>
    <t>min03-P22-R6_ML SUMINISTROS Y SOLUCIONES SAS_REGION 6_5000</t>
  </si>
  <si>
    <t>min03-P22-R6_ML SUMINISTROS Y SOLUCIONES SAS_REGION 6_999999</t>
  </si>
  <si>
    <t>min03-P22-R6_YUBARTA S.A.S._REGION 6_5000</t>
  </si>
  <si>
    <t>min03-P22-R6_YUBARTA S.A.S._REGION 6_999999</t>
  </si>
  <si>
    <t>min03-P22-R6_UT DOTACIONES E INTENDENCIA JP 2024_REGION 6_5000</t>
  </si>
  <si>
    <t>min03-P22-R6_UT DOTACIONES E INTENDENCIA JP 2024_REGION 6_999999</t>
  </si>
  <si>
    <t>min03-P22-R6_UT FACOCREAR 2024_REGION 6_5000</t>
  </si>
  <si>
    <t>min03-P22-R6_UT FACOCREAR 2024_REGION 6_999999</t>
  </si>
  <si>
    <t>min03-P22-R7_INVERSIONES E IMPORTACIONES SDER AP SAS_REGION 7_5000</t>
  </si>
  <si>
    <t>min03-P22-R7_INVERSIONES E IMPORTACIONES SDER AP SAS_REGION 7_999999</t>
  </si>
  <si>
    <t>min03-P22-R7_UNION TEMPORAL ACUERDO KB-2024_REGION 7_5000</t>
  </si>
  <si>
    <t>min03-P22-R7_UNION TEMPORAL ACUERDO KB-2024_REGION 7_999999</t>
  </si>
  <si>
    <t>min03-P22-R7_DISMOTOS PM EU_REGION 7_5000</t>
  </si>
  <si>
    <t>min03-P22-R7_DISMOTOS PM EU_REGION 7_999999</t>
  </si>
  <si>
    <t>min03-P22-R7_DISTRIBUCIÓN Y SERVICIO SAS_REGION 7_5000</t>
  </si>
  <si>
    <t>min03-P22-R7_DISTRIBUCIÓN Y SERVICIO SAS_REGION 7_999999</t>
  </si>
  <si>
    <t>min03-P22-R7_LEONEL RODRIGUEZ RAMOS_REGION 7_5000</t>
  </si>
  <si>
    <t>min03-P22-R7_LEONEL RODRIGUEZ RAMOS_REGION 7_999999</t>
  </si>
  <si>
    <t>min03-P22-R7_BACET GROUP S.A.S._REGION 7_5000</t>
  </si>
  <si>
    <t>min03-P22-R7_BACET GROUP S.A.S._REGION 7_999999</t>
  </si>
  <si>
    <t>min03-P22-R7_UNIÓN TEMPORAL OP-INTENDENCIA_REGION 7_5000</t>
  </si>
  <si>
    <t>min03-P22-R7_UNIÓN TEMPORAL OP-INTENDENCIA_REGION 7_999999</t>
  </si>
  <si>
    <t>min03-P22-R7_INDUCON SAS_REGION 7_5000</t>
  </si>
  <si>
    <t>min03-P22-R7_INDUCON SAS_REGION 7_999999</t>
  </si>
  <si>
    <t>min03-P22-R7_UTPRESENTE TEXTIL 2024_REGION 7_5000</t>
  </si>
  <si>
    <t>min03-P22-R7_UTPRESENTE TEXTIL 2024_REGION 7_999999</t>
  </si>
  <si>
    <t>min03-P22-R7_BOSTONIA SAS_REGION 7_5000</t>
  </si>
  <si>
    <t>min03-P22-R7_BOSTONIA SAS_REGION 7_999999</t>
  </si>
  <si>
    <t>min03-P22-R7_UNIÓN TEMPORAL TACTICAL DEFENSE_REGION 7_5000</t>
  </si>
  <si>
    <t>min03-P22-R7_UNIÓN TEMPORAL TACTICAL DEFENSE_REGION 7_999999</t>
  </si>
  <si>
    <t>min03-P22-R7_UT SOLUCIONES ANC_REGION 7_5000</t>
  </si>
  <si>
    <t>min03-P22-R7_UT SOLUCIONES ANC_REGION 7_999999</t>
  </si>
  <si>
    <t>min03-P22-R7_MILFORT SAS_REGION 7_5000</t>
  </si>
  <si>
    <t>min03-P22-R7_MILFORT SAS_REGION 7_999999</t>
  </si>
  <si>
    <t>min03-P22-R7_UT ALTEX+_REGION 7_5000</t>
  </si>
  <si>
    <t>min03-P22-R7_UT ALTEX+_REGION 7_999999</t>
  </si>
  <si>
    <t>min03-P22-R7_MANUFACTURAS CAPITEX SAS_REGION 7_5000</t>
  </si>
  <si>
    <t>min03-P22-R7_MANUFACTURAS CAPITEX SAS_REGION 7_999999</t>
  </si>
  <si>
    <t>min03-P22-R7_INDUSTRIAS SALGARI S.A.S_REGION 7_5000</t>
  </si>
  <si>
    <t>min03-P22-R7_INDUSTRIAS SALGARI S.A.S_REGION 7_999999</t>
  </si>
  <si>
    <t>min03-P22-R7_INVERSIONES SARHEM DE COLOMBIA S.A.S._REGION 7_5000</t>
  </si>
  <si>
    <t>min03-P22-R7_INVERSIONES SARHEM DE COLOMBIA S.A.S._REGION 7_999999</t>
  </si>
  <si>
    <t>min03-P22-R7_REPRESENTACIONES CS SAS_REGION 7_5000</t>
  </si>
  <si>
    <t>min03-P22-R7_REPRESENTACIONES CS SAS_REGION 7_999999</t>
  </si>
  <si>
    <t>min03-P22-R7_CONSORCIO ACUERDO MARCO MTH – II_REGION 7_5000</t>
  </si>
  <si>
    <t>min03-P22-R7_CONSORCIO ACUERDO MARCO MTH – II_REGION 7_999999</t>
  </si>
  <si>
    <t>min03-P72-R4_UT DOTACIONES E INTENDENCIA JP 2024_REGION 4_3000</t>
  </si>
  <si>
    <t>min03-P72-R4_UT DOTACIONES E INTENDENCIA JP 2024_REGION 4_10000</t>
  </si>
  <si>
    <t>min03-P72-R4_UT DOTACIONES E INTENDENCIA JP 2024_REGION 4_999999</t>
  </si>
  <si>
    <t>min03-P72-R6_YUBARTA S.A.S._REGION 6_3000</t>
  </si>
  <si>
    <t>min03-P72-R6_YUBARTA S.A.S._REGION 6_10000</t>
  </si>
  <si>
    <t>min03-P72-R6_YUBARTA S.A.S._REGION 6_999999</t>
  </si>
  <si>
    <t>min03-P72-R6_BAZAR LA MONEDA SAS_REGION 6_3000</t>
  </si>
  <si>
    <t>min03-P72-R6_BAZAR LA MONEDA SAS_REGION 6_10000</t>
  </si>
  <si>
    <t>min03-P72-R6_BAZAR LA MONEDA SAS_REGION 6_999999</t>
  </si>
  <si>
    <t>min03-P72-R6_UT DOTACIONES E INTENDENCIA JP 2024_REGION 6_3000</t>
  </si>
  <si>
    <t>min03-P72-R6_UT DOTACIONES E INTENDENCIA JP 2024_REGION 6_10000</t>
  </si>
  <si>
    <t>min03-P72-R6_UT DOTACIONES E INTENDENCIA JP 2024_REGION 6_999999</t>
  </si>
  <si>
    <t>min03-P72-R7_DISMOTOS PM EU_REGION 7_3000</t>
  </si>
  <si>
    <t>min03-P72-R7_DISMOTOS PM EU_REGION 7_10000</t>
  </si>
  <si>
    <t>min03-P72-R7_DISMOTOS PM EU_REGION 7_999999</t>
  </si>
  <si>
    <t>min03-P72-R7_DISTRIBUCIÓN Y SERVICIO SAS_REGION 7_3000</t>
  </si>
  <si>
    <t>min03-P72-R7_DISTRIBUCIÓN Y SERVICIO SAS_REGION 7_10000</t>
  </si>
  <si>
    <t>min03-P72-R7_DISTRIBUCIÓN Y SERVICIO SAS_REGION 7_999999</t>
  </si>
  <si>
    <t>min03-P72-R7_IMDICOL SAS_REGION 7_3000</t>
  </si>
  <si>
    <t>min03-P72-R7_IMDICOL SAS_REGION 7_10000</t>
  </si>
  <si>
    <t>min03-P72-R7_IMDICOL SAS_REGION 7_999999</t>
  </si>
  <si>
    <t>min03-P72-R7_LEONEL RODRIGUEZ RAMOS_REGION 7_3000</t>
  </si>
  <si>
    <t>min03-P72-R7_LEONEL RODRIGUEZ RAMOS_REGION 7_10000</t>
  </si>
  <si>
    <t>min03-P72-R7_LEONEL RODRIGUEZ RAMOS_REGION 7_999999</t>
  </si>
  <si>
    <t>min03-P72-R7_BACET GROUP S.A.S._REGION 7_3000</t>
  </si>
  <si>
    <t>min03-P72-R7_BACET GROUP S.A.S._REGION 7_10000</t>
  </si>
  <si>
    <t>min03-P72-R7_BACET GROUP S.A.S._REGION 7_999999</t>
  </si>
  <si>
    <t>min03-P72-R7_UNIÓN TEMPORAL OP-INTENDENCIA_REGION 7_3000</t>
  </si>
  <si>
    <t>min03-P72-R7_UNIÓN TEMPORAL OP-INTENDENCIA_REGION 7_10000</t>
  </si>
  <si>
    <t>min03-P72-R7_UNIÓN TEMPORAL OP-INTENDENCIA_REGION 7_999999</t>
  </si>
  <si>
    <t>min03-P72-R7_INDUCON SAS_REGION 7_3000</t>
  </si>
  <si>
    <t>min03-P72-R7_INDUCON SAS_REGION 7_10000</t>
  </si>
  <si>
    <t>min03-P72-R7_INDUCON SAS_REGION 7_999999</t>
  </si>
  <si>
    <t>min03-P72-R7_UTPRESENTE TEXTIL 2024_REGION 7_3000</t>
  </si>
  <si>
    <t>min03-P72-R7_UTPRESENTE TEXTIL 2024_REGION 7_10000</t>
  </si>
  <si>
    <t>min03-P72-R7_UTPRESENTE TEXTIL 2024_REGION 7_999999</t>
  </si>
  <si>
    <t>min03-P72-R7_BOSTONIA SAS_REGION 7_3000</t>
  </si>
  <si>
    <t>min03-P72-R7_BOSTONIA SAS_REGION 7_10000</t>
  </si>
  <si>
    <t>min03-P72-R7_BOSTONIA SAS_REGION 7_999999</t>
  </si>
  <si>
    <t>min03-P72-R7_UT SOLUCIONES ANC_REGION 7_3000</t>
  </si>
  <si>
    <t>min03-P72-R7_UT SOLUCIONES ANC_REGION 7_10000</t>
  </si>
  <si>
    <t>min03-P72-R7_UT SOLUCIONES ANC_REGION 7_999999</t>
  </si>
  <si>
    <t>min03-P72-R7_UT ALTEX+_REGION 7_3000</t>
  </si>
  <si>
    <t>min03-P72-R7_UT ALTEX+_REGION 7_10000</t>
  </si>
  <si>
    <t>min03-P72-R7_UT ALTEX+_REGION 7_999999</t>
  </si>
  <si>
    <t>min03-P72-R7_MANUFACTURAS CAPITEX SAS_REGION 7_3000</t>
  </si>
  <si>
    <t>min03-P72-R7_MANUFACTURAS CAPITEX SAS_REGION 7_10000</t>
  </si>
  <si>
    <t>min03-P72-R7_MANUFACTURAS CAPITEX SAS_REGION 7_999999</t>
  </si>
  <si>
    <t>min03-P72-R7_INDUSTRIAS SALGARI S.A.S_REGION 7_3000</t>
  </si>
  <si>
    <t>min03-P72-R7_INDUSTRIAS SALGARI S.A.S_REGION 7_10000</t>
  </si>
  <si>
    <t>min03-P72-R7_INDUSTRIAS SALGARI S.A.S_REGION 7_999999</t>
  </si>
  <si>
    <t>min03-P72-R7_INVERSIONES SARHEM DE COLOMBIA S.A.S._REGION 7_3000</t>
  </si>
  <si>
    <t>min03-P72-R7_INVERSIONES SARHEM DE COLOMBIA S.A.S._REGION 7_10000</t>
  </si>
  <si>
    <t>min03-P72-R7_INVERSIONES SARHEM DE COLOMBIA S.A.S._REGION 7_999999</t>
  </si>
  <si>
    <t>min03-P72-R7_CONSORCIO ACUERDO MARCO MTH – II_REGION 7_3000</t>
  </si>
  <si>
    <t>min03-P72-R7_CONSORCIO ACUERDO MARCO MTH – II_REGION 7_10000</t>
  </si>
  <si>
    <t>min03-P72-R7_CONSORCIO ACUERDO MARCO MTH – II_REGION 7_999999</t>
  </si>
  <si>
    <t>min03-P23-R1_INVERSIONES E IMPORTACIONES SDER AP SAS_REGION 1_5000</t>
  </si>
  <si>
    <t>min03-P23-R1_INVERSIONES E IMPORTACIONES SDER AP SAS_REGION 1_999999</t>
  </si>
  <si>
    <t>min03-P23-R1_CONSORCIO C2-2024_REGION 1_5000</t>
  </si>
  <si>
    <t>min03-P23-R1_CONSORCIO C2-2024_REGION 1_999999</t>
  </si>
  <si>
    <t>min03-P23-R1_UT FACOCREAR 2024_REGION 1_5000</t>
  </si>
  <si>
    <t>min03-P23-R1_UT FACOCREAR 2024_REGION 1_999999</t>
  </si>
  <si>
    <t>min03-P23-R3_INVERSIONES E IMPORTACIONES SDER AP SAS_REGION 3_5000</t>
  </si>
  <si>
    <t>min03-P23-R3_INVERSIONES E IMPORTACIONES SDER AP SAS_REGION 3_999999</t>
  </si>
  <si>
    <t>min03-P23-R3_UT FACOCREAR 2024_REGION 3_5000</t>
  </si>
  <si>
    <t>min03-P23-R3_UT FACOCREAR 2024_REGION 3_999999</t>
  </si>
  <si>
    <t>min03-P23-R4_UT DOTACIONES E INTENDENCIA JP 2024_REGION 4_5000</t>
  </si>
  <si>
    <t>min03-P23-R4_UT DOTACIONES E INTENDENCIA JP 2024_REGION 4_999999</t>
  </si>
  <si>
    <t>min03-P23-R4_UT FACOCREAR 2024_REGION 4_5000</t>
  </si>
  <si>
    <t>min03-P23-R4_UT FACOCREAR 2024_REGION 4_999999</t>
  </si>
  <si>
    <t>min03-P23-R5_CONSORCIO LOGISTIC PLUS_REGION 5_5000</t>
  </si>
  <si>
    <t>min03-P23-R5_CONSORCIO LOGISTIC PLUS_REGION 5_999999</t>
  </si>
  <si>
    <t>min03-P23-R5_UT FACOCREAR 2024_REGION 5_5000</t>
  </si>
  <si>
    <t>min03-P23-R5_UT FACOCREAR 2024_REGION 5_999999</t>
  </si>
  <si>
    <t>min03-P23-R6_CONSORCIO C2-2024_REGION 6_5000</t>
  </si>
  <si>
    <t>min03-P23-R6_CONSORCIO C2-2024_REGION 6_999999</t>
  </si>
  <si>
    <t>min03-P23-R6_CONSORCIO LOGISTIC PLUS_REGION 6_5000</t>
  </si>
  <si>
    <t>min03-P23-R6_CONSORCIO LOGISTIC PLUS_REGION 6_999999</t>
  </si>
  <si>
    <t>min03-P23-R6_YUBARTA S.A.S._REGION 6_5000</t>
  </si>
  <si>
    <t>min03-P23-R6_YUBARTA S.A.S._REGION 6_999999</t>
  </si>
  <si>
    <t>min03-P23-R6_UNIÓN TEMPORAL 24_REGION 6_5000</t>
  </si>
  <si>
    <t>min03-P23-R6_UNIÓN TEMPORAL 24_REGION 6_999999</t>
  </si>
  <si>
    <t>min03-P23-R6_BAZAR LA MONEDA SAS_REGION 6_5000</t>
  </si>
  <si>
    <t>min03-P23-R6_BAZAR LA MONEDA SAS_REGION 6_999999</t>
  </si>
  <si>
    <t>min03-P23-R6_UT DOTACIONES E INTENDENCIA JP 2024_REGION 6_5000</t>
  </si>
  <si>
    <t>min03-P23-R6_UT DOTACIONES E INTENDENCIA JP 2024_REGION 6_999999</t>
  </si>
  <si>
    <t>min03-P23-R6_UT FACOCREAR 2024_REGION 6_5000</t>
  </si>
  <si>
    <t>min03-P23-R6_UT FACOCREAR 2024_REGION 6_999999</t>
  </si>
  <si>
    <t>min03-P23-R7_UNION TEMPORAL ACUERDO KB-2024_REGION 7_5000</t>
  </si>
  <si>
    <t>min03-P23-R7_UNION TEMPORAL ACUERDO KB-2024_REGION 7_999999</t>
  </si>
  <si>
    <t>min03-P23-R7_DISMOTOS PM EU_REGION 7_5000</t>
  </si>
  <si>
    <t>min03-P23-R7_DISMOTOS PM EU_REGION 7_999999</t>
  </si>
  <si>
    <t>min03-P23-R7_DISTRIBUCIÓN Y SERVICIO SAS_REGION 7_5000</t>
  </si>
  <si>
    <t>min03-P23-R7_DISTRIBUCIÓN Y SERVICIO SAS_REGION 7_999999</t>
  </si>
  <si>
    <t>min03-P23-R7_IMDICOL SAS_REGION 7_5000</t>
  </si>
  <si>
    <t>min03-P23-R7_IMDICOL SAS_REGION 7_999999</t>
  </si>
  <si>
    <t>min03-P23-R7_LEONEL RODRIGUEZ RAMOS_REGION 7_5000</t>
  </si>
  <si>
    <t>min03-P23-R7_LEONEL RODRIGUEZ RAMOS_REGION 7_999999</t>
  </si>
  <si>
    <t>min03-P23-R7_BACET GROUP S.A.S._REGION 7_5000</t>
  </si>
  <si>
    <t>min03-P23-R7_BACET GROUP S.A.S._REGION 7_999999</t>
  </si>
  <si>
    <t>min03-P23-R7_UNIÓN TEMPORAL OP-INTENDENCIA_REGION 7_5000</t>
  </si>
  <si>
    <t>min03-P23-R7_UNIÓN TEMPORAL OP-INTENDENCIA_REGION 7_999999</t>
  </si>
  <si>
    <t>min03-P23-R7_INDUCON SAS_REGION 7_5000</t>
  </si>
  <si>
    <t>min03-P23-R7_INDUCON SAS_REGION 7_999999</t>
  </si>
  <si>
    <t>min03-P23-R7_UTPRESENTE TEXTIL 2024_REGION 7_5000</t>
  </si>
  <si>
    <t>min03-P23-R7_UTPRESENTE TEXTIL 2024_REGION 7_999999</t>
  </si>
  <si>
    <t>min03-P23-R7_BOSTONIA SAS_REGION 7_5000</t>
  </si>
  <si>
    <t>min03-P23-R7_BOSTONIA SAS_REGION 7_999999</t>
  </si>
  <si>
    <t>min03-P23-R7_UNIÓN TEMPORAL TACTICAL DEFENSE_REGION 7_5000</t>
  </si>
  <si>
    <t>min03-P23-R7_UNIÓN TEMPORAL TACTICAL DEFENSE_REGION 7_999999</t>
  </si>
  <si>
    <t>min03-P23-R7_UT SOLUCIONES ANC_REGION 7_5000</t>
  </si>
  <si>
    <t>min03-P23-R7_UT SOLUCIONES ANC_REGION 7_999999</t>
  </si>
  <si>
    <t>min03-P23-R7_UT ALTEX+_REGION 7_5000</t>
  </si>
  <si>
    <t>min03-P23-R7_UT ALTEX+_REGION 7_999999</t>
  </si>
  <si>
    <t>min03-P23-R7_MANUFACTURAS CAPITEX SAS_REGION 7_5000</t>
  </si>
  <si>
    <t>min03-P23-R7_MANUFACTURAS CAPITEX SAS_REGION 7_999999</t>
  </si>
  <si>
    <t>min03-P23-R7_INDUSTRIAS SALGARI S.A.S_REGION 7_5000</t>
  </si>
  <si>
    <t>min03-P23-R7_INDUSTRIAS SALGARI S.A.S_REGION 7_999999</t>
  </si>
  <si>
    <t>min03-P23-R7_INVERSIONES SARHEM DE COLOMBIA S.A.S._REGION 7_5000</t>
  </si>
  <si>
    <t>min03-P23-R7_INVERSIONES SARHEM DE COLOMBIA S.A.S._REGION 7_999999</t>
  </si>
  <si>
    <t>min03-P23-R7_CONSORCIO ACUERDO MARCO MTH – II_REGION 7_999999</t>
  </si>
  <si>
    <t>min03-P24-R1_YUBARTA S.A.S._REGION 1_5000</t>
  </si>
  <si>
    <t>min03-P24-R1_YUBARTA S.A.S._REGION 1_999999</t>
  </si>
  <si>
    <t>min03-P24-R3_YUBARTA S.A.S._REGION 3_5000</t>
  </si>
  <si>
    <t>min03-P24-R3_YUBARTA S.A.S._REGION 3_999999</t>
  </si>
  <si>
    <t>min03-P24-R4_YUBARTA S.A.S._REGION 4_5000</t>
  </si>
  <si>
    <t>min03-P24-R4_YUBARTA S.A.S._REGION 4_999999</t>
  </si>
  <si>
    <t>min03-P24-R5_YUBARTA S.A.S._REGION 5_5000</t>
  </si>
  <si>
    <t>min03-P24-R5_YUBARTA S.A.S._REGION 5_999999</t>
  </si>
  <si>
    <t>min03-P24-R6_CONSORCIO C2-2024_REGION 6_5000</t>
  </si>
  <si>
    <t>min03-P24-R6_CONSORCIO C2-2024_REGION 6_999999</t>
  </si>
  <si>
    <t>min03-P24-R6_YUBARTA S.A.S._REGION 6_5000</t>
  </si>
  <si>
    <t>min03-P24-R6_YUBARTA S.A.S._REGION 6_999999</t>
  </si>
  <si>
    <t>min03-P24-R6_UNIÓN TEMPORAL 24_REGION 6_5000</t>
  </si>
  <si>
    <t>min03-P24-R6_UNIÓN TEMPORAL 24_REGION 6_999999</t>
  </si>
  <si>
    <t>min03-P24-R7_UNION TEMPORAL ACUERDO KB-2024_REGION 7_5000</t>
  </si>
  <si>
    <t>min03-P24-R7_UNION TEMPORAL ACUERDO KB-2024_REGION 7_999999</t>
  </si>
  <si>
    <t>min03-P24-R7_DISMOTOS PM EU_REGION 7_5000</t>
  </si>
  <si>
    <t>min03-P24-R7_DISMOTOS PM EU_REGION 7_999999</t>
  </si>
  <si>
    <t>min03-P24-R7_DISTRIBUCIÓN Y SERVICIO SAS_REGION 7_5000</t>
  </si>
  <si>
    <t>min03-P24-R7_DISTRIBUCIÓN Y SERVICIO SAS_REGION 7_999999</t>
  </si>
  <si>
    <t>min03-P24-R7_LEONEL RODRIGUEZ RAMOS_REGION 7_5000</t>
  </si>
  <si>
    <t>min03-P24-R7_LEONEL RODRIGUEZ RAMOS_REGION 7_999999</t>
  </si>
  <si>
    <t>min03-P24-R7_UTPRESENTE TEXTIL 2024_REGION 7_5000</t>
  </si>
  <si>
    <t>min03-P24-R7_UTPRESENTE TEXTIL 2024_REGION 7_999999</t>
  </si>
  <si>
    <t>min03-P24-R7_BOSTONIA SAS_REGION 7_5000</t>
  </si>
  <si>
    <t>min03-P24-R7_BOSTONIA SAS_REGION 7_999999</t>
  </si>
  <si>
    <t>min03-P24-R7_UT SOLUCIONES ANC_REGION 7_5000</t>
  </si>
  <si>
    <t>min03-P24-R7_UT SOLUCIONES ANC_REGION 7_999999</t>
  </si>
  <si>
    <t>min03-P24-R7_UT ALTEX+_REGION 7_5000</t>
  </si>
  <si>
    <t>min03-P24-R7_UT ALTEX+_REGION 7_999999</t>
  </si>
  <si>
    <t>min03-P24-R7_MANUFACTURAS CAPITEX SAS_REGION 7_5000</t>
  </si>
  <si>
    <t>min03-P24-R7_MANUFACTURAS CAPITEX SAS_REGION 7_999999</t>
  </si>
  <si>
    <t>min03-P24-R7_INVERSIONES SARHEM DE COLOMBIA S.A.S._REGION 7_5000</t>
  </si>
  <si>
    <t>min03-P24-R7_INVERSIONES SARHEM DE COLOMBIA S.A.S._REGION 7_999999</t>
  </si>
  <si>
    <t>min03-P24-R7_UT FACOCREAR 2024_REGION 7_5000</t>
  </si>
  <si>
    <t>min03-P24-R7_UT FACOCREAR 2024_REGION 7_999999</t>
  </si>
  <si>
    <t>min03-P24-R7_CONSORCIO ACUERDO MARCO MTH – II_REGION 7_5000</t>
  </si>
  <si>
    <t>min03-P24-R7_CONSORCIO ACUERDO MARCO MTH – II_REGION 7_999999</t>
  </si>
  <si>
    <t>min03-P70-R1_MILITARY INDUSTRIES SAS_REGION 1_3000</t>
  </si>
  <si>
    <t>min03-P70-R1_MILITARY INDUSTRIES SAS_REGION 1_10000</t>
  </si>
  <si>
    <t>min03-P70-R1_MILITARY INDUSTRIES SAS_REGION 1_999999</t>
  </si>
  <si>
    <t>min03-P70-R3_MILITARY INDUSTRIES SAS_REGION 3_3000</t>
  </si>
  <si>
    <t>min03-P70-R3_MILITARY INDUSTRIES SAS_REGION 3_10000</t>
  </si>
  <si>
    <t>min03-P70-R3_MILITARY INDUSTRIES SAS_REGION 3_999999</t>
  </si>
  <si>
    <t>min03-P70-R4_MILITARY INDUSTRIES SAS_REGION 4_3000</t>
  </si>
  <si>
    <t>min03-P70-R4_MILITARY INDUSTRIES SAS_REGION 4_10000</t>
  </si>
  <si>
    <t>min03-P70-R4_MILITARY INDUSTRIES SAS_REGION 4_999999</t>
  </si>
  <si>
    <t>min03-P70-R5_MILITARY INDUSTRIES SAS_REGION 5_3000</t>
  </si>
  <si>
    <t>min03-P70-R5_MILITARY INDUSTRIES SAS_REGION 5_10000</t>
  </si>
  <si>
    <t>min03-P70-R5_MILITARY INDUSTRIES SAS_REGION 5_999999</t>
  </si>
  <si>
    <t>min03-P70-R6_MILITARY INDUSTRIES SAS_REGION 6_3000</t>
  </si>
  <si>
    <t>min03-P70-R6_MILITARY INDUSTRIES SAS_REGION 6_10000</t>
  </si>
  <si>
    <t>min03-P70-R6_MILITARY INDUSTRIES SAS_REGION 6_999999</t>
  </si>
  <si>
    <t>min03-P70-R7_INDUSTRIAS ERREGE S.A.S._REGION 7_3000</t>
  </si>
  <si>
    <t>min03-P70-R7_INDUSTRIAS ERREGE S.A.S._REGION 7_10000</t>
  </si>
  <si>
    <t>min03-P70-R7_INDUSTRIAS ERREGE S.A.S._REGION 7_999999</t>
  </si>
  <si>
    <t>min03-P70-R7_DISMOTOS PM EU_REGION 7_3000</t>
  </si>
  <si>
    <t>min03-P70-R7_DISMOTOS PM EU_REGION 7_10000</t>
  </si>
  <si>
    <t>min03-P70-R7_DISMOTOS PM EU_REGION 7_999999</t>
  </si>
  <si>
    <t>min03-P70-R7_MOZT DE COLOMBIA SAS_REGION 7_3000</t>
  </si>
  <si>
    <t>min03-P70-R7_MOZT DE COLOMBIA SAS_REGION 7_10000</t>
  </si>
  <si>
    <t>min03-P70-R7_MOZT DE COLOMBIA SAS_REGION 7_999999</t>
  </si>
  <si>
    <t>min03-P70-R7_UNIÓN TEMPORAL OP-INTENDENCIA_REGION 7_3000</t>
  </si>
  <si>
    <t>min03-P70-R7_UNIÓN TEMPORAL OP-INTENDENCIA_REGION 7_10000</t>
  </si>
  <si>
    <t>min03-P70-R7_UNIÓN TEMPORAL OP-INTENDENCIA_REGION 7_999999</t>
  </si>
  <si>
    <t>min03-P70-R7_BOSTONIA SAS_REGION 7_3000</t>
  </si>
  <si>
    <t>min03-P70-R7_BOSTONIA SAS_REGION 7_10000</t>
  </si>
  <si>
    <t>min03-P70-R7_BOSTONIA SAS_REGION 7_999999</t>
  </si>
  <si>
    <t>min03-P70-R7_UT SOLUCIONES ANC_REGION 7_3000</t>
  </si>
  <si>
    <t>min03-P70-R7_UT SOLUCIONES ANC_REGION 7_10000</t>
  </si>
  <si>
    <t>min03-P70-R7_UT SOLUCIONES ANC_REGION 7_999999</t>
  </si>
  <si>
    <t>min03-P70-R7_UT ALTEX+_REGION 7_3000</t>
  </si>
  <si>
    <t>min03-P70-R7_UT ALTEX+_REGION 7_10000</t>
  </si>
  <si>
    <t>min03-P70-R7_UT ALTEX+_REGION 7_999999</t>
  </si>
  <si>
    <t>min03-P25-R1_MILITARY INDUSTRIES SAS_REGION 1_5000</t>
  </si>
  <si>
    <t>min03-P25-R1_MILITARY INDUSTRIES SAS_REGION 1_999999</t>
  </si>
  <si>
    <t>min03-P25-R1_UT MARSAM INTE RAMERICANA_REGION 1_5000</t>
  </si>
  <si>
    <t>min03-P25-R1_UT MARSAM INTE RAMERICANA_REGION 1_999999</t>
  </si>
  <si>
    <t>min03-P25-R3_MILITARY INDUSTRIES SAS_REGION 3_5000</t>
  </si>
  <si>
    <t>min03-P25-R3_MILITARY INDUSTRIES SAS_REGION 3_999999</t>
  </si>
  <si>
    <t>min03-P25-R3_UT MARSAM INTE RAMERICANA_REGION 3_5000</t>
  </si>
  <si>
    <t>min03-P25-R3_UT MARSAM INTE RAMERICANA_REGION 3_999999</t>
  </si>
  <si>
    <t>min03-P25-R4_MILITARY INDUSTRIES SAS_REGION 4_5000</t>
  </si>
  <si>
    <t>min03-P25-R4_MILITARY INDUSTRIES SAS_REGION 4_999999</t>
  </si>
  <si>
    <t>min03-P25-R4_UT MARSAM INTE RAMERICANA_REGION 4_5000</t>
  </si>
  <si>
    <t>min03-P25-R4_UT MARSAM INTE RAMERICANA_REGION 4_999999</t>
  </si>
  <si>
    <t>min03-P25-R5_MILITARY INDUSTRIES SAS_REGION 5_5000</t>
  </si>
  <si>
    <t>min03-P25-R5_MILITARY INDUSTRIES SAS_REGION 5_999999</t>
  </si>
  <si>
    <t>min03-P25-R5_UT MARSAM INTE RAMERICANA_REGION 5_5000</t>
  </si>
  <si>
    <t>min03-P25-R5_UT MARSAM INTE RAMERICANA_REGION 5_999999</t>
  </si>
  <si>
    <t>min03-P25-R6_YUBARTA S.A.S._REGION 6_5000</t>
  </si>
  <si>
    <t>min03-P25-R6_YUBARTA S.A.S._REGION 6_999999</t>
  </si>
  <si>
    <t>min03-P25-R6_MILITARY INDUSTRIES SAS_REGION 6_5000</t>
  </si>
  <si>
    <t>min03-P25-R6_MILITARY INDUSTRIES SAS_REGION 6_999999</t>
  </si>
  <si>
    <t>min03-P25-R6_UT MARSAM INTE RAMERICANA_REGION 6_5000</t>
  </si>
  <si>
    <t>min03-P25-R6_UT MARSAM INTE RAMERICANA_REGION 6_999999</t>
  </si>
  <si>
    <t>min03-P25-R7_UNION TEMPORAL ACUERDO KB-2024_REGION 7_5000</t>
  </si>
  <si>
    <t>min03-P25-R7_UNION TEMPORAL ACUERDO KB-2024_REGION 7_999999</t>
  </si>
  <si>
    <t>min03-P25-R7_IMDICOL SAS_REGION 7_5000</t>
  </si>
  <si>
    <t>min03-P25-R7_IMDICOL SAS_REGION 7_999999</t>
  </si>
  <si>
    <t>min03-P25-R7_BACET GROUP S.A.S._REGION 7_5000</t>
  </si>
  <si>
    <t>min03-P25-R7_BACET GROUP S.A.S._REGION 7_999999</t>
  </si>
  <si>
    <t>min03-P25-R7_BOSTONIA SAS_REGION 7_5000</t>
  </si>
  <si>
    <t>min03-P25-R7_BOSTONIA SAS_REGION 7_999999</t>
  </si>
  <si>
    <t>min03-P25-R7_UT ALTEX+_REGION 7_5000</t>
  </si>
  <si>
    <t>min03-P25-R7_UT ALTEX+_REGION 7_999999</t>
  </si>
  <si>
    <t>min03-P25-R7_INVERSIONES SARHEM DE COLOMBIA S.A.S._REGION 7_5000</t>
  </si>
  <si>
    <t>min03-P25-R7_INVERSIONES SARHEM DE COLOMBIA S.A.S._REGION 7_999999</t>
  </si>
  <si>
    <t>min03-P25-R7_REPRESENTACIONES CS SAS_REGION 7_5000</t>
  </si>
  <si>
    <t>min03-P25-R7_REPRESENTACIONES CS SAS_REGION 7_999999</t>
  </si>
  <si>
    <t>min03-P26-R1_CONSORCIO C2-2024_REGION 1_3000</t>
  </si>
  <si>
    <t>min03-P26-R1_CONSORCIO C2-2024_REGION 1_10000</t>
  </si>
  <si>
    <t>min03-P26-R1_CONSORCIO C2-2024_REGION 1_999999</t>
  </si>
  <si>
    <t>min03-P26-R1_UT FACOCREAR 2024_REGION 1_3000</t>
  </si>
  <si>
    <t>min03-P26-R1_UT FACOCREAR 2024_REGION 1_10000</t>
  </si>
  <si>
    <t>min03-P26-R1_UT FACOCREAR 2024_REGION 1_999999</t>
  </si>
  <si>
    <t>min03-P26-R1_UT MARSAM INTE RAMERICANA_REGION 1_3000</t>
  </si>
  <si>
    <t>min03-P26-R1_UT MARSAM INTE RAMERICANA_REGION 1_10000</t>
  </si>
  <si>
    <t>min03-P26-R1_UT MARSAM INTE RAMERICANA_REGION 1_999999</t>
  </si>
  <si>
    <t>min03-P26-R3_UT FACOCREAR 2024_REGION 3_3000</t>
  </si>
  <si>
    <t>min03-P26-R3_UT FACOCREAR 2024_REGION 3_10000</t>
  </si>
  <si>
    <t>min03-P26-R3_UT FACOCREAR 2024_REGION 3_999999</t>
  </si>
  <si>
    <t>min03-P26-R3_UT MARSAM INTE RAMERICANA_REGION 3_3000</t>
  </si>
  <si>
    <t>min03-P26-R3_UT MARSAM INTE RAMERICANA_REGION 3_10000</t>
  </si>
  <si>
    <t>min03-P26-R3_UT MARSAM INTE RAMERICANA_REGION 3_999999</t>
  </si>
  <si>
    <t>min03-P26-R4_UT FACOCREAR 2024_REGION 4_3000</t>
  </si>
  <si>
    <t>min03-P26-R4_UT FACOCREAR 2024_REGION 4_10000</t>
  </si>
  <si>
    <t>min03-P26-R4_UT FACOCREAR 2024_REGION 4_999999</t>
  </si>
  <si>
    <t>min03-P26-R4_UT MARSAM INTE RAMERICANA_REGION 4_3000</t>
  </si>
  <si>
    <t>min03-P26-R4_UT MARSAM INTE RAMERICANA_REGION 4_10000</t>
  </si>
  <si>
    <t>min03-P26-R4_UT MARSAM INTE RAMERICANA_REGION 4_999999</t>
  </si>
  <si>
    <t>min03-P26-R5_UT FACOCREAR 2024_REGION 5_3000</t>
  </si>
  <si>
    <t>min03-P26-R5_UT FACOCREAR 2024_REGION 5_10000</t>
  </si>
  <si>
    <t>min03-P26-R5_UT FACOCREAR 2024_REGION 5_999999</t>
  </si>
  <si>
    <t>min03-P26-R5_UT MARSAM INTE RAMERICANA_REGION 5_3000</t>
  </si>
  <si>
    <t>min03-P26-R5_UT MARSAM INTE RAMERICANA_REGION 5_10000</t>
  </si>
  <si>
    <t>min03-P26-R5_UT MARSAM INTE RAMERICANA_REGION 5_999999</t>
  </si>
  <si>
    <t>min03-P26-R6_CONSORCIO C2-2024_REGION 6_3000</t>
  </si>
  <si>
    <t>min03-P26-R6_CONSORCIO C2-2024_REGION 6_10000</t>
  </si>
  <si>
    <t>min03-P26-R6_CONSORCIO C2-2024_REGION 6_999999</t>
  </si>
  <si>
    <t>min03-P26-R6_YUBARTA S.A.S._REGION 6_3000</t>
  </si>
  <si>
    <t>min03-P26-R6_YUBARTA S.A.S._REGION 6_10000</t>
  </si>
  <si>
    <t>min03-P26-R6_YUBARTA S.A.S._REGION 6_999999</t>
  </si>
  <si>
    <t>min03-P26-R6_UNIÓN TEMPORAL 24_REGION 6_3000</t>
  </si>
  <si>
    <t>min03-P26-R6_UNIÓN TEMPORAL 24_REGION 6_10000</t>
  </si>
  <si>
    <t>min03-P26-R6_UNIÓN TEMPORAL 24_REGION 6_999999</t>
  </si>
  <si>
    <t>min03-P26-R6_BAZAR LA MONEDA SAS_REGION 6_3000</t>
  </si>
  <si>
    <t>min03-P26-R6_BAZAR LA MONEDA SAS_REGION 6_10000</t>
  </si>
  <si>
    <t>min03-P26-R6_BAZAR LA MONEDA SAS_REGION 6_999999</t>
  </si>
  <si>
    <t>min03-P26-R6_UT FACOCREAR 2024_REGION 6_3000</t>
  </si>
  <si>
    <t>min03-P26-R6_UT FACOCREAR 2024_REGION 6_10000</t>
  </si>
  <si>
    <t>min03-P26-R6_UT FACOCREAR 2024_REGION 6_999999</t>
  </si>
  <si>
    <t>min03-P26-R6_UT MARSAM INTE RAMERICANA_REGION 6_3000</t>
  </si>
  <si>
    <t>min03-P26-R6_UT MARSAM INTE RAMERICANA_REGION 6_10000</t>
  </si>
  <si>
    <t>min03-P26-R6_UT MARSAM INTE RAMERICANA_REGION 6_999999</t>
  </si>
  <si>
    <t>min03-P26-R7_UNION TEMPORAL ACUERDO KB-2024_REGION 7_3000</t>
  </si>
  <si>
    <t>min03-P26-R7_UNION TEMPORAL ACUERDO KB-2024_REGION 7_10000</t>
  </si>
  <si>
    <t>min03-P26-R7_UNION TEMPORAL ACUERDO KB-2024_REGION 7_999999</t>
  </si>
  <si>
    <t>min03-P26-R7_DISMOTOS PM EU_REGION 7_3000</t>
  </si>
  <si>
    <t>min03-P26-R7_DISMOTOS PM EU_REGION 7_10000</t>
  </si>
  <si>
    <t>min03-P26-R7_DISMOTOS PM EU_REGION 7_999999</t>
  </si>
  <si>
    <t>min03-P26-R7_IMDICOL SAS_REGION 7_3000</t>
  </si>
  <si>
    <t>min03-P26-R7_IMDICOL SAS_REGION 7_10000</t>
  </si>
  <si>
    <t>min03-P26-R7_IMDICOL SAS_REGION 7_999999</t>
  </si>
  <si>
    <t>min03-P26-R7_LEONEL RODRIGUEZ RAMOS_REGION 7_3000</t>
  </si>
  <si>
    <t>min03-P26-R7_LEONEL RODRIGUEZ RAMOS_REGION 7_10000</t>
  </si>
  <si>
    <t>min03-P26-R7_LEONEL RODRIGUEZ RAMOS_REGION 7_999999</t>
  </si>
  <si>
    <t>min03-P26-R7_UNION TEMPORAL COINPA_REGION 7_3000</t>
  </si>
  <si>
    <t>min03-P26-R7_UNION TEMPORAL COINPA_REGION 7_10000</t>
  </si>
  <si>
    <t>min03-P26-R7_UNION TEMPORAL COINPA_REGION 7_999999</t>
  </si>
  <si>
    <t>min03-P26-R7_BACET GROUP S.A.S._REGION 7_3000</t>
  </si>
  <si>
    <t>min03-P26-R7_BACET GROUP S.A.S._REGION 7_10000</t>
  </si>
  <si>
    <t>min03-P26-R7_BACET GROUP S.A.S._REGION 7_999999</t>
  </si>
  <si>
    <t>min03-P26-R7_NICHOLLS TACTICA SAS_REGION 7_3000</t>
  </si>
  <si>
    <t>min03-P26-R7_NICHOLLS TACTICA SAS_REGION 7_10000</t>
  </si>
  <si>
    <t>min03-P26-R7_NICHOLLS TACTICA SAS_REGION 7_999999</t>
  </si>
  <si>
    <t>min03-P26-R7_UNIÓN TEMPORAL OP-INTENDENCIA_REGION 7_3000</t>
  </si>
  <si>
    <t>min03-P26-R7_UNIÓN TEMPORAL OP-INTENDENCIA_REGION 7_10000</t>
  </si>
  <si>
    <t>min03-P26-R7_UNIÓN TEMPORAL OP-INTENDENCIA_REGION 7_999999</t>
  </si>
  <si>
    <t>min03-P26-R7_CREACIONES BAGS STAR SAS_REGION 7_3000</t>
  </si>
  <si>
    <t>min03-P26-R7_CREACIONES BAGS STAR SAS_REGION 7_10000</t>
  </si>
  <si>
    <t>min03-P26-R7_CREACIONES BAGS STAR SAS_REGION 7_999999</t>
  </si>
  <si>
    <t>min03-P26-R7_INDUCON SAS_REGION 7_3000</t>
  </si>
  <si>
    <t>min03-P26-R7_INDUCON SAS_REGION 7_10000</t>
  </si>
  <si>
    <t>min03-P26-R7_INDUCON SAS_REGION 7_999999</t>
  </si>
  <si>
    <t>min03-P26-R7_UTPRESENTE TEXTIL 2024_REGION 7_3000</t>
  </si>
  <si>
    <t>min03-P26-R7_UTPRESENTE TEXTIL 2024_REGION 7_10000</t>
  </si>
  <si>
    <t>min03-P26-R7_UTPRESENTE TEXTIL 2024_REGION 7_999999</t>
  </si>
  <si>
    <t>min03-P26-R7_BOSTONIA SAS_REGION 7_3000</t>
  </si>
  <si>
    <t>min03-P26-R7_BOSTONIA SAS_REGION 7_10000</t>
  </si>
  <si>
    <t>min03-P26-R7_BOSTONIA SAS_REGION 7_999999</t>
  </si>
  <si>
    <t>min03-P26-R7_UT SOLUCIONES ANC_REGION 7_3000</t>
  </si>
  <si>
    <t>min03-P26-R7_UT SOLUCIONES ANC_REGION 7_10000</t>
  </si>
  <si>
    <t>min03-P26-R7_UT SOLUCIONES ANC_REGION 7_999999</t>
  </si>
  <si>
    <t>min03-P26-R7_MILFORT SAS_REGION 7_3000</t>
  </si>
  <si>
    <t>min03-P26-R7_MILFORT SAS_REGION 7_10000</t>
  </si>
  <si>
    <t>min03-P26-R7_MILFORT SAS_REGION 7_999999</t>
  </si>
  <si>
    <t>min03-P26-R7_UT ALTEX+_REGION 7_3000</t>
  </si>
  <si>
    <t>min03-P26-R7_UT ALTEX+_REGION 7_10000</t>
  </si>
  <si>
    <t>min03-P26-R7_UT ALTEX+_REGION 7_999999</t>
  </si>
  <si>
    <t>min03-P26-R7_MANUFACTURAS CAPITEX SAS_REGION 7_3000</t>
  </si>
  <si>
    <t>min03-P26-R7_MANUFACTURAS CAPITEX SAS_REGION 7_10000</t>
  </si>
  <si>
    <t>min03-P26-R7_MANUFACTURAS CAPITEX SAS_REGION 7_999999</t>
  </si>
  <si>
    <t>min03-P26-R7_INDUSTRIAS SALGARI S.A.S_REGION 7_3000</t>
  </si>
  <si>
    <t>min03-P26-R7_INDUSTRIAS SALGARI S.A.S_REGION 7_10000</t>
  </si>
  <si>
    <t>min03-P26-R7_INDUSTRIAS SALGARI S.A.S_REGION 7_999999</t>
  </si>
  <si>
    <t>min03-P26-R7_UT DOTEC_REGION 7_3000</t>
  </si>
  <si>
    <t>min03-P26-R7_UT DOTEC_REGION 7_10000</t>
  </si>
  <si>
    <t>min03-P26-R7_UT DOTEC_REGION 7_999999</t>
  </si>
  <si>
    <t>min03-P26-R7_INVERSIONES SARHEM DE COLOMBIA S.A.S._REGION 7_3000</t>
  </si>
  <si>
    <t>min03-P26-R7_INVERSIONES SARHEM DE COLOMBIA S.A.S._REGION 7_10000</t>
  </si>
  <si>
    <t>min03-P26-R7_INVERSIONES SARHEM DE COLOMBIA S.A.S._REGION 7_999999</t>
  </si>
  <si>
    <t>min03-P26-R7_CONSORCIO ACUERDO MARCO MTH – II_REGION 7_3000</t>
  </si>
  <si>
    <t>min03-P26-R7_CONSORCIO ACUERDO MARCO MTH – II_REGION 7_10000</t>
  </si>
  <si>
    <t>min03-P26-R7_CONSORCIO ACUERDO MARCO MTH – II_REGION 7_999999</t>
  </si>
  <si>
    <t>min03-P27-R1_UT FACOCREAR 2024_REGION 1_3000</t>
  </si>
  <si>
    <t>min03-P27-R1_UT FACOCREAR 2024_REGION 1_10000</t>
  </si>
  <si>
    <t>min03-P27-R1_UT FACOCREAR 2024_REGION 1_999999</t>
  </si>
  <si>
    <t>min03-P27-R1_UT MARSAM INTE RAMERICANA_REGION 1_3000</t>
  </si>
  <si>
    <t>min03-P27-R1_UT MARSAM INTE RAMERICANA_REGION 1_10000</t>
  </si>
  <si>
    <t>min03-P27-R1_UT MARSAM INTE RAMERICANA_REGION 1_999999</t>
  </si>
  <si>
    <t>min03-P27-R3_UT FACOCREAR 2024_REGION 3_3000</t>
  </si>
  <si>
    <t>min03-P27-R3_UT FACOCREAR 2024_REGION 3_10000</t>
  </si>
  <si>
    <t>min03-P27-R3_UT FACOCREAR 2024_REGION 3_999999</t>
  </si>
  <si>
    <t>min03-P27-R3_UT MARSAM INTE RAMERICANA_REGION 3_3000</t>
  </si>
  <si>
    <t>min03-P27-R3_UT MARSAM INTE RAMERICANA_REGION 3_10000</t>
  </si>
  <si>
    <t>min03-P27-R3_UT MARSAM INTE RAMERICANA_REGION 3_999999</t>
  </si>
  <si>
    <t>min03-P27-R4_UT FACOCREAR 2024_REGION 4_3000</t>
  </si>
  <si>
    <t>min03-P27-R4_UT FACOCREAR 2024_REGION 4_10000</t>
  </si>
  <si>
    <t>min03-P27-R4_UT FACOCREAR 2024_REGION 4_999999</t>
  </si>
  <si>
    <t>min03-P27-R4_UT MARSAM INTE RAMERICANA_REGION 4_3000</t>
  </si>
  <si>
    <t>min03-P27-R4_UT MARSAM INTE RAMERICANA_REGION 4_10000</t>
  </si>
  <si>
    <t>min03-P27-R4_UT MARSAM INTE RAMERICANA_REGION 4_999999</t>
  </si>
  <si>
    <t>min03-P27-R5_UT FACOCREAR 2024_REGION 5_3000</t>
  </si>
  <si>
    <t>min03-P27-R5_UT FACOCREAR 2024_REGION 5_10000</t>
  </si>
  <si>
    <t>min03-P27-R5_UT FACOCREAR 2024_REGION 5_999999</t>
  </si>
  <si>
    <t>min03-P27-R5_UT MARSAM INTE RAMERICANA_REGION 5_3000</t>
  </si>
  <si>
    <t>min03-P27-R5_UT MARSAM INTE RAMERICANA_REGION 5_10000</t>
  </si>
  <si>
    <t>min03-P27-R5_UT MARSAM INTE RAMERICANA_REGION 5_999999</t>
  </si>
  <si>
    <t>min03-P27-R6_CONSORCIO C2-2024_REGION 6_3000</t>
  </si>
  <si>
    <t>min03-P27-R6_CONSORCIO C2-2024_REGION 6_10000</t>
  </si>
  <si>
    <t>min03-P27-R6_CONSORCIO C2-2024_REGION 6_999999</t>
  </si>
  <si>
    <t>min03-P27-R6_YUBARTA S.A.S._REGION 6_3000</t>
  </si>
  <si>
    <t>min03-P27-R6_YUBARTA S.A.S._REGION 6_10000</t>
  </si>
  <si>
    <t>min03-P27-R6_YUBARTA S.A.S._REGION 6_999999</t>
  </si>
  <si>
    <t>min03-P27-R6_UNIÓN TEMPORAL 24_REGION 6_3000</t>
  </si>
  <si>
    <t>min03-P27-R6_UNIÓN TEMPORAL 24_REGION 6_10000</t>
  </si>
  <si>
    <t>min03-P27-R6_UNIÓN TEMPORAL 24_REGION 6_999999</t>
  </si>
  <si>
    <t>min03-P27-R6_UT FACOCREAR 2024_REGION 6_3000</t>
  </si>
  <si>
    <t>min03-P27-R6_UT FACOCREAR 2024_REGION 6_10000</t>
  </si>
  <si>
    <t>min03-P27-R6_UT FACOCREAR 2024_REGION 6_999999</t>
  </si>
  <si>
    <t>min03-P27-R6_UT MARSAM INTE RAMERICANA_REGION 6_3000</t>
  </si>
  <si>
    <t>min03-P27-R6_UT MARSAM INTE RAMERICANA_REGION 6_10000</t>
  </si>
  <si>
    <t>min03-P27-R6_UT MARSAM INTE RAMERICANA_REGION 6_999999</t>
  </si>
  <si>
    <t>min03-P27-R7_UNION TEMPORAL ACUERDO KB-2024_REGION 7_3000</t>
  </si>
  <si>
    <t>min03-P27-R7_UNION TEMPORAL ACUERDO KB-2024_REGION 7_10000</t>
  </si>
  <si>
    <t>min03-P27-R7_UNION TEMPORAL ACUERDO KB-2024_REGION 7_999999</t>
  </si>
  <si>
    <t>min03-P27-R7_DISMOTOS PM EU_REGION 7_3000</t>
  </si>
  <si>
    <t>min03-P27-R7_DISMOTOS PM EU_REGION 7_10000</t>
  </si>
  <si>
    <t>min03-P27-R7_DISMOTOS PM EU_REGION 7_999999</t>
  </si>
  <si>
    <t>min03-P27-R7_DISTRIBUCIÓN Y SERVICIO SAS_REGION 7_3000</t>
  </si>
  <si>
    <t>min03-P27-R7_DISTRIBUCIÓN Y SERVICIO SAS_REGION 7_10000</t>
  </si>
  <si>
    <t>min03-P27-R7_DISTRIBUCIÓN Y SERVICIO SAS_REGION 7_999999</t>
  </si>
  <si>
    <t>min03-P27-R7_IMDICOL SAS_REGION 7_3000</t>
  </si>
  <si>
    <t>min03-P27-R7_IMDICOL SAS_REGION 7_10000</t>
  </si>
  <si>
    <t>min03-P27-R7_IMDICOL SAS_REGION 7_999999</t>
  </si>
  <si>
    <t>min03-P27-R7_LEONEL RODRIGUEZ RAMOS_REGION 7_3000</t>
  </si>
  <si>
    <t>min03-P27-R7_LEONEL RODRIGUEZ RAMOS_REGION 7_10000</t>
  </si>
  <si>
    <t>min03-P27-R7_LEONEL RODRIGUEZ RAMOS_REGION 7_999999</t>
  </si>
  <si>
    <t>min03-P27-R7_UNION TEMPORAL COINPA_REGION 7_3000</t>
  </si>
  <si>
    <t>min03-P27-R7_UNION TEMPORAL COINPA_REGION 7_10000</t>
  </si>
  <si>
    <t>min03-P27-R7_UNION TEMPORAL COINPA_REGION 7_999999</t>
  </si>
  <si>
    <t>min03-P27-R7_NICHOLLS TACTICA SAS_REGION 7_3000</t>
  </si>
  <si>
    <t>min03-P27-R7_NICHOLLS TACTICA SAS_REGION 7_10000</t>
  </si>
  <si>
    <t>min03-P27-R7_NICHOLLS TACTICA SAS_REGION 7_999999</t>
  </si>
  <si>
    <t>min03-P27-R7_UNIÓN TEMPORAL OP-INTENDENCIA_REGION 7_3000</t>
  </si>
  <si>
    <t>min03-P27-R7_UNIÓN TEMPORAL OP-INTENDENCIA_REGION 7_10000</t>
  </si>
  <si>
    <t>min03-P27-R7_UNIÓN TEMPORAL OP-INTENDENCIA_REGION 7_999999</t>
  </si>
  <si>
    <t>min03-P27-R7_CREACIONES BAGS STAR SAS_REGION 7_3000</t>
  </si>
  <si>
    <t>min03-P27-R7_CREACIONES BAGS STAR SAS_REGION 7_10000</t>
  </si>
  <si>
    <t>min03-P27-R7_CREACIONES BAGS STAR SAS_REGION 7_999999</t>
  </si>
  <si>
    <t>min03-P27-R7_INDUCON SAS_REGION 7_3000</t>
  </si>
  <si>
    <t>min03-P27-R7_INDUCON SAS_REGION 7_10000</t>
  </si>
  <si>
    <t>min03-P27-R7_INDUCON SAS_REGION 7_999999</t>
  </si>
  <si>
    <t>min03-P27-R7_UTPRESENTE TEXTIL 2024_REGION 7_3000</t>
  </si>
  <si>
    <t>min03-P27-R7_UTPRESENTE TEXTIL 2024_REGION 7_10000</t>
  </si>
  <si>
    <t>min03-P27-R7_UTPRESENTE TEXTIL 2024_REGION 7_999999</t>
  </si>
  <si>
    <t>min03-P27-R7_BOSTONIA SAS_REGION 7_3000</t>
  </si>
  <si>
    <t>min03-P27-R7_BOSTONIA SAS_REGION 7_10000</t>
  </si>
  <si>
    <t>min03-P27-R7_BOSTONIA SAS_REGION 7_999999</t>
  </si>
  <si>
    <t>min03-P27-R7_UNIÓN TEMPORAL TACTICAL DEFENSE_REGION 7_3000</t>
  </si>
  <si>
    <t>min03-P27-R7_UNIÓN TEMPORAL TACTICAL DEFENSE_REGION 7_10000</t>
  </si>
  <si>
    <t>min03-P27-R7_UNIÓN TEMPORAL TACTICAL DEFENSE_REGION 7_999999</t>
  </si>
  <si>
    <t>min03-P27-R7_UT SOLUCIONES ANC_REGION 7_3000</t>
  </si>
  <si>
    <t>min03-P27-R7_UT SOLUCIONES ANC_REGION 7_10000</t>
  </si>
  <si>
    <t>min03-P27-R7_UT SOLUCIONES ANC_REGION 7_999999</t>
  </si>
  <si>
    <t>min03-P27-R7_MILFORT SAS_REGION 7_3000</t>
  </si>
  <si>
    <t>min03-P27-R7_MILFORT SAS_REGION 7_10000</t>
  </si>
  <si>
    <t>min03-P27-R7_MILFORT SAS_REGION 7_999999</t>
  </si>
  <si>
    <t>min03-P27-R7_UT ALTEX+_REGION 7_3000</t>
  </si>
  <si>
    <t>min03-P27-R7_UT ALTEX+_REGION 7_10000</t>
  </si>
  <si>
    <t>min03-P27-R7_UT ALTEX+_REGION 7_999999</t>
  </si>
  <si>
    <t>min03-P27-R7_MANUFACTURAS CAPITEX SAS_REGION 7_3000</t>
  </si>
  <si>
    <t>min03-P27-R7_MANUFACTURAS CAPITEX SAS_REGION 7_10000</t>
  </si>
  <si>
    <t>min03-P27-R7_MANUFACTURAS CAPITEX SAS_REGION 7_999999</t>
  </si>
  <si>
    <t>min03-P27-R7_INDUSTRIAS SALGARI S.A.S_REGION 7_3000</t>
  </si>
  <si>
    <t>min03-P27-R7_INDUSTRIAS SALGARI S.A.S_REGION 7_10000</t>
  </si>
  <si>
    <t>min03-P27-R7_INDUSTRIAS SALGARI S.A.S_REGION 7_999999</t>
  </si>
  <si>
    <t>min03-P27-R7_INVERSIONES SARHEM DE COLOMBIA S.A.S._REGION 7_3000</t>
  </si>
  <si>
    <t>min03-P27-R7_INVERSIONES SARHEM DE COLOMBIA S.A.S._REGION 7_10000</t>
  </si>
  <si>
    <t>min03-P27-R7_INVERSIONES SARHEM DE COLOMBIA S.A.S._REGION 7_999999</t>
  </si>
  <si>
    <t>min03-P27-R7_CONSORCIO ACUERDO MARCO MTH – II_REGION 7_3000</t>
  </si>
  <si>
    <t>min03-P27-R7_CONSORCIO ACUERDO MARCO MTH – II_REGION 7_10000</t>
  </si>
  <si>
    <t>min03-P27-R7_CONSORCIO ACUERDO MARCO MTH – II_REGION 7_999999</t>
  </si>
  <si>
    <t>min03-P73-R1_MILITARY INDUSTRIES SAS_REGION 1_3000</t>
  </si>
  <si>
    <t>min03-P73-R1_MILITARY INDUSTRIES SAS_REGION 1_10000</t>
  </si>
  <si>
    <t>min03-P73-R1_MILITARY INDUSTRIES SAS_REGION 1_999999</t>
  </si>
  <si>
    <t>min03-P73-R1_UT FACOCREAR 2024_REGION 1_3000</t>
  </si>
  <si>
    <t>min03-P73-R1_UT FACOCREAR 2024_REGION 1_10000</t>
  </si>
  <si>
    <t>min03-P73-R1_UT FACOCREAR 2024_REGION 1_999999</t>
  </si>
  <si>
    <t>min03-P73-R3_MILITARY INDUSTRIES SAS_REGION 3_3000</t>
  </si>
  <si>
    <t>min03-P73-R3_MILITARY INDUSTRIES SAS_REGION 3_10000</t>
  </si>
  <si>
    <t>min03-P73-R3_MILITARY INDUSTRIES SAS_REGION 3_999999</t>
  </si>
  <si>
    <t>min03-P73-R3_UT FACOCREAR 2024_REGION 3_3000</t>
  </si>
  <si>
    <t>min03-P73-R3_UT FACOCREAR 2024_REGION 3_10000</t>
  </si>
  <si>
    <t>min03-P73-R3_UT FACOCREAR 2024_REGION 3_999999</t>
  </si>
  <si>
    <t>min03-P73-R4_MILITARY INDUSTRIES SAS_REGION 4_3000</t>
  </si>
  <si>
    <t>min03-P73-R4_MILITARY INDUSTRIES SAS_REGION 4_10000</t>
  </si>
  <si>
    <t>min03-P73-R4_MILITARY INDUSTRIES SAS_REGION 4_999999</t>
  </si>
  <si>
    <t>min03-P73-R4_UT FACOCREAR 2024_REGION 4_3000</t>
  </si>
  <si>
    <t>min03-P73-R4_UT FACOCREAR 2024_REGION 4_10000</t>
  </si>
  <si>
    <t>min03-P73-R4_UT FACOCREAR 2024_REGION 4_999999</t>
  </si>
  <si>
    <t>min03-P73-R5_MILITARY INDUSTRIES SAS_REGION 5_3000</t>
  </si>
  <si>
    <t>min03-P73-R5_MILITARY INDUSTRIES SAS_REGION 5_10000</t>
  </si>
  <si>
    <t>min03-P73-R5_MILITARY INDUSTRIES SAS_REGION 5_999999</t>
  </si>
  <si>
    <t>min03-P73-R5_UT FACOCREAR 2024_REGION 5_3000</t>
  </si>
  <si>
    <t>min03-P73-R5_UT FACOCREAR 2024_REGION 5_10000</t>
  </si>
  <si>
    <t>min03-P73-R5_UT FACOCREAR 2024_REGION 5_999999</t>
  </si>
  <si>
    <t>min03-P73-R6_MILITARY INDUSTRIES SAS_REGION 6_3000</t>
  </si>
  <si>
    <t>min03-P73-R6_MILITARY INDUSTRIES SAS_REGION 6_10000</t>
  </si>
  <si>
    <t>min03-P73-R6_MILITARY INDUSTRIES SAS_REGION 6_999999</t>
  </si>
  <si>
    <t>min03-P73-R6_UT FACOCREAR 2024_REGION 6_3000</t>
  </si>
  <si>
    <t>min03-P73-R6_UT FACOCREAR 2024_REGION 6_10000</t>
  </si>
  <si>
    <t>min03-P73-R6_UT FACOCREAR 2024_REGION 6_999999</t>
  </si>
  <si>
    <t>min03-P73-R7_MOZT DE COLOMBIA SAS_REGION 7_3000</t>
  </si>
  <si>
    <t>min03-P73-R7_MOZT DE COLOMBIA SAS_REGION 7_10000</t>
  </si>
  <si>
    <t>min03-P73-R7_MOZT DE COLOMBIA SAS_REGION 7_999999</t>
  </si>
  <si>
    <t>min03-P73-R7_UTPRESENTE TEXTIL 2024_REGION 7_3000</t>
  </si>
  <si>
    <t>min03-P73-R7_UTPRESENTE TEXTIL 2024_REGION 7_10000</t>
  </si>
  <si>
    <t>min03-P73-R7_UTPRESENTE TEXTIL 2024_REGION 7_999999</t>
  </si>
  <si>
    <t>min03-P73-R7_BOSTONIA SAS_REGION 7_3000</t>
  </si>
  <si>
    <t>min03-P73-R7_BOSTONIA SAS_REGION 7_10000</t>
  </si>
  <si>
    <t>min03-P73-R7_BOSTONIA SAS_REGION 7_999999</t>
  </si>
  <si>
    <t>min03-P73-R7_UT ALTEX+_REGION 7_3000</t>
  </si>
  <si>
    <t>min03-P73-R7_UT ALTEX+_REGION 7_10000</t>
  </si>
  <si>
    <t>min03-P73-R7_UT ALTEX+_REGION 7_999999</t>
  </si>
  <si>
    <t>min03-P73-R7_INVERSIONES SARHEM DE COLOMBIA S.A.S._REGION 7_3000</t>
  </si>
  <si>
    <t>min03-P73-R7_INVERSIONES SARHEM DE COLOMBIA S.A.S._REGION 7_10000</t>
  </si>
  <si>
    <t>min03-P73-R7_INVERSIONES SARHEM DE COLOMBIA S.A.S._REGION 7_999999</t>
  </si>
  <si>
    <t>min03-P73-R7_REPRESENTACIONES CS SAS_REGION 7_3000</t>
  </si>
  <si>
    <t>min03-P73-R7_REPRESENTACIONES CS SAS_REGION 7_10000</t>
  </si>
  <si>
    <t>min03-P73-R7_REPRESENTACIONES CS SAS_REGION 7_999999</t>
  </si>
  <si>
    <t>min03-P28-R1_CONSORCIO C2-2024_REGION 1_5000</t>
  </si>
  <si>
    <t>min03-P28-R1_CONSORCIO C2-2024_REGION 1_999999</t>
  </si>
  <si>
    <t>min03-P28-R1_UT FACOCREAR 2024_REGION 1_5000</t>
  </si>
  <si>
    <t>min03-P28-R1_UT FACOCREAR 2024_REGION 1_999999</t>
  </si>
  <si>
    <t>min03-P28-R1_UT MARSAM INTE RAMERICANA_REGION 1_5000</t>
  </si>
  <si>
    <t>min03-P28-R1_UT MARSAM INTE RAMERICANA_REGION 1_999999</t>
  </si>
  <si>
    <t>min03-P28-R2_UT MARSAM INTE RAMERICANA_REGION 2_5000</t>
  </si>
  <si>
    <t>min03-P28-R2_UT MARSAM INTE RAMERICANA_REGION 2_999999</t>
  </si>
  <si>
    <t>min03-P28-R3_UT FACOCREAR 2024_REGION 3_5000</t>
  </si>
  <si>
    <t>min03-P28-R3_UT FACOCREAR 2024_REGION 3_999999</t>
  </si>
  <si>
    <t>min03-P28-R3_UT MARSAM INTE RAMERICANA_REGION 3_5000</t>
  </si>
  <si>
    <t>min03-P28-R3_UT MARSAM INTE RAMERICANA_REGION 3_999999</t>
  </si>
  <si>
    <t>min03-P28-R4_UT FACOCREAR 2024_REGION 4_5000</t>
  </si>
  <si>
    <t>min03-P28-R4_UT FACOCREAR 2024_REGION 4_999999</t>
  </si>
  <si>
    <t>min03-P28-R5_UT FACOCREAR 2024_REGION 5_5000</t>
  </si>
  <si>
    <t>min03-P28-R5_UT FACOCREAR 2024_REGION 5_999999</t>
  </si>
  <si>
    <t>min03-P28-R5_UT MARSAM INTE RAMERICANA_REGION 5_5000</t>
  </si>
  <si>
    <t>min03-P28-R5_UT MARSAM INTE RAMERICANA_REGION 5_999999</t>
  </si>
  <si>
    <t>min03-P28-R6_CONSORCIO C2-2024_REGION 6_5000</t>
  </si>
  <si>
    <t>min03-P28-R6_CONSORCIO C2-2024_REGION 6_999999</t>
  </si>
  <si>
    <t>min03-P28-R6_YUBARTA S.A.S._REGION 6_5000</t>
  </si>
  <si>
    <t>min03-P28-R6_YUBARTA S.A.S._REGION 6_999999</t>
  </si>
  <si>
    <t>min03-P28-R6_UNIÓN TEMPORAL 24_REGION 6_5000</t>
  </si>
  <si>
    <t>min03-P28-R6_UNIÓN TEMPORAL 24_REGION 6_999999</t>
  </si>
  <si>
    <t>min03-P28-R6_UT MARSAM INTE RAMERICANA_REGION 6_5000</t>
  </si>
  <si>
    <t>min03-P28-R6_UT MARSAM INTE RAMERICANA_REGION 6_999999</t>
  </si>
  <si>
    <t>min03-P28-R7_INVERSIONES E IMPORTACIONES SDER AP SAS_REGION 7_5000</t>
  </si>
  <si>
    <t>min03-P28-R7_INVERSIONES E IMPORTACIONES SDER AP SAS_REGION 7_999999</t>
  </si>
  <si>
    <t>min03-P28-R7_DISMOTOS PM EU_REGION 7_5000</t>
  </si>
  <si>
    <t>min03-P28-R7_DISMOTOS PM EU_REGION 7_999999</t>
  </si>
  <si>
    <t>min03-P28-R7_DISTRIBUCIÓN Y SERVICIO SAS_REGION 7_5000</t>
  </si>
  <si>
    <t>min03-P28-R7_DISTRIBUCIÓN Y SERVICIO SAS_REGION 7_999999</t>
  </si>
  <si>
    <t>min03-P28-R7_LEONEL RODRIGUEZ RAMOS_REGION 7_5000</t>
  </si>
  <si>
    <t>min03-P28-R7_LEONEL RODRIGUEZ RAMOS_REGION 7_999999</t>
  </si>
  <si>
    <t>min03-P28-R7_BACET GROUP S.A.S._REGION 7_5000</t>
  </si>
  <si>
    <t>min03-P28-R7_BACET GROUP S.A.S._REGION 7_999999</t>
  </si>
  <si>
    <t>min03-P28-R7_UTPRESENTE TEXTIL 2024_REGION 7_5000</t>
  </si>
  <si>
    <t>min03-P28-R7_UTPRESENTE TEXTIL 2024_REGION 7_999999</t>
  </si>
  <si>
    <t>min03-P28-R7_BOSTONIA SAS_REGION 7_5000</t>
  </si>
  <si>
    <t>min03-P28-R7_BOSTONIA SAS_REGION 7_999999</t>
  </si>
  <si>
    <t>min03-P28-R7_UT SOLUCIONES ANC_REGION 7_5000</t>
  </si>
  <si>
    <t>min03-P28-R7_UT SOLUCIONES ANC_REGION 7_999999</t>
  </si>
  <si>
    <t>min03-P28-R7_MILFORT SAS_REGION 7_5000</t>
  </si>
  <si>
    <t>min03-P28-R7_MILFORT SAS_REGION 7_999999</t>
  </si>
  <si>
    <t>min03-P28-R7_UT ALTEX+_REGION 7_5000</t>
  </si>
  <si>
    <t>min03-P28-R7_UT ALTEX+_REGION 7_999999</t>
  </si>
  <si>
    <t>min03-P28-R7_MANUFACTURAS CAPITEX SAS_REGION 7_5000</t>
  </si>
  <si>
    <t>min03-P28-R7_MANUFACTURAS CAPITEX SAS_REGION 7_999999</t>
  </si>
  <si>
    <t>min03-P28-R7_C.I. DISTRIHOGAR S.A.S._REGION 7_5000</t>
  </si>
  <si>
    <t>min03-P28-R7_C.I. DISTRIHOGAR S.A.S._REGION 7_999999</t>
  </si>
  <si>
    <t>min03-P28-R7_INVERSIONES SARHEM DE COLOMBIA S.A.S._REGION 7_5000</t>
  </si>
  <si>
    <t>min03-P28-R7_INVERSIONES SARHEM DE COLOMBIA S.A.S._REGION 7_999999</t>
  </si>
  <si>
    <t>min03-P28-R7_REPRESENTACIONES CS SAS_REGION 7_5000</t>
  </si>
  <si>
    <t>min03-P28-R7_REPRESENTACIONES CS SAS_REGION 7_999999</t>
  </si>
  <si>
    <t>min03-P29-R1_UT MARSAM INTE RAMERICANA_REGION 1_3000</t>
  </si>
  <si>
    <t>min03-P29-R1_UT MARSAM INTE RAMERICANA_REGION 1_10000</t>
  </si>
  <si>
    <t>min03-P29-R1_UT MARSAM INTE RAMERICANA_REGION 1_999999</t>
  </si>
  <si>
    <t>min03-P29-R2_UT MARSAM INTE RAMERICANA_REGION 2_3000</t>
  </si>
  <si>
    <t>min03-P29-R2_UT MARSAM INTE RAMERICANA_REGION 2_10000</t>
  </si>
  <si>
    <t>min03-P29-R2_UT MARSAM INTE RAMERICANA_REGION 2_999999</t>
  </si>
  <si>
    <t>min03-P29-R3_UT MARSAM INTE RAMERICANA_REGION 3_3000</t>
  </si>
  <si>
    <t>min03-P29-R3_UT MARSAM INTE RAMERICANA_REGION 3_10000</t>
  </si>
  <si>
    <t>min03-P29-R3_UT MARSAM INTE RAMERICANA_REGION 3_999999</t>
  </si>
  <si>
    <t>min03-P29-R5_UT MARSAM INTE RAMERICANA_REGION 5_3000</t>
  </si>
  <si>
    <t>min03-P29-R5_UT MARSAM INTE RAMERICANA_REGION 5_10000</t>
  </si>
  <si>
    <t>min03-P29-R5_UT MARSAM INTE RAMERICANA_REGION 5_999999</t>
  </si>
  <si>
    <t>min03-P29-R6_YUBARTA S.A.S._REGION 6_3000</t>
  </si>
  <si>
    <t>min03-P29-R6_YUBARTA S.A.S._REGION 6_10000</t>
  </si>
  <si>
    <t>min03-P29-R6_YUBARTA S.A.S._REGION 6_999999</t>
  </si>
  <si>
    <t>min03-P29-R6_UNIÓN TEMPORAL 24_REGION 6_3000</t>
  </si>
  <si>
    <t>min03-P29-R6_UNIÓN TEMPORAL 24_REGION 6_10000</t>
  </si>
  <si>
    <t>min03-P29-R6_UNIÓN TEMPORAL 24_REGION 6_999999</t>
  </si>
  <si>
    <t>min03-P29-R6_UT MARSAM INTE RAMERICANA_REGION 6_3000</t>
  </si>
  <si>
    <t>min03-P29-R6_UT MARSAM INTE RAMERICANA_REGION 6_10000</t>
  </si>
  <si>
    <t>min03-P29-R6_UT MARSAM INTE RAMERICANA_REGION 6_999999</t>
  </si>
  <si>
    <t>min03-P29-R7_DISTRIBUCIÓN Y SERVICIO SAS_REGION 7_3000</t>
  </si>
  <si>
    <t>min03-P29-R7_DISTRIBUCIÓN Y SERVICIO SAS_REGION 7_10000</t>
  </si>
  <si>
    <t>min03-P29-R7_DISTRIBUCIÓN Y SERVICIO SAS_REGION 7_999999</t>
  </si>
  <si>
    <t>min03-P29-R7_IMDICOL SAS_REGION 7_3000</t>
  </si>
  <si>
    <t>min03-P29-R7_IMDICOL SAS_REGION 7_10000</t>
  </si>
  <si>
    <t>min03-P29-R7_IMDICOL SAS_REGION 7_999999</t>
  </si>
  <si>
    <t>min03-P29-R7_UTPRESENTE TEXTIL 2024_REGION 7_3000</t>
  </si>
  <si>
    <t>min03-P29-R7_UTPRESENTE TEXTIL 2024_REGION 7_10000</t>
  </si>
  <si>
    <t>min03-P29-R7_UTPRESENTE TEXTIL 2024_REGION 7_999999</t>
  </si>
  <si>
    <t>min03-P29-R7_BOSTONIA SAS_REGION 7_3000</t>
  </si>
  <si>
    <t>min03-P29-R7_BOSTONIA SAS_REGION 7_10000</t>
  </si>
  <si>
    <t>min03-P29-R7_BOSTONIA SAS_REGION 7_999999</t>
  </si>
  <si>
    <t>min03-P29-R7_UT SOLUCIONES ANC_REGION 7_3000</t>
  </si>
  <si>
    <t>min03-P29-R7_UT SOLUCIONES ANC_REGION 7_10000</t>
  </si>
  <si>
    <t>min03-P29-R7_UT SOLUCIONES ANC_REGION 7_999999</t>
  </si>
  <si>
    <t>min03-P29-R7_UT ALTEX+_REGION 7_3000</t>
  </si>
  <si>
    <t>min03-P29-R7_UT ALTEX+_REGION 7_10000</t>
  </si>
  <si>
    <t>min03-P29-R7_UT ALTEX+_REGION 7_999999</t>
  </si>
  <si>
    <t>min03-P29-R7_MANUFACTURAS CAPITEX SAS_REGION 7_3000</t>
  </si>
  <si>
    <t>min03-P29-R7_MANUFACTURAS CAPITEX SAS_REGION 7_10000</t>
  </si>
  <si>
    <t>min03-P29-R7_MANUFACTURAS CAPITEX SAS_REGION 7_999999</t>
  </si>
  <si>
    <t>min03-P29-R7_REPRESENTACIONES CS SAS_REGION 7_3000</t>
  </si>
  <si>
    <t>min03-P29-R7_REPRESENTACIONES CS SAS_REGION 7_10000</t>
  </si>
  <si>
    <t>min03-P29-R7_REPRESENTACIONES CS SAS_REGION 7_999999</t>
  </si>
  <si>
    <t>min03-P30-R1_INVERSIONES E IMPORTACIONES SDER AP SAS_REGION 1_3000</t>
  </si>
  <si>
    <t>min03-P30-R1_INVERSIONES E IMPORTACIONES SDER AP SAS_REGION 1_10000</t>
  </si>
  <si>
    <t>min03-P30-R1_INVERSIONES E IMPORTACIONES SDER AP SAS_REGION 1_999999</t>
  </si>
  <si>
    <t>min03-P30-R1_UT FACOCREAR 2024_REGION 1_3000</t>
  </si>
  <si>
    <t>min03-P30-R1_UT FACOCREAR 2024_REGION 1_10000</t>
  </si>
  <si>
    <t>min03-P30-R1_UT FACOCREAR 2024_REGION 1_999999</t>
  </si>
  <si>
    <t>min03-P30-R1_UT MARSAM INTE RAMERICANA_REGION 1_3000</t>
  </si>
  <si>
    <t>min03-P30-R1_UT MARSAM INTE RAMERICANA_REGION 1_10000</t>
  </si>
  <si>
    <t>min03-P30-R1_UT MARSAM INTE RAMERICANA_REGION 1_999999</t>
  </si>
  <si>
    <t>min03-P30-R3_INVERSIONES E IMPORTACIONES SDER AP SAS_REGION 3_3000</t>
  </si>
  <si>
    <t>min03-P30-R3_INVERSIONES E IMPORTACIONES SDER AP SAS_REGION 3_10000</t>
  </si>
  <si>
    <t>min03-P30-R3_INVERSIONES E IMPORTACIONES SDER AP SAS_REGION 3_999999</t>
  </si>
  <si>
    <t>min03-P30-R3_UT FACOCREAR 2024_REGION 3_3000</t>
  </si>
  <si>
    <t>min03-P30-R3_UT FACOCREAR 2024_REGION 3_10000</t>
  </si>
  <si>
    <t>min03-P30-R3_UT FACOCREAR 2024_REGION 3_999999</t>
  </si>
  <si>
    <t>min03-P30-R3_UT MARSAM INTE RAMERICANA_REGION 3_3000</t>
  </si>
  <si>
    <t>min03-P30-R3_UT MARSAM INTE RAMERICANA_REGION 3_10000</t>
  </si>
  <si>
    <t>min03-P30-R3_UT MARSAM INTE RAMERICANA_REGION 3_999999</t>
  </si>
  <si>
    <t>min03-P30-R3_UT FE DISTRITAR 2024_REGION 3_3000</t>
  </si>
  <si>
    <t>min03-P30-R3_UT FE DISTRITAR 2024_REGION 3_10000</t>
  </si>
  <si>
    <t>min03-P30-R3_UT FE DISTRITAR 2024_REGION 3_999999</t>
  </si>
  <si>
    <t>min03-P30-R4_UT FACOCREAR 2024_REGION 4_3000</t>
  </si>
  <si>
    <t>min03-P30-R4_UT FACOCREAR 2024_REGION 4_10000</t>
  </si>
  <si>
    <t>min03-P30-R4_UT FACOCREAR 2024_REGION 4_999999</t>
  </si>
  <si>
    <t>min03-P30-R4_UT MARSAM INTE RAMERICANA_REGION 4_3000</t>
  </si>
  <si>
    <t>min03-P30-R4_UT MARSAM INTE RAMERICANA_REGION 4_10000</t>
  </si>
  <si>
    <t>min03-P30-R4_UT MARSAM INTE RAMERICANA_REGION 4_999999</t>
  </si>
  <si>
    <t>min03-P30-R5_UT FACOCREAR 2024_REGION 5_3000</t>
  </si>
  <si>
    <t>min03-P30-R5_UT FACOCREAR 2024_REGION 5_10000</t>
  </si>
  <si>
    <t>min03-P30-R5_UT FACOCREAR 2024_REGION 5_999999</t>
  </si>
  <si>
    <t>min03-P30-R5_UT MARSAM INTE RAMERICANA_REGION 5_3000</t>
  </si>
  <si>
    <t>min03-P30-R5_UT MARSAM INTE RAMERICANA_REGION 5_10000</t>
  </si>
  <si>
    <t>min03-P30-R5_UT MARSAM INTE RAMERICANA_REGION 5_999999</t>
  </si>
  <si>
    <t>min03-P30-R6_YUBARTA S.A.S._REGION 6_3000</t>
  </si>
  <si>
    <t>min03-P30-R6_YUBARTA S.A.S._REGION 6_10000</t>
  </si>
  <si>
    <t>min03-P30-R6_YUBARTA S.A.S._REGION 6_999999</t>
  </si>
  <si>
    <t>min03-P30-R6_UT FACOCREAR 2024_REGION 6_3000</t>
  </si>
  <si>
    <t>min03-P30-R6_UT FACOCREAR 2024_REGION 6_10000</t>
  </si>
  <si>
    <t>min03-P30-R6_UT FACOCREAR 2024_REGION 6_999999</t>
  </si>
  <si>
    <t>min03-P30-R6_UT MARSAM INTE RAMERICANA_REGION 6_3000</t>
  </si>
  <si>
    <t>min03-P30-R6_UT MARSAM INTE RAMERICANA_REGION 6_10000</t>
  </si>
  <si>
    <t>min03-P30-R6_UT MARSAM INTE RAMERICANA_REGION 6_999999</t>
  </si>
  <si>
    <t>min03-P30-R6_UT FE DISTRITAR 2024_REGION 6_3000</t>
  </si>
  <si>
    <t>min03-P30-R6_UT FE DISTRITAR 2024_REGION 6_10000</t>
  </si>
  <si>
    <t>min03-P30-R6_UT FE DISTRITAR 2024_REGION 6_999999</t>
  </si>
  <si>
    <t>min03-P30-R7_DISTRIBUCIÓN Y SERVICIO SAS_REGION 7_3000</t>
  </si>
  <si>
    <t>min03-P30-R7_DISTRIBUCIÓN Y SERVICIO SAS_REGION 7_10000</t>
  </si>
  <si>
    <t>min03-P30-R7_DISTRIBUCIÓN Y SERVICIO SAS_REGION 7_999999</t>
  </si>
  <si>
    <t>min03-P30-R7_IMDICOL SAS_REGION 7_3000</t>
  </si>
  <si>
    <t>min03-P30-R7_IMDICOL SAS_REGION 7_10000</t>
  </si>
  <si>
    <t>min03-P30-R7_IMDICOL SAS_REGION 7_999999</t>
  </si>
  <si>
    <t>min03-P30-R7_BACET GROUP S.A.S._REGION 7_3000</t>
  </si>
  <si>
    <t>min03-P30-R7_BACET GROUP S.A.S._REGION 7_10000</t>
  </si>
  <si>
    <t>min03-P30-R7_BACET GROUP S.A.S._REGION 7_999999</t>
  </si>
  <si>
    <t>min03-P30-R7_CONSORCIO INTENDENCIA WARDERHA_REGION 7_3000</t>
  </si>
  <si>
    <t>min03-P30-R7_CONSORCIO INTENDENCIA WARDERHA_REGION 7_10000</t>
  </si>
  <si>
    <t>min03-P30-R7_CONSORCIO INTENDENCIA WARDERHA_REGION 7_999999</t>
  </si>
  <si>
    <t>min03-P30-R7_UTPRESENTE TEXTIL 2024_REGION 7_3000</t>
  </si>
  <si>
    <t>min03-P30-R7_UTPRESENTE TEXTIL 2024_REGION 7_10000</t>
  </si>
  <si>
    <t>min03-P30-R7_UTPRESENTE TEXTIL 2024_REGION 7_999999</t>
  </si>
  <si>
    <t>min03-P30-R7_BOSTONIA SAS_REGION 7_3000</t>
  </si>
  <si>
    <t>min03-P30-R7_BOSTONIA SAS_REGION 7_10000</t>
  </si>
  <si>
    <t>min03-P30-R7_BOSTONIA SAS_REGION 7_999999</t>
  </si>
  <si>
    <t>min03-P30-R7_UT SOLUCIONES ANC_REGION 7_3000</t>
  </si>
  <si>
    <t>min03-P30-R7_UT SOLUCIONES ANC_REGION 7_10000</t>
  </si>
  <si>
    <t>min03-P30-R7_UT SOLUCIONES ANC_REGION 7_999999</t>
  </si>
  <si>
    <t>min03-P30-R7_UT ALTEX+_REGION 7_3000</t>
  </si>
  <si>
    <t>min03-P30-R7_UT ALTEX+_REGION 7_10000</t>
  </si>
  <si>
    <t>min03-P30-R7_UT ALTEX+_REGION 7_999999</t>
  </si>
  <si>
    <t>min03-P30-R7_MANUFACTURAS CAPITEX SAS_REGION 7_3000</t>
  </si>
  <si>
    <t>min03-P30-R7_MANUFACTURAS CAPITEX SAS_REGION 7_10000</t>
  </si>
  <si>
    <t>min03-P30-R7_MANUFACTURAS CAPITEX SAS_REGION 7_999999</t>
  </si>
  <si>
    <t>min03-P69-R1_UT MARSAM INTE RAMERICANA_REGION 1_3000</t>
  </si>
  <si>
    <t>min03-P69-R1_UT MARSAM INTE RAMERICANA_REGION 1_10000</t>
  </si>
  <si>
    <t>min03-P69-R1_UT MARSAM INTE RAMERICANA_REGION 1_999999</t>
  </si>
  <si>
    <t>min03-P69-R2_UT MARSAM INTE RAMERICANA_REGION 2_3000</t>
  </si>
  <si>
    <t>min03-P69-R2_UT MARSAM INTE RAMERICANA_REGION 2_10000</t>
  </si>
  <si>
    <t>min03-P69-R2_UT MARSAM INTE RAMERICANA_REGION 2_999999</t>
  </si>
  <si>
    <t>min03-P69-R3_UT MARSAM INTE RAMERICANA_REGION 3_3000</t>
  </si>
  <si>
    <t>min03-P69-R3_UT MARSAM INTE RAMERICANA_REGION 3_10000</t>
  </si>
  <si>
    <t>min03-P69-R3_UT MARSAM INTE RAMERICANA_REGION 3_999999</t>
  </si>
  <si>
    <t>min03-P69-R4_UT DOTACIONES E INTENDENCIA JP 2024_REGION 4_3000</t>
  </si>
  <si>
    <t>min03-P69-R4_UT DOTACIONES E INTENDENCIA JP 2024_REGION 4_10000</t>
  </si>
  <si>
    <t>min03-P69-R4_UT DOTACIONES E INTENDENCIA JP 2024_REGION 4_999999</t>
  </si>
  <si>
    <t>min03-P69-R5_UT MARSAM INTE RAMERICANA_REGION 5_3000</t>
  </si>
  <si>
    <t>min03-P69-R5_UT MARSAM INTE RAMERICANA_REGION 5_10000</t>
  </si>
  <si>
    <t>min03-P69-R5_UT MARSAM INTE RAMERICANA_REGION 5_999999</t>
  </si>
  <si>
    <t>min03-P69-R6_UT DOTACIONES E INTENDENCIA JP 2024_REGION 6_3000</t>
  </si>
  <si>
    <t>min03-P69-R6_UT DOTACIONES E INTENDENCIA JP 2024_REGION 6_10000</t>
  </si>
  <si>
    <t>min03-P69-R6_UT DOTACIONES E INTENDENCIA JP 2024_REGION 6_999999</t>
  </si>
  <si>
    <t>min03-P69-R6_UT MARSAM INTE RAMERICANA_REGION 6_3000</t>
  </si>
  <si>
    <t>min03-P69-R6_UT MARSAM INTE RAMERICANA_REGION 6_10000</t>
  </si>
  <si>
    <t>min03-P69-R6_UT MARSAM INTE RAMERICANA_REGION 6_999999</t>
  </si>
  <si>
    <t>min03-P69-R7_UNION TEMPORAL ACUERDO KB-2024_REGION 7_3000</t>
  </si>
  <si>
    <t>min03-P69-R7_UNION TEMPORAL ACUERDO KB-2024_REGION 7_10000</t>
  </si>
  <si>
    <t>min03-P69-R7_UNION TEMPORAL ACUERDO KB-2024_REGION 7_999999</t>
  </si>
  <si>
    <t>min03-P69-R7_LEONEL RODRIGUEZ RAMOS_REGION 7_3000</t>
  </si>
  <si>
    <t>min03-P69-R7_LEONEL RODRIGUEZ RAMOS_REGION 7_10000</t>
  </si>
  <si>
    <t>min03-P69-R7_LEONEL RODRIGUEZ RAMOS_REGION 7_999999</t>
  </si>
  <si>
    <t>min03-P69-R7_UNIÓN TEMPORAL OP-INTENDENCIA_REGION 7_3000</t>
  </si>
  <si>
    <t>min03-P69-R7_UNIÓN TEMPORAL OP-INTENDENCIA_REGION 7_10000</t>
  </si>
  <si>
    <t>min03-P69-R7_UNIÓN TEMPORAL OP-INTENDENCIA_REGION 7_999999</t>
  </si>
  <si>
    <t>min03-P69-R7_CONSORCIO INTENDENCIA WARDERHA_REGION 7_3000</t>
  </si>
  <si>
    <t>min03-P69-R7_CONSORCIO INTENDENCIA WARDERHA_REGION 7_10000</t>
  </si>
  <si>
    <t>min03-P69-R7_CONSORCIO INTENDENCIA WARDERHA_REGION 7_999999</t>
  </si>
  <si>
    <t>min03-P69-R7_BOSTONIA SAS_REGION 7_3000</t>
  </si>
  <si>
    <t>min03-P69-R7_BOSTONIA SAS_REGION 7_10000</t>
  </si>
  <si>
    <t>min03-P69-R7_BOSTONIA SAS_REGION 7_999999</t>
  </si>
  <si>
    <t>min03-P69-R7_UT SOLUCIONES ANC_REGION 7_3000</t>
  </si>
  <si>
    <t>min03-P69-R7_UT SOLUCIONES ANC_REGION 7_10000</t>
  </si>
  <si>
    <t>min03-P69-R7_UT SOLUCIONES ANC_REGION 7_999999</t>
  </si>
  <si>
    <t>min03-P69-R7_UT ALTEX+_REGION 7_3000</t>
  </si>
  <si>
    <t>min03-P69-R7_UT ALTEX+_REGION 7_10000</t>
  </si>
  <si>
    <t>min03-P69-R7_UT ALTEX+_REGION 7_999999</t>
  </si>
  <si>
    <t>min03-P69-R7_MILITARY INDUSTRIES SAS_REGION 7_3000</t>
  </si>
  <si>
    <t>min03-P69-R7_MILITARY INDUSTRIES SAS_REGION 7_10000</t>
  </si>
  <si>
    <t>min03-P69-R7_MILITARY INDUSTRIES SAS_REGION 7_999999</t>
  </si>
  <si>
    <t>min03-P69-R7_INVERSIONES SARHEM DE COLOMBIA S.A.S._REGION 7_3000</t>
  </si>
  <si>
    <t>min03-P69-R7_INVERSIONES SARHEM DE COLOMBIA S.A.S._REGION 7_10000</t>
  </si>
  <si>
    <t>min03-P69-R7_INVERSIONES SARHEM DE COLOMBIA S.A.S._REGION 7_999999</t>
  </si>
  <si>
    <t>min03-P32-R1_CONSORCIO C2-2024_REGION 1_5000</t>
  </si>
  <si>
    <t>min03-P32-R1_CONSORCIO C2-2024_REGION 1_999999</t>
  </si>
  <si>
    <t>min03-P32-R1_UT COLTADOTACIÓN_REGION 1_5000</t>
  </si>
  <si>
    <t>min03-P32-R1_UT COLTADOTACIÓN_REGION 1_999999</t>
  </si>
  <si>
    <t>min03-P32-R1_UT MARSAM INTE RAMERICANA_REGION 1_5000</t>
  </si>
  <si>
    <t>min03-P32-R1_UT MARSAM INTE RAMERICANA_REGION 1_999999</t>
  </si>
  <si>
    <t>min03-P32-R2_UT MARSAM INTE RAMERICANA_REGION 2_5000</t>
  </si>
  <si>
    <t>min03-P32-R2_UT MARSAM INTE RAMERICANA_REGION 2_999999</t>
  </si>
  <si>
    <t>min03-P32-R3_UT MARSAM INTE RAMERICANA_REGION 3_5000</t>
  </si>
  <si>
    <t>min03-P32-R3_UT MARSAM INTE RAMERICANA_REGION 3_999999</t>
  </si>
  <si>
    <t>min03-P32-R5_UT MARSAM INTE RAMERICANA_REGION 5_5000</t>
  </si>
  <si>
    <t>min03-P32-R5_UT MARSAM INTE RAMERICANA_REGION 5_999999</t>
  </si>
  <si>
    <t>min03-P32-R6_YUBARTA S.A.S._REGION 6_5000</t>
  </si>
  <si>
    <t>min03-P32-R6_YUBARTA S.A.S._REGION 6_999999</t>
  </si>
  <si>
    <t>min03-P32-R6_UT MARSAM INTE RAMERICANA_REGION 6_5000</t>
  </si>
  <si>
    <t>min03-P32-R6_UT MARSAM INTE RAMERICANA_REGION 6_999999</t>
  </si>
  <si>
    <t>min03-P32-R7_DISTRIBUCIÓN Y SERVICIO SAS_REGION 7_5000</t>
  </si>
  <si>
    <t>min03-P32-R7_DISTRIBUCIÓN Y SERVICIO SAS_REGION 7_999999</t>
  </si>
  <si>
    <t>min03-P32-R7_IMDICOL SAS_REGION 7_5000</t>
  </si>
  <si>
    <t>min03-P32-R7_IMDICOL SAS_REGION 7_999999</t>
  </si>
  <si>
    <t>min03-P32-R7_LEONEL RODRIGUEZ RAMOS_REGION 7_5000</t>
  </si>
  <si>
    <t>min03-P32-R7_LEONEL RODRIGUEZ RAMOS_REGION 7_999999</t>
  </si>
  <si>
    <t>min03-P32-R7_UNION TEMPORAL COINPA_REGION 7_5000</t>
  </si>
  <si>
    <t>min03-P32-R7_UNION TEMPORAL COINPA_REGION 7_999999</t>
  </si>
  <si>
    <t>min03-P32-R7_INDUCON SAS_REGION 7_5000</t>
  </si>
  <si>
    <t>min03-P32-R7_INDUCON SAS_REGION 7_999999</t>
  </si>
  <si>
    <t>min03-P32-R7_BOSTONIA SAS_REGION 7_5000</t>
  </si>
  <si>
    <t>min03-P32-R7_BOSTONIA SAS_REGION 7_999999</t>
  </si>
  <si>
    <t>min03-P32-R7_UT SOLUCIONES ANC_REGION 7_5000</t>
  </si>
  <si>
    <t>min03-P32-R7_UT SOLUCIONES ANC_REGION 7_999999</t>
  </si>
  <si>
    <t>min03-P32-R7_UT ALTEX+_REGION 7_5000</t>
  </si>
  <si>
    <t>min03-P32-R7_UT ALTEX+_REGION 7_999999</t>
  </si>
  <si>
    <t>min03-P32-R7_INDUSTRIAS SALGARI S.A.S_REGION 7_5000</t>
  </si>
  <si>
    <t>min03-P32-R7_INDUSTRIAS SALGARI S.A.S_REGION 7_999999</t>
  </si>
  <si>
    <t>min03-P32-R7_INVERSIONES SARHEM DE COLOMBIA S.A.S._REGION 7_5000</t>
  </si>
  <si>
    <t>min03-P32-R7_INVERSIONES SARHEM DE COLOMBIA S.A.S._REGION 7_999999</t>
  </si>
  <si>
    <t>min03-P32-R7_CONSORCIO ACUERDO MARCO MTH – II_REGION 7_5000</t>
  </si>
  <si>
    <t>min03-P32-R7_CONSORCIO ACUERDO MARCO MTH – II_REGION 7_999999</t>
  </si>
  <si>
    <t>min03-P31-R1_CONSORCIO C2-2024_REGION 1_5000</t>
  </si>
  <si>
    <t>min03-P31-R1_CONSORCIO C2-2024_REGION 1_999999</t>
  </si>
  <si>
    <t>min03-P31-R1_UT MARSAM INTE RAMERICANA_REGION 1_5000</t>
  </si>
  <si>
    <t>min03-P31-R1_UT MARSAM INTE RAMERICANA_REGION 1_999999</t>
  </si>
  <si>
    <t>min03-P31-R2_UT MARSAM INTE RAMERICANA_REGION 2_5000</t>
  </si>
  <si>
    <t>min03-P31-R2_UT MARSAM INTE RAMERICANA_REGION 2_999999</t>
  </si>
  <si>
    <t>min03-P31-R3_UT MARSAM INTE RAMERICANA_REGION 3_5000</t>
  </si>
  <si>
    <t>min03-P31-R3_UT MARSAM INTE RAMERICANA_REGION 3_999999</t>
  </si>
  <si>
    <t>min03-P31-R5_UT MARSAM INTE RAMERICANA_REGION 5_5000</t>
  </si>
  <si>
    <t>min03-P31-R5_UT MARSAM INTE RAMERICANA_REGION 5_999999</t>
  </si>
  <si>
    <t>min03-P31-R6_CONSORCIO C2-2024_REGION 6_5000</t>
  </si>
  <si>
    <t>min03-P31-R6_CONSORCIO C2-2024_REGION 6_999999</t>
  </si>
  <si>
    <t>min03-P31-R6_MOZT DE COLOMBIA SAS_REGION 6_5000</t>
  </si>
  <si>
    <t>min03-P31-R6_MOZT DE COLOMBIA SAS_REGION 6_999999</t>
  </si>
  <si>
    <t>min03-P31-R6_YUBARTA S.A.S._REGION 6_5000</t>
  </si>
  <si>
    <t>min03-P31-R6_YUBARTA S.A.S._REGION 6_999999</t>
  </si>
  <si>
    <t>min03-P31-R6_UT MARSAM INTE RAMERICANA_REGION 6_5000</t>
  </si>
  <si>
    <t>min03-P31-R6_UT MARSAM INTE RAMERICANA_REGION 6_999999</t>
  </si>
  <si>
    <t>min03-P31-R7_INVERSIONES E IMPORTACIONES SDER AP SAS_REGION 7_5000</t>
  </si>
  <si>
    <t>min03-P31-R7_INVERSIONES E IMPORTACIONES SDER AP SAS_REGION 7_999999</t>
  </si>
  <si>
    <t>min03-P31-R7_DISTRIBUCIÓN Y SERVICIO SAS_REGION 7_5000</t>
  </si>
  <si>
    <t>min03-P31-R7_DISTRIBUCIÓN Y SERVICIO SAS_REGION 7_999999</t>
  </si>
  <si>
    <t>min03-P31-R7_LEONEL RODRIGUEZ RAMOS_REGION 7_5000</t>
  </si>
  <si>
    <t>min03-P31-R7_LEONEL RODRIGUEZ RAMOS_REGION 7_999999</t>
  </si>
  <si>
    <t>min03-P31-R7_UNION TEMPORAL COINPA_REGION 7_5000</t>
  </si>
  <si>
    <t>min03-P31-R7_UNION TEMPORAL COINPA_REGION 7_999999</t>
  </si>
  <si>
    <t>min03-P31-R7_INDUCON SAS_REGION 7_5000</t>
  </si>
  <si>
    <t>min03-P31-R7_INDUCON SAS_REGION 7_999999</t>
  </si>
  <si>
    <t>min03-P31-R7_BOSTONIA SAS_REGION 7_5000</t>
  </si>
  <si>
    <t>min03-P31-R7_BOSTONIA SAS_REGION 7_999999</t>
  </si>
  <si>
    <t>min03-P31-R7_UT SOLUCIONES ANC_REGION 7_5000</t>
  </si>
  <si>
    <t>min03-P31-R7_UT SOLUCIONES ANC_REGION 7_999999</t>
  </si>
  <si>
    <t>min03-P31-R7_MILFORT SAS_REGION 7_5000</t>
  </si>
  <si>
    <t>min03-P31-R7_MILFORT SAS_REGION 7_999999</t>
  </si>
  <si>
    <t>min03-P31-R7_UT ALTEX+_REGION 7_5000</t>
  </si>
  <si>
    <t>min03-P31-R7_UT ALTEX+_REGION 7_999999</t>
  </si>
  <si>
    <t>min03-P31-R7_INDUSTRIAS SALGARI S.A.S_REGION 7_5000</t>
  </si>
  <si>
    <t>min03-P31-R7_INDUSTRIAS SALGARI S.A.S_REGION 7_999999</t>
  </si>
  <si>
    <t>min03-P31-R7_INVERSIONES SARHEM DE COLOMBIA S.A.S._REGION 7_5000</t>
  </si>
  <si>
    <t>min03-P31-R7_INVERSIONES SARHEM DE COLOMBIA S.A.S._REGION 7_999999</t>
  </si>
  <si>
    <t>min03-P31-R7_REPRESENTACIONES CS SAS_REGION 7_5000</t>
  </si>
  <si>
    <t>min03-P31-R7_REPRESENTACIONES CS SAS_REGION 7_999999</t>
  </si>
  <si>
    <t>min03-P31-R7_CONSORCIO ACUERDO MARCO MTH – II_REGION 7_5000</t>
  </si>
  <si>
    <t>min03-P31-R7_CONSORCIO ACUERDO MARCO MTH – II_REGION 7_999999</t>
  </si>
  <si>
    <t>min03-P31-R7_UNIÓN TEMPORAL FABRICATO – CAPITEX_REGION 7_5000</t>
  </si>
  <si>
    <t>min03-P31-R7_UNIÓN TEMPORAL FABRICATO – CAPITEX_REGION 7_999999</t>
  </si>
  <si>
    <t>min03-P33-R1_UT SUMINISTROS INTENDENCIA_REGION 1_3000</t>
  </si>
  <si>
    <t>min03-P33-R1_UT SUMINISTROS INTENDENCIA_REGION 1_10000</t>
  </si>
  <si>
    <t>min03-P33-R1_UT SUMINISTROS INTENDENCIA_REGION 1_999999</t>
  </si>
  <si>
    <t>min03-P33-R2_UT SUMINISTROS INTENDENCIA_REGION 2_3000</t>
  </si>
  <si>
    <t>min03-P33-R2_UT SUMINISTROS INTENDENCIA_REGION 2_10000</t>
  </si>
  <si>
    <t>min03-P33-R2_UT SUMINISTROS INTENDENCIA_REGION 2_999999</t>
  </si>
  <si>
    <t>min03-P33-R3_UT SUMINISTROS INTENDENCIA_REGION 3_3000</t>
  </si>
  <si>
    <t>min03-P33-R3_UT SUMINISTROS INTENDENCIA_REGION 3_10000</t>
  </si>
  <si>
    <t>min03-P33-R3_UT SUMINISTROS INTENDENCIA_REGION 3_999999</t>
  </si>
  <si>
    <t>min03-P33-R4_UT SUMINISTROS INTENDENCIA_REGION 4_3000</t>
  </si>
  <si>
    <t>min03-P33-R4_UT SUMINISTROS INTENDENCIA_REGION 4_10000</t>
  </si>
  <si>
    <t>min03-P33-R4_UT SUMINISTROS INTENDENCIA_REGION 4_999999</t>
  </si>
  <si>
    <t>min03-P33-R6_IMDICOL SAS_REGION 6_3000</t>
  </si>
  <si>
    <t>min03-P33-R6_IMDICOL SAS_REGION 6_10000</t>
  </si>
  <si>
    <t>min03-P33-R6_IMDICOL SAS_REGION 6_999999</t>
  </si>
  <si>
    <t>min03-P33-R6_YUBARTA S.A.S._REGION 6_3000</t>
  </si>
  <si>
    <t>min03-P33-R6_YUBARTA S.A.S._REGION 6_10000</t>
  </si>
  <si>
    <t>min03-P33-R6_YUBARTA S.A.S._REGION 6_999999</t>
  </si>
  <si>
    <t>min03-P33-R6_UT SUMINISTROS INTENDENCIA_REGION 6_3000</t>
  </si>
  <si>
    <t>min03-P33-R6_UT SUMINISTROS INTENDENCIA_REGION 6_10000</t>
  </si>
  <si>
    <t>min03-P33-R6_UT SUMINISTROS INTENDENCIA_REGION 6_999999</t>
  </si>
  <si>
    <t>min03-P33-R7_DISMOTOS PM EU_REGION 7_3000</t>
  </si>
  <si>
    <t>min03-P33-R7_DISMOTOS PM EU_REGION 7_10000</t>
  </si>
  <si>
    <t>min03-P33-R7_DISMOTOS PM EU_REGION 7_999999</t>
  </si>
  <si>
    <t>min03-P33-R7_DISTRIBUCIÓN Y SERVICIO SAS_REGION 7_3000</t>
  </si>
  <si>
    <t>min03-P33-R7_DISTRIBUCIÓN Y SERVICIO SAS_REGION 7_10000</t>
  </si>
  <si>
    <t>min03-P33-R7_DISTRIBUCIÓN Y SERVICIO SAS_REGION 7_999999</t>
  </si>
  <si>
    <t>min03-P33-R7_LEONEL RODRIGUEZ RAMOS_REGION 7_3000</t>
  </si>
  <si>
    <t>min03-P33-R7_LEONEL RODRIGUEZ RAMOS_REGION 7_10000</t>
  </si>
  <si>
    <t>min03-P33-R7_LEONEL RODRIGUEZ RAMOS_REGION 7_999999</t>
  </si>
  <si>
    <t>min03-P33-R7_BACET GROUP S.A.S._REGION 7_3000</t>
  </si>
  <si>
    <t>min03-P33-R7_BACET GROUP S.A.S._REGION 7_10000</t>
  </si>
  <si>
    <t>min03-P33-R7_BACET GROUP S.A.S._REGION 7_999999</t>
  </si>
  <si>
    <t>min03-P33-R7_UNIÓN TEMPORAL OP-INTENDENCIA_REGION 7_3000</t>
  </si>
  <si>
    <t>min03-P33-R7_UNIÓN TEMPORAL OP-INTENDENCIA_REGION 7_10000</t>
  </si>
  <si>
    <t>min03-P33-R7_UNIÓN TEMPORAL OP-INTENDENCIA_REGION 7_999999</t>
  </si>
  <si>
    <t>min03-P33-R7_INDUCON SAS_REGION 7_3000</t>
  </si>
  <si>
    <t>min03-P33-R7_INDUCON SAS_REGION 7_10000</t>
  </si>
  <si>
    <t>min03-P33-R7_INDUCON SAS_REGION 7_999999</t>
  </si>
  <si>
    <t>min03-P33-R7_UTPRESENTE TEXTIL 2024_REGION 7_3000</t>
  </si>
  <si>
    <t>min03-P33-R7_UTPRESENTE TEXTIL 2024_REGION 7_10000</t>
  </si>
  <si>
    <t>min03-P33-R7_UTPRESENTE TEXTIL 2024_REGION 7_999999</t>
  </si>
  <si>
    <t>min03-P33-R7_BOSTONIA SAS_REGION 7_3000</t>
  </si>
  <si>
    <t>min03-P33-R7_BOSTONIA SAS_REGION 7_10000</t>
  </si>
  <si>
    <t>min03-P33-R7_BOSTONIA SAS_REGION 7_999999</t>
  </si>
  <si>
    <t>min03-P33-R7_UT SOLUCIONES ANC_REGION 7_3000</t>
  </si>
  <si>
    <t>min03-P33-R7_UT SOLUCIONES ANC_REGION 7_10000</t>
  </si>
  <si>
    <t>min03-P33-R7_UT SOLUCIONES ANC_REGION 7_999999</t>
  </si>
  <si>
    <t>min03-P33-R7_UT ALTEX+_REGION 7_3000</t>
  </si>
  <si>
    <t>min03-P33-R7_UT ALTEX+_REGION 7_10000</t>
  </si>
  <si>
    <t>min03-P33-R7_UT ALTEX+_REGION 7_999999</t>
  </si>
  <si>
    <t>min03-P33-R7_INDUSTRIAS SALGARI S.A.S_REGION 7_3000</t>
  </si>
  <si>
    <t>min03-P33-R7_INDUSTRIAS SALGARI S.A.S_REGION 7_10000</t>
  </si>
  <si>
    <t>min03-P33-R7_INDUSTRIAS SALGARI S.A.S_REGION 7_999999</t>
  </si>
  <si>
    <t>min03-P33-R7_MILITARY INDUSTRIES SAS_REGION 7_3000</t>
  </si>
  <si>
    <t>min03-P33-R7_MILITARY INDUSTRIES SAS_REGION 7_10000</t>
  </si>
  <si>
    <t>min03-P33-R7_MILITARY INDUSTRIES SAS_REGION 7_999999</t>
  </si>
  <si>
    <t>min03-P33-R7_INVERSIONES SARHEM DE COLOMBIA S.A.S._REGION 7_3000</t>
  </si>
  <si>
    <t>min03-P33-R7_INVERSIONES SARHEM DE COLOMBIA S.A.S._REGION 7_10000</t>
  </si>
  <si>
    <t>min03-P33-R7_INVERSIONES SARHEM DE COLOMBIA S.A.S._REGION 7_999999</t>
  </si>
  <si>
    <t>min03-P34-R1_UT SUMINISTROS INTENDENCIA_REGION 1_3000</t>
  </si>
  <si>
    <t>min03-P34-R1_UT SUMINISTROS INTENDENCIA_REGION 1_10000</t>
  </si>
  <si>
    <t>min03-P34-R1_UT SUMINISTROS INTENDENCIA_REGION 1_999999</t>
  </si>
  <si>
    <t>min03-P34-R2_UT SUMINISTROS INTENDENCIA_REGION 2_3000</t>
  </si>
  <si>
    <t>min03-P34-R2_UT SUMINISTROS INTENDENCIA_REGION 2_10000</t>
  </si>
  <si>
    <t>min03-P34-R2_UT SUMINISTROS INTENDENCIA_REGION 2_999999</t>
  </si>
  <si>
    <t>min03-P34-R3_UT SUMINISTROS INTENDENCIA_REGION 3_3000</t>
  </si>
  <si>
    <t>min03-P34-R3_UT SUMINISTROS INTENDENCIA_REGION 3_10000</t>
  </si>
  <si>
    <t>min03-P34-R3_UT SUMINISTROS INTENDENCIA_REGION 3_999999</t>
  </si>
  <si>
    <t>min03-P34-R4_UT SUMINISTROS INTENDENCIA_REGION 4_3000</t>
  </si>
  <si>
    <t>min03-P34-R4_UT SUMINISTROS INTENDENCIA_REGION 4_10000</t>
  </si>
  <si>
    <t>min03-P34-R4_UT SUMINISTROS INTENDENCIA_REGION 4_999999</t>
  </si>
  <si>
    <t>min03-P34-R6_IMDICOL SAS_REGION 6_3000</t>
  </si>
  <si>
    <t>min03-P34-R6_IMDICOL SAS_REGION 6_10000</t>
  </si>
  <si>
    <t>min03-P34-R6_IMDICOL SAS_REGION 6_999999</t>
  </si>
  <si>
    <t>min03-P34-R6_YUBARTA S.A.S._REGION 6_3000</t>
  </si>
  <si>
    <t>min03-P34-R6_YUBARTA S.A.S._REGION 6_10000</t>
  </si>
  <si>
    <t>min03-P34-R6_YUBARTA S.A.S._REGION 6_999999</t>
  </si>
  <si>
    <t>min03-P34-R6_UT SUMINISTROS INTENDENCIA_REGION 6_3000</t>
  </si>
  <si>
    <t>min03-P34-R6_UT SUMINISTROS INTENDENCIA_REGION 6_10000</t>
  </si>
  <si>
    <t>min03-P34-R6_UT SUMINISTROS INTENDENCIA_REGION 6_999999</t>
  </si>
  <si>
    <t>min03-P34-R7_DISMOTOS PM EU_REGION 7_3000</t>
  </si>
  <si>
    <t>min03-P34-R7_DISMOTOS PM EU_REGION 7_10000</t>
  </si>
  <si>
    <t>min03-P34-R7_DISMOTOS PM EU_REGION 7_999999</t>
  </si>
  <si>
    <t>min03-P34-R7_DISTRIBUCIÓN Y SERVICIO SAS_REGION 7_3000</t>
  </si>
  <si>
    <t>min03-P34-R7_DISTRIBUCIÓN Y SERVICIO SAS_REGION 7_10000</t>
  </si>
  <si>
    <t>min03-P34-R7_DISTRIBUCIÓN Y SERVICIO SAS_REGION 7_999999</t>
  </si>
  <si>
    <t>min03-P34-R7_LEONEL RODRIGUEZ RAMOS_REGION 7_3000</t>
  </si>
  <si>
    <t>min03-P34-R7_LEONEL RODRIGUEZ RAMOS_REGION 7_10000</t>
  </si>
  <si>
    <t>min03-P34-R7_LEONEL RODRIGUEZ RAMOS_REGION 7_999999</t>
  </si>
  <si>
    <t>min03-P34-R7_BACET GROUP S.A.S._REGION 7_3000</t>
  </si>
  <si>
    <t>min03-P34-R7_BACET GROUP S.A.S._REGION 7_10000</t>
  </si>
  <si>
    <t>min03-P34-R7_BACET GROUP S.A.S._REGION 7_999999</t>
  </si>
  <si>
    <t>min03-P34-R7_UNIÓN TEMPORAL OP-INTENDENCIA_REGION 7_3000</t>
  </si>
  <si>
    <t>min03-P34-R7_UNIÓN TEMPORAL OP-INTENDENCIA_REGION 7_10000</t>
  </si>
  <si>
    <t>min03-P34-R7_UNIÓN TEMPORAL OP-INTENDENCIA_REGION 7_999999</t>
  </si>
  <si>
    <t>min03-P34-R7_CONSORCIO INTENDENCIA WARDERHA_REGION 7_3000</t>
  </si>
  <si>
    <t>min03-P34-R7_CONSORCIO INTENDENCIA WARDERHA_REGION 7_10000</t>
  </si>
  <si>
    <t>min03-P34-R7_CONSORCIO INTENDENCIA WARDERHA_REGION 7_999999</t>
  </si>
  <si>
    <t>min03-P34-R7_INDUCON SAS_REGION 7_3000</t>
  </si>
  <si>
    <t>min03-P34-R7_INDUCON SAS_REGION 7_10000</t>
  </si>
  <si>
    <t>min03-P34-R7_INDUCON SAS_REGION 7_999999</t>
  </si>
  <si>
    <t>min03-P34-R7_UTPRESENTE TEXTIL 2024_REGION 7_3000</t>
  </si>
  <si>
    <t>min03-P34-R7_UTPRESENTE TEXTIL 2024_REGION 7_10000</t>
  </si>
  <si>
    <t>min03-P34-R7_UTPRESENTE TEXTIL 2024_REGION 7_999999</t>
  </si>
  <si>
    <t>min03-P34-R7_BOSTONIA SAS_REGION 7_3000</t>
  </si>
  <si>
    <t>min03-P34-R7_BOSTONIA SAS_REGION 7_10000</t>
  </si>
  <si>
    <t>min03-P34-R7_BOSTONIA SAS_REGION 7_999999</t>
  </si>
  <si>
    <t>min03-P34-R7_UT SOLUCIONES ANC_REGION 7_3000</t>
  </si>
  <si>
    <t>min03-P34-R7_UT SOLUCIONES ANC_REGION 7_10000</t>
  </si>
  <si>
    <t>min03-P34-R7_UT SOLUCIONES ANC_REGION 7_999999</t>
  </si>
  <si>
    <t>min03-P34-R7_UT ALTEX+_REGION 7_3000</t>
  </si>
  <si>
    <t>min03-P34-R7_UT ALTEX+_REGION 7_10000</t>
  </si>
  <si>
    <t>min03-P34-R7_UT ALTEX+_REGION 7_999999</t>
  </si>
  <si>
    <t>min03-P34-R7_INDUSTRIAS SALGARI S.A.S_REGION 7_3000</t>
  </si>
  <si>
    <t>min03-P34-R7_INDUSTRIAS SALGARI S.A.S_REGION 7_10000</t>
  </si>
  <si>
    <t>min03-P34-R7_INDUSTRIAS SALGARI S.A.S_REGION 7_999999</t>
  </si>
  <si>
    <t>min03-P34-R7_MILITARY INDUSTRIES SAS_REGION 7_3000</t>
  </si>
  <si>
    <t>min03-P34-R7_MILITARY INDUSTRIES SAS_REGION 7_10000</t>
  </si>
  <si>
    <t>min03-P34-R7_MILITARY INDUSTRIES SAS_REGION 7_999999</t>
  </si>
  <si>
    <t>min03-P34-R7_INVERSIONES SARHEM DE COLOMBIA S.A.S._REGION 7_3000</t>
  </si>
  <si>
    <t>min03-P34-R7_INVERSIONES SARHEM DE COLOMBIA S.A.S._REGION 7_10000</t>
  </si>
  <si>
    <t>min03-P34-R7_INVERSIONES SARHEM DE COLOMBIA S.A.S._REGION 7_999999</t>
  </si>
  <si>
    <t>min03-P35-R1_UT SUMINISTROS INTENDENCIA_REGION 1_3000</t>
  </si>
  <si>
    <t>min03-P35-R1_UT SUMINISTROS INTENDENCIA_REGION 1_10000</t>
  </si>
  <si>
    <t>min03-P35-R1_UT SUMINISTROS INTENDENCIA_REGION 1_999999</t>
  </si>
  <si>
    <t>min03-P35-R2_UT SUMINISTROS INTENDENCIA_REGION 2_3000</t>
  </si>
  <si>
    <t>min03-P35-R2_UT SUMINISTROS INTENDENCIA_REGION 2_10000</t>
  </si>
  <si>
    <t>min03-P35-R2_UT SUMINISTROS INTENDENCIA_REGION 2_999999</t>
  </si>
  <si>
    <t>min03-P35-R3_UT SUMINISTROS INTENDENCIA_REGION 3_3000</t>
  </si>
  <si>
    <t>min03-P35-R3_UT SUMINISTROS INTENDENCIA_REGION 3_10000</t>
  </si>
  <si>
    <t>min03-P35-R3_UT SUMINISTROS INTENDENCIA_REGION 3_999999</t>
  </si>
  <si>
    <t>min03-P35-R4_UT SUMINISTROS INTENDENCIA_REGION 4_3000</t>
  </si>
  <si>
    <t>min03-P35-R4_UT SUMINISTROS INTENDENCIA_REGION 4_10000</t>
  </si>
  <si>
    <t>min03-P35-R4_UT SUMINISTROS INTENDENCIA_REGION 4_999999</t>
  </si>
  <si>
    <t>min03-P35-R6_IMDICOL SAS_REGION 6_3000</t>
  </si>
  <si>
    <t>min03-P35-R6_IMDICOL SAS_REGION 6_10000</t>
  </si>
  <si>
    <t>min03-P35-R6_IMDICOL SAS_REGION 6_999999</t>
  </si>
  <si>
    <t>min03-P35-R6_YUBARTA S.A.S._REGION 6_3000</t>
  </si>
  <si>
    <t>min03-P35-R6_YUBARTA S.A.S._REGION 6_10000</t>
  </si>
  <si>
    <t>min03-P35-R6_YUBARTA S.A.S._REGION 6_999999</t>
  </si>
  <si>
    <t>min03-P35-R6_UT SUMINISTROS INTENDENCIA_REGION 6_3000</t>
  </si>
  <si>
    <t>min03-P35-R6_UT SUMINISTROS INTENDENCIA_REGION 6_10000</t>
  </si>
  <si>
    <t>min03-P35-R6_UT SUMINISTROS INTENDENCIA_REGION 6_999999</t>
  </si>
  <si>
    <t>min03-P35-R7_DISMOTOS PM EU_REGION 7_3000</t>
  </si>
  <si>
    <t>min03-P35-R7_DISMOTOS PM EU_REGION 7_10000</t>
  </si>
  <si>
    <t>min03-P35-R7_DISMOTOS PM EU_REGION 7_999999</t>
  </si>
  <si>
    <t>min03-P35-R7_DISTRIBUCIÓN Y SERVICIO SAS_REGION 7_3000</t>
  </si>
  <si>
    <t>min03-P35-R7_DISTRIBUCIÓN Y SERVICIO SAS_REGION 7_10000</t>
  </si>
  <si>
    <t>min03-P35-R7_DISTRIBUCIÓN Y SERVICIO SAS_REGION 7_999999</t>
  </si>
  <si>
    <t>min03-P35-R7_LEONEL RODRIGUEZ RAMOS_REGION 7_3000</t>
  </si>
  <si>
    <t>min03-P35-R7_LEONEL RODRIGUEZ RAMOS_REGION 7_10000</t>
  </si>
  <si>
    <t>min03-P35-R7_LEONEL RODRIGUEZ RAMOS_REGION 7_999999</t>
  </si>
  <si>
    <t>min03-P35-R7_UNIÓN TEMPORAL OP-INTENDENCIA_REGION 7_3000</t>
  </si>
  <si>
    <t>min03-P35-R7_UNIÓN TEMPORAL OP-INTENDENCIA_REGION 7_10000</t>
  </si>
  <si>
    <t>min03-P35-R7_UNIÓN TEMPORAL OP-INTENDENCIA_REGION 7_999999</t>
  </si>
  <si>
    <t>min03-P35-R7_CONSORCIO INTENDENCIA WARDERHA_REGION 7_3000</t>
  </si>
  <si>
    <t>min03-P35-R7_CONSORCIO INTENDENCIA WARDERHA_REGION 7_10000</t>
  </si>
  <si>
    <t>min03-P35-R7_CONSORCIO INTENDENCIA WARDERHA_REGION 7_999999</t>
  </si>
  <si>
    <t>min03-P35-R7_INDUCON SAS_REGION 7_3000</t>
  </si>
  <si>
    <t>min03-P35-R7_INDUCON SAS_REGION 7_10000</t>
  </si>
  <si>
    <t>min03-P35-R7_INDUCON SAS_REGION 7_999999</t>
  </si>
  <si>
    <t>min03-P35-R7_UTPRESENTE TEXTIL 2024_REGION 7_3000</t>
  </si>
  <si>
    <t>min03-P35-R7_UTPRESENTE TEXTIL 2024_REGION 7_10000</t>
  </si>
  <si>
    <t>min03-P35-R7_UTPRESENTE TEXTIL 2024_REGION 7_999999</t>
  </si>
  <si>
    <t>min03-P35-R7_BOSTONIA SAS_REGION 7_3000</t>
  </si>
  <si>
    <t>min03-P35-R7_BOSTONIA SAS_REGION 7_10000</t>
  </si>
  <si>
    <t>min03-P35-R7_BOSTONIA SAS_REGION 7_999999</t>
  </si>
  <si>
    <t>min03-P35-R7_UT SOLUCIONES ANC_REGION 7_3000</t>
  </si>
  <si>
    <t>min03-P35-R7_UT SOLUCIONES ANC_REGION 7_10000</t>
  </si>
  <si>
    <t>min03-P35-R7_UT SOLUCIONES ANC_REGION 7_999999</t>
  </si>
  <si>
    <t>min03-P35-R7_INDUSTRIAS SALGARI S.A.S_REGION 7_3000</t>
  </si>
  <si>
    <t>min03-P35-R7_INDUSTRIAS SALGARI S.A.S_REGION 7_10000</t>
  </si>
  <si>
    <t>min03-P35-R7_INDUSTRIAS SALGARI S.A.S_REGION 7_999999</t>
  </si>
  <si>
    <t>min03-P35-R7_MILITARY INDUSTRIES SAS_REGION 7_3000</t>
  </si>
  <si>
    <t>min03-P35-R7_MILITARY INDUSTRIES SAS_REGION 7_10000</t>
  </si>
  <si>
    <t>min03-P35-R7_MILITARY INDUSTRIES SAS_REGION 7_999999</t>
  </si>
  <si>
    <t>min03-P35-R7_INVERSIONES SARHEM DE COLOMBIA S.A.S._REGION 7_3000</t>
  </si>
  <si>
    <t>min03-P35-R7_INVERSIONES SARHEM DE COLOMBIA S.A.S._REGION 7_10000</t>
  </si>
  <si>
    <t>min03-P35-R7_INVERSIONES SARHEM DE COLOMBIA S.A.S._REGION 7_999999</t>
  </si>
  <si>
    <t>min03-P40-R1_UT SUMINISTROS INTENDENCIA_REGION 1_3000</t>
  </si>
  <si>
    <t>min03-P40-R1_UT SUMINISTROS INTENDENCIA_REGION 1_10000</t>
  </si>
  <si>
    <t>min03-P40-R1_UT SUMINISTROS INTENDENCIA_REGION 1_999999</t>
  </si>
  <si>
    <t>min03-P40-R2_UT SUMINISTROS INTENDENCIA_REGION 2_3000</t>
  </si>
  <si>
    <t>min03-P40-R2_UT SUMINISTROS INTENDENCIA_REGION 2_10000</t>
  </si>
  <si>
    <t>min03-P40-R2_UT SUMINISTROS INTENDENCIA_REGION 2_999999</t>
  </si>
  <si>
    <t>min03-P40-R3_UT SUMINISTROS INTENDENCIA_REGION 3_3000</t>
  </si>
  <si>
    <t>min03-P40-R3_UT SUMINISTROS INTENDENCIA_REGION 3_10000</t>
  </si>
  <si>
    <t>min03-P40-R3_UT SUMINISTROS INTENDENCIA_REGION 3_999999</t>
  </si>
  <si>
    <t>min03-P40-R4_UT SUMINISTROS INTENDENCIA_REGION 4_3000</t>
  </si>
  <si>
    <t>min03-P40-R4_UT SUMINISTROS INTENDENCIA_REGION 4_10000</t>
  </si>
  <si>
    <t>min03-P40-R4_UT SUMINISTROS INTENDENCIA_REGION 4_999999</t>
  </si>
  <si>
    <t>min03-P40-R6_IMDICOL SAS_REGION 6_3000</t>
  </si>
  <si>
    <t>min03-P40-R6_IMDICOL SAS_REGION 6_10000</t>
  </si>
  <si>
    <t>min03-P40-R6_IMDICOL SAS_REGION 6_999999</t>
  </si>
  <si>
    <t>min03-P40-R6_ML SUMINISTROS Y SOLUCIONES SAS_REGION 6_3000</t>
  </si>
  <si>
    <t>min03-P40-R6_ML SUMINISTROS Y SOLUCIONES SAS_REGION 6_10000</t>
  </si>
  <si>
    <t>min03-P40-R6_ML SUMINISTROS Y SOLUCIONES SAS_REGION 6_999999</t>
  </si>
  <si>
    <t>min03-P40-R6_YUBARTA S.A.S._REGION 6_3000</t>
  </si>
  <si>
    <t>min03-P40-R6_YUBARTA S.A.S._REGION 6_10000</t>
  </si>
  <si>
    <t>min03-P40-R6_YUBARTA S.A.S._REGION 6_999999</t>
  </si>
  <si>
    <t>min03-P40-R6_UT SUMINISTROS INTENDENCIA_REGION 6_3000</t>
  </si>
  <si>
    <t>min03-P40-R6_UT SUMINISTROS INTENDENCIA_REGION 6_10000</t>
  </si>
  <si>
    <t>min03-P40-R6_UT SUMINISTROS INTENDENCIA_REGION 6_999999</t>
  </si>
  <si>
    <t>min03-P40-R7_DISMOTOS PM EU_REGION 7_3000</t>
  </si>
  <si>
    <t>min03-P40-R7_DISMOTOS PM EU_REGION 7_10000</t>
  </si>
  <si>
    <t>min03-P40-R7_DISMOTOS PM EU_REGION 7_999999</t>
  </si>
  <si>
    <t>min03-P40-R7_DISTRIBUCIÓN Y SERVICIO SAS_REGION 7_3000</t>
  </si>
  <si>
    <t>min03-P40-R7_DISTRIBUCIÓN Y SERVICIO SAS_REGION 7_10000</t>
  </si>
  <si>
    <t>min03-P40-R7_DISTRIBUCIÓN Y SERVICIO SAS_REGION 7_999999</t>
  </si>
  <si>
    <t>min03-P40-R7_LEONEL RODRIGUEZ RAMOS_REGION 7_3000</t>
  </si>
  <si>
    <t>min03-P40-R7_LEONEL RODRIGUEZ RAMOS_REGION 7_10000</t>
  </si>
  <si>
    <t>min03-P40-R7_LEONEL RODRIGUEZ RAMOS_REGION 7_999999</t>
  </si>
  <si>
    <t>min03-P40-R7_UNIÓN TEMPORAL OP-INTENDENCIA_REGION 7_3000</t>
  </si>
  <si>
    <t>min03-P40-R7_UNIÓN TEMPORAL OP-INTENDENCIA_REGION 7_10000</t>
  </si>
  <si>
    <t>min03-P40-R7_UNIÓN TEMPORAL OP-INTENDENCIA_REGION 7_999999</t>
  </si>
  <si>
    <t>min03-P40-R7_CONSORCIO INTENDENCIA WARDERHA_REGION 7_3000</t>
  </si>
  <si>
    <t>min03-P40-R7_CONSORCIO INTENDENCIA WARDERHA_REGION 7_10000</t>
  </si>
  <si>
    <t>min03-P40-R7_CONSORCIO INTENDENCIA WARDERHA_REGION 7_999999</t>
  </si>
  <si>
    <t>min03-P40-R7_INDUCON SAS_REGION 7_3000</t>
  </si>
  <si>
    <t>min03-P40-R7_INDUCON SAS_REGION 7_10000</t>
  </si>
  <si>
    <t>min03-P40-R7_INDUCON SAS_REGION 7_999999</t>
  </si>
  <si>
    <t>min03-P40-R7_UTPRESENTE TEXTIL 2024_REGION 7_3000</t>
  </si>
  <si>
    <t>min03-P40-R7_UTPRESENTE TEXTIL 2024_REGION 7_10000</t>
  </si>
  <si>
    <t>min03-P40-R7_UTPRESENTE TEXTIL 2024_REGION 7_999999</t>
  </si>
  <si>
    <t>min03-P40-R7_BOSTONIA SAS_REGION 7_3000</t>
  </si>
  <si>
    <t>min03-P40-R7_BOSTONIA SAS_REGION 7_10000</t>
  </si>
  <si>
    <t>min03-P40-R7_BOSTONIA SAS_REGION 7_999999</t>
  </si>
  <si>
    <t>min03-P40-R7_UT SOLUCIONES ANC_REGION 7_3000</t>
  </si>
  <si>
    <t>min03-P40-R7_UT SOLUCIONES ANC_REGION 7_10000</t>
  </si>
  <si>
    <t>min03-P40-R7_UT SOLUCIONES ANC_REGION 7_999999</t>
  </si>
  <si>
    <t>min03-P40-R7_UT ALTEX+_REGION 7_3000</t>
  </si>
  <si>
    <t>min03-P40-R7_UT ALTEX+_REGION 7_10000</t>
  </si>
  <si>
    <t>min03-P40-R7_UT ALTEX+_REGION 7_999999</t>
  </si>
  <si>
    <t>min03-P40-R7_INDUSTRIAS SALGARI S.A.S_REGION 7_3000</t>
  </si>
  <si>
    <t>min03-P40-R7_INDUSTRIAS SALGARI S.A.S_REGION 7_10000</t>
  </si>
  <si>
    <t>min03-P40-R7_INDUSTRIAS SALGARI S.A.S_REGION 7_999999</t>
  </si>
  <si>
    <t>min03-P40-R7_MILITARY INDUSTRIES SAS_REGION 7_3000</t>
  </si>
  <si>
    <t>min03-P40-R7_MILITARY INDUSTRIES SAS_REGION 7_10000</t>
  </si>
  <si>
    <t>min03-P40-R7_MILITARY INDUSTRIES SAS_REGION 7_999999</t>
  </si>
  <si>
    <t>min03-P40-R7_INVERSIONES SARHEM DE COLOMBIA S.A.S._REGION 7_3000</t>
  </si>
  <si>
    <t>min03-P40-R7_INVERSIONES SARHEM DE COLOMBIA S.A.S._REGION 7_10000</t>
  </si>
  <si>
    <t>min03-P40-R7_INVERSIONES SARHEM DE COLOMBIA S.A.S._REGION 7_999999</t>
  </si>
  <si>
    <t>min03-P39-R1_UT SUMINISTROS INTENDENCIA_REGION 1_3000</t>
  </si>
  <si>
    <t>min03-P39-R1_UT SUMINISTROS INTENDENCIA_REGION 1_10000</t>
  </si>
  <si>
    <t>min03-P39-R1_UT SUMINISTROS INTENDENCIA_REGION 1_999999</t>
  </si>
  <si>
    <t>min03-P39-R2_UT SUMINISTROS INTENDENCIA_REGION 2_3000</t>
  </si>
  <si>
    <t>min03-P39-R2_UT SUMINISTROS INTENDENCIA_REGION 2_10000</t>
  </si>
  <si>
    <t>min03-P39-R2_UT SUMINISTROS INTENDENCIA_REGION 2_999999</t>
  </si>
  <si>
    <t>min03-P39-R3_UT SUMINISTROS INTENDENCIA_REGION 3_3000</t>
  </si>
  <si>
    <t>min03-P39-R3_UT SUMINISTROS INTENDENCIA_REGION 3_10000</t>
  </si>
  <si>
    <t>min03-P39-R3_UT SUMINISTROS INTENDENCIA_REGION 3_999999</t>
  </si>
  <si>
    <t>min03-P39-R4_UT SUMINISTROS INTENDENCIA_REGION 4_3000</t>
  </si>
  <si>
    <t>min03-P39-R4_UT SUMINISTROS INTENDENCIA_REGION 4_10000</t>
  </si>
  <si>
    <t>min03-P39-R4_UT SUMINISTROS INTENDENCIA_REGION 4_999999</t>
  </si>
  <si>
    <t>min03-P39-R6_IMDICOL SAS_REGION 6_3000</t>
  </si>
  <si>
    <t>min03-P39-R6_IMDICOL SAS_REGION 6_10000</t>
  </si>
  <si>
    <t>min03-P39-R6_IMDICOL SAS_REGION 6_999999</t>
  </si>
  <si>
    <t>min03-P39-R6_YUBARTA S.A.S._REGION 6_3000</t>
  </si>
  <si>
    <t>min03-P39-R6_YUBARTA S.A.S._REGION 6_10000</t>
  </si>
  <si>
    <t>min03-P39-R6_YUBARTA S.A.S._REGION 6_999999</t>
  </si>
  <si>
    <t>min03-P39-R6_UT SUMINISTROS INTENDENCIA_REGION 6_3000</t>
  </si>
  <si>
    <t>min03-P39-R6_UT SUMINISTROS INTENDENCIA_REGION 6_10000</t>
  </si>
  <si>
    <t>min03-P39-R6_UT SUMINISTROS INTENDENCIA_REGION 6_999999</t>
  </si>
  <si>
    <t>min03-P39-R7_DISMOTOS PM EU_REGION 7_3000</t>
  </si>
  <si>
    <t>min03-P39-R7_DISMOTOS PM EU_REGION 7_10000</t>
  </si>
  <si>
    <t>min03-P39-R7_DISMOTOS PM EU_REGION 7_999999</t>
  </si>
  <si>
    <t>min03-P39-R7_DISTRIBUCIÓN Y SERVICIO SAS_REGION 7_3000</t>
  </si>
  <si>
    <t>min03-P39-R7_DISTRIBUCIÓN Y SERVICIO SAS_REGION 7_10000</t>
  </si>
  <si>
    <t>min03-P39-R7_DISTRIBUCIÓN Y SERVICIO SAS_REGION 7_999999</t>
  </si>
  <si>
    <t>min03-P39-R7_LEONEL RODRIGUEZ RAMOS_REGION 7_3000</t>
  </si>
  <si>
    <t>min03-P39-R7_LEONEL RODRIGUEZ RAMOS_REGION 7_10000</t>
  </si>
  <si>
    <t>min03-P39-R7_LEONEL RODRIGUEZ RAMOS_REGION 7_999999</t>
  </si>
  <si>
    <t>min03-P39-R7_BACET GROUP S.A.S._REGION 7_3000</t>
  </si>
  <si>
    <t>min03-P39-R7_BACET GROUP S.A.S._REGION 7_10000</t>
  </si>
  <si>
    <t>min03-P39-R7_BACET GROUP S.A.S._REGION 7_999999</t>
  </si>
  <si>
    <t>min03-P39-R7_UNIÓN TEMPORAL OP-INTENDENCIA_REGION 7_3000</t>
  </si>
  <si>
    <t>min03-P39-R7_UNIÓN TEMPORAL OP-INTENDENCIA_REGION 7_10000</t>
  </si>
  <si>
    <t>min03-P39-R7_UNIÓN TEMPORAL OP-INTENDENCIA_REGION 7_999999</t>
  </si>
  <si>
    <t>min03-P39-R7_CONSORCIO INTENDENCIA WARDERHA_REGION 7_3000</t>
  </si>
  <si>
    <t>min03-P39-R7_CONSORCIO INTENDENCIA WARDERHA_REGION 7_10000</t>
  </si>
  <si>
    <t>min03-P39-R7_CONSORCIO INTENDENCIA WARDERHA_REGION 7_999999</t>
  </si>
  <si>
    <t>min03-P39-R7_INDUCON SAS_REGION 7_3000</t>
  </si>
  <si>
    <t>min03-P39-R7_INDUCON SAS_REGION 7_10000</t>
  </si>
  <si>
    <t>min03-P39-R7_INDUCON SAS_REGION 7_999999</t>
  </si>
  <si>
    <t>min03-P39-R7_UTPRESENTE TEXTIL 2024_REGION 7_3000</t>
  </si>
  <si>
    <t>min03-P39-R7_UTPRESENTE TEXTIL 2024_REGION 7_10000</t>
  </si>
  <si>
    <t>min03-P39-R7_UTPRESENTE TEXTIL 2024_REGION 7_999999</t>
  </si>
  <si>
    <t>min03-P39-R7_BOSTONIA SAS_REGION 7_3000</t>
  </si>
  <si>
    <t>min03-P39-R7_BOSTONIA SAS_REGION 7_10000</t>
  </si>
  <si>
    <t>min03-P39-R7_BOSTONIA SAS_REGION 7_999999</t>
  </si>
  <si>
    <t>min03-P39-R7_UT SOLUCIONES ANC_REGION 7_3000</t>
  </si>
  <si>
    <t>min03-P39-R7_UT SOLUCIONES ANC_REGION 7_10000</t>
  </si>
  <si>
    <t>min03-P39-R7_UT SOLUCIONES ANC_REGION 7_999999</t>
  </si>
  <si>
    <t>min03-P39-R7_UT ALTEX+_REGION 7_3000</t>
  </si>
  <si>
    <t>min03-P39-R7_UT ALTEX+_REGION 7_10000</t>
  </si>
  <si>
    <t>min03-P39-R7_UT ALTEX+_REGION 7_999999</t>
  </si>
  <si>
    <t>min03-P39-R7_INDUSTRIAS SALGARI S.A.S_REGION 7_3000</t>
  </si>
  <si>
    <t>min03-P39-R7_INDUSTRIAS SALGARI S.A.S_REGION 7_10000</t>
  </si>
  <si>
    <t>min03-P39-R7_INDUSTRIAS SALGARI S.A.S_REGION 7_999999</t>
  </si>
  <si>
    <t>min03-P39-R7_MILITARY INDUSTRIES SAS_REGION 7_3000</t>
  </si>
  <si>
    <t>min03-P39-R7_MILITARY INDUSTRIES SAS_REGION 7_10000</t>
  </si>
  <si>
    <t>min03-P39-R7_MILITARY INDUSTRIES SAS_REGION 7_999999</t>
  </si>
  <si>
    <t>min03-P39-R7_INVERSIONES SARHEM DE COLOMBIA S.A.S._REGION 7_3000</t>
  </si>
  <si>
    <t>min03-P39-R7_INVERSIONES SARHEM DE COLOMBIA S.A.S._REGION 7_10000</t>
  </si>
  <si>
    <t>min03-P39-R7_INVERSIONES SARHEM DE COLOMBIA S.A.S._REGION 7_999999</t>
  </si>
  <si>
    <t>min03-P36-R1_UT SUMINISTROS INTENDENCIA_REGION 1_5000</t>
  </si>
  <si>
    <t>min03-P36-R1_UT SUMINISTROS INTENDENCIA_REGION 1_999999</t>
  </si>
  <si>
    <t>min03-P36-R1_CONSORCIO ACUERDO MARCO MTH – II_REGION 1_5000</t>
  </si>
  <si>
    <t>min03-P36-R1_CONSORCIO ACUERDO MARCO MTH – II_REGION 1_999999</t>
  </si>
  <si>
    <t>min03-P36-R1_UT MARSAM INTE RAMERICANA_REGION 1_5000</t>
  </si>
  <si>
    <t>min03-P36-R1_UT MARSAM INTE RAMERICANA_REGION 1_999999</t>
  </si>
  <si>
    <t>min03-P36-R2_UT SUMINISTROS INTENDENCIA_REGION 2_5000</t>
  </si>
  <si>
    <t>min03-P36-R2_UT SUMINISTROS INTENDENCIA_REGION 2_999999</t>
  </si>
  <si>
    <t>min03-P36-R3_UT SUMINISTROS INTENDENCIA_REGION 3_5000</t>
  </si>
  <si>
    <t>min03-P36-R3_UT SUMINISTROS INTENDENCIA_REGION 3_999999</t>
  </si>
  <si>
    <t>min03-P36-R3_CONSORCIO ACUERDO MARCO MTH – II_REGION 3_5000</t>
  </si>
  <si>
    <t>min03-P36-R3_CONSORCIO ACUERDO MARCO MTH – II_REGION 3_999999</t>
  </si>
  <si>
    <t>min03-P36-R3_UT MARSAM INTE RAMERICANA_REGION 3_5000</t>
  </si>
  <si>
    <t>min03-P36-R3_UT MARSAM INTE RAMERICANA_REGION 3_999999</t>
  </si>
  <si>
    <t>min03-P36-R4_UT SUMINISTROS INTENDENCIA_REGION 4_5000</t>
  </si>
  <si>
    <t>min03-P36-R4_UT SUMINISTROS INTENDENCIA_REGION 4_999999</t>
  </si>
  <si>
    <t>min03-P36-R4_CONSORCIO ACUERDO MARCO MTH – II_REGION 4_5000</t>
  </si>
  <si>
    <t>min03-P36-R4_CONSORCIO ACUERDO MARCO MTH – II_REGION 4_999999</t>
  </si>
  <si>
    <t>min03-P36-R4_UT MARSAM INTE RAMERICANA_REGION 4_5000</t>
  </si>
  <si>
    <t>min03-P36-R4_UT MARSAM INTE RAMERICANA_REGION 4_999999</t>
  </si>
  <si>
    <t>min03-P36-R5_CONSORCIO ACUERDO MARCO MTH – II_REGION 5_5000</t>
  </si>
  <si>
    <t>min03-P36-R5_CONSORCIO ACUERDO MARCO MTH – II_REGION 5_999999</t>
  </si>
  <si>
    <t>min03-P36-R5_UT MARSAM INTE RAMERICANA_REGION 5_5000</t>
  </si>
  <si>
    <t>min03-P36-R5_UT MARSAM INTE RAMERICANA_REGION 5_999999</t>
  </si>
  <si>
    <t>min03-P36-R6_CONSORCIO C2-2024_REGION 6_5000</t>
  </si>
  <si>
    <t>min03-P36-R6_CONSORCIO C2-2024_REGION 6_999999</t>
  </si>
  <si>
    <t>min03-P36-R6_IMDICOL SAS_REGION 6_5000</t>
  </si>
  <si>
    <t>min03-P36-R6_IMDICOL SAS_REGION 6_999999</t>
  </si>
  <si>
    <t>min03-P36-R6_YUBARTA S.A.S._REGION 6_5000</t>
  </si>
  <si>
    <t>min03-P36-R6_YUBARTA S.A.S._REGION 6_999999</t>
  </si>
  <si>
    <t>min03-P36-R6_UNIÓN TEMPORAL 24_REGION 6_5000</t>
  </si>
  <si>
    <t>min03-P36-R6_UNIÓN TEMPORAL 24_REGION 6_999999</t>
  </si>
  <si>
    <t>min03-P36-R6_UT SUMINISTROS INTENDENCIA_REGION 6_5000</t>
  </si>
  <si>
    <t>min03-P36-R6_UT SUMINISTROS INTENDENCIA_REGION 6_999999</t>
  </si>
  <si>
    <t>min03-P36-R6_CONSORCIO ACUERDO MARCO MTH – II_REGION 6_5000</t>
  </si>
  <si>
    <t>min03-P36-R6_CONSORCIO ACUERDO MARCO MTH – II_REGION 6_999999</t>
  </si>
  <si>
    <t>min03-P36-R6_UT MARSAM INTE RAMERICANA_REGION 6_5000</t>
  </si>
  <si>
    <t>min03-P36-R6_UT MARSAM INTE RAMERICANA_REGION 6_999999</t>
  </si>
  <si>
    <t>min03-P36-R7_DISMOTOS PM EU_REGION 7_5000</t>
  </si>
  <si>
    <t>min03-P36-R7_DISMOTOS PM EU_REGION 7_999999</t>
  </si>
  <si>
    <t>min03-P36-R7_DISTRIBUCIÓN Y SERVICIO SAS_REGION 7_5000</t>
  </si>
  <si>
    <t>min03-P36-R7_DISTRIBUCIÓN Y SERVICIO SAS_REGION 7_999999</t>
  </si>
  <si>
    <t>min03-P36-R7_LEONEL RODRIGUEZ RAMOS_REGION 7_5000</t>
  </si>
  <si>
    <t>min03-P36-R7_LEONEL RODRIGUEZ RAMOS_REGION 7_999999</t>
  </si>
  <si>
    <t>min03-P36-R7_UNION TEMPORAL COINPA_REGION 7_5000</t>
  </si>
  <si>
    <t>min03-P36-R7_UNION TEMPORAL COINPA_REGION 7_999999</t>
  </si>
  <si>
    <t>min03-P36-R7_UNIÓN TEMPORAL OP-INTENDENCIA_REGION 7_5000</t>
  </si>
  <si>
    <t>min03-P36-R7_UNIÓN TEMPORAL OP-INTENDENCIA_REGION 7_999999</t>
  </si>
  <si>
    <t>min03-P36-R7_CONSORCIO INTENDENCIA WARDERHA_REGION 7_5000</t>
  </si>
  <si>
    <t>min03-P36-R7_CONSORCIO INTENDENCIA WARDERHA_REGION 7_999999</t>
  </si>
  <si>
    <t>min03-P36-R7_INDUCON SAS_REGION 7_5000</t>
  </si>
  <si>
    <t>min03-P36-R7_INDUCON SAS_REGION 7_999999</t>
  </si>
  <si>
    <t>min03-P36-R7_BOSTONIA SAS_REGION 7_5000</t>
  </si>
  <si>
    <t>min03-P36-R7_BOSTONIA SAS_REGION 7_999999</t>
  </si>
  <si>
    <t>min03-P36-R7_UNIÓN TEMPORAL TACTICAL DEFENSE_REGION 7_5000</t>
  </si>
  <si>
    <t>min03-P36-R7_UNIÓN TEMPORAL TACTICAL DEFENSE_REGION 7_999999</t>
  </si>
  <si>
    <t>min03-P36-R7_UT SOLUCIONES ANC_REGION 7_5000</t>
  </si>
  <si>
    <t>min03-P36-R7_UT SOLUCIONES ANC_REGION 7_999999</t>
  </si>
  <si>
    <t>min03-P36-R7_UT ALTEX+_REGION 7_5000</t>
  </si>
  <si>
    <t>min03-P36-R7_UT ALTEX+_REGION 7_999999</t>
  </si>
  <si>
    <t>min03-P36-R7_MANUFACTURAS CAPITEX SAS_REGION 7_5000</t>
  </si>
  <si>
    <t>min03-P36-R7_MANUFACTURAS CAPITEX SAS_REGION 7_999999</t>
  </si>
  <si>
    <t>min03-P36-R7_INDUSTRIAS SALGARI S.A.S_REGION 7_5000</t>
  </si>
  <si>
    <t>min03-P36-R7_INDUSTRIAS SALGARI S.A.S_REGION 7_999999</t>
  </si>
  <si>
    <t>min03-P36-R7_INVERSIONES SARHEM DE COLOMBIA S.A.S._REGION 7_5000</t>
  </si>
  <si>
    <t>min03-P36-R7_INVERSIONES SARHEM DE COLOMBIA S.A.S._REGION 7_999999</t>
  </si>
  <si>
    <t>min03-P36-R7_REPRESENTACIONES CS SAS_REGION 7_5000</t>
  </si>
  <si>
    <t>min03-P36-R7_REPRESENTACIONES CS SAS_REGION 7_999999</t>
  </si>
  <si>
    <t>min03-P37-R1_UT SUMINISTROS INTENDENCIA_REGION 1_5000</t>
  </si>
  <si>
    <t>min03-P37-R1_UT SUMINISTROS INTENDENCIA_REGION 1_999999</t>
  </si>
  <si>
    <t>min03-P37-R1_MILITARY INDUSTRIES SAS_REGION 1_5000</t>
  </si>
  <si>
    <t>min03-P37-R1_MILITARY INDUSTRIES SAS_REGION 1_999999</t>
  </si>
  <si>
    <t>min03-P37-R2_UT SUMINISTROS INTENDENCIA_REGION 2_5000</t>
  </si>
  <si>
    <t>min03-P37-R2_UT SUMINISTROS INTENDENCIA_REGION 2_999999</t>
  </si>
  <si>
    <t>min03-P37-R3_UT SUMINISTROS INTENDENCIA_REGION 3_5000</t>
  </si>
  <si>
    <t>min03-P37-R3_UT SUMINISTROS INTENDENCIA_REGION 3_999999</t>
  </si>
  <si>
    <t>min03-P37-R3_MILITARY INDUSTRIES SAS_REGION 3_5000</t>
  </si>
  <si>
    <t>min03-P37-R3_MILITARY INDUSTRIES SAS_REGION 3_999999</t>
  </si>
  <si>
    <t>min03-P37-R4_UT SUMINISTROS INTENDENCIA_REGION 4_5000</t>
  </si>
  <si>
    <t>min03-P37-R4_UT SUMINISTROS INTENDENCIA_REGION 4_999999</t>
  </si>
  <si>
    <t>min03-P37-R4_MILITARY INDUSTRIES SAS_REGION 4_5000</t>
  </si>
  <si>
    <t>min03-P37-R4_MILITARY INDUSTRIES SAS_REGION 4_999999</t>
  </si>
  <si>
    <t>min03-P37-R5_MILITARY INDUSTRIES SAS_REGION 5_5000</t>
  </si>
  <si>
    <t>min03-P37-R5_MILITARY INDUSTRIES SAS_REGION 5_999999</t>
  </si>
  <si>
    <t>min03-P37-R6_IMDICOL SAS_REGION 6_5000</t>
  </si>
  <si>
    <t>min03-P37-R6_IMDICOL SAS_REGION 6_999999</t>
  </si>
  <si>
    <t>min03-P37-R6_YUBARTA S.A.S._REGION 6_5000</t>
  </si>
  <si>
    <t>min03-P37-R6_YUBARTA S.A.S._REGION 6_999999</t>
  </si>
  <si>
    <t>min03-P37-R6_UNIÓN TEMPORAL 24_REGION 6_5000</t>
  </si>
  <si>
    <t>min03-P37-R6_UNIÓN TEMPORAL 24_REGION 6_999999</t>
  </si>
  <si>
    <t>min03-P37-R6_UT SUMINISTROS INTENDENCIA_REGION 6_5000</t>
  </si>
  <si>
    <t>min03-P37-R6_UT SUMINISTROS INTENDENCIA_REGION 6_999999</t>
  </si>
  <si>
    <t>min03-P37-R6_MILITARY INDUSTRIES SAS_REGION 6_5000</t>
  </si>
  <si>
    <t>min03-P37-R6_MILITARY INDUSTRIES SAS_REGION 6_999999</t>
  </si>
  <si>
    <t>min03-P37-R7_DISMOTOS PM EU_REGION 7_5000</t>
  </si>
  <si>
    <t>min03-P37-R7_DISMOTOS PM EU_REGION 7_999999</t>
  </si>
  <si>
    <t>min03-P37-R7_DISTRIBUCIÓN Y SERVICIO SAS_REGION 7_5000</t>
  </si>
  <si>
    <t>min03-P37-R7_DISTRIBUCIÓN Y SERVICIO SAS_REGION 7_999999</t>
  </si>
  <si>
    <t>min03-P37-R7_LEONEL RODRIGUEZ RAMOS_REGION 7_5000</t>
  </si>
  <si>
    <t>min03-P37-R7_LEONEL RODRIGUEZ RAMOS_REGION 7_999999</t>
  </si>
  <si>
    <t>min03-P37-R7_BACET GROUP S.A.S._REGION 7_5000</t>
  </si>
  <si>
    <t>min03-P37-R7_BACET GROUP S.A.S._REGION 7_999999</t>
  </si>
  <si>
    <t>min03-P37-R7_UNIÓN TEMPORAL OP-INTENDENCIA_REGION 7_5000</t>
  </si>
  <si>
    <t>min03-P37-R7_UNIÓN TEMPORAL OP-INTENDENCIA_REGION 7_999999</t>
  </si>
  <si>
    <t>min03-P37-R7_CONSORCIO INTENDENCIA WARDERHA_REGION 7_5000</t>
  </si>
  <si>
    <t>min03-P37-R7_CONSORCIO INTENDENCIA WARDERHA_REGION 7_999999</t>
  </si>
  <si>
    <t>min03-P37-R7_INDUCON SAS_REGION 7_5000</t>
  </si>
  <si>
    <t>min03-P37-R7_INDUCON SAS_REGION 7_999999</t>
  </si>
  <si>
    <t>min03-P37-R7_UTPRESENTE TEXTIL 2024_REGION 7_5000</t>
  </si>
  <si>
    <t>min03-P37-R7_UTPRESENTE TEXTIL 2024_REGION 7_999999</t>
  </si>
  <si>
    <t>min03-P37-R7_BOSTONIA SAS_REGION 7_5000</t>
  </si>
  <si>
    <t>min03-P37-R7_BOSTONIA SAS_REGION 7_999999</t>
  </si>
  <si>
    <t>min03-P37-R7_UNIÓN TEMPORAL TACTICAL DEFENSE_REGION 7_5000</t>
  </si>
  <si>
    <t>min03-P37-R7_UNIÓN TEMPORAL TACTICAL DEFENSE_REGION 7_999999</t>
  </si>
  <si>
    <t>min03-P37-R7_UT SOLUCIONES ANC_REGION 7_5000</t>
  </si>
  <si>
    <t>min03-P37-R7_UT SOLUCIONES ANC_REGION 7_999999</t>
  </si>
  <si>
    <t>min03-P37-R7_UT ALTEX+_REGION 7_5000</t>
  </si>
  <si>
    <t>min03-P37-R7_UT ALTEX+_REGION 7_999999</t>
  </si>
  <si>
    <t>min03-P37-R7_INDUSTRIAS SALGARI S.A.S_REGION 7_5000</t>
  </si>
  <si>
    <t>min03-P37-R7_INDUSTRIAS SALGARI S.A.S_REGION 7_999999</t>
  </si>
  <si>
    <t>min03-P37-R7_INVERSIONES SARHEM DE COLOMBIA S.A.S._REGION 7_5000</t>
  </si>
  <si>
    <t>min03-P37-R7_INVERSIONES SARHEM DE COLOMBIA S.A.S._REGION 7_999999</t>
  </si>
  <si>
    <t>min03-P38-R1_UT SUMINISTROS INTENDENCIA_REGION 1_3000</t>
  </si>
  <si>
    <t>min03-P38-R1_UT SUMINISTROS INTENDENCIA_REGION 1_10000</t>
  </si>
  <si>
    <t>min03-P38-R1_UT SUMINISTROS INTENDENCIA_REGION 1_999999</t>
  </si>
  <si>
    <t>min03-P38-R2_UT SUMINISTROS INTENDENCIA_REGION 2_3000</t>
  </si>
  <si>
    <t>min03-P38-R2_UT SUMINISTROS INTENDENCIA_REGION 2_10000</t>
  </si>
  <si>
    <t>min03-P38-R2_UT SUMINISTROS INTENDENCIA_REGION 2_999999</t>
  </si>
  <si>
    <t>min03-P38-R3_UT SUMINISTROS INTENDENCIA_REGION 3_3000</t>
  </si>
  <si>
    <t>min03-P38-R3_UT SUMINISTROS INTENDENCIA_REGION 3_10000</t>
  </si>
  <si>
    <t>min03-P38-R3_UT SUMINISTROS INTENDENCIA_REGION 3_999999</t>
  </si>
  <si>
    <t>min03-P38-R4_UT SUMINISTROS INTENDENCIA_REGION 4_3000</t>
  </si>
  <si>
    <t>min03-P38-R4_UT SUMINISTROS INTENDENCIA_REGION 4_10000</t>
  </si>
  <si>
    <t>min03-P38-R4_UT SUMINISTROS INTENDENCIA_REGION 4_999999</t>
  </si>
  <si>
    <t>min03-P38-R6_IMDICOL SAS_REGION 6_3000</t>
  </si>
  <si>
    <t>min03-P38-R6_IMDICOL SAS_REGION 6_10000</t>
  </si>
  <si>
    <t>min03-P38-R6_IMDICOL SAS_REGION 6_999999</t>
  </si>
  <si>
    <t>min03-P38-R6_YUBARTA S.A.S._REGION 6_3000</t>
  </si>
  <si>
    <t>min03-P38-R6_YUBARTA S.A.S._REGION 6_10000</t>
  </si>
  <si>
    <t>min03-P38-R6_YUBARTA S.A.S._REGION 6_999999</t>
  </si>
  <si>
    <t>min03-P38-R6_UNIÓN TEMPORAL 24_REGION 6_3000</t>
  </si>
  <si>
    <t>min03-P38-R6_UNIÓN TEMPORAL 24_REGION 6_10000</t>
  </si>
  <si>
    <t>min03-P38-R6_UNIÓN TEMPORAL 24_REGION 6_999999</t>
  </si>
  <si>
    <t>min03-P38-R6_UT SUMINISTROS INTENDENCIA_REGION 6_3000</t>
  </si>
  <si>
    <t>min03-P38-R6_UT SUMINISTROS INTENDENCIA_REGION 6_10000</t>
  </si>
  <si>
    <t>min03-P38-R6_UT SUMINISTROS INTENDENCIA_REGION 6_999999</t>
  </si>
  <si>
    <t>min03-P38-R7_DISMOTOS PM EU_REGION 7_3000</t>
  </si>
  <si>
    <t>min03-P38-R7_DISMOTOS PM EU_REGION 7_10000</t>
  </si>
  <si>
    <t>min03-P38-R7_DISMOTOS PM EU_REGION 7_999999</t>
  </si>
  <si>
    <t>min03-P38-R7_DISTRIBUCIÓN Y SERVICIO SAS_REGION 7_3000</t>
  </si>
  <si>
    <t>min03-P38-R7_DISTRIBUCIÓN Y SERVICIO SAS_REGION 7_10000</t>
  </si>
  <si>
    <t>min03-P38-R7_DISTRIBUCIÓN Y SERVICIO SAS_REGION 7_999999</t>
  </si>
  <si>
    <t>min03-P38-R7_LEONEL RODRIGUEZ RAMOS_REGION 7_3000</t>
  </si>
  <si>
    <t>min03-P38-R7_LEONEL RODRIGUEZ RAMOS_REGION 7_10000</t>
  </si>
  <si>
    <t>min03-P38-R7_LEONEL RODRIGUEZ RAMOS_REGION 7_999999</t>
  </si>
  <si>
    <t>min03-P38-R7_BACET GROUP S.A.S._REGION 7_3000</t>
  </si>
  <si>
    <t>min03-P38-R7_BACET GROUP S.A.S._REGION 7_10000</t>
  </si>
  <si>
    <t>min03-P38-R7_BACET GROUP S.A.S._REGION 7_999999</t>
  </si>
  <si>
    <t>min03-P38-R7_UNIÓN TEMPORAL OP-INTENDENCIA_REGION 7_3000</t>
  </si>
  <si>
    <t>min03-P38-R7_UNIÓN TEMPORAL OP-INTENDENCIA_REGION 7_10000</t>
  </si>
  <si>
    <t>min03-P38-R7_UNIÓN TEMPORAL OP-INTENDENCIA_REGION 7_999999</t>
  </si>
  <si>
    <t>min03-P38-R7_CONSORCIO INTENDENCIA WARDERHA_REGION 7_3000</t>
  </si>
  <si>
    <t>min03-P38-R7_CONSORCIO INTENDENCIA WARDERHA_REGION 7_10000</t>
  </si>
  <si>
    <t>min03-P38-R7_CONSORCIO INTENDENCIA WARDERHA_REGION 7_999999</t>
  </si>
  <si>
    <t>min03-P38-R7_INDUCON SAS_REGION 7_3000</t>
  </si>
  <si>
    <t>min03-P38-R7_INDUCON SAS_REGION 7_10000</t>
  </si>
  <si>
    <t>min03-P38-R7_INDUCON SAS_REGION 7_999999</t>
  </si>
  <si>
    <t>min03-P38-R7_BOSTONIA SAS_REGION 7_3000</t>
  </si>
  <si>
    <t>min03-P38-R7_BOSTONIA SAS_REGION 7_10000</t>
  </si>
  <si>
    <t>min03-P38-R7_BOSTONIA SAS_REGION 7_999999</t>
  </si>
  <si>
    <t>min03-P38-R7_UNIÓN TEMPORAL TACTICAL DEFENSE_REGION 7_3000</t>
  </si>
  <si>
    <t>min03-P38-R7_UNIÓN TEMPORAL TACTICAL DEFENSE_REGION 7_10000</t>
  </si>
  <si>
    <t>min03-P38-R7_UNIÓN TEMPORAL TACTICAL DEFENSE_REGION 7_999999</t>
  </si>
  <si>
    <t>min03-P38-R7_UT SOLUCIONES ANC_REGION 7_3000</t>
  </si>
  <si>
    <t>min03-P38-R7_UT SOLUCIONES ANC_REGION 7_10000</t>
  </si>
  <si>
    <t>min03-P38-R7_UT SOLUCIONES ANC_REGION 7_999999</t>
  </si>
  <si>
    <t>min03-P38-R7_UT ALTEX+_REGION 7_3000</t>
  </si>
  <si>
    <t>min03-P38-R7_UT ALTEX+_REGION 7_10000</t>
  </si>
  <si>
    <t>min03-P38-R7_UT ALTEX+_REGION 7_999999</t>
  </si>
  <si>
    <t>min03-P38-R7_INDUSTRIAS SALGARI S.A.S_REGION 7_3000</t>
  </si>
  <si>
    <t>min03-P38-R7_INDUSTRIAS SALGARI S.A.S_REGION 7_10000</t>
  </si>
  <si>
    <t>min03-P38-R7_INDUSTRIAS SALGARI S.A.S_REGION 7_999999</t>
  </si>
  <si>
    <t>min03-P38-R7_MILITARY INDUSTRIES SAS_REGION 7_3000</t>
  </si>
  <si>
    <t>min03-P38-R7_MILITARY INDUSTRIES SAS_REGION 7_10000</t>
  </si>
  <si>
    <t>min03-P38-R7_MILITARY INDUSTRIES SAS_REGION 7_999999</t>
  </si>
  <si>
    <t>min03-P38-R7_INVERSIONES SARHEM DE COLOMBIA S.A.S._REGION 7_3000</t>
  </si>
  <si>
    <t>min03-P38-R7_INVERSIONES SARHEM DE COLOMBIA S.A.S._REGION 7_10000</t>
  </si>
  <si>
    <t>min03-P38-R7_INVERSIONES SARHEM DE COLOMBIA S.A.S._REGION 7_999999</t>
  </si>
  <si>
    <t>min03-P71-R1_UT SUMINISTROS INTENDENCIA_REGION 1_3000</t>
  </si>
  <si>
    <t>min03-P71-R1_UT SUMINISTROS INTENDENCIA_REGION 1_10000</t>
  </si>
  <si>
    <t>min03-P71-R1_UT SUMINISTROS INTENDENCIA_REGION 1_999999</t>
  </si>
  <si>
    <t>min03-P71-R1_UT FACOCREAR 2024_REGION 1_3000</t>
  </si>
  <si>
    <t>min03-P71-R1_UT FACOCREAR 2024_REGION 1_10000</t>
  </si>
  <si>
    <t>min03-P71-R1_UT FACOCREAR 2024_REGION 1_999999</t>
  </si>
  <si>
    <t>min03-P71-R1_UT MARSAM INTE RAMERICANA_REGION 1_3000</t>
  </si>
  <si>
    <t>min03-P71-R1_UT MARSAM INTE RAMERICANA_REGION 1_10000</t>
  </si>
  <si>
    <t>min03-P71-R1_UT MARSAM INTE RAMERICANA_REGION 1_999999</t>
  </si>
  <si>
    <t>min03-P71-R2_UT SUMINISTROS INTENDENCIA_REGION 2_3000</t>
  </si>
  <si>
    <t>min03-P71-R2_UT SUMINISTROS INTENDENCIA_REGION 2_10000</t>
  </si>
  <si>
    <t>min03-P71-R2_UT SUMINISTROS INTENDENCIA_REGION 2_999999</t>
  </si>
  <si>
    <t>min03-P71-R2_UT MARSAM INTE RAMERICANA_REGION 2_3000</t>
  </si>
  <si>
    <t>min03-P71-R2_UT MARSAM INTE RAMERICANA_REGION 2_10000</t>
  </si>
  <si>
    <t>min03-P71-R2_UT MARSAM INTE RAMERICANA_REGION 2_999999</t>
  </si>
  <si>
    <t>min03-P71-R3_UT SUMINISTROS INTENDENCIA_REGION 3_3000</t>
  </si>
  <si>
    <t>min03-P71-R3_UT SUMINISTROS INTENDENCIA_REGION 3_10000</t>
  </si>
  <si>
    <t>min03-P71-R3_UT SUMINISTROS INTENDENCIA_REGION 3_999999</t>
  </si>
  <si>
    <t>min03-P71-R3_UT FACOCREAR 2024_REGION 3_3000</t>
  </si>
  <si>
    <t>min03-P71-R3_UT FACOCREAR 2024_REGION 3_10000</t>
  </si>
  <si>
    <t>min03-P71-R3_UT FACOCREAR 2024_REGION 3_999999</t>
  </si>
  <si>
    <t>min03-P71-R3_UT MARSAM INTE RAMERICANA_REGION 3_3000</t>
  </si>
  <si>
    <t>min03-P71-R3_UT MARSAM INTE RAMERICANA_REGION 3_10000</t>
  </si>
  <si>
    <t>min03-P71-R3_UT MARSAM INTE RAMERICANA_REGION 3_999999</t>
  </si>
  <si>
    <t>min03-P71-R4_UT SUMINISTROS INTENDENCIA_REGION 4_3000</t>
  </si>
  <si>
    <t>min03-P71-R4_UT SUMINISTROS INTENDENCIA_REGION 4_10000</t>
  </si>
  <si>
    <t>min03-P71-R4_UT SUMINISTROS INTENDENCIA_REGION 4_999999</t>
  </si>
  <si>
    <t>min03-P71-R4_UT FACOCREAR 2024_REGION 4_3000</t>
  </si>
  <si>
    <t>min03-P71-R4_UT FACOCREAR 2024_REGION 4_10000</t>
  </si>
  <si>
    <t>min03-P71-R4_UT FACOCREAR 2024_REGION 4_999999</t>
  </si>
  <si>
    <t>min03-P71-R4_UT MARSAM INTE RAMERICANA_REGION 4_3000</t>
  </si>
  <si>
    <t>min03-P71-R4_UT MARSAM INTE RAMERICANA_REGION 4_10000</t>
  </si>
  <si>
    <t>min03-P71-R4_UT MARSAM INTE RAMERICANA_REGION 4_999999</t>
  </si>
  <si>
    <t>min03-P71-R5_UT FACOCREAR 2024_REGION 5_3000</t>
  </si>
  <si>
    <t>min03-P71-R5_UT FACOCREAR 2024_REGION 5_10000</t>
  </si>
  <si>
    <t>min03-P71-R5_UT FACOCREAR 2024_REGION 5_999999</t>
  </si>
  <si>
    <t>min03-P71-R6_IMDICOL SAS_REGION 6_3000</t>
  </si>
  <si>
    <t>min03-P71-R6_IMDICOL SAS_REGION 6_10000</t>
  </si>
  <si>
    <t>min03-P71-R6_IMDICOL SAS_REGION 6_999999</t>
  </si>
  <si>
    <t>min03-P71-R6_YUBARTA S.A.S._REGION 6_3000</t>
  </si>
  <si>
    <t>min03-P71-R6_YUBARTA S.A.S._REGION 6_10000</t>
  </si>
  <si>
    <t>min03-P71-R6_YUBARTA S.A.S._REGION 6_999999</t>
  </si>
  <si>
    <t>min03-P71-R6_UT SUMINISTROS INTENDENCIA_REGION 6_3000</t>
  </si>
  <si>
    <t>min03-P71-R6_UT SUMINISTROS INTENDENCIA_REGION 6_10000</t>
  </si>
  <si>
    <t>min03-P71-R6_UT SUMINISTROS INTENDENCIA_REGION 6_999999</t>
  </si>
  <si>
    <t>min03-P71-R6_UT FACOCREAR 2024_REGION 6_3000</t>
  </si>
  <si>
    <t>min03-P71-R6_UT FACOCREAR 2024_REGION 6_10000</t>
  </si>
  <si>
    <t>min03-P71-R6_UT FACOCREAR 2024_REGION 6_999999</t>
  </si>
  <si>
    <t>min03-P71-R6_UT MARSAM INTE RAMERICANA_REGION 6_3000</t>
  </si>
  <si>
    <t>min03-P71-R6_UT MARSAM INTE RAMERICANA_REGION 6_10000</t>
  </si>
  <si>
    <t>min03-P71-R6_UT MARSAM INTE RAMERICANA_REGION 6_999999</t>
  </si>
  <si>
    <t>min03-P71-R7_DISMOTOS PM EU_REGION 7_3000</t>
  </si>
  <si>
    <t>min03-P71-R7_DISMOTOS PM EU_REGION 7_10000</t>
  </si>
  <si>
    <t>min03-P71-R7_DISMOTOS PM EU_REGION 7_999999</t>
  </si>
  <si>
    <t>min03-P71-R7_DISTRIBUCIÓN Y SERVICIO SAS_REGION 7_3000</t>
  </si>
  <si>
    <t>min03-P71-R7_DISTRIBUCIÓN Y SERVICIO SAS_REGION 7_10000</t>
  </si>
  <si>
    <t>min03-P71-R7_DISTRIBUCIÓN Y SERVICIO SAS_REGION 7_999999</t>
  </si>
  <si>
    <t>min03-P71-R7_LEONEL RODRIGUEZ RAMOS_REGION 7_3000</t>
  </si>
  <si>
    <t>min03-P71-R7_LEONEL RODRIGUEZ RAMOS_REGION 7_10000</t>
  </si>
  <si>
    <t>min03-P71-R7_LEONEL RODRIGUEZ RAMOS_REGION 7_999999</t>
  </si>
  <si>
    <t>min03-P71-R7_CONSORCIO INTENDENCIA WARDERHA_REGION 7_3000</t>
  </si>
  <si>
    <t>min03-P71-R7_CONSORCIO INTENDENCIA WARDERHA_REGION 7_10000</t>
  </si>
  <si>
    <t>min03-P71-R7_CONSORCIO INTENDENCIA WARDERHA_REGION 7_999999</t>
  </si>
  <si>
    <t>min03-P71-R7_INDUCON SAS_REGION 7_3000</t>
  </si>
  <si>
    <t>min03-P71-R7_INDUCON SAS_REGION 7_10000</t>
  </si>
  <si>
    <t>min03-P71-R7_INDUCON SAS_REGION 7_999999</t>
  </si>
  <si>
    <t>min03-P71-R7_UTPRESENTE TEXTIL 2024_REGION 7_3000</t>
  </si>
  <si>
    <t>min03-P71-R7_UTPRESENTE TEXTIL 2024_REGION 7_10000</t>
  </si>
  <si>
    <t>min03-P71-R7_UTPRESENTE TEXTIL 2024_REGION 7_999999</t>
  </si>
  <si>
    <t>min03-P71-R7_BOSTONIA SAS_REGION 7_3000</t>
  </si>
  <si>
    <t>min03-P71-R7_BOSTONIA SAS_REGION 7_10000</t>
  </si>
  <si>
    <t>min03-P71-R7_BOSTONIA SAS_REGION 7_999999</t>
  </si>
  <si>
    <t>min03-P71-R7_UT SOLUCIONES ANC_REGION 7_3000</t>
  </si>
  <si>
    <t>min03-P71-R7_UT SOLUCIONES ANC_REGION 7_10000</t>
  </si>
  <si>
    <t>min03-P71-R7_UT SOLUCIONES ANC_REGION 7_999999</t>
  </si>
  <si>
    <t>min03-P71-R7_UT ALTEX+_REGION 7_3000</t>
  </si>
  <si>
    <t>min03-P71-R7_UT ALTEX+_REGION 7_10000</t>
  </si>
  <si>
    <t>min03-P71-R7_UT ALTEX+_REGION 7_999999</t>
  </si>
  <si>
    <t>min03-P71-R7_MANUFACTURAS CAPITEX SAS_REGION 7_3000</t>
  </si>
  <si>
    <t>min03-P71-R7_MANUFACTURAS CAPITEX SAS_REGION 7_10000</t>
  </si>
  <si>
    <t>min03-P71-R7_MANUFACTURAS CAPITEX SAS_REGION 7_999999</t>
  </si>
  <si>
    <t>min03-P71-R7_INDUSTRIAS SALGARI S.A.S_REGION 7_3000</t>
  </si>
  <si>
    <t>min03-P71-R7_INDUSTRIAS SALGARI S.A.S_REGION 7_10000</t>
  </si>
  <si>
    <t>min03-P71-R7_INDUSTRIAS SALGARI S.A.S_REGION 7_999999</t>
  </si>
  <si>
    <t>min03-P71-R7_INVERSIONES SARHEM DE COLOMBIA S.A.S._REGION 7_3000</t>
  </si>
  <si>
    <t>min03-P71-R7_INVERSIONES SARHEM DE COLOMBIA S.A.S._REGION 7_10000</t>
  </si>
  <si>
    <t>min03-P71-R7_INVERSIONES SARHEM DE COLOMBIA S.A.S._REGION 7_999999</t>
  </si>
  <si>
    <t>min03-P71-R7_REPRESENTACIONES CS SAS_REGION 7_3000</t>
  </si>
  <si>
    <t>min03-P71-R7_REPRESENTACIONES CS SAS_REGION 7_10000</t>
  </si>
  <si>
    <t>min03-P71-R7_REPRESENTACIONES CS SAS_REGION 7_999999</t>
  </si>
  <si>
    <t>min03-P71-R7_CONSORCIO ACUERDO MARCO MTH – II_REGION 7_3000</t>
  </si>
  <si>
    <t>min03-P71-R7_CONSORCIO ACUERDO MARCO MTH – II_REGION 7_10000</t>
  </si>
  <si>
    <t>min03-P71-R7_CONSORCIO ACUERDO MARCO MTH – II_REGION 7_999999</t>
  </si>
  <si>
    <t>min03-P41-R1_UNION TEMPORAL DOTACION NEMCOL_REGION 1_5000</t>
  </si>
  <si>
    <t>min03-P41-R1_UNION TEMPORAL DOTACION NEMCOL_REGION 1_999999</t>
  </si>
  <si>
    <t>min03-P41-R1_UT MARSAM INTE RAMERICANA_REGION 1_5000</t>
  </si>
  <si>
    <t>min03-P41-R1_UT MARSAM INTE RAMERICANA_REGION 1_999999</t>
  </si>
  <si>
    <t>min03-P41-R2_UT MARSAM INTE RAMERICANA_REGION 2_5000</t>
  </si>
  <si>
    <t>min03-P41-R2_UT MARSAM INTE RAMERICANA_REGION 2_999999</t>
  </si>
  <si>
    <t>min03-P41-R3_UNION TEMPORAL DOTACION NEMCOL_REGION 3_5000</t>
  </si>
  <si>
    <t>min03-P41-R3_UNION TEMPORAL DOTACION NEMCOL_REGION 3_999999</t>
  </si>
  <si>
    <t>min03-P41-R3_UT MARSAM INTE RAMERICANA_REGION 3_5000</t>
  </si>
  <si>
    <t>min03-P41-R3_UT MARSAM INTE RAMERICANA_REGION 3_999999</t>
  </si>
  <si>
    <t>min03-P41-R4_UNION TEMPORAL DOTACION NEMCOL_REGION 4_5000</t>
  </si>
  <si>
    <t>min03-P41-R4_UNION TEMPORAL DOTACION NEMCOL_REGION 4_999999</t>
  </si>
  <si>
    <t>min03-P41-R5_UNION TEMPORAL DOTACION NEMCOL_REGION 5_5000</t>
  </si>
  <si>
    <t>min03-P41-R5_UNION TEMPORAL DOTACION NEMCOL_REGION 5_999999</t>
  </si>
  <si>
    <t>min03-P41-R5_UT MARSAM INTE RAMERICANA_REGION 5_5000</t>
  </si>
  <si>
    <t>min03-P41-R5_UT MARSAM INTE RAMERICANA_REGION 5_999999</t>
  </si>
  <si>
    <t>min03-P41-R6_UNION TEMPORAL DOTACION NEMCOL_REGION 6_5000</t>
  </si>
  <si>
    <t>min03-P41-R6_UNION TEMPORAL DOTACION NEMCOL_REGION 6_999999</t>
  </si>
  <si>
    <t>min03-P41-R6_YUBARTA S.A.S._REGION 6_5000</t>
  </si>
  <si>
    <t>min03-P41-R6_YUBARTA S.A.S._REGION 6_999999</t>
  </si>
  <si>
    <t>min03-P41-R6_UT MARSAM INTE RAMERICANA_REGION 6_5000</t>
  </si>
  <si>
    <t>min03-P41-R6_UT MARSAM INTE RAMERICANA_REGION 6_999999</t>
  </si>
  <si>
    <t>min03-P41-R7_DISMOTOS PM EU_REGION 7_5000</t>
  </si>
  <si>
    <t>min03-P41-R7_DISMOTOS PM EU_REGION 7_999999</t>
  </si>
  <si>
    <t>min03-P41-R7_LEONEL RODRIGUEZ RAMOS_REGION 7_5000</t>
  </si>
  <si>
    <t>min03-P41-R7_LEONEL RODRIGUEZ RAMOS_REGION 7_999999</t>
  </si>
  <si>
    <t>min03-P41-R7_BACET GROUP S.A.S._REGION 7_5000</t>
  </si>
  <si>
    <t>min03-P41-R7_BACET GROUP S.A.S._REGION 7_999999</t>
  </si>
  <si>
    <t>min03-P41-R7_BOSTONIA SAS_REGION 7_5000</t>
  </si>
  <si>
    <t>min03-P41-R7_BOSTONIA SAS_REGION 7_999999</t>
  </si>
  <si>
    <t>min03-P41-R7_UT SOLUCIONES ANC_REGION 7_5000</t>
  </si>
  <si>
    <t>min03-P41-R7_UT SOLUCIONES ANC_REGION 7_999999</t>
  </si>
  <si>
    <t>min03-P41-R7_MILFORT SAS_REGION 7_5000</t>
  </si>
  <si>
    <t>min03-P41-R7_MILFORT SAS_REGION 7_999999</t>
  </si>
  <si>
    <t>min03-P41-R7_UT ALTEX+_REGION 7_5000</t>
  </si>
  <si>
    <t>min03-P41-R7_UT ALTEX+_REGION 7_999999</t>
  </si>
  <si>
    <t>min03-P41-R7_MILITARY INDUSTRIES SAS_REGION 7_5000</t>
  </si>
  <si>
    <t>min03-P41-R7_MILITARY INDUSTRIES SAS_REGION 7_999999</t>
  </si>
  <si>
    <t>min03-P41-R7_INVERSIONES SARHEM DE COLOMBIA S.A.S._REGION 7_5000</t>
  </si>
  <si>
    <t>min03-P41-R7_INVERSIONES SARHEM DE COLOMBIA S.A.S._REGION 7_999999</t>
  </si>
  <si>
    <t>min03-P42-R1_UNION TEMPORAL DOTACION NEMCOL_REGION 1_5000</t>
  </si>
  <si>
    <t>min03-P42-R1_UNION TEMPORAL DOTACION NEMCOL_REGION 1_999999</t>
  </si>
  <si>
    <t>min03-P42-R1_UT FACOCREAR 2024_REGION 1_5000</t>
  </si>
  <si>
    <t>min03-P42-R1_UT FACOCREAR 2024_REGION 1_999999</t>
  </si>
  <si>
    <t>min03-P42-R1_UT MARSAM INTE RAMERICANA_REGION 1_5000</t>
  </si>
  <si>
    <t>min03-P42-R1_UT MARSAM INTE RAMERICANA_REGION 1_999999</t>
  </si>
  <si>
    <t>min03-P42-R2_UT MARSAM INTE RAMERICANA_REGION 2_5000</t>
  </si>
  <si>
    <t>min03-P42-R2_UT MARSAM INTE RAMERICANA_REGION 2_999999</t>
  </si>
  <si>
    <t>min03-P42-R3_UNION TEMPORAL DOTACION NEMCOL_REGION 3_5000</t>
  </si>
  <si>
    <t>min03-P42-R3_UNION TEMPORAL DOTACION NEMCOL_REGION 3_999999</t>
  </si>
  <si>
    <t>min03-P42-R3_UT FACOCREAR 2024_REGION 3_5000</t>
  </si>
  <si>
    <t>min03-P42-R3_UT FACOCREAR 2024_REGION 3_999999</t>
  </si>
  <si>
    <t>min03-P42-R3_UT MARSAM INTE RAMERICANA_REGION 3_5000</t>
  </si>
  <si>
    <t>min03-P42-R3_UT MARSAM INTE RAMERICANA_REGION 3_999999</t>
  </si>
  <si>
    <t>min03-P42-R4_UNION TEMPORAL DOTACION NEMCOL_REGION 4_5000</t>
  </si>
  <si>
    <t>min03-P42-R4_UNION TEMPORAL DOTACION NEMCOL_REGION 4_999999</t>
  </si>
  <si>
    <t>min03-P42-R4_UT FACOCREAR 2024_REGION 4_5000</t>
  </si>
  <si>
    <t>min03-P42-R4_UT FACOCREAR 2024_REGION 4_999999</t>
  </si>
  <si>
    <t>min03-P42-R5_UNION TEMPORAL DOTACION NEMCOL_REGION 5_5000</t>
  </si>
  <si>
    <t>min03-P42-R5_UNION TEMPORAL DOTACION NEMCOL_REGION 5_999999</t>
  </si>
  <si>
    <t>min03-P42-R5_UT FACOCREAR 2024_REGION 5_5000</t>
  </si>
  <si>
    <t>min03-P42-R5_UT FACOCREAR 2024_REGION 5_999999</t>
  </si>
  <si>
    <t>min03-P42-R5_UT MARSAM INTE RAMERICANA_REGION 5_5000</t>
  </si>
  <si>
    <t>min03-P42-R5_UT MARSAM INTE RAMERICANA_REGION 5_999999</t>
  </si>
  <si>
    <t>min03-P42-R6_UNION TEMPORAL DOTACION NEMCOL_REGION 6_5000</t>
  </si>
  <si>
    <t>min03-P42-R6_UNION TEMPORAL DOTACION NEMCOL_REGION 6_999999</t>
  </si>
  <si>
    <t>min03-P42-R6_YUBARTA S.A.S._REGION 6_5000</t>
  </si>
  <si>
    <t>min03-P42-R6_YUBARTA S.A.S._REGION 6_999999</t>
  </si>
  <si>
    <t>min03-P42-R6_UT FACOCREAR 2024_REGION 6_5000</t>
  </si>
  <si>
    <t>min03-P42-R6_UT FACOCREAR 2024_REGION 6_999999</t>
  </si>
  <si>
    <t>min03-P42-R6_UT MARSAM INTE RAMERICANA_REGION 6_5000</t>
  </si>
  <si>
    <t>min03-P42-R6_UT MARSAM INTE RAMERICANA_REGION 6_999999</t>
  </si>
  <si>
    <t>min03-P42-R7_DISMOTOS PM EU_REGION 7_5000</t>
  </si>
  <si>
    <t>min03-P42-R7_DISMOTOS PM EU_REGION 7_999999</t>
  </si>
  <si>
    <t>min03-P42-R7_LEONEL RODRIGUEZ RAMOS_REGION 7_5000</t>
  </si>
  <si>
    <t>min03-P42-R7_LEONEL RODRIGUEZ RAMOS_REGION 7_999999</t>
  </si>
  <si>
    <t>min03-P42-R7_BACET GROUP S.A.S._REGION 7_5000</t>
  </si>
  <si>
    <t>min03-P42-R7_BACET GROUP S.A.S._REGION 7_999999</t>
  </si>
  <si>
    <t>min03-P42-R7_BOSTONIA SAS_REGION 7_5000</t>
  </si>
  <si>
    <t>min03-P42-R7_BOSTONIA SAS_REGION 7_999999</t>
  </si>
  <si>
    <t>min03-P42-R7_UT SOLUCIONES ANC_REGION 7_5000</t>
  </si>
  <si>
    <t>min03-P42-R7_UT SOLUCIONES ANC_REGION 7_999999</t>
  </si>
  <si>
    <t>min03-P42-R7_MILFORT SAS_REGION 7_5000</t>
  </si>
  <si>
    <t>min03-P42-R7_MILFORT SAS_REGION 7_999999</t>
  </si>
  <si>
    <t>min03-P42-R7_UT ALTEX+_REGION 7_5000</t>
  </si>
  <si>
    <t>min03-P42-R7_UT ALTEX+_REGION 7_999999</t>
  </si>
  <si>
    <t>min03-P42-R7_MILITARY INDUSTRIES SAS_REGION 7_5000</t>
  </si>
  <si>
    <t>min03-P42-R7_MILITARY INDUSTRIES SAS_REGION 7_999999</t>
  </si>
  <si>
    <t>min03-P42-R7_INVERSIONES SARHEM DE COLOMBIA S.A.S._REGION 7_5000</t>
  </si>
  <si>
    <t>min03-P42-R7_INVERSIONES SARHEM DE COLOMBIA S.A.S._REGION 7_999999</t>
  </si>
  <si>
    <t>min03-P43-R1_UT MARSAM INTE RAMERICANA_REGION 1_3000</t>
  </si>
  <si>
    <t>min03-P43-R1_UT MARSAM INTE RAMERICANA_REGION 1_10000</t>
  </si>
  <si>
    <t>min03-P43-R1_UT MARSAM INTE RAMERICANA_REGION 1_999999</t>
  </si>
  <si>
    <t>min03-P43-R3_UT MARSAM INTE RAMERICANA_REGION 3_3000</t>
  </si>
  <si>
    <t>min03-P43-R3_UT MARSAM INTE RAMERICANA_REGION 3_10000</t>
  </si>
  <si>
    <t>min03-P43-R3_UT MARSAM INTE RAMERICANA_REGION 3_999999</t>
  </si>
  <si>
    <t>min03-P43-R4_UT MARSAM INTE RAMERICANA_REGION 4_3000</t>
  </si>
  <si>
    <t>min03-P43-R4_UT MARSAM INTE RAMERICANA_REGION 4_10000</t>
  </si>
  <si>
    <t>min03-P43-R4_UT MARSAM INTE RAMERICANA_REGION 4_999999</t>
  </si>
  <si>
    <t>min03-P43-R5_UT MARSAM INTE RAMERICANA_REGION 5_3000</t>
  </si>
  <si>
    <t>min03-P43-R5_UT MARSAM INTE RAMERICANA_REGION 5_10000</t>
  </si>
  <si>
    <t>min03-P43-R5_UT MARSAM INTE RAMERICANA_REGION 5_999999</t>
  </si>
  <si>
    <t>min03-P43-R6_YUBARTA S.A.S._REGION 6_3000</t>
  </si>
  <si>
    <t>min03-P43-R6_YUBARTA S.A.S._REGION 6_10000</t>
  </si>
  <si>
    <t>min03-P43-R6_YUBARTA S.A.S._REGION 6_999999</t>
  </si>
  <si>
    <t>min03-P43-R7_UNION TEMPORAL ACUERDO KB-2024_REGION 7_3000</t>
  </si>
  <si>
    <t>min03-P43-R7_UNION TEMPORAL ACUERDO KB-2024_REGION 7_10000</t>
  </si>
  <si>
    <t>min03-P43-R7_UNION TEMPORAL ACUERDO KB-2024_REGION 7_999999</t>
  </si>
  <si>
    <t>min03-P43-R7_DISMOTOS PM EU_REGION 7_3000</t>
  </si>
  <si>
    <t>min03-P43-R7_DISMOTOS PM EU_REGION 7_10000</t>
  </si>
  <si>
    <t>min03-P43-R7_DISMOTOS PM EU_REGION 7_999999</t>
  </si>
  <si>
    <t>min03-P43-R7_DISTRIBUCIÓN Y SERVICIO SAS_REGION 7_3000</t>
  </si>
  <si>
    <t>min03-P43-R7_DISTRIBUCIÓN Y SERVICIO SAS_REGION 7_10000</t>
  </si>
  <si>
    <t>min03-P43-R7_DISTRIBUCIÓN Y SERVICIO SAS_REGION 7_999999</t>
  </si>
  <si>
    <t>min03-P43-R7_IMDICOL SAS_REGION 7_3000</t>
  </si>
  <si>
    <t>min03-P43-R7_IMDICOL SAS_REGION 7_10000</t>
  </si>
  <si>
    <t>min03-P43-R7_IMDICOL SAS_REGION 7_999999</t>
  </si>
  <si>
    <t>min03-P43-R7_UNION TEMPORAL COINPA_REGION 7_3000</t>
  </si>
  <si>
    <t>min03-P43-R7_UNION TEMPORAL COINPA_REGION 7_10000</t>
  </si>
  <si>
    <t>min03-P43-R7_UNION TEMPORAL COINPA_REGION 7_999999</t>
  </si>
  <si>
    <t>min03-P43-R7_INDUCON SAS_REGION 7_3000</t>
  </si>
  <si>
    <t>min03-P43-R7_INDUCON SAS_REGION 7_10000</t>
  </si>
  <si>
    <t>min03-P43-R7_INDUCON SAS_REGION 7_999999</t>
  </si>
  <si>
    <t>min03-P43-R7_UTPRESENTE TEXTIL 2024_REGION 7_3000</t>
  </si>
  <si>
    <t>min03-P43-R7_UTPRESENTE TEXTIL 2024_REGION 7_10000</t>
  </si>
  <si>
    <t>min03-P43-R7_UTPRESENTE TEXTIL 2024_REGION 7_999999</t>
  </si>
  <si>
    <t>min03-P43-R7_BOSTONIA SAS_REGION 7_3000</t>
  </si>
  <si>
    <t>min03-P43-R7_BOSTONIA SAS_REGION 7_10000</t>
  </si>
  <si>
    <t>min03-P43-R7_BOSTONIA SAS_REGION 7_999999</t>
  </si>
  <si>
    <t>min03-P43-R7_UT SOLUCIONES ANC_REGION 7_3000</t>
  </si>
  <si>
    <t>min03-P43-R7_UT SOLUCIONES ANC_REGION 7_10000</t>
  </si>
  <si>
    <t>min03-P43-R7_UT SOLUCIONES ANC_REGION 7_999999</t>
  </si>
  <si>
    <t>min03-P43-R7_UT ANFORT 2024_REGION 7_3000</t>
  </si>
  <si>
    <t>min03-P43-R7_UT ANFORT 2024_REGION 7_10000</t>
  </si>
  <si>
    <t>min03-P43-R7_UT ANFORT 2024_REGION 7_999999</t>
  </si>
  <si>
    <t>min03-P43-R7_UT ALTEX+_REGION 7_3000</t>
  </si>
  <si>
    <t>min03-P43-R7_UT ALTEX+_REGION 7_10000</t>
  </si>
  <si>
    <t>min03-P43-R7_UT ALTEX+_REGION 7_999999</t>
  </si>
  <si>
    <t>min03-P43-R7_MANUFACTURAS CAPITEX SAS_REGION 7_3000</t>
  </si>
  <si>
    <t>min03-P43-R7_MANUFACTURAS CAPITEX SAS_REGION 7_10000</t>
  </si>
  <si>
    <t>min03-P43-R7_MANUFACTURAS CAPITEX SAS_REGION 7_999999</t>
  </si>
  <si>
    <t>min03-P43-R7_INVERSIONES SARHEM DE COLOMBIA S.A.S._REGION 7_3000</t>
  </si>
  <si>
    <t>min03-P43-R7_INVERSIONES SARHEM DE COLOMBIA S.A.S._REGION 7_10000</t>
  </si>
  <si>
    <t>min03-P43-R7_INVERSIONES SARHEM DE COLOMBIA S.A.S._REGION 7_999999</t>
  </si>
  <si>
    <t>min03-P43-R7_CONSORCIO ACUERDO MARCO MTH – II_REGION 7_3000</t>
  </si>
  <si>
    <t>min03-P43-R7_CONSORCIO ACUERDO MARCO MTH – II_REGION 7_10000</t>
  </si>
  <si>
    <t>min03-P43-R7_CONSORCIO ACUERDO MARCO MTH – II_REGION 7_999999</t>
  </si>
  <si>
    <t>min03-P44-R1_INVERSIONES E IMPORTACIONES SDER AP SAS_REGION 1_3000</t>
  </si>
  <si>
    <t>min03-P44-R1_INVERSIONES E IMPORTACIONES SDER AP SAS_REGION 1_10000</t>
  </si>
  <si>
    <t>min03-P44-R1_INVERSIONES E IMPORTACIONES SDER AP SAS_REGION 1_999999</t>
  </si>
  <si>
    <t>min03-P44-R1_YUBARTA S.A.S._REGION 1_3000</t>
  </si>
  <si>
    <t>min03-P44-R1_YUBARTA S.A.S._REGION 1_10000</t>
  </si>
  <si>
    <t>min03-P44-R1_YUBARTA S.A.S._REGION 1_999999</t>
  </si>
  <si>
    <t>min03-P44-R3_YUBARTA S.A.S._REGION 3_3000</t>
  </si>
  <si>
    <t>min03-P44-R3_YUBARTA S.A.S._REGION 3_10000</t>
  </si>
  <si>
    <t>min03-P44-R3_YUBARTA S.A.S._REGION 3_999999</t>
  </si>
  <si>
    <t>min03-P44-R5_YUBARTA S.A.S._REGION 5_3000</t>
  </si>
  <si>
    <t>min03-P44-R5_YUBARTA S.A.S._REGION 5_10000</t>
  </si>
  <si>
    <t>min03-P44-R5_YUBARTA S.A.S._REGION 5_999999</t>
  </si>
  <si>
    <t>min03-P44-R6_YUBARTA S.A.S._REGION 6_3000</t>
  </si>
  <si>
    <t>min03-P44-R6_YUBARTA S.A.S._REGION 6_10000</t>
  </si>
  <si>
    <t>min03-P44-R6_YUBARTA S.A.S._REGION 6_999999</t>
  </si>
  <si>
    <t>min03-P44-R7_UNIÓN TEMPORAL MQCOL2024_REGION 7_3000</t>
  </si>
  <si>
    <t>min03-P44-R7_UNIÓN TEMPORAL MQCOL2024_REGION 7_10000</t>
  </si>
  <si>
    <t>min03-P44-R7_UNIÓN TEMPORAL MQCOL2024_REGION 7_999999</t>
  </si>
  <si>
    <t>min03-P44-R7_BOSTONIA SAS_REGION 7_3000</t>
  </si>
  <si>
    <t>min03-P44-R7_BOSTONIA SAS_REGION 7_10000</t>
  </si>
  <si>
    <t>min03-P44-R7_BOSTONIA SAS_REGION 7_999999</t>
  </si>
  <si>
    <t>min03-P44-R7_UT SOLUCIONES ANC_REGION 7_3000</t>
  </si>
  <si>
    <t>min03-P44-R7_UT SOLUCIONES ANC_REGION 7_10000</t>
  </si>
  <si>
    <t>min03-P44-R7_UT SOLUCIONES ANC_REGION 7_999999</t>
  </si>
  <si>
    <t>min03-P44-R7_UT ALTEX+_REGION 7_3000</t>
  </si>
  <si>
    <t>min03-P44-R7_UT ALTEX+_REGION 7_10000</t>
  </si>
  <si>
    <t>min03-P44-R7_UT ALTEX+_REGION 7_999999</t>
  </si>
  <si>
    <t>min03-P44-R7_MANUFACTURAS CAPITEX SAS_REGION 7_3000</t>
  </si>
  <si>
    <t>min03-P44-R7_MANUFACTURAS CAPITEX SAS_REGION 7_10000</t>
  </si>
  <si>
    <t>min03-P44-R7_MANUFACTURAS CAPITEX SAS_REGION 7_999999</t>
  </si>
  <si>
    <t>min03-P44-R7_INDUSTRIA NACIONAL DE TROQUELADOS LIMITADA INDETRO_REGION 7_3000</t>
  </si>
  <si>
    <t>min03-P44-R7_INDUSTRIA NACIONAL DE TROQUELADOS LIMITADA INDETRO_REGION 7_10000</t>
  </si>
  <si>
    <t>min03-P44-R7_INDUSTRIA NACIONAL DE TROQUELADOS LIMITADA INDETRO_REGION 7_999999</t>
  </si>
  <si>
    <t>min03-P44-R7_ALVCOMER S.A.S._REGION 7_3000</t>
  </si>
  <si>
    <t>min03-P44-R7_ALVCOMER S.A.S._REGION 7_10000</t>
  </si>
  <si>
    <t>min03-P44-R7_ALVCOMER S.A.S._REGION 7_999999</t>
  </si>
  <si>
    <t>min03-P45-R6_CONSORCIO C2-2024_REGION 6_3000</t>
  </si>
  <si>
    <t>min03-P45-R6_CONSORCIO C2-2024_REGION 6_10000</t>
  </si>
  <si>
    <t>min03-P45-R6_CONSORCIO C2-2024_REGION 6_999999</t>
  </si>
  <si>
    <t>min03-P45-R6_YUBARTA S.A.S._REGION 6_3000</t>
  </si>
  <si>
    <t>min03-P45-R6_YUBARTA S.A.S._REGION 6_10000</t>
  </si>
  <si>
    <t>min03-P45-R6_YUBARTA S.A.S._REGION 6_999999</t>
  </si>
  <si>
    <t>min03-P45-R6_UNIÓN TEMPORAL 24_REGION 6_3000</t>
  </si>
  <si>
    <t>min03-P45-R6_UNIÓN TEMPORAL 24_REGION 6_10000</t>
  </si>
  <si>
    <t>min03-P45-R6_UNIÓN TEMPORAL 24_REGION 6_999999</t>
  </si>
  <si>
    <t>min03-P45-R7_DISTRIBUCIÓN Y SERVICIO SAS_REGION 7_3000</t>
  </si>
  <si>
    <t>min03-P45-R7_DISTRIBUCIÓN Y SERVICIO SAS_REGION 7_10000</t>
  </si>
  <si>
    <t>min03-P45-R7_DISTRIBUCIÓN Y SERVICIO SAS_REGION 7_999999</t>
  </si>
  <si>
    <t>min03-P45-R7_LEONEL RODRIGUEZ RAMOS_REGION 7_3000</t>
  </si>
  <si>
    <t>min03-P45-R7_LEONEL RODRIGUEZ RAMOS_REGION 7_10000</t>
  </si>
  <si>
    <t>min03-P45-R7_LEONEL RODRIGUEZ RAMOS_REGION 7_999999</t>
  </si>
  <si>
    <t>min03-P45-R7_NICHOLLS TACTICA SAS_REGION 7_3000</t>
  </si>
  <si>
    <t>min03-P45-R7_NICHOLLS TACTICA SAS_REGION 7_10000</t>
  </si>
  <si>
    <t>min03-P45-R7_NICHOLLS TACTICA SAS_REGION 7_999999</t>
  </si>
  <si>
    <t>min03-P45-R7_INDUCON SAS_REGION 7_3000</t>
  </si>
  <si>
    <t>min03-P45-R7_INDUCON SAS_REGION 7_10000</t>
  </si>
  <si>
    <t>min03-P45-R7_INDUCON SAS_REGION 7_999999</t>
  </si>
  <si>
    <t>min03-P45-R7_BOSTONIA SAS_REGION 7_3000</t>
  </si>
  <si>
    <t>min03-P45-R7_BOSTONIA SAS_REGION 7_10000</t>
  </si>
  <si>
    <t>min03-P45-R7_BOSTONIA SAS_REGION 7_999999</t>
  </si>
  <si>
    <t>min03-P45-R7_UT SOLUCIONES ANC_REGION 7_3000</t>
  </si>
  <si>
    <t>min03-P45-R7_UT SOLUCIONES ANC_REGION 7_10000</t>
  </si>
  <si>
    <t>min03-P45-R7_UT SOLUCIONES ANC_REGION 7_999999</t>
  </si>
  <si>
    <t>min03-P45-R7_MILFORT SAS_REGION 7_3000</t>
  </si>
  <si>
    <t>min03-P45-R7_MILFORT SAS_REGION 7_10000</t>
  </si>
  <si>
    <t>min03-P45-R7_MILFORT SAS_REGION 7_999999</t>
  </si>
  <si>
    <t>min03-P45-R7_UT ALTEX+_REGION 7_3000</t>
  </si>
  <si>
    <t>min03-P45-R7_UT ALTEX+_REGION 7_10000</t>
  </si>
  <si>
    <t>min03-P45-R7_UT ALTEX+_REGION 7_999999</t>
  </si>
  <si>
    <t>min03-P45-R7_INDUSTRIAS SALGARI S.A.S_REGION 7_3000</t>
  </si>
  <si>
    <t>min03-P45-R7_INDUSTRIAS SALGARI S.A.S_REGION 7_10000</t>
  </si>
  <si>
    <t>min03-P45-R7_INDUSTRIAS SALGARI S.A.S_REGION 7_999999</t>
  </si>
  <si>
    <t>min03-P45-R7_C.I. DISTRIHOGAR S.A.S._REGION 7_3000</t>
  </si>
  <si>
    <t>min03-P45-R7_C.I. DISTRIHOGAR S.A.S._REGION 7_10000</t>
  </si>
  <si>
    <t>min03-P45-R7_C.I. DISTRIHOGAR S.A.S._REGION 7_999999</t>
  </si>
  <si>
    <t>min03-P45-R7_INVERSIONES SARHEM DE COLOMBIA S.A.S._REGION 7_3000</t>
  </si>
  <si>
    <t>min03-P45-R7_INVERSIONES SARHEM DE COLOMBIA S.A.S._REGION 7_10000</t>
  </si>
  <si>
    <t>min03-P45-R7_INVERSIONES SARHEM DE COLOMBIA S.A.S._REGION 7_999999</t>
  </si>
  <si>
    <t>min03-P45-R7_UNIÓN TEMPORAL FABRICATO – CAPITEX_REGION 7_3000</t>
  </si>
  <si>
    <t>min03-P45-R7_UNIÓN TEMPORAL FABRICATO – CAPITEX_REGION 7_10000</t>
  </si>
  <si>
    <t>min03-P45-R7_UNIÓN TEMPORAL FABRICATO – CAPITEX_REGION 7_999999</t>
  </si>
  <si>
    <t>min03-P46-R1_UNIÓN TEMPORAL SOCKS 10_REGION 1_5000</t>
  </si>
  <si>
    <t>min03-P46-R1_UNIÓN TEMPORAL SOCKS 10_REGION 1_999999</t>
  </si>
  <si>
    <t>min03-P46-R1_UT FACOCREAR 2024_REGION 1_5000</t>
  </si>
  <si>
    <t>min03-P46-R1_UT FACOCREAR 2024_REGION 1_999999</t>
  </si>
  <si>
    <t>min03-P46-R2_UNIÓN TEMPORAL SOCKS 10_REGION 2_5000</t>
  </si>
  <si>
    <t>min03-P46-R2_UNIÓN TEMPORAL SOCKS 10_REGION 2_999999</t>
  </si>
  <si>
    <t>min03-P46-R3_UNIÓN TEMPORAL SOCKS 10_REGION 3_5000</t>
  </si>
  <si>
    <t>min03-P46-R3_UNIÓN TEMPORAL SOCKS 10_REGION 3_999999</t>
  </si>
  <si>
    <t>min03-P46-R3_UT FACOCREAR 2024_REGION 3_5000</t>
  </si>
  <si>
    <t>min03-P46-R3_UT FACOCREAR 2024_REGION 3_999999</t>
  </si>
  <si>
    <t>min03-P46-R4_UNIÓN TEMPORAL SOCKS 10_REGION 4_5000</t>
  </si>
  <si>
    <t>min03-P46-R4_UNIÓN TEMPORAL SOCKS 10_REGION 4_999999</t>
  </si>
  <si>
    <t>min03-P46-R4_UT FACOCREAR 2024_REGION 4_5000</t>
  </si>
  <si>
    <t>min03-P46-R4_UT FACOCREAR 2024_REGION 4_999999</t>
  </si>
  <si>
    <t>min03-P46-R5_UT FACOCREAR 2024_REGION 5_5000</t>
  </si>
  <si>
    <t>min03-P46-R5_UT FACOCREAR 2024_REGION 5_999999</t>
  </si>
  <si>
    <t>min03-P46-R6_UNIÓN TEMPORAL SOCKS 10_REGION 6_5000</t>
  </si>
  <si>
    <t>min03-P46-R6_UNIÓN TEMPORAL SOCKS 10_REGION 6_999999</t>
  </si>
  <si>
    <t>min03-P46-R6_ML SUMINISTROS Y SOLUCIONES SAS_REGION 6_5000</t>
  </si>
  <si>
    <t>min03-P46-R6_ML SUMINISTROS Y SOLUCIONES SAS_REGION 6_999999</t>
  </si>
  <si>
    <t>min03-P46-R6_YUBARTA S.A.S._REGION 6_5000</t>
  </si>
  <si>
    <t>min03-P46-R6_YUBARTA S.A.S._REGION 6_999999</t>
  </si>
  <si>
    <t>min03-P46-R6_UT FACOCREAR 2024_REGION 6_5000</t>
  </si>
  <si>
    <t>min03-P46-R6_UT FACOCREAR 2024_REGION 6_999999</t>
  </si>
  <si>
    <t>min03-P46-R7_INVERSIONES E IMPORTACIONES SDER AP SAS_REGION 7_5000</t>
  </si>
  <si>
    <t>min03-P46-R7_INVERSIONES E IMPORTACIONES SDER AP SAS_REGION 7_999999</t>
  </si>
  <si>
    <t>min03-P46-R7_CRYSTAL S.A.S._REGION 7_5000</t>
  </si>
  <si>
    <t>min03-P46-R7_CRYSTAL S.A.S._REGION 7_999999</t>
  </si>
  <si>
    <t>min03-P46-R7_DISTRIBUCIÓN Y SERVICIO SAS_REGION 7_5000</t>
  </si>
  <si>
    <t>min03-P46-R7_DISTRIBUCIÓN Y SERVICIO SAS_REGION 7_999999</t>
  </si>
  <si>
    <t>min03-P46-R7_LEONEL RODRIGUEZ RAMOS_REGION 7_5000</t>
  </si>
  <si>
    <t>min03-P46-R7_LEONEL RODRIGUEZ RAMOS_REGION 7_999999</t>
  </si>
  <si>
    <t>min03-P46-R7_BACET GROUP S.A.S._REGION 7_5000</t>
  </si>
  <si>
    <t>min03-P46-R7_BACET GROUP S.A.S._REGION 7_999999</t>
  </si>
  <si>
    <t>min03-P46-R7_MOZT DE COLOMBIA SAS_REGION 7_5000</t>
  </si>
  <si>
    <t>min03-P46-R7_MOZT DE COLOMBIA SAS_REGION 7_999999</t>
  </si>
  <si>
    <t>min03-P46-R7_UNIÓN TEMPORAL OP-INTENDENCIA_REGION 7_5000</t>
  </si>
  <si>
    <t>min03-P46-R7_UNIÓN TEMPORAL OP-INTENDENCIA_REGION 7_999999</t>
  </si>
  <si>
    <t>min03-P46-R7_UNIÓN TEMPORAL ATENEA_REGION 7_5000</t>
  </si>
  <si>
    <t>min03-P46-R7_UNIÓN TEMPORAL ATENEA_REGION 7_999999</t>
  </si>
  <si>
    <t>min03-P46-R7_UT SOLUCIONES ANC_REGION 7_5000</t>
  </si>
  <si>
    <t>min03-P46-R7_UT SOLUCIONES ANC_REGION 7_999999</t>
  </si>
  <si>
    <t>min03-P46-R7_UT ALTEX+_REGION 7_5000</t>
  </si>
  <si>
    <t>min03-P46-R7_UT ALTEX+_REGION 7_999999</t>
  </si>
  <si>
    <t>min03-P46-R7_MANUFACTURAS CAPITEX SAS_REGION 7_5000</t>
  </si>
  <si>
    <t>min03-P46-R7_MANUFACTURAS CAPITEX SAS_REGION 7_999999</t>
  </si>
  <si>
    <t>min03-P46-R7_UT BOSTONIA_REGION 7_5000</t>
  </si>
  <si>
    <t>min03-P46-R7_UT BOSTONIA_REGION 7_999999</t>
  </si>
  <si>
    <t>min03-P46-R7_MILITARY INDUSTRIES SAS_REGION 7_5000</t>
  </si>
  <si>
    <t>min03-P46-R7_MILITARY INDUSTRIES SAS_REGION 7_999999</t>
  </si>
  <si>
    <t>min03-P46-R7_INVERSIONES SARHEM DE COLOMBIA S.A.S._REGION 7_5000</t>
  </si>
  <si>
    <t>min03-P46-R7_INVERSIONES SARHEM DE COLOMBIA S.A.S._REGION 7_999999</t>
  </si>
  <si>
    <t>min03-P47-R1_UT MARSAM INTE RAMERICANA_REGION 1_5000</t>
  </si>
  <si>
    <t>min03-P47-R1_UT MARSAM INTE RAMERICANA_REGION 1_999999</t>
  </si>
  <si>
    <t>min03-P47-R2_UT MARSAM INTE RAMERICANA_REGION 2_5000</t>
  </si>
  <si>
    <t>min03-P47-R2_UT MARSAM INTE RAMERICANA_REGION 2_999999</t>
  </si>
  <si>
    <t>min03-P47-R3_UT MARSAM INTE RAMERICANA_REGION 3_5000</t>
  </si>
  <si>
    <t>min03-P47-R3_UT MARSAM INTE RAMERICANA_REGION 3_999999</t>
  </si>
  <si>
    <t>min03-P47-R5_UT MARSAM INTE RAMERICANA_REGION 5_5000</t>
  </si>
  <si>
    <t>min03-P47-R5_UT MARSAM INTE RAMERICANA_REGION 5_999999</t>
  </si>
  <si>
    <t>min03-P47-R6_ML SUMINISTROS Y SOLUCIONES SAS_REGION 6_5000</t>
  </si>
  <si>
    <t>min03-P47-R6_ML SUMINISTROS Y SOLUCIONES SAS_REGION 6_999999</t>
  </si>
  <si>
    <t>min03-P47-R6_YUBARTA S.A.S._REGION 6_5000</t>
  </si>
  <si>
    <t>min03-P47-R6_YUBARTA S.A.S._REGION 6_999999</t>
  </si>
  <si>
    <t>min03-P47-R6_UT MARSAM INTE RAMERICANA_REGION 6_5000</t>
  </si>
  <si>
    <t>min03-P47-R6_UT MARSAM INTE RAMERICANA_REGION 6_999999</t>
  </si>
  <si>
    <t>min03-P47-R7_UNION TEMPORAL ACUERDO KB-2024_REGION 7_5000</t>
  </si>
  <si>
    <t>min03-P47-R7_UNION TEMPORAL ACUERDO KB-2024_REGION 7_999999</t>
  </si>
  <si>
    <t>min03-P47-R7_DISMOTOS PM EU_REGION 7_5000</t>
  </si>
  <si>
    <t>min03-P47-R7_DISMOTOS PM EU_REGION 7_999999</t>
  </si>
  <si>
    <t>min03-P47-R7_DISTRIBUCIÓN Y SERVICIO SAS_REGION 7_5000</t>
  </si>
  <si>
    <t>min03-P47-R7_DISTRIBUCIÓN Y SERVICIO SAS_REGION 7_999999</t>
  </si>
  <si>
    <t>min03-P47-R7_IMDICOL SAS_REGION 7_5000</t>
  </si>
  <si>
    <t>min03-P47-R7_IMDICOL SAS_REGION 7_999999</t>
  </si>
  <si>
    <t>min03-P47-R7_LEONEL RODRIGUEZ RAMOS_REGION 7_5000</t>
  </si>
  <si>
    <t>min03-P47-R7_LEONEL RODRIGUEZ RAMOS_REGION 7_999999</t>
  </si>
  <si>
    <t>min03-P47-R7_UNION TEMPORAL COINPA_REGION 7_5000</t>
  </si>
  <si>
    <t>min03-P47-R7_UNION TEMPORAL COINPA_REGION 7_999999</t>
  </si>
  <si>
    <t>min03-P47-R7_BACET GROUP S.A.S._REGION 7_5000</t>
  </si>
  <si>
    <t>min03-P47-R7_BACET GROUP S.A.S._REGION 7_999999</t>
  </si>
  <si>
    <t>min03-P47-R7_NICHOLLS TACTICA SAS_REGION 7_5000</t>
  </si>
  <si>
    <t>min03-P47-R7_NICHOLLS TACTICA SAS_REGION 7_999999</t>
  </si>
  <si>
    <t>min03-P47-R7_UNIÓN TEMPORAL OP-INTENDENCIA_REGION 7_5000</t>
  </si>
  <si>
    <t>min03-P47-R7_UNIÓN TEMPORAL OP-INTENDENCIA_REGION 7_999999</t>
  </si>
  <si>
    <t>min03-P47-R7_INDUCON SAS_REGION 7_5000</t>
  </si>
  <si>
    <t>min03-P47-R7_INDUCON SAS_REGION 7_999999</t>
  </si>
  <si>
    <t>min03-P47-R7_UTPRESENTE TEXTIL 2024_REGION 7_5000</t>
  </si>
  <si>
    <t>min03-P47-R7_UTPRESENTE TEXTIL 2024_REGION 7_999999</t>
  </si>
  <si>
    <t>min03-P47-R7_BOSTONIA SAS_REGION 7_5000</t>
  </si>
  <si>
    <t>min03-P47-R7_BOSTONIA SAS_REGION 7_999999</t>
  </si>
  <si>
    <t>min03-P47-R7_UNIÓN TEMPORAL TACTICAL DEFENSE_REGION 7_5000</t>
  </si>
  <si>
    <t>min03-P47-R7_UNIÓN TEMPORAL TACTICAL DEFENSE_REGION 7_999999</t>
  </si>
  <si>
    <t>min03-P47-R7_UT SOLUCIONES ANC_REGION 7_5000</t>
  </si>
  <si>
    <t>min03-P47-R7_UT SOLUCIONES ANC_REGION 7_999999</t>
  </si>
  <si>
    <t>min03-P47-R7_UT ANFORT 2024_REGION 7_5000</t>
  </si>
  <si>
    <t>min03-P47-R7_UT ANFORT 2024_REGION 7_999999</t>
  </si>
  <si>
    <t>min03-P47-R7_UT ALTEX+_REGION 7_5000</t>
  </si>
  <si>
    <t>min03-P47-R7_UT ALTEX+_REGION 7_999999</t>
  </si>
  <si>
    <t>min03-P47-R7_MANUFACTURAS CAPITEX SAS_REGION 7_5000</t>
  </si>
  <si>
    <t>min03-P47-R7_MANUFACTURAS CAPITEX SAS_REGION 7_999999</t>
  </si>
  <si>
    <t>min03-P47-R7_INVERSIONES SARHEM DE COLOMBIA S.A.S._REGION 7_5000</t>
  </si>
  <si>
    <t>min03-P47-R7_INVERSIONES SARHEM DE COLOMBIA S.A.S._REGION 7_999999</t>
  </si>
  <si>
    <t>min03-P47-R7_UT FACOCREAR 2024_REGION 7_5000</t>
  </si>
  <si>
    <t>min03-P47-R7_UT FACOCREAR 2024_REGION 7_999999</t>
  </si>
  <si>
    <t>min03-P47-R7_REPRESENTACIONES CS SAS_REGION 7_5000</t>
  </si>
  <si>
    <t>min03-P47-R7_REPRESENTACIONES CS SAS_REGION 7_999999</t>
  </si>
  <si>
    <t>min03-P47-R7_CONSORCIO ACUERDO MARCO MTH – II_REGION 7_5000</t>
  </si>
  <si>
    <t>min03-P47-R7_CONSORCIO ACUERDO MARCO MTH – II_REGION 7_999999</t>
  </si>
  <si>
    <t>min03-P48-R1_CONSORCIO C2-2024_REGION 1_3000</t>
  </si>
  <si>
    <t>min03-P48-R1_CONSORCIO C2-2024_REGION 1_10000</t>
  </si>
  <si>
    <t>min03-P48-R1_CONSORCIO C2-2024_REGION 1_999999</t>
  </si>
  <si>
    <t>min03-P48-R1_UT MARSAM INTE RAMERICANA_REGION 1_3000</t>
  </si>
  <si>
    <t>min03-P48-R1_UT MARSAM INTE RAMERICANA_REGION 1_10000</t>
  </si>
  <si>
    <t>min03-P48-R1_UT MARSAM INTE RAMERICANA_REGION 1_999999</t>
  </si>
  <si>
    <t>min03-P48-R2_UT MARSAM INTE RAMERICANA_REGION 2_3000</t>
  </si>
  <si>
    <t>min03-P48-R2_UT MARSAM INTE RAMERICANA_REGION 2_10000</t>
  </si>
  <si>
    <t>min03-P48-R2_UT MARSAM INTE RAMERICANA_REGION 2_999999</t>
  </si>
  <si>
    <t>min03-P48-R3_UT MARSAM INTE RAMERICANA_REGION 3_3000</t>
  </si>
  <si>
    <t>min03-P48-R3_UT MARSAM INTE RAMERICANA_REGION 3_10000</t>
  </si>
  <si>
    <t>min03-P48-R3_UT MARSAM INTE RAMERICANA_REGION 3_999999</t>
  </si>
  <si>
    <t>min03-P48-R3_JAVIER DE JESUS LEON LONDONO_REGION 3_3000</t>
  </si>
  <si>
    <t>min03-P48-R3_JAVIER DE JESUS LEON LONDONO_REGION 3_10000</t>
  </si>
  <si>
    <t>min03-P48-R3_JAVIER DE JESUS LEON LONDONO_REGION 3_999999</t>
  </si>
  <si>
    <t>min03-P48-R3_UT FE DISTRITAR 2024_REGION 3_3000</t>
  </si>
  <si>
    <t>min03-P48-R3_UT FE DISTRITAR 2024_REGION 3_10000</t>
  </si>
  <si>
    <t>min03-P48-R3_UT FE DISTRITAR 2024_REGION 3_999999</t>
  </si>
  <si>
    <t>min03-P48-R5_UT MARSAM INTE RAMERICANA_REGION 5_3000</t>
  </si>
  <si>
    <t>min03-P48-R5_UT MARSAM INTE RAMERICANA_REGION 5_10000</t>
  </si>
  <si>
    <t>min03-P48-R5_UT MARSAM INTE RAMERICANA_REGION 5_999999</t>
  </si>
  <si>
    <t>min03-P48-R6_YUBARTA S.A.S._REGION 6_3000</t>
  </si>
  <si>
    <t>min03-P48-R6_YUBARTA S.A.S._REGION 6_10000</t>
  </si>
  <si>
    <t>min03-P48-R6_YUBARTA S.A.S._REGION 6_999999</t>
  </si>
  <si>
    <t>min03-P48-R6_UNIÓN TEMPORAL 24_REGION 6_3000</t>
  </si>
  <si>
    <t>min03-P48-R6_UNIÓN TEMPORAL 24_REGION 6_10000</t>
  </si>
  <si>
    <t>min03-P48-R6_UNIÓN TEMPORAL 24_REGION 6_999999</t>
  </si>
  <si>
    <t>min03-P48-R6_UT MARSAM INTE RAMERICANA_REGION 6_3000</t>
  </si>
  <si>
    <t>min03-P48-R6_UT MARSAM INTE RAMERICANA_REGION 6_10000</t>
  </si>
  <si>
    <t>min03-P48-R6_UT MARSAM INTE RAMERICANA_REGION 6_999999</t>
  </si>
  <si>
    <t>min03-P48-R6_UT FE DISTRITAR 2024_REGION 6_3000</t>
  </si>
  <si>
    <t>min03-P48-R6_UT FE DISTRITAR 2024_REGION 6_10000</t>
  </si>
  <si>
    <t>min03-P48-R6_UT FE DISTRITAR 2024_REGION 6_999999</t>
  </si>
  <si>
    <t>min03-P48-R7_UNION TEMPORAL ACUERDO KB-2024_REGION 7_3000</t>
  </si>
  <si>
    <t>min03-P48-R7_UNION TEMPORAL ACUERDO KB-2024_REGION 7_10000</t>
  </si>
  <si>
    <t>min03-P48-R7_UNION TEMPORAL ACUERDO KB-2024_REGION 7_999999</t>
  </si>
  <si>
    <t>min03-P48-R7_DISMOTOS PM EU_REGION 7_3000</t>
  </si>
  <si>
    <t>min03-P48-R7_DISMOTOS PM EU_REGION 7_10000</t>
  </si>
  <si>
    <t>min03-P48-R7_DISMOTOS PM EU_REGION 7_999999</t>
  </si>
  <si>
    <t>min03-P48-R7_DISTRIBUCIÓN Y SERVICIO SAS_REGION 7_3000</t>
  </si>
  <si>
    <t>min03-P48-R7_DISTRIBUCIÓN Y SERVICIO SAS_REGION 7_10000</t>
  </si>
  <si>
    <t>min03-P48-R7_DISTRIBUCIÓN Y SERVICIO SAS_REGION 7_999999</t>
  </si>
  <si>
    <t>min03-P48-R7_IMDICOL SAS_REGION 7_3000</t>
  </si>
  <si>
    <t>min03-P48-R7_IMDICOL SAS_REGION 7_10000</t>
  </si>
  <si>
    <t>min03-P48-R7_IMDICOL SAS_REGION 7_999999</t>
  </si>
  <si>
    <t>min03-P48-R7_LEONEL RODRIGUEZ RAMOS_REGION 7_3000</t>
  </si>
  <si>
    <t>min03-P48-R7_LEONEL RODRIGUEZ RAMOS_REGION 7_10000</t>
  </si>
  <si>
    <t>min03-P48-R7_LEONEL RODRIGUEZ RAMOS_REGION 7_999999</t>
  </si>
  <si>
    <t>min03-P48-R7_NICHOLLS TACTICA SAS_REGION 7_3000</t>
  </si>
  <si>
    <t>min03-P48-R7_NICHOLLS TACTICA SAS_REGION 7_10000</t>
  </si>
  <si>
    <t>min03-P48-R7_NICHOLLS TACTICA SAS_REGION 7_999999</t>
  </si>
  <si>
    <t>min03-P48-R7_UNIÓN TEMPORAL OP-INTENDENCIA_REGION 7_3000</t>
  </si>
  <si>
    <t>min03-P48-R7_UNIÓN TEMPORAL OP-INTENDENCIA_REGION 7_10000</t>
  </si>
  <si>
    <t>min03-P48-R7_UNIÓN TEMPORAL OP-INTENDENCIA_REGION 7_999999</t>
  </si>
  <si>
    <t>min03-P48-R7_INDUCON SAS_REGION 7_3000</t>
  </si>
  <si>
    <t>min03-P48-R7_INDUCON SAS_REGION 7_10000</t>
  </si>
  <si>
    <t>min03-P48-R7_INDUCON SAS_REGION 7_999999</t>
  </si>
  <si>
    <t>min03-P48-R7_UTPRESENTE TEXTIL 2024_REGION 7_3000</t>
  </si>
  <si>
    <t>min03-P48-R7_UTPRESENTE TEXTIL 2024_REGION 7_10000</t>
  </si>
  <si>
    <t>min03-P48-R7_UTPRESENTE TEXTIL 2024_REGION 7_999999</t>
  </si>
  <si>
    <t>min03-P48-R7_BOSTONIA SAS_REGION 7_3000</t>
  </si>
  <si>
    <t>min03-P48-R7_BOSTONIA SAS_REGION 7_10000</t>
  </si>
  <si>
    <t>min03-P48-R7_BOSTONIA SAS_REGION 7_999999</t>
  </si>
  <si>
    <t>min03-P48-R7_UNIÓN TEMPORAL TACTICAL DEFENSE_REGION 7_3000</t>
  </si>
  <si>
    <t>min03-P48-R7_UNIÓN TEMPORAL TACTICAL DEFENSE_REGION 7_10000</t>
  </si>
  <si>
    <t>min03-P48-R7_UNIÓN TEMPORAL TACTICAL DEFENSE_REGION 7_999999</t>
  </si>
  <si>
    <t>min03-P48-R7_UT SOLUCIONES ANC_REGION 7_3000</t>
  </si>
  <si>
    <t>min03-P48-R7_UT SOLUCIONES ANC_REGION 7_10000</t>
  </si>
  <si>
    <t>min03-P48-R7_UT SOLUCIONES ANC_REGION 7_999999</t>
  </si>
  <si>
    <t>min03-P48-R7_MILFORT SAS_REGION 7_3000</t>
  </si>
  <si>
    <t>min03-P48-R7_MILFORT SAS_REGION 7_10000</t>
  </si>
  <si>
    <t>min03-P48-R7_MILFORT SAS_REGION 7_999999</t>
  </si>
  <si>
    <t>min03-P48-R7_UT ALTEX+_REGION 7_3000</t>
  </si>
  <si>
    <t>min03-P48-R7_UT ALTEX+_REGION 7_10000</t>
  </si>
  <si>
    <t>min03-P48-R7_UT ALTEX+_REGION 7_999999</t>
  </si>
  <si>
    <t>min03-P48-R7_MANUFACTURAS CAPITEX SAS_REGION 7_3000</t>
  </si>
  <si>
    <t>min03-P48-R7_MANUFACTURAS CAPITEX SAS_REGION 7_10000</t>
  </si>
  <si>
    <t>min03-P48-R7_MANUFACTURAS CAPITEX SAS_REGION 7_999999</t>
  </si>
  <si>
    <t>min03-P48-R7_INVERSIONES SARHEM DE COLOMBIA S.A.S._REGION 7_3000</t>
  </si>
  <si>
    <t>min03-P48-R7_INVERSIONES SARHEM DE COLOMBIA S.A.S._REGION 7_10000</t>
  </si>
  <si>
    <t>min03-P48-R7_INVERSIONES SARHEM DE COLOMBIA S.A.S._REGION 7_999999</t>
  </si>
  <si>
    <t>min03-P48-R7_UT GED_REGION 7_3000</t>
  </si>
  <si>
    <t>min03-P48-R7_UT GED_REGION 7_10000</t>
  </si>
  <si>
    <t>min03-P48-R7_UT GED_REGION 7_999999</t>
  </si>
  <si>
    <t>min03-P48-R7_REPRESENTACIONES CS SAS_REGION 7_3000</t>
  </si>
  <si>
    <t>min03-P48-R7_REPRESENTACIONES CS SAS_REGION 7_10000</t>
  </si>
  <si>
    <t>min03-P48-R7_REPRESENTACIONES CS SAS_REGION 7_999999</t>
  </si>
  <si>
    <t>min03-P48-R7_CONSORCIO ACUERDO MARCO MTH – II_REGION 7_3000</t>
  </si>
  <si>
    <t>min03-P48-R7_CONSORCIO ACUERDO MARCO MTH – II_REGION 7_10000</t>
  </si>
  <si>
    <t>min03-P48-R7_CONSORCIO ACUERDO MARCO MTH – II_REGION 7_999999</t>
  </si>
  <si>
    <t>min03-P49-R1_CONSORCIO C2-2024_REGION 1_5000</t>
  </si>
  <si>
    <t>min03-P49-R1_CONSORCIO C2-2024_REGION 1_999999</t>
  </si>
  <si>
    <t>min03-P49-R1_UT MARSAM INTE RAMERICANA_REGION 1_5000</t>
  </si>
  <si>
    <t>min03-P49-R1_UT MARSAM INTE RAMERICANA_REGION 1_999999</t>
  </si>
  <si>
    <t>min03-P49-R3_UT MARSAM INTE RAMERICANA_REGION 3_5000</t>
  </si>
  <si>
    <t>min03-P49-R3_UT MARSAM INTE RAMERICANA_REGION 3_999999</t>
  </si>
  <si>
    <t>min03-P49-R4_UT MARSAM INTE RAMERICANA_REGION 4_5000</t>
  </si>
  <si>
    <t>min03-P49-R4_UT MARSAM INTE RAMERICANA_REGION 4_999999</t>
  </si>
  <si>
    <t>min03-P49-R5_UT MARSAM INTE RAMERICANA_REGION 5_5000</t>
  </si>
  <si>
    <t>min03-P49-R5_UT MARSAM INTE RAMERICANA_REGION 5_999999</t>
  </si>
  <si>
    <t>min03-P49-R6_CONSORCIO C2-2024_REGION 6_5000</t>
  </si>
  <si>
    <t>min03-P49-R6_CONSORCIO C2-2024_REGION 6_999999</t>
  </si>
  <si>
    <t>min03-P49-R6_YUBARTA S.A.S._REGION 6_5000</t>
  </si>
  <si>
    <t>min03-P49-R6_YUBARTA S.A.S._REGION 6_999999</t>
  </si>
  <si>
    <t>min03-P49-R6_UT MARSAM INTE RAMERICANA_REGION 6_5000</t>
  </si>
  <si>
    <t>min03-P49-R6_UT MARSAM INTE RAMERICANA_REGION 6_999999</t>
  </si>
  <si>
    <t>min03-P49-R7_UNION TEMPORAL ACUERDO KB-2024_REGION 7_5000</t>
  </si>
  <si>
    <t>min03-P49-R7_UNION TEMPORAL ACUERDO KB-2024_REGION 7_999999</t>
  </si>
  <si>
    <t>min03-P49-R7_DISMOTOS PM EU_REGION 7_5000</t>
  </si>
  <si>
    <t>min03-P49-R7_DISMOTOS PM EU_REGION 7_999999</t>
  </si>
  <si>
    <t>min03-P49-R7_IMDICOL SAS_REGION 7_5000</t>
  </si>
  <si>
    <t>min03-P49-R7_IMDICOL SAS_REGION 7_999999</t>
  </si>
  <si>
    <t>min03-P49-R7_UTPRESENTE TEXTIL 2024_REGION 7_5000</t>
  </si>
  <si>
    <t>min03-P49-R7_UTPRESENTE TEXTIL 2024_REGION 7_999999</t>
  </si>
  <si>
    <t>min03-P49-R7_BOSTONIA SAS_REGION 7_5000</t>
  </si>
  <si>
    <t>min03-P49-R7_BOSTONIA SAS_REGION 7_999999</t>
  </si>
  <si>
    <t>min03-P49-R7_UT SOLUCIONES ANC_REGION 7_5000</t>
  </si>
  <si>
    <t>min03-P49-R7_UT SOLUCIONES ANC_REGION 7_999999</t>
  </si>
  <si>
    <t>min03-P49-R7_UT ALTEX+_REGION 7_5000</t>
  </si>
  <si>
    <t>min03-P49-R7_UT ALTEX+_REGION 7_999999</t>
  </si>
  <si>
    <t>min03-P49-R7_MANUFACTURAS CAPITEX SAS_REGION 7_5000</t>
  </si>
  <si>
    <t>min03-P49-R7_MANUFACTURAS CAPITEX SAS_REGION 7_999999</t>
  </si>
  <si>
    <t>min03-P49-R7_UT FACOCREAR 2024_REGION 7_5000</t>
  </si>
  <si>
    <t>min03-P49-R7_UT FACOCREAR 2024_REGION 7_999999</t>
  </si>
  <si>
    <t>min03-P49-R7_REPRESENTACIONES CS SAS_REGION 7_5000</t>
  </si>
  <si>
    <t>min03-P49-R7_REPRESENTACIONES CS SAS_REGION 7_999999</t>
  </si>
  <si>
    <t>min03-P50-R1_UT MARSAM INTE RAMERICANA_REGION 1_5000</t>
  </si>
  <si>
    <t>min03-P50-R1_UT MARSAM INTE RAMERICANA_REGION 1_999999</t>
  </si>
  <si>
    <t>min03-P50-R2_UT MARSAM INTE RAMERICANA_REGION 2_5000</t>
  </si>
  <si>
    <t>min03-P50-R2_UT MARSAM INTE RAMERICANA_REGION 2_999999</t>
  </si>
  <si>
    <t>min03-P50-R4_UT DOTACIONES E INTENDENCIA JP 2024_REGION 4_5000</t>
  </si>
  <si>
    <t>min03-P50-R4_UT DOTACIONES E INTENDENCIA JP 2024_REGION 4_999999</t>
  </si>
  <si>
    <t>min03-P50-R4_UT MARSAM INTE RAMERICANA_REGION 4_5000</t>
  </si>
  <si>
    <t>min03-P50-R4_UT MARSAM INTE RAMERICANA_REGION 4_999999</t>
  </si>
  <si>
    <t>min03-P50-R5_UT MARSAM INTE RAMERICANA_REGION 5_5000</t>
  </si>
  <si>
    <t>min03-P50-R5_UT MARSAM INTE RAMERICANA_REGION 5_999999</t>
  </si>
  <si>
    <t>min03-P50-R6_YUBARTA S.A.S._REGION 6_5000</t>
  </si>
  <si>
    <t>min03-P50-R6_YUBARTA S.A.S._REGION 6_999999</t>
  </si>
  <si>
    <t>min03-P50-R6_UT DOTACIONES E INTENDENCIA JP 2024_REGION 6_5000</t>
  </si>
  <si>
    <t>min03-P50-R6_UT DOTACIONES E INTENDENCIA JP 2024_REGION 6_999999</t>
  </si>
  <si>
    <t>min03-P50-R6_UT MARSAM INTE RAMERICANA_REGION 6_5000</t>
  </si>
  <si>
    <t>min03-P50-R6_UT MARSAM INTE RAMERICANA_REGION 6_999999</t>
  </si>
  <si>
    <t>min03-P50-R7_UNION TEMPORAL ACUERDO KB-2024_REGION 7_5000</t>
  </si>
  <si>
    <t>min03-P50-R7_UNION TEMPORAL ACUERDO KB-2024_REGION 7_999999</t>
  </si>
  <si>
    <t>min03-P50-R7_DISMOTOS PM EU_REGION 7_5000</t>
  </si>
  <si>
    <t>min03-P50-R7_DISMOTOS PM EU_REGION 7_999999</t>
  </si>
  <si>
    <t>min03-P50-R7_IMDICOL SAS_REGION 7_5000</t>
  </si>
  <si>
    <t>min03-P50-R7_IMDICOL SAS_REGION 7_999999</t>
  </si>
  <si>
    <t>min03-P50-R7_LEONEL RODRIGUEZ RAMOS_REGION 7_5000</t>
  </si>
  <si>
    <t>min03-P50-R7_LEONEL RODRIGUEZ RAMOS_REGION 7_999999</t>
  </si>
  <si>
    <t>min03-P50-R7_UNION TEMPORAL COINPA_REGION 7_5000</t>
  </si>
  <si>
    <t>min03-P50-R7_UNION TEMPORAL COINPA_REGION 7_999999</t>
  </si>
  <si>
    <t>min03-P50-R7_BACET GROUP S.A.S._REGION 7_5000</t>
  </si>
  <si>
    <t>min03-P50-R7_BACET GROUP S.A.S._REGION 7_999999</t>
  </si>
  <si>
    <t>min03-P50-R7_NICHOLLS TACTICA SAS_REGION 7_5000</t>
  </si>
  <si>
    <t>min03-P50-R7_NICHOLLS TACTICA SAS_REGION 7_999999</t>
  </si>
  <si>
    <t>min03-P50-R7_UNIÓN TEMPORAL OP-INTENDENCIA_REGION 7_5000</t>
  </si>
  <si>
    <t>min03-P50-R7_UNIÓN TEMPORAL OP-INTENDENCIA_REGION 7_999999</t>
  </si>
  <si>
    <t>min03-P50-R7_INDUCON SAS_REGION 7_5000</t>
  </si>
  <si>
    <t>min03-P50-R7_INDUCON SAS_REGION 7_999999</t>
  </si>
  <si>
    <t>min03-P50-R7_UTPRESENTE TEXTIL 2024_REGION 7_5000</t>
  </si>
  <si>
    <t>min03-P50-R7_UTPRESENTE TEXTIL 2024_REGION 7_999999</t>
  </si>
  <si>
    <t>min03-P50-R7_BOSTONIA SAS_REGION 7_5000</t>
  </si>
  <si>
    <t>min03-P50-R7_BOSTONIA SAS_REGION 7_999999</t>
  </si>
  <si>
    <t>min03-P50-R7_UNIÓN TEMPORAL TACTICAL DEFENSE_REGION 7_5000</t>
  </si>
  <si>
    <t>min03-P50-R7_UNIÓN TEMPORAL TACTICAL DEFENSE_REGION 7_999999</t>
  </si>
  <si>
    <t>min03-P50-R7_UT SOLUCIONES ANC_REGION 7_5000</t>
  </si>
  <si>
    <t>min03-P50-R7_UT SOLUCIONES ANC_REGION 7_999999</t>
  </si>
  <si>
    <t>min03-P50-R7_MILFORT SAS_REGION 7_5000</t>
  </si>
  <si>
    <t>min03-P50-R7_MILFORT SAS_REGION 7_999999</t>
  </si>
  <si>
    <t>min03-P50-R7_UT ALTEX+_REGION 7_5000</t>
  </si>
  <si>
    <t>min03-P50-R7_UT ALTEX+_REGION 7_999999</t>
  </si>
  <si>
    <t>min03-P50-R7_INDUSTRIAS SALGARI S.A.S_REGION 7_5000</t>
  </si>
  <si>
    <t>min03-P50-R7_INDUSTRIAS SALGARI S.A.S_REGION 7_999999</t>
  </si>
  <si>
    <t>min03-P50-R7_INVERSIONES SARHEM DE COLOMBIA S.A.S._REGION 7_5000</t>
  </si>
  <si>
    <t>min03-P50-R7_INVERSIONES SARHEM DE COLOMBIA S.A.S._REGION 7_999999</t>
  </si>
  <si>
    <t>min03-P50-R7_UT GED_REGION 7_5000</t>
  </si>
  <si>
    <t>min03-P50-R7_UT GED_REGION 7_999999</t>
  </si>
  <si>
    <t>min03-P50-R7_REPRESENTACIONES CS SAS_REGION 7_5000</t>
  </si>
  <si>
    <t>min03-P50-R7_REPRESENTACIONES CS SAS_REGION 7_999999</t>
  </si>
  <si>
    <t>min03-P50-R7_CONSORCIO ACUERDO MARCO MTH – II_REGION 7_5000</t>
  </si>
  <si>
    <t>min03-P50-R7_CONSORCIO ACUERDO MARCO MTH – II_REGION 7_999999</t>
  </si>
  <si>
    <t>min03-P51-R1_CONSORCIO C2-2024_REGION 1_5000</t>
  </si>
  <si>
    <t>min03-P51-R1_CONSORCIO C2-2024_REGION 1_999999</t>
  </si>
  <si>
    <t>min03-P51-R1_MARCELO GARCIA -MG MARCEL SAS_REGION 1_5000</t>
  </si>
  <si>
    <t>min03-P51-R1_MARCELO GARCIA -MG MARCEL SAS_REGION 1_999999</t>
  </si>
  <si>
    <t>min03-P51-R1_UT FACOCREAR 2024_REGION 1_5000</t>
  </si>
  <si>
    <t>min03-P51-R1_UT FACOCREAR 2024_REGION 1_999999</t>
  </si>
  <si>
    <t>min03-P51-R1_CONSORCIO ACUERDO MARCO MTH – II_REGION 1_5000</t>
  </si>
  <si>
    <t>min03-P51-R1_CONSORCIO ACUERDO MARCO MTH – II_REGION 1_999999</t>
  </si>
  <si>
    <t>min03-P51-R1_UT MARSAM INTE RAMERICANA_REGION 1_5000</t>
  </si>
  <si>
    <t>min03-P51-R1_UT MARSAM INTE RAMERICANA_REGION 1_999999</t>
  </si>
  <si>
    <t>min03-P51-R2_UT MARSAM INTE RAMERICANA_REGION 2_5000</t>
  </si>
  <si>
    <t>min03-P51-R2_UT MARSAM INTE RAMERICANA_REGION 2_999999</t>
  </si>
  <si>
    <t>min03-P51-R3_UT FACOCREAR 2024_REGION 3_5000</t>
  </si>
  <si>
    <t>min03-P51-R3_UT FACOCREAR 2024_REGION 3_999999</t>
  </si>
  <si>
    <t>min03-P51-R3_CONSORCIO ACUERDO MARCO MTH – II_REGION 3_5000</t>
  </si>
  <si>
    <t>min03-P51-R3_CONSORCIO ACUERDO MARCO MTH – II_REGION 3_999999</t>
  </si>
  <si>
    <t>min03-P51-R3_UT MARSAM INTE RAMERICANA_REGION 3_5000</t>
  </si>
  <si>
    <t>min03-P51-R3_UT MARSAM INTE RAMERICANA_REGION 3_999999</t>
  </si>
  <si>
    <t>min03-P51-R4_UT DOTACIONES E INTENDENCIA JP 2024_REGION 4_5000</t>
  </si>
  <si>
    <t>min03-P51-R4_UT DOTACIONES E INTENDENCIA JP 2024_REGION 4_999999</t>
  </si>
  <si>
    <t>min03-P51-R4_UT FACOCREAR 2024_REGION 4_5000</t>
  </si>
  <si>
    <t>min03-P51-R4_UT FACOCREAR 2024_REGION 4_999999</t>
  </si>
  <si>
    <t>min03-P51-R4_CONSORCIO ACUERDO MARCO MTH – II_REGION 4_5000</t>
  </si>
  <si>
    <t>min03-P51-R4_CONSORCIO ACUERDO MARCO MTH – II_REGION 4_999999</t>
  </si>
  <si>
    <t>min03-P51-R5_UT FACOCREAR 2024_REGION 5_5000</t>
  </si>
  <si>
    <t>min03-P51-R5_UT FACOCREAR 2024_REGION 5_999999</t>
  </si>
  <si>
    <t>min03-P51-R5_CONSORCIO ACUERDO MARCO MTH – II_REGION 5_5000</t>
  </si>
  <si>
    <t>min03-P51-R5_CONSORCIO ACUERDO MARCO MTH – II_REGION 5_999999</t>
  </si>
  <si>
    <t>min03-P51-R5_UT MARSAM INTE RAMERICANA_REGION 5_5000</t>
  </si>
  <si>
    <t>min03-P51-R5_UT MARSAM INTE RAMERICANA_REGION 5_999999</t>
  </si>
  <si>
    <t>min03-P51-R6_YUBARTA S.A.S._REGION 6_5000</t>
  </si>
  <si>
    <t>min03-P51-R6_YUBARTA S.A.S._REGION 6_999999</t>
  </si>
  <si>
    <t>min03-P51-R6_UNIÓN TEMPORAL 24_REGION 6_5000</t>
  </si>
  <si>
    <t>min03-P51-R6_UNIÓN TEMPORAL 24_REGION 6_999999</t>
  </si>
  <si>
    <t>min03-P51-R6_MARCELO GARCIA -MG MARCEL SAS_REGION 6_5000</t>
  </si>
  <si>
    <t>min03-P51-R6_MARCELO GARCIA -MG MARCEL SAS_REGION 6_999999</t>
  </si>
  <si>
    <t>min03-P51-R6_UT DOTACIONES E INTENDENCIA JP 2024_REGION 6_5000</t>
  </si>
  <si>
    <t>min03-P51-R6_UT DOTACIONES E INTENDENCIA JP 2024_REGION 6_999999</t>
  </si>
  <si>
    <t>min03-P51-R6_UT FACOCREAR 2024_REGION 6_5000</t>
  </si>
  <si>
    <t>min03-P51-R6_UT FACOCREAR 2024_REGION 6_999999</t>
  </si>
  <si>
    <t>min03-P51-R6_CONSORCIO ACUERDO MARCO MTH – II_REGION 6_5000</t>
  </si>
  <si>
    <t>min03-P51-R6_CONSORCIO ACUERDO MARCO MTH – II_REGION 6_999999</t>
  </si>
  <si>
    <t>min03-P51-R6_UT MARSAM INTE RAMERICANA_REGION 6_5000</t>
  </si>
  <si>
    <t>min03-P51-R6_UT MARSAM INTE RAMERICANA_REGION 6_999999</t>
  </si>
  <si>
    <t>min03-P51-R7_UNION TEMPORAL ACUERDO KB-2024_REGION 7_5000</t>
  </si>
  <si>
    <t>min03-P51-R7_UNION TEMPORAL ACUERDO KB-2024_REGION 7_999999</t>
  </si>
  <si>
    <t>min03-P51-R7_DISMOTOS PM EU_REGION 7_5000</t>
  </si>
  <si>
    <t>min03-P51-R7_DISMOTOS PM EU_REGION 7_999999</t>
  </si>
  <si>
    <t>min03-P51-R7_DISTRIBUCIÓN Y SERVICIO SAS_REGION 7_5000</t>
  </si>
  <si>
    <t>min03-P51-R7_DISTRIBUCIÓN Y SERVICIO SAS_REGION 7_999999</t>
  </si>
  <si>
    <t>min03-P51-R7_LEONEL RODRIGUEZ RAMOS_REGION 7_5000</t>
  </si>
  <si>
    <t>min03-P51-R7_LEONEL RODRIGUEZ RAMOS_REGION 7_999999</t>
  </si>
  <si>
    <t>min03-P51-R7_UNIÓN TEMPORAL OP-INTENDENCIA_REGION 7_5000</t>
  </si>
  <si>
    <t>min03-P51-R7_UNIÓN TEMPORAL OP-INTENDENCIA_REGION 7_999999</t>
  </si>
  <si>
    <t>min03-P51-R7_UTPRESENTE TEXTIL 2024_REGION 7_5000</t>
  </si>
  <si>
    <t>min03-P51-R7_UTPRESENTE TEXTIL 2024_REGION 7_999999</t>
  </si>
  <si>
    <t>min03-P51-R7_BOSTONIA SAS_REGION 7_5000</t>
  </si>
  <si>
    <t>min03-P51-R7_BOSTONIA SAS_REGION 7_999999</t>
  </si>
  <si>
    <t>min03-P51-R7_UT SOLUCIONES ANC_REGION 7_5000</t>
  </si>
  <si>
    <t>min03-P51-R7_UT SOLUCIONES ANC_REGION 7_999999</t>
  </si>
  <si>
    <t>min03-P51-R7_UT ALTEX+_REGION 7_5000</t>
  </si>
  <si>
    <t>min03-P51-R7_UT ALTEX+_REGION 7_999999</t>
  </si>
  <si>
    <t>min03-P51-R7_MANUFACTURAS CAPITEX SAS_REGION 7_5000</t>
  </si>
  <si>
    <t>min03-P51-R7_MANUFACTURAS CAPITEX SAS_REGION 7_999999</t>
  </si>
  <si>
    <t>min03-P51-R7_INDUSTRIAS SALGARI S.A.S_REGION 7_5000</t>
  </si>
  <si>
    <t>min03-P51-R7_INDUSTRIAS SALGARI S.A.S_REGION 7_999999</t>
  </si>
  <si>
    <t>min03-P51-R7_INVERSIONES SARHEM DE COLOMBIA S.A.S._REGION 7_5000</t>
  </si>
  <si>
    <t>min03-P51-R7_INVERSIONES SARHEM DE COLOMBIA S.A.S._REGION 7_999999</t>
  </si>
  <si>
    <t>min03-P51-R7_REPRESENTACIONES CS SAS_REGION 7_5000</t>
  </si>
  <si>
    <t>min03-P51-R7_REPRESENTACIONES CS SAS_REGION 7_999999</t>
  </si>
  <si>
    <t>min03-P52-R1_MARCELO GARCIA -MG MARCEL SAS_REGION 1_3000</t>
  </si>
  <si>
    <t>min03-P52-R1_MARCELO GARCIA -MG MARCEL SAS_REGION 1_10000</t>
  </si>
  <si>
    <t>min03-P52-R1_MARCELO GARCIA -MG MARCEL SAS_REGION 1_999999</t>
  </si>
  <si>
    <t>min03-P52-R1_UT SUMINISTROS INTENDENCIA_REGION 1_3000</t>
  </si>
  <si>
    <t>min03-P52-R1_UT SUMINISTROS INTENDENCIA_REGION 1_10000</t>
  </si>
  <si>
    <t>min03-P52-R1_UT SUMINISTROS INTENDENCIA_REGION 1_999999</t>
  </si>
  <si>
    <t>min03-P52-R2_UT SUMINISTROS INTENDENCIA_REGION 2_3000</t>
  </si>
  <si>
    <t>min03-P52-R2_UT SUMINISTROS INTENDENCIA_REGION 2_10000</t>
  </si>
  <si>
    <t>min03-P52-R2_UT SUMINISTROS INTENDENCIA_REGION 2_999999</t>
  </si>
  <si>
    <t>min03-P52-R3_TAMAYO DIAZ LTDA_REGION 3_3000</t>
  </si>
  <si>
    <t>min03-P52-R3_TAMAYO DIAZ LTDA_REGION 3_10000</t>
  </si>
  <si>
    <t>min03-P52-R3_TAMAYO DIAZ LTDA_REGION 3_999999</t>
  </si>
  <si>
    <t>min03-P52-R3_CREACIONES BAGS STAR SAS_REGION 3_3000</t>
  </si>
  <si>
    <t>min03-P52-R3_CREACIONES BAGS STAR SAS_REGION 3_10000</t>
  </si>
  <si>
    <t>min03-P52-R3_CREACIONES BAGS STAR SAS_REGION 3_999999</t>
  </si>
  <si>
    <t>min03-P52-R3_UT SUMINISTROS INTENDENCIA_REGION 3_3000</t>
  </si>
  <si>
    <t>min03-P52-R3_UT SUMINISTROS INTENDENCIA_REGION 3_10000</t>
  </si>
  <si>
    <t>min03-P52-R3_UT SUMINISTROS INTENDENCIA_REGION 3_999999</t>
  </si>
  <si>
    <t>min03-P52-R4_TAMAYO DIAZ LTDA_REGION 4_3000</t>
  </si>
  <si>
    <t>min03-P52-R4_TAMAYO DIAZ LTDA_REGION 4_10000</t>
  </si>
  <si>
    <t>min03-P52-R4_TAMAYO DIAZ LTDA_REGION 4_999999</t>
  </si>
  <si>
    <t>min03-P52-R4_ML SUMINISTROS Y SOLUCIONES SAS_REGION 4_3000</t>
  </si>
  <si>
    <t>min03-P52-R4_ML SUMINISTROS Y SOLUCIONES SAS_REGION 4_10000</t>
  </si>
  <si>
    <t>min03-P52-R4_ML SUMINISTROS Y SOLUCIONES SAS_REGION 4_999999</t>
  </si>
  <si>
    <t>min03-P52-R4_UT SUMINISTROS INTENDENCIA_REGION 4_3000</t>
  </si>
  <si>
    <t>min03-P52-R4_UT SUMINISTROS INTENDENCIA_REGION 4_10000</t>
  </si>
  <si>
    <t>min03-P52-R4_UT SUMINISTROS INTENDENCIA_REGION 4_999999</t>
  </si>
  <si>
    <t>min03-P52-R6_UNION TEMPORAL ACUERDO KB-2024_REGION 6_3000</t>
  </si>
  <si>
    <t>min03-P52-R6_UNION TEMPORAL ACUERDO KB-2024_REGION 6_10000</t>
  </si>
  <si>
    <t>min03-P52-R6_UNION TEMPORAL ACUERDO KB-2024_REGION 6_999999</t>
  </si>
  <si>
    <t>min03-P52-R6_TAMAYO DIAZ LTDA_REGION 6_3000</t>
  </si>
  <si>
    <t>min03-P52-R6_TAMAYO DIAZ LTDA_REGION 6_10000</t>
  </si>
  <si>
    <t>min03-P52-R6_TAMAYO DIAZ LTDA_REGION 6_999999</t>
  </si>
  <si>
    <t>min03-P52-R6_SPARTA SHOES S.A.S_REGION 6_3000</t>
  </si>
  <si>
    <t>min03-P52-R6_SPARTA SHOES S.A.S_REGION 6_10000</t>
  </si>
  <si>
    <t>min03-P52-R6_SPARTA SHOES S.A.S_REGION 6_999999</t>
  </si>
  <si>
    <t>min03-P52-R6_YUBARTA S.A.S._REGION 6_3000</t>
  </si>
  <si>
    <t>min03-P52-R6_YUBARTA S.A.S._REGION 6_10000</t>
  </si>
  <si>
    <t>min03-P52-R6_YUBARTA S.A.S._REGION 6_999999</t>
  </si>
  <si>
    <t>min03-P52-R6_MARCELO GARCIA -MG MARCEL SAS_REGION 6_3000</t>
  </si>
  <si>
    <t>min03-P52-R6_MARCELO GARCIA -MG MARCEL SAS_REGION 6_10000</t>
  </si>
  <si>
    <t>min03-P52-R6_MARCELO GARCIA -MG MARCEL SAS_REGION 6_999999</t>
  </si>
  <si>
    <t>min03-P52-R6_UT SUMINISTROS INTENDENCIA_REGION 6_3000</t>
  </si>
  <si>
    <t>min03-P52-R6_UT SUMINISTROS INTENDENCIA_REGION 6_10000</t>
  </si>
  <si>
    <t>min03-P52-R6_UT SUMINISTROS INTENDENCIA_REGION 6_999999</t>
  </si>
  <si>
    <t>min03-P52-R6_UT DOTEC_REGION 6_3000</t>
  </si>
  <si>
    <t>min03-P52-R6_UT DOTEC_REGION 6_10000</t>
  </si>
  <si>
    <t>min03-P52-R6_UT DOTEC_REGION 6_999999</t>
  </si>
  <si>
    <t>min03-P52-R7_DISTRIBUCIÓN Y SERVICIO SAS_REGION 7_3000</t>
  </si>
  <si>
    <t>min03-P52-R7_DISTRIBUCIÓN Y SERVICIO SAS_REGION 7_10000</t>
  </si>
  <si>
    <t>min03-P52-R7_DISTRIBUCIÓN Y SERVICIO SAS_REGION 7_999999</t>
  </si>
  <si>
    <t>min03-P52-R7_IMDICOL SAS_REGION 7_3000</t>
  </si>
  <si>
    <t>min03-P52-R7_IMDICOL SAS_REGION 7_10000</t>
  </si>
  <si>
    <t>min03-P52-R7_IMDICOL SAS_REGION 7_999999</t>
  </si>
  <si>
    <t>min03-P52-R7_LEONEL RODRIGUEZ RAMOS_REGION 7_3000</t>
  </si>
  <si>
    <t>min03-P52-R7_LEONEL RODRIGUEZ RAMOS_REGION 7_10000</t>
  </si>
  <si>
    <t>min03-P52-R7_LEONEL RODRIGUEZ RAMOS_REGION 7_999999</t>
  </si>
  <si>
    <t>min03-P52-R7_CONSORCIO INTENDENCIA WARDERHA_REGION 7_3000</t>
  </si>
  <si>
    <t>min03-P52-R7_CONSORCIO INTENDENCIA WARDERHA_REGION 7_10000</t>
  </si>
  <si>
    <t>min03-P52-R7_CONSORCIO INTENDENCIA WARDERHA_REGION 7_999999</t>
  </si>
  <si>
    <t>min03-P52-R7_UTPRESENTE TEXTIL 2024_REGION 7_3000</t>
  </si>
  <si>
    <t>min03-P52-R7_UTPRESENTE TEXTIL 2024_REGION 7_10000</t>
  </si>
  <si>
    <t>min03-P52-R7_UTPRESENTE TEXTIL 2024_REGION 7_999999</t>
  </si>
  <si>
    <t>min03-P52-R7_BOSTONIA SAS_REGION 7_3000</t>
  </si>
  <si>
    <t>min03-P52-R7_BOSTONIA SAS_REGION 7_10000</t>
  </si>
  <si>
    <t>min03-P52-R7_BOSTONIA SAS_REGION 7_999999</t>
  </si>
  <si>
    <t>min03-P52-R7_UT SOLUCIONES ANC_REGION 7_3000</t>
  </si>
  <si>
    <t>min03-P52-R7_UT SOLUCIONES ANC_REGION 7_10000</t>
  </si>
  <si>
    <t>min03-P52-R7_UT SOLUCIONES ANC_REGION 7_999999</t>
  </si>
  <si>
    <t>min03-P52-R7_UT ALTEX+_REGION 7_3000</t>
  </si>
  <si>
    <t>min03-P52-R7_UT ALTEX+_REGION 7_10000</t>
  </si>
  <si>
    <t>min03-P52-R7_UT ALTEX+_REGION 7_999999</t>
  </si>
  <si>
    <t>min03-P52-R7_UT M&amp;M 2024_REGION 7_3000</t>
  </si>
  <si>
    <t>min03-P52-R7_UT M&amp;M 2024_REGION 7_10000</t>
  </si>
  <si>
    <t>min03-P52-R7_UT M&amp;M 2024_REGION 7_999999</t>
  </si>
  <si>
    <t>min03-P52-R7_MANUFACTURAS CAPITEX SAS_REGION 7_3000</t>
  </si>
  <si>
    <t>min03-P52-R7_MANUFACTURAS CAPITEX SAS_REGION 7_10000</t>
  </si>
  <si>
    <t>min03-P52-R7_MANUFACTURAS CAPITEX SAS_REGION 7_999999</t>
  </si>
  <si>
    <t>min03-P52-R7_MILITARY INDUSTRIES SAS_REGION 7_3000</t>
  </si>
  <si>
    <t>min03-P52-R7_MILITARY INDUSTRIES SAS_REGION 7_10000</t>
  </si>
  <si>
    <t>min03-P52-R7_MILITARY INDUSTRIES SAS_REGION 7_999999</t>
  </si>
  <si>
    <t>min03-P52-R7_INVERSIONES SARHEM DE COLOMBIA S.A.S._REGION 7_3000</t>
  </si>
  <si>
    <t>min03-P52-R7_INVERSIONES SARHEM DE COLOMBIA S.A.S._REGION 7_10000</t>
  </si>
  <si>
    <t>min03-P52-R7_INVERSIONES SARHEM DE COLOMBIA S.A.S._REGION 7_999999</t>
  </si>
  <si>
    <t>min03-P53-R1_TAMAYO DIAZ LTDA_REGION 1_3000</t>
  </si>
  <si>
    <t>min03-P53-R1_TAMAYO DIAZ LTDA_REGION 1_10000</t>
  </si>
  <si>
    <t>min03-P53-R1_TAMAYO DIAZ LTDA_REGION 1_999999</t>
  </si>
  <si>
    <t>min03-P53-R1_UT SUMINISTROS INTENDENCIA_REGION 1_3000</t>
  </si>
  <si>
    <t>min03-P53-R1_UT SUMINISTROS INTENDENCIA_REGION 1_10000</t>
  </si>
  <si>
    <t>min03-P53-R1_UT SUMINISTROS INTENDENCIA_REGION 1_999999</t>
  </si>
  <si>
    <t>min03-P53-R1_UT FACOCREAR 2024_REGION 1_3000</t>
  </si>
  <si>
    <t>min03-P53-R1_UT FACOCREAR 2024_REGION 1_10000</t>
  </si>
  <si>
    <t>min03-P53-R1_UT FACOCREAR 2024_REGION 1_999999</t>
  </si>
  <si>
    <t>min03-P53-R1_UT MARSAM INTE RAMERICANA_REGION 1_3000</t>
  </si>
  <si>
    <t>min03-P53-R1_UT MARSAM INTE RAMERICANA_REGION 1_10000</t>
  </si>
  <si>
    <t>min03-P53-R1_UT MARSAM INTE RAMERICANA_REGION 1_999999</t>
  </si>
  <si>
    <t>min03-P53-R2_UT SUMINISTROS INTENDENCIA_REGION 2_3000</t>
  </si>
  <si>
    <t>min03-P53-R2_UT SUMINISTROS INTENDENCIA_REGION 2_10000</t>
  </si>
  <si>
    <t>min03-P53-R2_UT SUMINISTROS INTENDENCIA_REGION 2_999999</t>
  </si>
  <si>
    <t>min03-P53-R2_UT MARSAM INTE RAMERICANA_REGION 2_3000</t>
  </si>
  <si>
    <t>min03-P53-R2_UT MARSAM INTE RAMERICANA_REGION 2_10000</t>
  </si>
  <si>
    <t>min03-P53-R2_UT MARSAM INTE RAMERICANA_REGION 2_999999</t>
  </si>
  <si>
    <t>min03-P53-R3_TAMAYO DIAZ LTDA_REGION 3_3000</t>
  </si>
  <si>
    <t>min03-P53-R3_TAMAYO DIAZ LTDA_REGION 3_10000</t>
  </si>
  <si>
    <t>min03-P53-R3_TAMAYO DIAZ LTDA_REGION 3_999999</t>
  </si>
  <si>
    <t>min03-P53-R3_UT SUMINISTROS INTENDENCIA_REGION 3_3000</t>
  </si>
  <si>
    <t>min03-P53-R3_UT SUMINISTROS INTENDENCIA_REGION 3_10000</t>
  </si>
  <si>
    <t>min03-P53-R3_UT SUMINISTROS INTENDENCIA_REGION 3_999999</t>
  </si>
  <si>
    <t>min03-P53-R3_UT FACOCREAR 2024_REGION 3_3000</t>
  </si>
  <si>
    <t>min03-P53-R3_UT FACOCREAR 2024_REGION 3_10000</t>
  </si>
  <si>
    <t>min03-P53-R3_UT FACOCREAR 2024_REGION 3_999999</t>
  </si>
  <si>
    <t>min03-P53-R3_UT MARSAM INTE RAMERICANA_REGION 3_3000</t>
  </si>
  <si>
    <t>min03-P53-R3_UT MARSAM INTE RAMERICANA_REGION 3_10000</t>
  </si>
  <si>
    <t>min03-P53-R3_UT MARSAM INTE RAMERICANA_REGION 3_999999</t>
  </si>
  <si>
    <t>min03-P53-R4_TAMAYO DIAZ LTDA_REGION 4_3000</t>
  </si>
  <si>
    <t>min03-P53-R4_TAMAYO DIAZ LTDA_REGION 4_10000</t>
  </si>
  <si>
    <t>min03-P53-R4_TAMAYO DIAZ LTDA_REGION 4_999999</t>
  </si>
  <si>
    <t>min03-P53-R4_UT SUMINISTROS INTENDENCIA_REGION 4_3000</t>
  </si>
  <si>
    <t>min03-P53-R4_UT SUMINISTROS INTENDENCIA_REGION 4_10000</t>
  </si>
  <si>
    <t>min03-P53-R4_UT SUMINISTROS INTENDENCIA_REGION 4_999999</t>
  </si>
  <si>
    <t>min03-P53-R4_UT FACOCREAR 2024_REGION 4_3000</t>
  </si>
  <si>
    <t>min03-P53-R4_UT FACOCREAR 2024_REGION 4_10000</t>
  </si>
  <si>
    <t>min03-P53-R4_UT FACOCREAR 2024_REGION 4_999999</t>
  </si>
  <si>
    <t>min03-P53-R5_TAMAYO DIAZ LTDA_REGION 5_3000</t>
  </si>
  <si>
    <t>min03-P53-R5_TAMAYO DIAZ LTDA_REGION 5_10000</t>
  </si>
  <si>
    <t>min03-P53-R5_TAMAYO DIAZ LTDA_REGION 5_999999</t>
  </si>
  <si>
    <t>min03-P53-R5_UT FACOCREAR 2024_REGION 5_3000</t>
  </si>
  <si>
    <t>min03-P53-R5_UT FACOCREAR 2024_REGION 5_10000</t>
  </si>
  <si>
    <t>min03-P53-R5_UT FACOCREAR 2024_REGION 5_999999</t>
  </si>
  <si>
    <t>min03-P53-R5_UT MARSAM INTE RAMERICANA_REGION 5_3000</t>
  </si>
  <si>
    <t>min03-P53-R5_UT MARSAM INTE RAMERICANA_REGION 5_10000</t>
  </si>
  <si>
    <t>min03-P53-R5_UT MARSAM INTE RAMERICANA_REGION 5_999999</t>
  </si>
  <si>
    <t>min03-P53-R6_TAMAYO DIAZ LTDA_REGION 6_3000</t>
  </si>
  <si>
    <t>min03-P53-R6_TAMAYO DIAZ LTDA_REGION 6_10000</t>
  </si>
  <si>
    <t>min03-P53-R6_TAMAYO DIAZ LTDA_REGION 6_999999</t>
  </si>
  <si>
    <t>min03-P53-R6_YUBARTA S.A.S._REGION 6_3000</t>
  </si>
  <si>
    <t>min03-P53-R6_YUBARTA S.A.S._REGION 6_10000</t>
  </si>
  <si>
    <t>min03-P53-R6_YUBARTA S.A.S._REGION 6_999999</t>
  </si>
  <si>
    <t>min03-P53-R6_BAZAR LA MONEDA SAS_REGION 6_3000</t>
  </si>
  <si>
    <t>min03-P53-R6_BAZAR LA MONEDA SAS_REGION 6_10000</t>
  </si>
  <si>
    <t>min03-P53-R6_BAZAR LA MONEDA SAS_REGION 6_999999</t>
  </si>
  <si>
    <t>min03-P53-R6_UT SUMINISTROS INTENDENCIA_REGION 6_3000</t>
  </si>
  <si>
    <t>min03-P53-R6_UT SUMINISTROS INTENDENCIA_REGION 6_10000</t>
  </si>
  <si>
    <t>min03-P53-R6_UT SUMINISTROS INTENDENCIA_REGION 6_999999</t>
  </si>
  <si>
    <t>min03-P53-R6_UT FACOCREAR 2024_REGION 6_3000</t>
  </si>
  <si>
    <t>min03-P53-R6_UT FACOCREAR 2024_REGION 6_10000</t>
  </si>
  <si>
    <t>min03-P53-R6_UT FACOCREAR 2024_REGION 6_999999</t>
  </si>
  <si>
    <t>min03-P53-R7_DISMOTOS PM EU_REGION 7_3000</t>
  </si>
  <si>
    <t>min03-P53-R7_DISMOTOS PM EU_REGION 7_10000</t>
  </si>
  <si>
    <t>min03-P53-R7_DISMOTOS PM EU_REGION 7_999999</t>
  </si>
  <si>
    <t>min03-P53-R7_DISTRIBUCIÓN Y SERVICIO SAS_REGION 7_3000</t>
  </si>
  <si>
    <t>min03-P53-R7_DISTRIBUCIÓN Y SERVICIO SAS_REGION 7_10000</t>
  </si>
  <si>
    <t>min03-P53-R7_DISTRIBUCIÓN Y SERVICIO SAS_REGION 7_999999</t>
  </si>
  <si>
    <t>min03-P53-R7_LEONEL RODRIGUEZ RAMOS_REGION 7_3000</t>
  </si>
  <si>
    <t>min03-P53-R7_LEONEL RODRIGUEZ RAMOS_REGION 7_10000</t>
  </si>
  <si>
    <t>min03-P53-R7_LEONEL RODRIGUEZ RAMOS_REGION 7_999999</t>
  </si>
  <si>
    <t>min03-P53-R7_UNION TEMPORAL COINPA_REGION 7_3000</t>
  </si>
  <si>
    <t>min03-P53-R7_UNION TEMPORAL COINPA_REGION 7_10000</t>
  </si>
  <si>
    <t>min03-P53-R7_UNION TEMPORAL COINPA_REGION 7_999999</t>
  </si>
  <si>
    <t>min03-P53-R7_BACET GROUP S.A.S._REGION 7_3000</t>
  </si>
  <si>
    <t>min03-P53-R7_BACET GROUP S.A.S._REGION 7_10000</t>
  </si>
  <si>
    <t>min03-P53-R7_BACET GROUP S.A.S._REGION 7_999999</t>
  </si>
  <si>
    <t>min03-P53-R7_NICHOLLS TACTICA SAS_REGION 7_3000</t>
  </si>
  <si>
    <t>min03-P53-R7_NICHOLLS TACTICA SAS_REGION 7_10000</t>
  </si>
  <si>
    <t>min03-P53-R7_NICHOLLS TACTICA SAS_REGION 7_999999</t>
  </si>
  <si>
    <t>min03-P53-R7_SPARTA SHOES S.A.S_REGION 7_3000</t>
  </si>
  <si>
    <t>min03-P53-R7_SPARTA SHOES S.A.S_REGION 7_10000</t>
  </si>
  <si>
    <t>min03-P53-R7_SPARTA SHOES S.A.S_REGION 7_999999</t>
  </si>
  <si>
    <t>min03-P53-R7_INDUCON SAS_REGION 7_3000</t>
  </si>
  <si>
    <t>min03-P53-R7_INDUCON SAS_REGION 7_10000</t>
  </si>
  <si>
    <t>min03-P53-R7_INDUCON SAS_REGION 7_999999</t>
  </si>
  <si>
    <t>min03-P53-R7_UTPRESENTE TEXTIL 2024_REGION 7_3000</t>
  </si>
  <si>
    <t>min03-P53-R7_UTPRESENTE TEXTIL 2024_REGION 7_10000</t>
  </si>
  <si>
    <t>min03-P53-R7_UTPRESENTE TEXTIL 2024_REGION 7_999999</t>
  </si>
  <si>
    <t>min03-P53-R7_BOSTONIA SAS_REGION 7_3000</t>
  </si>
  <si>
    <t>min03-P53-R7_BOSTONIA SAS_REGION 7_10000</t>
  </si>
  <si>
    <t>min03-P53-R7_BOSTONIA SAS_REGION 7_999999</t>
  </si>
  <si>
    <t>min03-P53-R7_UT SOLUCIONES ANC_REGION 7_3000</t>
  </si>
  <si>
    <t>min03-P53-R7_UT SOLUCIONES ANC_REGION 7_10000</t>
  </si>
  <si>
    <t>min03-P53-R7_UT SOLUCIONES ANC_REGION 7_999999</t>
  </si>
  <si>
    <t>min03-P53-R7_UT ALTEX+_REGION 7_3000</t>
  </si>
  <si>
    <t>min03-P53-R7_UT ALTEX+_REGION 7_10000</t>
  </si>
  <si>
    <t>min03-P53-R7_UT ALTEX+_REGION 7_999999</t>
  </si>
  <si>
    <t>min03-P53-R7_INVERSIONES SARHEM DE COLOMBIA S.A.S._REGION 7_3000</t>
  </si>
  <si>
    <t>min03-P53-R7_INVERSIONES SARHEM DE COLOMBIA S.A.S._REGION 7_10000</t>
  </si>
  <si>
    <t>min03-P53-R7_INVERSIONES SARHEM DE COLOMBIA S.A.S._REGION 7_999999</t>
  </si>
  <si>
    <t>min03-P53-R7_REPRESENTACIONES CS SAS_REGION 7_3000</t>
  </si>
  <si>
    <t>min03-P53-R7_REPRESENTACIONES CS SAS_REGION 7_10000</t>
  </si>
  <si>
    <t>min03-P53-R7_REPRESENTACIONES CS SAS_REGION 7_999999</t>
  </si>
  <si>
    <t>min03-P54-R1_CONSORCIO TITAN_REGION 1_3000</t>
  </si>
  <si>
    <t>min03-P54-R1_CONSORCIO TITAN_REGION 1_10000</t>
  </si>
  <si>
    <t>min03-P54-R1_CONSORCIO TITAN_REGION 1_999999</t>
  </si>
  <si>
    <t>min03-P54-R1_UT MARSAM INTE RAMERICANA_REGION 1_3000</t>
  </si>
  <si>
    <t>min03-P54-R1_UT MARSAM INTE RAMERICANA_REGION 1_10000</t>
  </si>
  <si>
    <t>min03-P54-R1_UT MARSAM INTE RAMERICANA_REGION 1_999999</t>
  </si>
  <si>
    <t>min03-P54-R2_UT MARSAM INTE RAMERICANA_REGION 2_3000</t>
  </si>
  <si>
    <t>min03-P54-R2_UT MARSAM INTE RAMERICANA_REGION 2_10000</t>
  </si>
  <si>
    <t>min03-P54-R2_UT MARSAM INTE RAMERICANA_REGION 2_999999</t>
  </si>
  <si>
    <t>min03-P54-R3_CONSORCIO TITAN_REGION 3_3000</t>
  </si>
  <si>
    <t>min03-P54-R3_CONSORCIO TITAN_REGION 3_10000</t>
  </si>
  <si>
    <t>min03-P54-R3_CONSORCIO TITAN_REGION 3_999999</t>
  </si>
  <si>
    <t>min03-P54-R3_UT FE DISTRITAR 2024_REGION 3_3000</t>
  </si>
  <si>
    <t>min03-P54-R3_UT FE DISTRITAR 2024_REGION 3_10000</t>
  </si>
  <si>
    <t>min03-P54-R3_UT FE DISTRITAR 2024_REGION 3_999999</t>
  </si>
  <si>
    <t>min03-P54-R4_UT MARSAM INTE RAMERICANA_REGION 4_3000</t>
  </si>
  <si>
    <t>min03-P54-R4_UT MARSAM INTE RAMERICANA_REGION 4_10000</t>
  </si>
  <si>
    <t>min03-P54-R4_UT MARSAM INTE RAMERICANA_REGION 4_999999</t>
  </si>
  <si>
    <t>min03-P54-R5_CONSORCIO TITAN_REGION 5_3000</t>
  </si>
  <si>
    <t>min03-P54-R5_CONSORCIO TITAN_REGION 5_10000</t>
  </si>
  <si>
    <t>min03-P54-R5_CONSORCIO TITAN_REGION 5_999999</t>
  </si>
  <si>
    <t>min03-P54-R5_UT MARSAM INTE RAMERICANA_REGION 5_3000</t>
  </si>
  <si>
    <t>min03-P54-R5_UT MARSAM INTE RAMERICANA_REGION 5_10000</t>
  </si>
  <si>
    <t>min03-P54-R5_UT MARSAM INTE RAMERICANA_REGION 5_999999</t>
  </si>
  <si>
    <t>min03-P54-R6_YUBARTA S.A.S._REGION 6_3000</t>
  </si>
  <si>
    <t>min03-P54-R6_YUBARTA S.A.S._REGION 6_10000</t>
  </si>
  <si>
    <t>min03-P54-R6_YUBARTA S.A.S._REGION 6_999999</t>
  </si>
  <si>
    <t>min03-P54-R6_UNIÓN TEMPORAL 24_REGION 6_3000</t>
  </si>
  <si>
    <t>min03-P54-R6_UNIÓN TEMPORAL 24_REGION 6_10000</t>
  </si>
  <si>
    <t>min03-P54-R6_UNIÓN TEMPORAL 24_REGION 6_999999</t>
  </si>
  <si>
    <t>min03-P54-R6_UT MARSAM INTE RAMERICANA_REGION 6_3000</t>
  </si>
  <si>
    <t>min03-P54-R6_UT MARSAM INTE RAMERICANA_REGION 6_10000</t>
  </si>
  <si>
    <t>min03-P54-R6_UT MARSAM INTE RAMERICANA_REGION 6_999999</t>
  </si>
  <si>
    <t>min03-P54-R6_UT FE DISTRITAR 2024_REGION 6_3000</t>
  </si>
  <si>
    <t>min03-P54-R6_UT FE DISTRITAR 2024_REGION 6_10000</t>
  </si>
  <si>
    <t>min03-P54-R6_UT FE DISTRITAR 2024_REGION 6_999999</t>
  </si>
  <si>
    <t>min03-P54-R7_UNION TEMPORAL ACUERDO KB-2024_REGION 7_3000</t>
  </si>
  <si>
    <t>min03-P54-R7_UNION TEMPORAL ACUERDO KB-2024_REGION 7_10000</t>
  </si>
  <si>
    <t>min03-P54-R7_UNION TEMPORAL ACUERDO KB-2024_REGION 7_999999</t>
  </si>
  <si>
    <t>min03-P54-R7_DISMOTOS PM EU_REGION 7_3000</t>
  </si>
  <si>
    <t>min03-P54-R7_DISMOTOS PM EU_REGION 7_10000</t>
  </si>
  <si>
    <t>min03-P54-R7_DISMOTOS PM EU_REGION 7_999999</t>
  </si>
  <si>
    <t>min03-P54-R7_DISTRIBUCIÓN Y SERVICIO SAS_REGION 7_3000</t>
  </si>
  <si>
    <t>min03-P54-R7_DISTRIBUCIÓN Y SERVICIO SAS_REGION 7_10000</t>
  </si>
  <si>
    <t>min03-P54-R7_DISTRIBUCIÓN Y SERVICIO SAS_REGION 7_999999</t>
  </si>
  <si>
    <t>min03-P54-R7_IMDICOL SAS_REGION 7_3000</t>
  </si>
  <si>
    <t>min03-P54-R7_IMDICOL SAS_REGION 7_10000</t>
  </si>
  <si>
    <t>min03-P54-R7_IMDICOL SAS_REGION 7_999999</t>
  </si>
  <si>
    <t>min03-P54-R7_LEONEL RODRIGUEZ RAMOS_REGION 7_3000</t>
  </si>
  <si>
    <t>min03-P54-R7_LEONEL RODRIGUEZ RAMOS_REGION 7_10000</t>
  </si>
  <si>
    <t>min03-P54-R7_LEONEL RODRIGUEZ RAMOS_REGION 7_999999</t>
  </si>
  <si>
    <t>min03-P54-R7_UNION TEMPORAL COINPA_REGION 7_3000</t>
  </si>
  <si>
    <t>min03-P54-R7_UNION TEMPORAL COINPA_REGION 7_10000</t>
  </si>
  <si>
    <t>min03-P54-R7_UNION TEMPORAL COINPA_REGION 7_999999</t>
  </si>
  <si>
    <t>min03-P54-R7_UNIÓN TEMPORAL OP-INTENDENCIA_REGION 7_3000</t>
  </si>
  <si>
    <t>min03-P54-R7_UNIÓN TEMPORAL OP-INTENDENCIA_REGION 7_10000</t>
  </si>
  <si>
    <t>min03-P54-R7_UNIÓN TEMPORAL OP-INTENDENCIA_REGION 7_999999</t>
  </si>
  <si>
    <t>min03-P54-R7_INDUCON SAS_REGION 7_3000</t>
  </si>
  <si>
    <t>min03-P54-R7_INDUCON SAS_REGION 7_10000</t>
  </si>
  <si>
    <t>min03-P54-R7_INDUCON SAS_REGION 7_999999</t>
  </si>
  <si>
    <t>min03-P54-R7_UTPRESENTE TEXTIL 2024_REGION 7_3000</t>
  </si>
  <si>
    <t>min03-P54-R7_UTPRESENTE TEXTIL 2024_REGION 7_10000</t>
  </si>
  <si>
    <t>min03-P54-R7_UTPRESENTE TEXTIL 2024_REGION 7_999999</t>
  </si>
  <si>
    <t>min03-P54-R7_BOSTONIA SAS_REGION 7_3000</t>
  </si>
  <si>
    <t>min03-P54-R7_BOSTONIA SAS_REGION 7_10000</t>
  </si>
  <si>
    <t>min03-P54-R7_BOSTONIA SAS_REGION 7_999999</t>
  </si>
  <si>
    <t>min03-P54-R7_UT SOLUCIONES ANC_REGION 7_3000</t>
  </si>
  <si>
    <t>min03-P54-R7_UT SOLUCIONES ANC_REGION 7_10000</t>
  </si>
  <si>
    <t>min03-P54-R7_UT SOLUCIONES ANC_REGION 7_999999</t>
  </si>
  <si>
    <t>min03-P54-R7_UT ANFORT 2024_REGION 7_3000</t>
  </si>
  <si>
    <t>min03-P54-R7_UT ANFORT 2024_REGION 7_10000</t>
  </si>
  <si>
    <t>min03-P54-R7_UT ANFORT 2024_REGION 7_999999</t>
  </si>
  <si>
    <t>min03-P54-R7_UT ALTEX+_REGION 7_3000</t>
  </si>
  <si>
    <t>min03-P54-R7_UT ALTEX+_REGION 7_10000</t>
  </si>
  <si>
    <t>min03-P54-R7_UT ALTEX+_REGION 7_999999</t>
  </si>
  <si>
    <t>min03-P54-R7_MANUFACTURAS CAPITEX SAS_REGION 7_3000</t>
  </si>
  <si>
    <t>min03-P54-R7_MANUFACTURAS CAPITEX SAS_REGION 7_10000</t>
  </si>
  <si>
    <t>min03-P54-R7_MANUFACTURAS CAPITEX SAS_REGION 7_999999</t>
  </si>
  <si>
    <t>min03-P54-R7_INDUSTRIAS SALGARI S.A.S_REGION 7_3000</t>
  </si>
  <si>
    <t>min03-P54-R7_INDUSTRIAS SALGARI S.A.S_REGION 7_10000</t>
  </si>
  <si>
    <t>min03-P54-R7_INDUSTRIAS SALGARI S.A.S_REGION 7_999999</t>
  </si>
  <si>
    <t>min03-P54-R7_INVERSIONES SARHEM DE COLOMBIA S.A.S._REGION 7_3000</t>
  </si>
  <si>
    <t>min03-P54-R7_INVERSIONES SARHEM DE COLOMBIA S.A.S._REGION 7_10000</t>
  </si>
  <si>
    <t>min03-P54-R7_INVERSIONES SARHEM DE COLOMBIA S.A.S._REGION 7_999999</t>
  </si>
  <si>
    <t>min03-P54-R7_REPRESENTACIONES CS SAS_REGION 7_3000</t>
  </si>
  <si>
    <t>min03-P54-R7_REPRESENTACIONES CS SAS_REGION 7_10000</t>
  </si>
  <si>
    <t>min03-P54-R7_REPRESENTACIONES CS SAS_REGION 7_999999</t>
  </si>
  <si>
    <t>min03-P54-R7_CONSORCIO ACUERDO MARCO MTH – II_REGION 7_3000</t>
  </si>
  <si>
    <t>min03-P54-R7_CONSORCIO ACUERDO MARCO MTH – II_REGION 7_10000</t>
  </si>
  <si>
    <t>min03-P54-R7_CONSORCIO ACUERDO MARCO MTH – II_REGION 7_999999</t>
  </si>
  <si>
    <t>min03-P55-R1_YUBARTA S.A.S._REGION 1_5000</t>
  </si>
  <si>
    <t>min03-P55-R1_YUBARTA S.A.S._REGION 1_999999</t>
  </si>
  <si>
    <t>min03-P55-R1_UT MARSAM INTE RAMERICANA_REGION 1_5000</t>
  </si>
  <si>
    <t>min03-P55-R1_UT MARSAM INTE RAMERICANA_REGION 1_999999</t>
  </si>
  <si>
    <t>min03-P55-R3_UT MARSAM INTE RAMERICANA_REGION 3_5000</t>
  </si>
  <si>
    <t>min03-P55-R3_UT MARSAM INTE RAMERICANA_REGION 3_999999</t>
  </si>
  <si>
    <t>min03-P55-R4_UT MARSAM INTE RAMERICANA_REGION 4_5000</t>
  </si>
  <si>
    <t>min03-P55-R4_UT MARSAM INTE RAMERICANA_REGION 4_999999</t>
  </si>
  <si>
    <t>min03-P55-R5_YUBARTA S.A.S._REGION 5_5000</t>
  </si>
  <si>
    <t>min03-P55-R5_YUBARTA S.A.S._REGION 5_999999</t>
  </si>
  <si>
    <t>min03-P55-R5_UT MARSAM INTE RAMERICANA_REGION 5_5000</t>
  </si>
  <si>
    <t>min03-P55-R5_UT MARSAM INTE RAMERICANA_REGION 5_999999</t>
  </si>
  <si>
    <t>min03-P55-R6_ML SUMINISTROS Y SOLUCIONES SAS_REGION 6_5000</t>
  </si>
  <si>
    <t>min03-P55-R6_ML SUMINISTROS Y SOLUCIONES SAS_REGION 6_999999</t>
  </si>
  <si>
    <t>min03-P55-R6_YUBARTA S.A.S._REGION 6_5000</t>
  </si>
  <si>
    <t>min03-P55-R6_YUBARTA S.A.S._REGION 6_999999</t>
  </si>
  <si>
    <t>min03-P55-R6_UT MARSAM INTE RAMERICANA_REGION 6_5000</t>
  </si>
  <si>
    <t>min03-P55-R6_UT MARSAM INTE RAMERICANA_REGION 6_999999</t>
  </si>
  <si>
    <t>min03-P55-R7_DISMOTOS PM EU_REGION 7_5000</t>
  </si>
  <si>
    <t>min03-P55-R7_DISMOTOS PM EU_REGION 7_999999</t>
  </si>
  <si>
    <t>min03-P55-R7_DISTRIBUCIÓN Y SERVICIO SAS_REGION 7_5000</t>
  </si>
  <si>
    <t>min03-P55-R7_DISTRIBUCIÓN Y SERVICIO SAS_REGION 7_999999</t>
  </si>
  <si>
    <t>min03-P55-R7_UNIÓN TEMPORAL MQCOL2024_REGION 7_5000</t>
  </si>
  <si>
    <t>min03-P55-R7_UNIÓN TEMPORAL MQCOL2024_REGION 7_999999</t>
  </si>
  <si>
    <t>min03-P55-R7_UNION TEMPORAL COINPA_REGION 7_5000</t>
  </si>
  <si>
    <t>min03-P55-R7_UNION TEMPORAL COINPA_REGION 7_999999</t>
  </si>
  <si>
    <t>min03-P55-R7_NICHOLLS TACTICA SAS_REGION 7_5000</t>
  </si>
  <si>
    <t>min03-P55-R7_NICHOLLS TACTICA SAS_REGION 7_999999</t>
  </si>
  <si>
    <t>min03-P55-R7_CREACIONES BAGS STAR SAS_REGION 7_5000</t>
  </si>
  <si>
    <t>min03-P55-R7_CREACIONES BAGS STAR SAS_REGION 7_999999</t>
  </si>
  <si>
    <t>min03-P55-R7_BOSTONIA SAS_REGION 7_5000</t>
  </si>
  <si>
    <t>min03-P55-R7_BOSTONIA SAS_REGION 7_999999</t>
  </si>
  <si>
    <t>min03-P55-R7_UT SOLUCIONES ANC_REGION 7_5000</t>
  </si>
  <si>
    <t>min03-P55-R7_UT SOLUCIONES ANC_REGION 7_999999</t>
  </si>
  <si>
    <t>min03-P55-R7_MILFORT SAS_REGION 7_5000</t>
  </si>
  <si>
    <t>min03-P55-R7_MILFORT SAS_REGION 7_999999</t>
  </si>
  <si>
    <t>min03-P55-R7_UT ALTEX+_REGION 7_5000</t>
  </si>
  <si>
    <t>min03-P55-R7_UT ALTEX+_REGION 7_999999</t>
  </si>
  <si>
    <t>min03-P55-R7_MANUFACTURAS CAPITEX SAS_REGION 7_5000</t>
  </si>
  <si>
    <t>min03-P55-R7_MANUFACTURAS CAPITEX SAS_REGION 7_999999</t>
  </si>
  <si>
    <t>min03-P55-R7_REPRESENTACIONES CS SAS_REGION 7_5000</t>
  </si>
  <si>
    <t>min03-P55-R7_REPRESENTACIONES CS SAS_REGION 7_999999</t>
  </si>
  <si>
    <t>min03-P55-R7_CONSORCIO ACUERDO MARCO MTH – II_REGION 7_5000</t>
  </si>
  <si>
    <t>min03-P55-R7_CONSORCIO ACUERDO MARCO MTH – II_REGION 7_999999</t>
  </si>
  <si>
    <t>min03-P56-R1_INVERSIONES E IMPORTACIONES SDER AP SAS_REGION 1_5000</t>
  </si>
  <si>
    <t>min03-P56-R1_INVERSIONES E IMPORTACIONES SDER AP SAS_REGION 1_999999</t>
  </si>
  <si>
    <t>min03-P56-R1_UT MARSAM INTE RAMERICANA_REGION 1_5000</t>
  </si>
  <si>
    <t>min03-P56-R1_UT MARSAM INTE RAMERICANA_REGION 1_999999</t>
  </si>
  <si>
    <t>min03-P56-R3_INVERSIONES E IMPORTACIONES SDER AP SAS_REGION 3_5000</t>
  </si>
  <si>
    <t>min03-P56-R3_INVERSIONES E IMPORTACIONES SDER AP SAS_REGION 3_999999</t>
  </si>
  <si>
    <t>min03-P56-R6_YUBARTA S.A.S._REGION 6_5000</t>
  </si>
  <si>
    <t>min03-P56-R6_YUBARTA S.A.S._REGION 6_999999</t>
  </si>
  <si>
    <t>min03-P56-R6_UT MARSAM INTE RAMERICANA_REGION 6_5000</t>
  </si>
  <si>
    <t>min03-P56-R6_UT MARSAM INTE RAMERICANA_REGION 6_999999</t>
  </si>
  <si>
    <t>min03-P56-R7_UNION TEMPORAL ACUERDO KB-2024_REGION 7_5000</t>
  </si>
  <si>
    <t>min03-P56-R7_UNION TEMPORAL ACUERDO KB-2024_REGION 7_999999</t>
  </si>
  <si>
    <t>min03-P56-R7_DISMOTOS PM EU_REGION 7_5000</t>
  </si>
  <si>
    <t>min03-P56-R7_DISMOTOS PM EU_REGION 7_999999</t>
  </si>
  <si>
    <t>min03-P56-R7_DISTRIBUCIÓN Y SERVICIO SAS_REGION 7_5000</t>
  </si>
  <si>
    <t>min03-P56-R7_DISTRIBUCIÓN Y SERVICIO SAS_REGION 7_999999</t>
  </si>
  <si>
    <t>min03-P56-R7_UNION TEMPORAL COINPA_REGION 7_5000</t>
  </si>
  <si>
    <t>min03-P56-R7_UNION TEMPORAL COINPA_REGION 7_999999</t>
  </si>
  <si>
    <t>min03-P56-R7_INDUCON SAS_REGION 7_5000</t>
  </si>
  <si>
    <t>min03-P56-R7_INDUCON SAS_REGION 7_999999</t>
  </si>
  <si>
    <t>min03-P56-R7_BOSTONIA SAS_REGION 7_5000</t>
  </si>
  <si>
    <t>min03-P56-R7_BOSTONIA SAS_REGION 7_999999</t>
  </si>
  <si>
    <t>min03-P56-R7_UT SOLUCIONES ANC_REGION 7_5000</t>
  </si>
  <si>
    <t>min03-P56-R7_UT SOLUCIONES ANC_REGION 7_999999</t>
  </si>
  <si>
    <t>min03-P56-R7_UT ANFORT 2024_REGION 7_5000</t>
  </si>
  <si>
    <t>min03-P56-R7_UT ANFORT 2024_REGION 7_999999</t>
  </si>
  <si>
    <t>min03-P56-R7_UT ALTEX+_REGION 7_5000</t>
  </si>
  <si>
    <t>min03-P56-R7_UT ALTEX+_REGION 7_999999</t>
  </si>
  <si>
    <t>min03-P56-R7_MANUFACTURAS CAPITEX SAS_REGION 7_5000</t>
  </si>
  <si>
    <t>min03-P56-R7_MANUFACTURAS CAPITEX SAS_REGION 7_999999</t>
  </si>
  <si>
    <t>min03-P56-R7_INDUSTRIAS SALGARI S.A.S_REGION 7_5000</t>
  </si>
  <si>
    <t>min03-P56-R7_INDUSTRIAS SALGARI S.A.S_REGION 7_999999</t>
  </si>
  <si>
    <t>min03-P56-R7_MILITARY INDUSTRIES SAS_REGION 7_5000</t>
  </si>
  <si>
    <t>min03-P56-R7_MILITARY INDUSTRIES SAS_REGION 7_999999</t>
  </si>
  <si>
    <t>min03-P56-R7_REPRESENTACIONES CS SAS_REGION 7_5000</t>
  </si>
  <si>
    <t>min03-P56-R7_REPRESENTACIONES CS SAS_REGION 7_999999</t>
  </si>
  <si>
    <t>min03-P57-R1_CONSORCIO TITAN_REGION 1_5000</t>
  </si>
  <si>
    <t>min03-P57-R1_CONSORCIO TITAN_REGION 1_999999</t>
  </si>
  <si>
    <t>min03-P57-R3_CONSORCIO TITAN_REGION 3_5000</t>
  </si>
  <si>
    <t>min03-P57-R3_CONSORCIO TITAN_REGION 3_999999</t>
  </si>
  <si>
    <t>min03-P57-R3_UT FE DISTRITAR 2024_REGION 3_5000</t>
  </si>
  <si>
    <t>min03-P57-R3_UT FE DISTRITAR 2024_REGION 3_999999</t>
  </si>
  <si>
    <t>min03-P57-R5_CONSORCIO TITAN_REGION 5_5000</t>
  </si>
  <si>
    <t>min03-P57-R5_CONSORCIO TITAN_REGION 5_999999</t>
  </si>
  <si>
    <t>min03-P57-R6_YUBARTA S.A.S._REGION 6_5000</t>
  </si>
  <si>
    <t>min03-P57-R6_YUBARTA S.A.S._REGION 6_999999</t>
  </si>
  <si>
    <t>min03-P57-R6_UT FE DISTRITAR 2024_REGION 6_5000</t>
  </si>
  <si>
    <t>min03-P57-R6_UT FE DISTRITAR 2024_REGION 6_999999</t>
  </si>
  <si>
    <t>min03-P57-R7_DISMOTOS PM EU_REGION 7_5000</t>
  </si>
  <si>
    <t>min03-P57-R7_DISMOTOS PM EU_REGION 7_999999</t>
  </si>
  <si>
    <t>min03-P57-R7_IMDICOL SAS_REGION 7_5000</t>
  </si>
  <si>
    <t>min03-P57-R7_IMDICOL SAS_REGION 7_999999</t>
  </si>
  <si>
    <t>min03-P57-R7_INDUCON SAS_REGION 7_5000</t>
  </si>
  <si>
    <t>min03-P57-R7_INDUCON SAS_REGION 7_999999</t>
  </si>
  <si>
    <t>min03-P57-R7_BOSTONIA SAS_REGION 7_5000</t>
  </si>
  <si>
    <t>min03-P57-R7_BOSTONIA SAS_REGION 7_999999</t>
  </si>
  <si>
    <t>min03-P57-R7_UT SOLUCIONES ANC_REGION 7_5000</t>
  </si>
  <si>
    <t>min03-P57-R7_UT SOLUCIONES ANC_REGION 7_999999</t>
  </si>
  <si>
    <t>min03-P57-R7_UT ANFORT 2024_REGION 7_5000</t>
  </si>
  <si>
    <t>min03-P57-R7_UT ANFORT 2024_REGION 7_999999</t>
  </si>
  <si>
    <t>min03-P57-R7_UT ALTEX+_REGION 7_5000</t>
  </si>
  <si>
    <t>min03-P57-R7_UT ALTEX+_REGION 7_999999</t>
  </si>
  <si>
    <t>min03-P57-R7_MANUFACTURAS CAPITEX SAS_REGION 7_5000</t>
  </si>
  <si>
    <t>min03-P57-R7_MANUFACTURAS CAPITEX SAS_REGION 7_999999</t>
  </si>
  <si>
    <t>min03-P57-R7_INDUSTRIAS SALGARI S.A.S_REGION 7_5000</t>
  </si>
  <si>
    <t>min03-P57-R7_INDUSTRIAS SALGARI S.A.S_REGION 7_999999</t>
  </si>
  <si>
    <t>min03-P57-R7_CONSORCIO ACUERDO MARCO MTH – II_REGION 7_5000</t>
  </si>
  <si>
    <t>min03-P57-R7_CONSORCIO ACUERDO MARCO MTH – II_REGION 7_999999</t>
  </si>
  <si>
    <t>min03-P58-R1_UTPRESENTE TEXTIL 2024_REGION 1_3000</t>
  </si>
  <si>
    <t>min03-P58-R1_UTPRESENTE TEXTIL 2024_REGION 1_10000</t>
  </si>
  <si>
    <t>min03-P58-R1_UTPRESENTE TEXTIL 2024_REGION 1_999999</t>
  </si>
  <si>
    <t>min03-P58-R6_YUBARTA S.A.S._REGION 6_3000</t>
  </si>
  <si>
    <t>min03-P58-R6_YUBARTA S.A.S._REGION 6_10000</t>
  </si>
  <si>
    <t>min03-P58-R6_YUBARTA S.A.S._REGION 6_999999</t>
  </si>
  <si>
    <t>min03-P58-R6_UNIÓN TEMPORAL 24_REGION 6_3000</t>
  </si>
  <si>
    <t>min03-P58-R6_UNIÓN TEMPORAL 24_REGION 6_10000</t>
  </si>
  <si>
    <t>min03-P58-R6_UNIÓN TEMPORAL 24_REGION 6_999999</t>
  </si>
  <si>
    <t>min03-P58-R7_PROTELA S.A._REGION 7_3000</t>
  </si>
  <si>
    <t>min03-P58-R7_PROTELA S.A._REGION 7_10000</t>
  </si>
  <si>
    <t>min03-P58-R7_PROTELA S.A._REGION 7_999999</t>
  </si>
  <si>
    <t>min03-P58-R7_CONSORCIO C2-2024_REGION 7_3000</t>
  </si>
  <si>
    <t>min03-P58-R7_CONSORCIO C2-2024_REGION 7_10000</t>
  </si>
  <si>
    <t>min03-P58-R7_CONSORCIO C2-2024_REGION 7_999999</t>
  </si>
  <si>
    <t>min03-P58-R7_IMDICOL SAS_REGION 7_3000</t>
  </si>
  <si>
    <t>min03-P58-R7_IMDICOL SAS_REGION 7_10000</t>
  </si>
  <si>
    <t>min03-P58-R7_IMDICOL SAS_REGION 7_999999</t>
  </si>
  <si>
    <t>min03-P58-R7_LEONEL RODRIGUEZ RAMOS_REGION 7_3000</t>
  </si>
  <si>
    <t>min03-P58-R7_LEONEL RODRIGUEZ RAMOS_REGION 7_10000</t>
  </si>
  <si>
    <t>min03-P58-R7_LEONEL RODRIGUEZ RAMOS_REGION 7_999999</t>
  </si>
  <si>
    <t>min03-P58-R7_CONSORCIO INTENDENCIA WARDERHA_REGION 7_3000</t>
  </si>
  <si>
    <t>min03-P58-R7_CONSORCIO INTENDENCIA WARDERHA_REGION 7_10000</t>
  </si>
  <si>
    <t>min03-P58-R7_CONSORCIO INTENDENCIA WARDERHA_REGION 7_999999</t>
  </si>
  <si>
    <t>min03-P58-R7_BOSTONIA SAS_REGION 7_3000</t>
  </si>
  <si>
    <t>min03-P58-R7_BOSTONIA SAS_REGION 7_10000</t>
  </si>
  <si>
    <t>min03-P58-R7_BOSTONIA SAS_REGION 7_999999</t>
  </si>
  <si>
    <t>min03-P58-R7_UT SOLUCIONES ANC_REGION 7_3000</t>
  </si>
  <si>
    <t>min03-P58-R7_UT SOLUCIONES ANC_REGION 7_10000</t>
  </si>
  <si>
    <t>min03-P58-R7_UT SOLUCIONES ANC_REGION 7_999999</t>
  </si>
  <si>
    <t>min03-P58-R7_MILFORT SAS_REGION 7_3000</t>
  </si>
  <si>
    <t>min03-P58-R7_MILFORT SAS_REGION 7_10000</t>
  </si>
  <si>
    <t>min03-P58-R7_MILFORT SAS_REGION 7_999999</t>
  </si>
  <si>
    <t>min03-P58-R7_UT ALTEX+_REGION 7_3000</t>
  </si>
  <si>
    <t>min03-P58-R7_UT ALTEX+_REGION 7_10000</t>
  </si>
  <si>
    <t>min03-P58-R7_UT ALTEX+_REGION 7_999999</t>
  </si>
  <si>
    <t>min03-P58-R7_INVERSIONES SARHEM DE COLOMBIA S.A.S._REGION 7_3000</t>
  </si>
  <si>
    <t>min03-P58-R7_INVERSIONES SARHEM DE COLOMBIA S.A.S._REGION 7_10000</t>
  </si>
  <si>
    <t>min03-P58-R7_INVERSIONES SARHEM DE COLOMBIA S.A.S._REGION 7_999999</t>
  </si>
  <si>
    <t>min03-P59-R1_CONSORCIO C2-2024_REGION 1_5000</t>
  </si>
  <si>
    <t>min03-P59-R1_CONSORCIO C2-2024_REGION 1_999999</t>
  </si>
  <si>
    <t>min03-P59-R1_UT MARSAM INTE RAMERICANA_REGION 1_5000</t>
  </si>
  <si>
    <t>min03-P59-R1_UT MARSAM INTE RAMERICANA_REGION 1_999999</t>
  </si>
  <si>
    <t>min03-P59-R3_UT MARSAM INTE RAMERICANA_REGION 3_5000</t>
  </si>
  <si>
    <t>min03-P59-R3_UT MARSAM INTE RAMERICANA_REGION 3_999999</t>
  </si>
  <si>
    <t>min03-P59-R4_UT MARSAM INTE RAMERICANA_REGION 4_5000</t>
  </si>
  <si>
    <t>min03-P59-R4_UT MARSAM INTE RAMERICANA_REGION 4_999999</t>
  </si>
  <si>
    <t>min03-P59-R5_UT MARSAM INTE RAMERICANA_REGION 5_5000</t>
  </si>
  <si>
    <t>min03-P59-R5_UT MARSAM INTE RAMERICANA_REGION 5_999999</t>
  </si>
  <si>
    <t>min03-P59-R6_YUBARTA S.A.S._REGION 6_5000</t>
  </si>
  <si>
    <t>min03-P59-R6_YUBARTA S.A.S._REGION 6_999999</t>
  </si>
  <si>
    <t>min03-P59-R6_UNIÓN TEMPORAL 24_REGION 6_5000</t>
  </si>
  <si>
    <t>min03-P59-R6_UNIÓN TEMPORAL 24_REGION 6_999999</t>
  </si>
  <si>
    <t>min03-P59-R6_UTPRESENTE TEXTIL 2024_REGION 6_5000</t>
  </si>
  <si>
    <t>min03-P59-R6_UTPRESENTE TEXTIL 2024_REGION 6_999999</t>
  </si>
  <si>
    <t>min03-P59-R6_UT MARSAM INTE RAMERICANA_REGION 6_5000</t>
  </si>
  <si>
    <t>min03-P59-R6_UT MARSAM INTE RAMERICANA_REGION 6_999999</t>
  </si>
  <si>
    <t>min03-P59-R7_INVERSIONES E IMPORTACIONES SDER AP SAS_REGION 7_5000</t>
  </si>
  <si>
    <t>min03-P59-R7_INVERSIONES E IMPORTACIONES SDER AP SAS_REGION 7_999999</t>
  </si>
  <si>
    <t>min03-P59-R7_DISMOTOS PM EU_REGION 7_5000</t>
  </si>
  <si>
    <t>min03-P59-R7_DISMOTOS PM EU_REGION 7_999999</t>
  </si>
  <si>
    <t>min03-P59-R7_DISTRIBUCIÓN Y SERVICIO SAS_REGION 7_5000</t>
  </si>
  <si>
    <t>min03-P59-R7_DISTRIBUCIÓN Y SERVICIO SAS_REGION 7_999999</t>
  </si>
  <si>
    <t>min03-P59-R7_IMDICOL SAS_REGION 7_5000</t>
  </si>
  <si>
    <t>min03-P59-R7_IMDICOL SAS_REGION 7_999999</t>
  </si>
  <si>
    <t>min03-P59-R7_UNION TEMPORAL COINPA_REGION 7_5000</t>
  </si>
  <si>
    <t>min03-P59-R7_UNION TEMPORAL COINPA_REGION 7_999999</t>
  </si>
  <si>
    <t>min03-P59-R7_INDUCON SAS_REGION 7_5000</t>
  </si>
  <si>
    <t>min03-P59-R7_INDUCON SAS_REGION 7_999999</t>
  </si>
  <si>
    <t>min03-P59-R7_BOSTONIA SAS_REGION 7_5000</t>
  </si>
  <si>
    <t>min03-P59-R7_BOSTONIA SAS_REGION 7_999999</t>
  </si>
  <si>
    <t>min03-P59-R7_UT SOLUCIONES ANC_REGION 7_5000</t>
  </si>
  <si>
    <t>min03-P59-R7_UT SOLUCIONES ANC_REGION 7_999999</t>
  </si>
  <si>
    <t>min03-P59-R7_UT ANFORT 2024_REGION 7_5000</t>
  </si>
  <si>
    <t>min03-P59-R7_UT ANFORT 2024_REGION 7_999999</t>
  </si>
  <si>
    <t>min03-P59-R7_UT ALTEX+_REGION 7_5000</t>
  </si>
  <si>
    <t>min03-P59-R7_UT ALTEX+_REGION 7_999999</t>
  </si>
  <si>
    <t>min03-P59-R7_CONSORCIO ACUERDO MARCO MTH – II_REGION 7_5000</t>
  </si>
  <si>
    <t>min03-P59-R7_CONSORCIO ACUERDO MARCO MTH – II_REGION 7_999999</t>
  </si>
  <si>
    <t>min03-P60-R1_YUBARTA S.A.S._REGION 1_3000</t>
  </si>
  <si>
    <t>min03-P60-R1_YUBARTA S.A.S._REGION 1_10000</t>
  </si>
  <si>
    <t>min03-P60-R1_YUBARTA S.A.S._REGION 1_999999</t>
  </si>
  <si>
    <t>min03-P60-R1_UT MARSAM INTE RAMERICANA_REGION 1_3000</t>
  </si>
  <si>
    <t>min03-P60-R1_UT MARSAM INTE RAMERICANA_REGION 1_10000</t>
  </si>
  <si>
    <t>min03-P60-R1_UT MARSAM INTE RAMERICANA_REGION 1_999999</t>
  </si>
  <si>
    <t>min03-P60-R2_UT MARSAM INTE RAMERICANA_REGION 2_3000</t>
  </si>
  <si>
    <t>min03-P60-R2_UT MARSAM INTE RAMERICANA_REGION 2_10000</t>
  </si>
  <si>
    <t>min03-P60-R2_UT MARSAM INTE RAMERICANA_REGION 2_999999</t>
  </si>
  <si>
    <t>min03-P60-R3_YUBARTA S.A.S._REGION 3_3000</t>
  </si>
  <si>
    <t>min03-P60-R3_YUBARTA S.A.S._REGION 3_10000</t>
  </si>
  <si>
    <t>min03-P60-R3_YUBARTA S.A.S._REGION 3_999999</t>
  </si>
  <si>
    <t>min03-P60-R3_UT FE DISTRITAR 2024_REGION 3_3000</t>
  </si>
  <si>
    <t>min03-P60-R3_UT FE DISTRITAR 2024_REGION 3_10000</t>
  </si>
  <si>
    <t>min03-P60-R3_UT FE DISTRITAR 2024_REGION 3_999999</t>
  </si>
  <si>
    <t>min03-P60-R4_YUBARTA S.A.S._REGION 4_3000</t>
  </si>
  <si>
    <t>min03-P60-R4_YUBARTA S.A.S._REGION 4_10000</t>
  </si>
  <si>
    <t>min03-P60-R4_YUBARTA S.A.S._REGION 4_999999</t>
  </si>
  <si>
    <t>min03-P60-R4_UT MARSAM INTE RAMERICANA_REGION 4_3000</t>
  </si>
  <si>
    <t>min03-P60-R4_UT MARSAM INTE RAMERICANA_REGION 4_10000</t>
  </si>
  <si>
    <t>min03-P60-R4_UT MARSAM INTE RAMERICANA_REGION 4_999999</t>
  </si>
  <si>
    <t>min03-P60-R5_YUBARTA S.A.S._REGION 5_3000</t>
  </si>
  <si>
    <t>min03-P60-R5_YUBARTA S.A.S._REGION 5_10000</t>
  </si>
  <si>
    <t>min03-P60-R5_YUBARTA S.A.S._REGION 5_999999</t>
  </si>
  <si>
    <t>min03-P60-R5_UT MARSAM INTE RAMERICANA_REGION 5_3000</t>
  </si>
  <si>
    <t>min03-P60-R5_UT MARSAM INTE RAMERICANA_REGION 5_10000</t>
  </si>
  <si>
    <t>min03-P60-R5_UT MARSAM INTE RAMERICANA_REGION 5_999999</t>
  </si>
  <si>
    <t>min03-P60-R6_ML SUMINISTROS Y SOLUCIONES SAS_REGION 6_3000</t>
  </si>
  <si>
    <t>min03-P60-R6_ML SUMINISTROS Y SOLUCIONES SAS_REGION 6_10000</t>
  </si>
  <si>
    <t>min03-P60-R6_ML SUMINISTROS Y SOLUCIONES SAS_REGION 6_999999</t>
  </si>
  <si>
    <t>min03-P60-R6_YUBARTA S.A.S._REGION 6_3000</t>
  </si>
  <si>
    <t>min03-P60-R6_YUBARTA S.A.S._REGION 6_10000</t>
  </si>
  <si>
    <t>min03-P60-R6_YUBARTA S.A.S._REGION 6_999999</t>
  </si>
  <si>
    <t>min03-P60-R6_CREACIONES BAGS STAR SAS_REGION 6_3000</t>
  </si>
  <si>
    <t>min03-P60-R6_CREACIONES BAGS STAR SAS_REGION 6_10000</t>
  </si>
  <si>
    <t>min03-P60-R6_CREACIONES BAGS STAR SAS_REGION 6_999999</t>
  </si>
  <si>
    <t>min03-P60-R6_UNIÓN TEMPORAL 24_REGION 6_3000</t>
  </si>
  <si>
    <t>min03-P60-R6_UNIÓN TEMPORAL 24_REGION 6_10000</t>
  </si>
  <si>
    <t>min03-P60-R6_UNIÓN TEMPORAL 24_REGION 6_999999</t>
  </si>
  <si>
    <t>min03-P60-R6_UTPRESENTE TEXTIL 2024_REGION 6_3000</t>
  </si>
  <si>
    <t>min03-P60-R6_UTPRESENTE TEXTIL 2024_REGION 6_10000</t>
  </si>
  <si>
    <t>min03-P60-R6_UTPRESENTE TEXTIL 2024_REGION 6_999999</t>
  </si>
  <si>
    <t>min03-P60-R6_UT MARSAM INTE RAMERICANA_REGION 6_3000</t>
  </si>
  <si>
    <t>min03-P60-R6_UT MARSAM INTE RAMERICANA_REGION 6_10000</t>
  </si>
  <si>
    <t>min03-P60-R6_UT MARSAM INTE RAMERICANA_REGION 6_999999</t>
  </si>
  <si>
    <t>min03-P60-R6_UT FE DISTRITAR 2024_REGION 6_3000</t>
  </si>
  <si>
    <t>min03-P60-R6_UT FE DISTRITAR 2024_REGION 6_10000</t>
  </si>
  <si>
    <t>min03-P60-R6_UT FE DISTRITAR 2024_REGION 6_999999</t>
  </si>
  <si>
    <t>min03-P60-R7_DISMOTOS PM EU_REGION 7_3000</t>
  </si>
  <si>
    <t>min03-P60-R7_DISMOTOS PM EU_REGION 7_10000</t>
  </si>
  <si>
    <t>min03-P60-R7_DISMOTOS PM EU_REGION 7_999999</t>
  </si>
  <si>
    <t>min03-P60-R7_DISTRIBUCIÓN Y SERVICIO SAS_REGION 7_3000</t>
  </si>
  <si>
    <t>min03-P60-R7_DISTRIBUCIÓN Y SERVICIO SAS_REGION 7_10000</t>
  </si>
  <si>
    <t>min03-P60-R7_DISTRIBUCIÓN Y SERVICIO SAS_REGION 7_999999</t>
  </si>
  <si>
    <t>min03-P60-R7_IMDICOL SAS_REGION 7_3000</t>
  </si>
  <si>
    <t>min03-P60-R7_IMDICOL SAS_REGION 7_10000</t>
  </si>
  <si>
    <t>min03-P60-R7_IMDICOL SAS_REGION 7_999999</t>
  </si>
  <si>
    <t>min03-P60-R7_LEONEL RODRIGUEZ RAMOS_REGION 7_3000</t>
  </si>
  <si>
    <t>min03-P60-R7_LEONEL RODRIGUEZ RAMOS_REGION 7_10000</t>
  </si>
  <si>
    <t>min03-P60-R7_LEONEL RODRIGUEZ RAMOS_REGION 7_999999</t>
  </si>
  <si>
    <t>min03-P60-R7_NICHOLLS TACTICA SAS_REGION 7_3000</t>
  </si>
  <si>
    <t>min03-P60-R7_NICHOLLS TACTICA SAS_REGION 7_10000</t>
  </si>
  <si>
    <t>min03-P60-R7_NICHOLLS TACTICA SAS_REGION 7_999999</t>
  </si>
  <si>
    <t>min03-P60-R7_INDUCON SAS_REGION 7_3000</t>
  </si>
  <si>
    <t>min03-P60-R7_INDUCON SAS_REGION 7_10000</t>
  </si>
  <si>
    <t>min03-P60-R7_INDUCON SAS_REGION 7_999999</t>
  </si>
  <si>
    <t>min03-P60-R7_BOSTONIA SAS_REGION 7_3000</t>
  </si>
  <si>
    <t>min03-P60-R7_BOSTONIA SAS_REGION 7_10000</t>
  </si>
  <si>
    <t>min03-P60-R7_BOSTONIA SAS_REGION 7_999999</t>
  </si>
  <si>
    <t>min03-P60-R7_UT SOLUCIONES ANC_REGION 7_3000</t>
  </si>
  <si>
    <t>min03-P60-R7_UT SOLUCIONES ANC_REGION 7_10000</t>
  </si>
  <si>
    <t>min03-P60-R7_UT SOLUCIONES ANC_REGION 7_999999</t>
  </si>
  <si>
    <t>min03-P60-R7_MILFORT SAS_REGION 7_3000</t>
  </si>
  <si>
    <t>min03-P60-R7_MILFORT SAS_REGION 7_10000</t>
  </si>
  <si>
    <t>min03-P60-R7_MILFORT SAS_REGION 7_999999</t>
  </si>
  <si>
    <t>min03-P60-R7_UT ALTEX+_REGION 7_3000</t>
  </si>
  <si>
    <t>min03-P60-R7_UT ALTEX+_REGION 7_10000</t>
  </si>
  <si>
    <t>min03-P60-R7_UT ALTEX+_REGION 7_999999</t>
  </si>
  <si>
    <t>min03-P60-R7_MANUFACTURAS CAPITEX SAS_REGION 7_3000</t>
  </si>
  <si>
    <t>min03-P60-R7_MANUFACTURAS CAPITEX SAS_REGION 7_10000</t>
  </si>
  <si>
    <t>min03-P60-R7_MANUFACTURAS CAPITEX SAS_REGION 7_999999</t>
  </si>
  <si>
    <t>min03-P60-R7_INVERSIONES SARHEM DE COLOMBIA S.A.S._REGION 7_3000</t>
  </si>
  <si>
    <t>min03-P60-R7_INVERSIONES SARHEM DE COLOMBIA S.A.S._REGION 7_10000</t>
  </si>
  <si>
    <t>min03-P60-R7_INVERSIONES SARHEM DE COLOMBIA S.A.S._REGION 7_999999</t>
  </si>
  <si>
    <t>min03-P60-R7_UT GED_REGION 7_3000</t>
  </si>
  <si>
    <t>min03-P60-R7_UT GED_REGION 7_10000</t>
  </si>
  <si>
    <t>min03-P60-R7_UT GED_REGION 7_999999</t>
  </si>
  <si>
    <t>min03-P74-R4_CONSORCIO LOGISTIC PLUS_REGION 4_3000</t>
  </si>
  <si>
    <t>min03-P74-R4_CONSORCIO LOGISTIC PLUS_REGION 4_10000</t>
  </si>
  <si>
    <t>min03-P74-R4_CONSORCIO LOGISTIC PLUS_REGION 4_999999</t>
  </si>
  <si>
    <t>min03-P74-R4_UT DOTACIONES E INTENDENCIA JP 2024_REGION 4_3000</t>
  </si>
  <si>
    <t>min03-P74-R4_UT DOTACIONES E INTENDENCIA JP 2024_REGION 4_10000</t>
  </si>
  <si>
    <t>min03-P74-R4_UT DOTACIONES E INTENDENCIA JP 2024_REGION 4_999999</t>
  </si>
  <si>
    <t>min03-P74-R5_CONSORCIO LOGISTIC PLUS_REGION 5_3000</t>
  </si>
  <si>
    <t>min03-P74-R5_CONSORCIO LOGISTIC PLUS_REGION 5_10000</t>
  </si>
  <si>
    <t>min03-P74-R5_CONSORCIO LOGISTIC PLUS_REGION 5_999999</t>
  </si>
  <si>
    <t>min03-P74-R6_CONSORCIO LOGISTIC PLUS_REGION 6_3000</t>
  </si>
  <si>
    <t>min03-P74-R6_CONSORCIO LOGISTIC PLUS_REGION 6_10000</t>
  </si>
  <si>
    <t>min03-P74-R6_CONSORCIO LOGISTIC PLUS_REGION 6_999999</t>
  </si>
  <si>
    <t>min03-P74-R6_YUBARTA S.A.S._REGION 6_3000</t>
  </si>
  <si>
    <t>min03-P74-R6_YUBARTA S.A.S._REGION 6_10000</t>
  </si>
  <si>
    <t>min03-P74-R6_YUBARTA S.A.S._REGION 6_999999</t>
  </si>
  <si>
    <t>min03-P74-R6_BAZAR LA MONEDA SAS_REGION 6_3000</t>
  </si>
  <si>
    <t>min03-P74-R6_BAZAR LA MONEDA SAS_REGION 6_10000</t>
  </si>
  <si>
    <t>min03-P74-R6_BAZAR LA MONEDA SAS_REGION 6_999999</t>
  </si>
  <si>
    <t>min03-P74-R6_UT DOTACIONES E INTENDENCIA JP 2024_REGION 6_3000</t>
  </si>
  <si>
    <t>min03-P74-R6_UT DOTACIONES E INTENDENCIA JP 2024_REGION 6_10000</t>
  </si>
  <si>
    <t>min03-P74-R6_UT DOTACIONES E INTENDENCIA JP 2024_REGION 6_999999</t>
  </si>
  <si>
    <t>min03-P74-R7_DISMOTOS PM EU_REGION 7_3000</t>
  </si>
  <si>
    <t>min03-P74-R7_DISMOTOS PM EU_REGION 7_10000</t>
  </si>
  <si>
    <t>min03-P74-R7_DISMOTOS PM EU_REGION 7_999999</t>
  </si>
  <si>
    <t>min03-P74-R7_DISTRIBUCIÓN Y SERVICIO SAS_REGION 7_3000</t>
  </si>
  <si>
    <t>min03-P74-R7_DISTRIBUCIÓN Y SERVICIO SAS_REGION 7_10000</t>
  </si>
  <si>
    <t>min03-P74-R7_DISTRIBUCIÓN Y SERVICIO SAS_REGION 7_999999</t>
  </si>
  <si>
    <t>min03-P74-R7_LEONEL RODRIGUEZ RAMOS_REGION 7_3000</t>
  </si>
  <si>
    <t>min03-P74-R7_LEONEL RODRIGUEZ RAMOS_REGION 7_10000</t>
  </si>
  <si>
    <t>min03-P74-R7_LEONEL RODRIGUEZ RAMOS_REGION 7_999999</t>
  </si>
  <si>
    <t>min03-P74-R7_UNION TEMPORAL COINPA_REGION 7_3000</t>
  </si>
  <si>
    <t>min03-P74-R7_UNION TEMPORAL COINPA_REGION 7_10000</t>
  </si>
  <si>
    <t>min03-P74-R7_UNION TEMPORAL COINPA_REGION 7_999999</t>
  </si>
  <si>
    <t>min03-P74-R7_UNIÓN TEMPORAL OP-INTENDENCIA_REGION 7_3000</t>
  </si>
  <si>
    <t>min03-P74-R7_UNIÓN TEMPORAL OP-INTENDENCIA_REGION 7_10000</t>
  </si>
  <si>
    <t>min03-P74-R7_UNIÓN TEMPORAL OP-INTENDENCIA_REGION 7_999999</t>
  </si>
  <si>
    <t>min03-P74-R7_CONSORCIO INTENDENCIA WARDERHA_REGION 7_3000</t>
  </si>
  <si>
    <t>min03-P74-R7_CONSORCIO INTENDENCIA WARDERHA_REGION 7_10000</t>
  </si>
  <si>
    <t>min03-P74-R7_CONSORCIO INTENDENCIA WARDERHA_REGION 7_999999</t>
  </si>
  <si>
    <t>min03-P74-R7_INDUCON SAS_REGION 7_3000</t>
  </si>
  <si>
    <t>min03-P74-R7_INDUCON SAS_REGION 7_10000</t>
  </si>
  <si>
    <t>min03-P74-R7_INDUCON SAS_REGION 7_999999</t>
  </si>
  <si>
    <t>min03-P74-R7_BOSTONIA SAS_REGION 7_3000</t>
  </si>
  <si>
    <t>min03-P74-R7_BOSTONIA SAS_REGION 7_10000</t>
  </si>
  <si>
    <t>min03-P74-R7_BOSTONIA SAS_REGION 7_999999</t>
  </si>
  <si>
    <t>min03-P74-R7_UT COLTADOTACIÓN_REGION 7_3000</t>
  </si>
  <si>
    <t>min03-P74-R7_UT COLTADOTACIÓN_REGION 7_10000</t>
  </si>
  <si>
    <t>min03-P74-R7_UT COLTADOTACIÓN_REGION 7_999999</t>
  </si>
  <si>
    <t>min03-P74-R7_UT ALTEX+_REGION 7_3000</t>
  </si>
  <si>
    <t>min03-P74-R7_UT ALTEX+_REGION 7_10000</t>
  </si>
  <si>
    <t>min03-P74-R7_UT ALTEX+_REGION 7_999999</t>
  </si>
  <si>
    <t>min03-P74-R7_INDUSTRIAS SALGARI S.A.S_REGION 7_3000</t>
  </si>
  <si>
    <t>min03-P74-R7_INDUSTRIAS SALGARI S.A.S_REGION 7_10000</t>
  </si>
  <si>
    <t>min03-P74-R7_INDUSTRIAS SALGARI S.A.S_REGION 7_999999</t>
  </si>
  <si>
    <t>min03-P74-R7_INVERSIONES SARHEM DE COLOMBIA S.A.S._REGION 7_3000</t>
  </si>
  <si>
    <t>min03-P74-R7_INVERSIONES SARHEM DE COLOMBIA S.A.S._REGION 7_10000</t>
  </si>
  <si>
    <t>min03-P74-R7_INVERSIONES SARHEM DE COLOMBIA S.A.S._REGION 7_999999</t>
  </si>
  <si>
    <t>min03-P74-R7_REPRESENTACIONES CS SAS_REGION 7_3000</t>
  </si>
  <si>
    <t>min03-P74-R7_REPRESENTACIONES CS SAS_REGION 7_10000</t>
  </si>
  <si>
    <t>min03-P74-R7_REPRESENTACIONES CS SAS_REGION 7_999999</t>
  </si>
  <si>
    <t>min03-P74-R7_CONSORCIO ACUERDO MARCO MTH – II_REGION 7_3000</t>
  </si>
  <si>
    <t>min03-P74-R7_CONSORCIO ACUERDO MARCO MTH – II_REGION 7_10000</t>
  </si>
  <si>
    <t>min03-P74-R7_CONSORCIO ACUERDO MARCO MTH – II_REGION 7_999999</t>
  </si>
  <si>
    <t>min03-P74-R7_UNIÓN TEMPORAL FABRICATO – CAPITEX_REGION 7_3000</t>
  </si>
  <si>
    <t>min03-P74-R7_UNIÓN TEMPORAL FABRICATO – CAPITEX_REGION 7_10000</t>
  </si>
  <si>
    <t>min03-P74-R7_UNIÓN TEMPORAL FABRICATO – CAPITEX_REGION 7_999999</t>
  </si>
  <si>
    <t>min03-P61-R4_UT DOTACIONES E INTENDENCIA JP 2024_REGION 4_5000</t>
  </si>
  <si>
    <t>min03-P61-R4_UT DOTACIONES E INTENDENCIA JP 2024_REGION 4_999999</t>
  </si>
  <si>
    <t>min03-P61-R5_CONSORCIO LOGISTIC PLUS_REGION 5_5000</t>
  </si>
  <si>
    <t>min03-P61-R5_CONSORCIO LOGISTIC PLUS_REGION 5_999999</t>
  </si>
  <si>
    <t>min03-P61-R6_CONSORCIO LOGISTIC PLUS_REGION 6_5000</t>
  </si>
  <si>
    <t>min03-P61-R6_CONSORCIO LOGISTIC PLUS_REGION 6_999999</t>
  </si>
  <si>
    <t>min03-P61-R6_YUBARTA S.A.S._REGION 6_5000</t>
  </si>
  <si>
    <t>min03-P61-R6_YUBARTA S.A.S._REGION 6_999999</t>
  </si>
  <si>
    <t>min03-P61-R6_UNIÓN TEMPORAL 24_REGION 6_5000</t>
  </si>
  <si>
    <t>min03-P61-R6_UNIÓN TEMPORAL 24_REGION 6_999999</t>
  </si>
  <si>
    <t>min03-P61-R6_UT DOTACIONES E INTENDENCIA JP 2024_REGION 6_5000</t>
  </si>
  <si>
    <t>min03-P61-R6_UT DOTACIONES E INTENDENCIA JP 2024_REGION 6_999999</t>
  </si>
  <si>
    <t>min03-P61-R7_DISTRIBUCIÓN Y SERVICIO SAS_REGION 7_5000</t>
  </si>
  <si>
    <t>min03-P61-R7_DISTRIBUCIÓN Y SERVICIO SAS_REGION 7_999999</t>
  </si>
  <si>
    <t>min03-P61-R7_LEONEL RODRIGUEZ RAMOS_REGION 7_5000</t>
  </si>
  <si>
    <t>min03-P61-R7_LEONEL RODRIGUEZ RAMOS_REGION 7_999999</t>
  </si>
  <si>
    <t>min03-P61-R7_UNIÓN TEMPORAL OP-INTENDENCIA_REGION 7_5000</t>
  </si>
  <si>
    <t>min03-P61-R7_UNIÓN TEMPORAL OP-INTENDENCIA_REGION 7_999999</t>
  </si>
  <si>
    <t>min03-P61-R7_CONSORCIO INTENDENCIA WARDERHA_REGION 7_5000</t>
  </si>
  <si>
    <t>min03-P61-R7_CONSORCIO INTENDENCIA WARDERHA_REGION 7_999999</t>
  </si>
  <si>
    <t>min03-P61-R7_INDUCON SAS_REGION 7_5000</t>
  </si>
  <si>
    <t>min03-P61-R7_INDUCON SAS_REGION 7_999999</t>
  </si>
  <si>
    <t>min03-P61-R7_BOSTONIA SAS_REGION 7_5000</t>
  </si>
  <si>
    <t>min03-P61-R7_BOSTONIA SAS_REGION 7_999999</t>
  </si>
  <si>
    <t>min03-P61-R7_UT COLTADOTACIÓN_REGION 7_5000</t>
  </si>
  <si>
    <t>min03-P61-R7_UT COLTADOTACIÓN_REGION 7_999999</t>
  </si>
  <si>
    <t>min03-P61-R7_UT ALTEX+_REGION 7_5000</t>
  </si>
  <si>
    <t>min03-P61-R7_UT ALTEX+_REGION 7_999999</t>
  </si>
  <si>
    <t>min03-P61-R7_INDUSTRIAS SALGARI S.A.S_REGION 7_5000</t>
  </si>
  <si>
    <t>min03-P61-R7_INDUSTRIAS SALGARI S.A.S_REGION 7_999999</t>
  </si>
  <si>
    <t>min03-P61-R7_INVERSIONES SARHEM DE COLOMBIA S.A.S._REGION 7_5000</t>
  </si>
  <si>
    <t>min03-P61-R7_INVERSIONES SARHEM DE COLOMBIA S.A.S._REGION 7_999999</t>
  </si>
  <si>
    <t>min03-P61-R7_CONSORCIO ACUERDO MARCO MTH – II_REGION 7_5000</t>
  </si>
  <si>
    <t>min03-P61-R7_CONSORCIO ACUERDO MARCO MTH – II_REGION 7_999999</t>
  </si>
  <si>
    <t>min03-P61-R7_UNIÓN TEMPORAL FABRICATO – CAPITEX_REGION 7_5000</t>
  </si>
  <si>
    <t>min03-P61-R7_UNIÓN TEMPORAL FABRICATO – CAPITEX_REGION 7_999999</t>
  </si>
  <si>
    <t>min03-P68-R6_YUBARTA S.A.S._REGION 6_3000</t>
  </si>
  <si>
    <t>min03-P68-R6_YUBARTA S.A.S._REGION 6_10000</t>
  </si>
  <si>
    <t>min03-P68-R6_YUBARTA S.A.S._REGION 6_999999</t>
  </si>
  <si>
    <t>min03-P68-R7_LEONEL RODRIGUEZ RAMOS_REGION 7_3000</t>
  </si>
  <si>
    <t>min03-P68-R7_LEONEL RODRIGUEZ RAMOS_REGION 7_10000</t>
  </si>
  <si>
    <t>min03-P68-R7_LEONEL RODRIGUEZ RAMOS_REGION 7_999999</t>
  </si>
  <si>
    <t>min03-P68-R7_UNIÓN TEMPORAL OP-INTENDENCIA_REGION 7_3000</t>
  </si>
  <si>
    <t>min03-P68-R7_UNIÓN TEMPORAL OP-INTENDENCIA_REGION 7_10000</t>
  </si>
  <si>
    <t>min03-P68-R7_UNIÓN TEMPORAL OP-INTENDENCIA_REGION 7_999999</t>
  </si>
  <si>
    <t>min03-P68-R7_CONSORCIO INTENDENCIA WARDERHA_REGION 7_3000</t>
  </si>
  <si>
    <t>min03-P68-R7_CONSORCIO INTENDENCIA WARDERHA_REGION 7_10000</t>
  </si>
  <si>
    <t>min03-P68-R7_CONSORCIO INTENDENCIA WARDERHA_REGION 7_999999</t>
  </si>
  <si>
    <t>min03-P68-R7_UTPRESENTE TEXTIL 2024_REGION 7_3000</t>
  </si>
  <si>
    <t>min03-P68-R7_UTPRESENTE TEXTIL 2024_REGION 7_10000</t>
  </si>
  <si>
    <t>min03-P68-R7_UTPRESENTE TEXTIL 2024_REGION 7_999999</t>
  </si>
  <si>
    <t>min03-P68-R7_BOSTONIA SAS_REGION 7_3000</t>
  </si>
  <si>
    <t>min03-P68-R7_BOSTONIA SAS_REGION 7_10000</t>
  </si>
  <si>
    <t>min03-P68-R7_BOSTONIA SAS_REGION 7_999999</t>
  </si>
  <si>
    <t>min03-P68-R7_UT SOLUCIONES ANC_REGION 7_3000</t>
  </si>
  <si>
    <t>min03-P68-R7_UT SOLUCIONES ANC_REGION 7_10000</t>
  </si>
  <si>
    <t>min03-P68-R7_UT SOLUCIONES ANC_REGION 7_999999</t>
  </si>
  <si>
    <t>min03-P68-R7_UT ALTEX+_REGION 7_3000</t>
  </si>
  <si>
    <t>min03-P68-R7_UT ALTEX+_REGION 7_10000</t>
  </si>
  <si>
    <t>min03-P68-R7_UT ALTEX+_REGION 7_999999</t>
  </si>
  <si>
    <t>min03-P68-R7_INDUSTRIAS SALGARI S.A.S_REGION 7_3000</t>
  </si>
  <si>
    <t>min03-P68-R7_INDUSTRIAS SALGARI S.A.S_REGION 7_10000</t>
  </si>
  <si>
    <t>min03-P68-R7_INDUSTRIAS SALGARI S.A.S_REGION 7_999999</t>
  </si>
  <si>
    <t>min03-P68-R7_MILITARY INDUSTRIES SAS_REGION 7_3000</t>
  </si>
  <si>
    <t>min03-P68-R7_MILITARY INDUSTRIES SAS_REGION 7_10000</t>
  </si>
  <si>
    <t>min03-P68-R7_MILITARY INDUSTRIES SAS_REGION 7_999999</t>
  </si>
  <si>
    <t>min03-P68-R7_INVERSIONES SARHEM DE COLOMBIA S.A.S._REGION 7_3000</t>
  </si>
  <si>
    <t>min03-P68-R7_INVERSIONES SARHEM DE COLOMBIA S.A.S._REGION 7_10000</t>
  </si>
  <si>
    <t>min03-P68-R7_INVERSIONES SARHEM DE COLOMBIA S.A.S._REGION 7_999999</t>
  </si>
  <si>
    <t>min03-P67-R6_YUBARTA S.A.S._REGION 6_3000</t>
  </si>
  <si>
    <t>min03-P67-R6_YUBARTA S.A.S._REGION 6_10000</t>
  </si>
  <si>
    <t>min03-P67-R6_YUBARTA S.A.S._REGION 6_999999</t>
  </si>
  <si>
    <t>min03-P67-R7_LEONEL RODRIGUEZ RAMOS_REGION 7_3000</t>
  </si>
  <si>
    <t>min03-P67-R7_LEONEL RODRIGUEZ RAMOS_REGION 7_10000</t>
  </si>
  <si>
    <t>min03-P67-R7_LEONEL RODRIGUEZ RAMOS_REGION 7_999999</t>
  </si>
  <si>
    <t>min03-P67-R7_UNIÓN TEMPORAL OP-INTENDENCIA_REGION 7_3000</t>
  </si>
  <si>
    <t>min03-P67-R7_UNIÓN TEMPORAL OP-INTENDENCIA_REGION 7_10000</t>
  </si>
  <si>
    <t>min03-P67-R7_UNIÓN TEMPORAL OP-INTENDENCIA_REGION 7_999999</t>
  </si>
  <si>
    <t>min03-P67-R7_CONSORCIO INTENDENCIA WARDERHA_REGION 7_3000</t>
  </si>
  <si>
    <t>min03-P67-R7_CONSORCIO INTENDENCIA WARDERHA_REGION 7_10000</t>
  </si>
  <si>
    <t>min03-P67-R7_CONSORCIO INTENDENCIA WARDERHA_REGION 7_999999</t>
  </si>
  <si>
    <t>min03-P67-R7_UTPRESENTE TEXTIL 2024_REGION 7_3000</t>
  </si>
  <si>
    <t>min03-P67-R7_UTPRESENTE TEXTIL 2024_REGION 7_10000</t>
  </si>
  <si>
    <t>min03-P67-R7_UTPRESENTE TEXTIL 2024_REGION 7_999999</t>
  </si>
  <si>
    <t>min03-P67-R7_BOSTONIA SAS_REGION 7_3000</t>
  </si>
  <si>
    <t>min03-P67-R7_BOSTONIA SAS_REGION 7_10000</t>
  </si>
  <si>
    <t>min03-P67-R7_BOSTONIA SAS_REGION 7_999999</t>
  </si>
  <si>
    <t>min03-P67-R7_UNIÓN TEMPORAL TACTICAL DEFENSE_REGION 7_3000</t>
  </si>
  <si>
    <t>min03-P67-R7_UNIÓN TEMPORAL TACTICAL DEFENSE_REGION 7_10000</t>
  </si>
  <si>
    <t>min03-P67-R7_UNIÓN TEMPORAL TACTICAL DEFENSE_REGION 7_999999</t>
  </si>
  <si>
    <t>min03-P67-R7_UT SOLUCIONES ANC_REGION 7_3000</t>
  </si>
  <si>
    <t>min03-P67-R7_UT SOLUCIONES ANC_REGION 7_10000</t>
  </si>
  <si>
    <t>min03-P67-R7_UT SOLUCIONES ANC_REGION 7_999999</t>
  </si>
  <si>
    <t>min03-P67-R7_UT ALTEX+_REGION 7_3000</t>
  </si>
  <si>
    <t>min03-P67-R7_UT ALTEX+_REGION 7_10000</t>
  </si>
  <si>
    <t>min03-P67-R7_UT ALTEX+_REGION 7_999999</t>
  </si>
  <si>
    <t>min03-P67-R7_INDUSTRIAS SALGARI S.A.S_REGION 7_3000</t>
  </si>
  <si>
    <t>min03-P67-R7_INDUSTRIAS SALGARI S.A.S_REGION 7_10000</t>
  </si>
  <si>
    <t>min03-P67-R7_INDUSTRIAS SALGARI S.A.S_REGION 7_999999</t>
  </si>
  <si>
    <t>min03-P67-R7_MILITARY INDUSTRIES SAS_REGION 7_3000</t>
  </si>
  <si>
    <t>min03-P67-R7_MILITARY INDUSTRIES SAS_REGION 7_10000</t>
  </si>
  <si>
    <t>min03-P67-R7_MILITARY INDUSTRIES SAS_REGION 7_999999</t>
  </si>
  <si>
    <t>min03-P67-R7_INVERSIONES SARHEM DE COLOMBIA S.A.S._REGION 7_3000</t>
  </si>
  <si>
    <t>min03-P67-R7_INVERSIONES SARHEM DE COLOMBIA S.A.S._REGION 7_10000</t>
  </si>
  <si>
    <t>min03-P67-R7_INVERSIONES SARHEM DE COLOMBIA S.A.S._REGION 7_999999</t>
  </si>
  <si>
    <t>min03-P62-R4_UT DOTACIONES E INTENDENCIA JP 2024_REGION 4_5000</t>
  </si>
  <si>
    <t>min03-P62-R4_UT DOTACIONES E INTENDENCIA JP 2024_REGION 4_999999</t>
  </si>
  <si>
    <t>min03-P62-R6_YUBARTA S.A.S._REGION 6_5000</t>
  </si>
  <si>
    <t>min03-P62-R6_YUBARTA S.A.S._REGION 6_999999</t>
  </si>
  <si>
    <t>min03-P62-R6_BAZAR LA MONEDA SAS_REGION 6_5000</t>
  </si>
  <si>
    <t>min03-P62-R6_BAZAR LA MONEDA SAS_REGION 6_999999</t>
  </si>
  <si>
    <t>min03-P62-R6_UT DOTACIONES E INTENDENCIA JP 2024_REGION 6_5000</t>
  </si>
  <si>
    <t>min03-P62-R6_UT DOTACIONES E INTENDENCIA JP 2024_REGION 6_999999</t>
  </si>
  <si>
    <t>min03-P62-R7_INVERSIONES E IMPORTACIONES SDER AP SAS_REGION 7_5000</t>
  </si>
  <si>
    <t>min03-P62-R7_INVERSIONES E IMPORTACIONES SDER AP SAS_REGION 7_999999</t>
  </si>
  <si>
    <t>min03-P62-R7_LEONEL RODRIGUEZ RAMOS_REGION 7_5000</t>
  </si>
  <si>
    <t>min03-P62-R7_LEONEL RODRIGUEZ RAMOS_REGION 7_999999</t>
  </si>
  <si>
    <t>min03-P62-R7_UNION TEMPORAL COINPA_REGION 7_5000</t>
  </si>
  <si>
    <t>min03-P62-R7_UNION TEMPORAL COINPA_REGION 7_999999</t>
  </si>
  <si>
    <t>min03-P62-R7_BACET GROUP S.A.S._REGION 7_5000</t>
  </si>
  <si>
    <t>min03-P62-R7_BACET GROUP S.A.S._REGION 7_999999</t>
  </si>
  <si>
    <t>min03-P62-R7_UNIÓN TEMPORAL OP-INTENDENCIA_REGION 7_5000</t>
  </si>
  <si>
    <t>min03-P62-R7_UNIÓN TEMPORAL OP-INTENDENCIA_REGION 7_999999</t>
  </si>
  <si>
    <t>min03-P62-R7_CONSORCIO INTENDENCIA WARDERHA_REGION 7_5000</t>
  </si>
  <si>
    <t>min03-P62-R7_CONSORCIO INTENDENCIA WARDERHA_REGION 7_999999</t>
  </si>
  <si>
    <t>min03-P62-R7_INDUCON SAS_REGION 7_5000</t>
  </si>
  <si>
    <t>min03-P62-R7_INDUCON SAS_REGION 7_999999</t>
  </si>
  <si>
    <t>min03-P62-R7_UTPRESENTE TEXTIL 2024_REGION 7_5000</t>
  </si>
  <si>
    <t>min03-P62-R7_UTPRESENTE TEXTIL 2024_REGION 7_999999</t>
  </si>
  <si>
    <t>min03-P62-R7_BOSTONIA SAS_REGION 7_5000</t>
  </si>
  <si>
    <t>min03-P62-R7_BOSTONIA SAS_REGION 7_999999</t>
  </si>
  <si>
    <t>min03-P62-R7_UNIÓN TEMPORAL TACTICAL DEFENSE_REGION 7_5000</t>
  </si>
  <si>
    <t>min03-P62-R7_UNIÓN TEMPORAL TACTICAL DEFENSE_REGION 7_999999</t>
  </si>
  <si>
    <t>min03-P62-R7_UT ALTEX+_REGION 7_5000</t>
  </si>
  <si>
    <t>min03-P62-R7_UT ALTEX+_REGION 7_999999</t>
  </si>
  <si>
    <t>min03-P62-R7_INDUSTRIAS SALGARI S.A.S_REGION 7_5000</t>
  </si>
  <si>
    <t>min03-P62-R7_INDUSTRIAS SALGARI S.A.S_REGION 7_999999</t>
  </si>
  <si>
    <t>min03-P62-R7_INVERSIONES SARHEM DE COLOMBIA S.A.S._REGION 7_5000</t>
  </si>
  <si>
    <t>min03-P62-R7_INVERSIONES SARHEM DE COLOMBIA S.A.S._REGION 7_999999</t>
  </si>
  <si>
    <t>min03-P62-R7_REPRESENTACIONES CS SAS_REGION 7_5000</t>
  </si>
  <si>
    <t>min03-P62-R7_REPRESENTACIONES CS SAS_REGION 7_999999</t>
  </si>
  <si>
    <t>min03-P62-R7_CONSORCIO ACUERDO MARCO MTH – II_REGION 7_5000</t>
  </si>
  <si>
    <t>min03-P62-R7_CONSORCIO ACUERDO MARCO MTH – II_REGION 7_999999</t>
  </si>
  <si>
    <t>min03-P63-R1_CONSORCIO C2-2024_REGION 1_3000</t>
  </si>
  <si>
    <t>min03-P63-R1_CONSORCIO C2-2024_REGION 1_10000</t>
  </si>
  <si>
    <t>min03-P63-R1_CONSORCIO C2-2024_REGION 1_999999</t>
  </si>
  <si>
    <t>min03-P63-R1_TAMAYO DIAZ LTDA_REGION 1_3000</t>
  </si>
  <si>
    <t>min03-P63-R1_TAMAYO DIAZ LTDA_REGION 1_10000</t>
  </si>
  <si>
    <t>min03-P63-R1_TAMAYO DIAZ LTDA_REGION 1_999999</t>
  </si>
  <si>
    <t>min03-P63-R1_YUBARTA S.A.S._REGION 1_3000</t>
  </si>
  <si>
    <t>min03-P63-R1_YUBARTA S.A.S._REGION 1_10000</t>
  </si>
  <si>
    <t>min03-P63-R1_YUBARTA S.A.S._REGION 1_999999</t>
  </si>
  <si>
    <t>min03-P63-R1_UT SUMINISTROS INTENDENCIA_REGION 1_3000</t>
  </si>
  <si>
    <t>min03-P63-R1_UT SUMINISTROS INTENDENCIA_REGION 1_10000</t>
  </si>
  <si>
    <t>min03-P63-R1_UT SUMINISTROS INTENDENCIA_REGION 1_999999</t>
  </si>
  <si>
    <t>min03-P63-R1_UT FACOCREAR 2024_REGION 1_3000</t>
  </si>
  <si>
    <t>min03-P63-R1_UT FACOCREAR 2024_REGION 1_10000</t>
  </si>
  <si>
    <t>min03-P63-R1_UT FACOCREAR 2024_REGION 1_999999</t>
  </si>
  <si>
    <t>min03-P63-R1_UT MARSAM INTE RAMERICANA_REGION 1_3000</t>
  </si>
  <si>
    <t>min03-P63-R1_UT MARSAM INTE RAMERICANA_REGION 1_10000</t>
  </si>
  <si>
    <t>min03-P63-R1_UT MARSAM INTE RAMERICANA_REGION 1_999999</t>
  </si>
  <si>
    <t>min03-P63-R1_JAVIER DE JESUS LEON LONDONO_REGION 1_3000</t>
  </si>
  <si>
    <t>min03-P63-R1_JAVIER DE JESUS LEON LONDONO_REGION 1_10000</t>
  </si>
  <si>
    <t>min03-P63-R1_JAVIER DE JESUS LEON LONDONO_REGION 1_999999</t>
  </si>
  <si>
    <t>min03-P63-R2_UT SUMINISTROS INTENDENCIA_REGION 2_3000</t>
  </si>
  <si>
    <t>min03-P63-R2_UT SUMINISTROS INTENDENCIA_REGION 2_10000</t>
  </si>
  <si>
    <t>min03-P63-R2_UT SUMINISTROS INTENDENCIA_REGION 2_999999</t>
  </si>
  <si>
    <t>min03-P63-R2_UT MARSAM INTE RAMERICANA_REGION 2_3000</t>
  </si>
  <si>
    <t>min03-P63-R2_UT MARSAM INTE RAMERICANA_REGION 2_10000</t>
  </si>
  <si>
    <t>min03-P63-R2_UT MARSAM INTE RAMERICANA_REGION 2_999999</t>
  </si>
  <si>
    <t>min03-P63-R3_TAMAYO DIAZ LTDA_REGION 3_3000</t>
  </si>
  <si>
    <t>min03-P63-R3_TAMAYO DIAZ LTDA_REGION 3_10000</t>
  </si>
  <si>
    <t>min03-P63-R3_TAMAYO DIAZ LTDA_REGION 3_999999</t>
  </si>
  <si>
    <t>min03-P63-R3_YUBARTA S.A.S._REGION 3_3000</t>
  </si>
  <si>
    <t>min03-P63-R3_YUBARTA S.A.S._REGION 3_10000</t>
  </si>
  <si>
    <t>min03-P63-R3_YUBARTA S.A.S._REGION 3_999999</t>
  </si>
  <si>
    <t>min03-P63-R3_UT FACOCREAR 2024_REGION 3_3000</t>
  </si>
  <si>
    <t>min03-P63-R3_UT FACOCREAR 2024_REGION 3_10000</t>
  </si>
  <si>
    <t>min03-P63-R3_UT FACOCREAR 2024_REGION 3_999999</t>
  </si>
  <si>
    <t>min03-P63-R3_UT MARSAM INTE RAMERICANA_REGION 3_3000</t>
  </si>
  <si>
    <t>min03-P63-R3_UT MARSAM INTE RAMERICANA_REGION 3_10000</t>
  </si>
  <si>
    <t>min03-P63-R3_UT MARSAM INTE RAMERICANA_REGION 3_999999</t>
  </si>
  <si>
    <t>min03-P63-R3_JAVIER DE JESUS LEON LONDONO_REGION 3_3000</t>
  </si>
  <si>
    <t>min03-P63-R3_JAVIER DE JESUS LEON LONDONO_REGION 3_10000</t>
  </si>
  <si>
    <t>min03-P63-R3_JAVIER DE JESUS LEON LONDONO_REGION 3_999999</t>
  </si>
  <si>
    <t>min03-P63-R4_TAMAYO DIAZ LTDA_REGION 4_3000</t>
  </si>
  <si>
    <t>min03-P63-R4_TAMAYO DIAZ LTDA_REGION 4_10000</t>
  </si>
  <si>
    <t>min03-P63-R4_TAMAYO DIAZ LTDA_REGION 4_999999</t>
  </si>
  <si>
    <t>min03-P63-R4_YUBARTA S.A.S._REGION 4_3000</t>
  </si>
  <si>
    <t>min03-P63-R4_YUBARTA S.A.S._REGION 4_10000</t>
  </si>
  <si>
    <t>min03-P63-R4_YUBARTA S.A.S._REGION 4_999999</t>
  </si>
  <si>
    <t>min03-P63-R4_UT DOTACIONES E INTENDENCIA JP 2024_REGION 4_3000</t>
  </si>
  <si>
    <t>min03-P63-R4_UT DOTACIONES E INTENDENCIA JP 2024_REGION 4_10000</t>
  </si>
  <si>
    <t>min03-P63-R4_UT DOTACIONES E INTENDENCIA JP 2024_REGION 4_999999</t>
  </si>
  <si>
    <t>min03-P63-R4_UT FACOCREAR 2024_REGION 4_3000</t>
  </si>
  <si>
    <t>min03-P63-R4_UT FACOCREAR 2024_REGION 4_10000</t>
  </si>
  <si>
    <t>min03-P63-R4_UT FACOCREAR 2024_REGION 4_999999</t>
  </si>
  <si>
    <t>min03-P63-R4_UT MARSAM INTE RAMERICANA_REGION 4_3000</t>
  </si>
  <si>
    <t>min03-P63-R4_UT MARSAM INTE RAMERICANA_REGION 4_10000</t>
  </si>
  <si>
    <t>min03-P63-R4_UT MARSAM INTE RAMERICANA_REGION 4_999999</t>
  </si>
  <si>
    <t>min03-P63-R5_TAMAYO DIAZ LTDA_REGION 5_3000</t>
  </si>
  <si>
    <t>min03-P63-R5_TAMAYO DIAZ LTDA_REGION 5_10000</t>
  </si>
  <si>
    <t>min03-P63-R5_TAMAYO DIAZ LTDA_REGION 5_999999</t>
  </si>
  <si>
    <t>min03-P63-R5_YUBARTA S.A.S._REGION 5_3000</t>
  </si>
  <si>
    <t>min03-P63-R5_YUBARTA S.A.S._REGION 5_10000</t>
  </si>
  <si>
    <t>min03-P63-R5_YUBARTA S.A.S._REGION 5_999999</t>
  </si>
  <si>
    <t>min03-P63-R5_UT SUMINISTROS INTENDENCIA_REGION 5_3000</t>
  </si>
  <si>
    <t>min03-P63-R5_UT SUMINISTROS INTENDENCIA_REGION 5_10000</t>
  </si>
  <si>
    <t>min03-P63-R5_UT SUMINISTROS INTENDENCIA_REGION 5_999999</t>
  </si>
  <si>
    <t>min03-P63-R5_UT FACOCREAR 2024_REGION 5_3000</t>
  </si>
  <si>
    <t>min03-P63-R5_UT FACOCREAR 2024_REGION 5_10000</t>
  </si>
  <si>
    <t>min03-P63-R5_UT FACOCREAR 2024_REGION 5_999999</t>
  </si>
  <si>
    <t>min03-P63-R5_JAVIER DE JESUS LEON LONDONO_REGION 5_3000</t>
  </si>
  <si>
    <t>min03-P63-R5_JAVIER DE JESUS LEON LONDONO_REGION 5_10000</t>
  </si>
  <si>
    <t>min03-P63-R5_JAVIER DE JESUS LEON LONDONO_REGION 5_999999</t>
  </si>
  <si>
    <t>min03-P63-R6_CONSORCIO C2-2024_REGION 6_3000</t>
  </si>
  <si>
    <t>min03-P63-R6_CONSORCIO C2-2024_REGION 6_10000</t>
  </si>
  <si>
    <t>min03-P63-R6_CONSORCIO C2-2024_REGION 6_999999</t>
  </si>
  <si>
    <t>min03-P63-R6_CONSORCIO LOGISTIC PLUS_REGION 6_3000</t>
  </si>
  <si>
    <t>min03-P63-R6_CONSORCIO LOGISTIC PLUS_REGION 6_10000</t>
  </si>
  <si>
    <t>min03-P63-R6_CONSORCIO LOGISTIC PLUS_REGION 6_999999</t>
  </si>
  <si>
    <t>min03-P63-R6_TAMAYO DIAZ LTDA_REGION 6_3000</t>
  </si>
  <si>
    <t>min03-P63-R6_TAMAYO DIAZ LTDA_REGION 6_10000</t>
  </si>
  <si>
    <t>min03-P63-R6_TAMAYO DIAZ LTDA_REGION 6_999999</t>
  </si>
  <si>
    <t>min03-P63-R6_YUBARTA S.A.S._REGION 6_3000</t>
  </si>
  <si>
    <t>min03-P63-R6_YUBARTA S.A.S._REGION 6_10000</t>
  </si>
  <si>
    <t>min03-P63-R6_YUBARTA S.A.S._REGION 6_999999</t>
  </si>
  <si>
    <t>min03-P63-R6_UT DOTACIONES E INTENDENCIA JP 2024_REGION 6_3000</t>
  </si>
  <si>
    <t>min03-P63-R6_UT DOTACIONES E INTENDENCIA JP 2024_REGION 6_10000</t>
  </si>
  <si>
    <t>min03-P63-R6_UT DOTACIONES E INTENDENCIA JP 2024_REGION 6_999999</t>
  </si>
  <si>
    <t>min03-P63-R6_UT SUMINISTROS INTENDENCIA_REGION 6_3000</t>
  </si>
  <si>
    <t>min03-P63-R6_UT SUMINISTROS INTENDENCIA_REGION 6_10000</t>
  </si>
  <si>
    <t>min03-P63-R6_UT SUMINISTROS INTENDENCIA_REGION 6_999999</t>
  </si>
  <si>
    <t>min03-P63-R6_UT FACOCREAR 2024_REGION 6_3000</t>
  </si>
  <si>
    <t>min03-P63-R6_UT FACOCREAR 2024_REGION 6_10000</t>
  </si>
  <si>
    <t>min03-P63-R6_UT FACOCREAR 2024_REGION 6_999999</t>
  </si>
  <si>
    <t>min03-P63-R6_UT MARSAM INTE RAMERICANA_REGION 6_3000</t>
  </si>
  <si>
    <t>min03-P63-R6_UT MARSAM INTE RAMERICANA_REGION 6_10000</t>
  </si>
  <si>
    <t>min03-P63-R6_UT MARSAM INTE RAMERICANA_REGION 6_999999</t>
  </si>
  <si>
    <t>min03-P63-R7_INVERSIONES E IMPORTACIONES SDER AP SAS_REGION 7_3000</t>
  </si>
  <si>
    <t>min03-P63-R7_INVERSIONES E IMPORTACIONES SDER AP SAS_REGION 7_10000</t>
  </si>
  <si>
    <t>min03-P63-R7_INVERSIONES E IMPORTACIONES SDER AP SAS_REGION 7_999999</t>
  </si>
  <si>
    <t>min03-P63-R7_UNION TEMPORAL ACUERDO KB-2024_REGION 7_3000</t>
  </si>
  <si>
    <t>min03-P63-R7_UNION TEMPORAL ACUERDO KB-2024_REGION 7_10000</t>
  </si>
  <si>
    <t>min03-P63-R7_UNION TEMPORAL ACUERDO KB-2024_REGION 7_999999</t>
  </si>
  <si>
    <t>min03-P63-R7_UNION TEMPORAL INDUSABAG 2024_REGION 7_3000</t>
  </si>
  <si>
    <t>min03-P63-R7_UNION TEMPORAL INDUSABAG 2024_REGION 7_10000</t>
  </si>
  <si>
    <t>min03-P63-R7_UNION TEMPORAL INDUSABAG 2024_REGION 7_999999</t>
  </si>
  <si>
    <t>min03-P63-R7_DISMOTOS PM EU_REGION 7_3000</t>
  </si>
  <si>
    <t>min03-P63-R7_DISMOTOS PM EU_REGION 7_10000</t>
  </si>
  <si>
    <t>min03-P63-R7_DISMOTOS PM EU_REGION 7_999999</t>
  </si>
  <si>
    <t>min03-P63-R7_DISTRIBUCIÓN Y SERVICIO SAS_REGION 7_3000</t>
  </si>
  <si>
    <t>min03-P63-R7_DISTRIBUCIÓN Y SERVICIO SAS_REGION 7_10000</t>
  </si>
  <si>
    <t>min03-P63-R7_DISTRIBUCIÓN Y SERVICIO SAS_REGION 7_999999</t>
  </si>
  <si>
    <t>min03-P63-R7_IMDICOL SAS_REGION 7_3000</t>
  </si>
  <si>
    <t>min03-P63-R7_IMDICOL SAS_REGION 7_10000</t>
  </si>
  <si>
    <t>min03-P63-R7_IMDICOL SAS_REGION 7_999999</t>
  </si>
  <si>
    <t>min03-P63-R7_LEONEL RODRIGUEZ RAMOS_REGION 7_3000</t>
  </si>
  <si>
    <t>min03-P63-R7_LEONEL RODRIGUEZ RAMOS_REGION 7_10000</t>
  </si>
  <si>
    <t>min03-P63-R7_LEONEL RODRIGUEZ RAMOS_REGION 7_999999</t>
  </si>
  <si>
    <t>min03-P63-R7_UNIÓN TEMPORAL OP-INTENDENCIA_REGION 7_3000</t>
  </si>
  <si>
    <t>min03-P63-R7_UNIÓN TEMPORAL OP-INTENDENCIA_REGION 7_10000</t>
  </si>
  <si>
    <t>min03-P63-R7_UNIÓN TEMPORAL OP-INTENDENCIA_REGION 7_999999</t>
  </si>
  <si>
    <t>min03-P63-R7_CONSORCIO INTENDENCIA WARDERHA_REGION 7_3000</t>
  </si>
  <si>
    <t>min03-P63-R7_CONSORCIO INTENDENCIA WARDERHA_REGION 7_10000</t>
  </si>
  <si>
    <t>min03-P63-R7_CONSORCIO INTENDENCIA WARDERHA_REGION 7_999999</t>
  </si>
  <si>
    <t>min03-P63-R7_INDUCON SAS_REGION 7_3000</t>
  </si>
  <si>
    <t>min03-P63-R7_INDUCON SAS_REGION 7_10000</t>
  </si>
  <si>
    <t>min03-P63-R7_INDUCON SAS_REGION 7_999999</t>
  </si>
  <si>
    <t>min03-P63-R7_UTPRESENTE TEXTIL 2024_REGION 7_3000</t>
  </si>
  <si>
    <t>min03-P63-R7_UTPRESENTE TEXTIL 2024_REGION 7_10000</t>
  </si>
  <si>
    <t>min03-P63-R7_UTPRESENTE TEXTIL 2024_REGION 7_999999</t>
  </si>
  <si>
    <t>min03-P63-R7_BOSTONIA SAS_REGION 7_3000</t>
  </si>
  <si>
    <t>min03-P63-R7_BOSTONIA SAS_REGION 7_10000</t>
  </si>
  <si>
    <t>min03-P63-R7_BOSTONIA SAS_REGION 7_999999</t>
  </si>
  <si>
    <t>min03-P63-R7_UT SOLUCIONES ANC_REGION 7_3000</t>
  </si>
  <si>
    <t>min03-P63-R7_UT SOLUCIONES ANC_REGION 7_10000</t>
  </si>
  <si>
    <t>min03-P63-R7_UT SOLUCIONES ANC_REGION 7_999999</t>
  </si>
  <si>
    <t>min03-P63-R7_MILFORT SAS_REGION 7_3000</t>
  </si>
  <si>
    <t>min03-P63-R7_MILFORT SAS_REGION 7_10000</t>
  </si>
  <si>
    <t>min03-P63-R7_MILFORT SAS_REGION 7_999999</t>
  </si>
  <si>
    <t>min03-P63-R7_UT ALTEX+_REGION 7_3000</t>
  </si>
  <si>
    <t>min03-P63-R7_UT ALTEX+_REGION 7_10000</t>
  </si>
  <si>
    <t>min03-P63-R7_UT ALTEX+_REGION 7_999999</t>
  </si>
  <si>
    <t>min03-P63-R7_MANUFACTURAS CAPITEX SAS_REGION 7_3000</t>
  </si>
  <si>
    <t>min03-P63-R7_MANUFACTURAS CAPITEX SAS_REGION 7_10000</t>
  </si>
  <si>
    <t>min03-P63-R7_MANUFACTURAS CAPITEX SAS_REGION 7_999999</t>
  </si>
  <si>
    <t>min03-P63-R7_INDUSTRIAS SALGARI S.A.S_REGION 7_3000</t>
  </si>
  <si>
    <t>min03-P63-R7_INDUSTRIAS SALGARI S.A.S_REGION 7_10000</t>
  </si>
  <si>
    <t>min03-P63-R7_INDUSTRIAS SALGARI S.A.S_REGION 7_999999</t>
  </si>
  <si>
    <t>min03-P63-R7_MILITARY INDUSTRIES SAS_REGION 7_3000</t>
  </si>
  <si>
    <t>min03-P63-R7_MILITARY INDUSTRIES SAS_REGION 7_10000</t>
  </si>
  <si>
    <t>min03-P63-R7_MILITARY INDUSTRIES SAS_REGION 7_999999</t>
  </si>
  <si>
    <t>min03-P63-R7_INVERSIONES SARHEM DE COLOMBIA S.A.S._REGION 7_3000</t>
  </si>
  <si>
    <t>min03-P63-R7_INVERSIONES SARHEM DE COLOMBIA S.A.S._REGION 7_10000</t>
  </si>
  <si>
    <t>min03-P63-R7_INVERSIONES SARHEM DE COLOMBIA S.A.S._REGION 7_999999</t>
  </si>
  <si>
    <t>min03-P66-R6_YUBARTA S.A.S._REGION 6_3000</t>
  </si>
  <si>
    <t>min03-P66-R6_YUBARTA S.A.S._REGION 6_10000</t>
  </si>
  <si>
    <t>min03-P66-R6_YUBARTA S.A.S._REGION 6_999999</t>
  </si>
  <si>
    <t>min03-P66-R6_BAZAR LA MONEDA SAS_REGION 6_3000</t>
  </si>
  <si>
    <t>min03-P66-R6_BAZAR LA MONEDA SAS_REGION 6_10000</t>
  </si>
  <si>
    <t>min03-P66-R6_BAZAR LA MONEDA SAS_REGION 6_999999</t>
  </si>
  <si>
    <t>min03-P66-R7_LEONEL RODRIGUEZ RAMOS_REGION 7_3000</t>
  </si>
  <si>
    <t>min03-P66-R7_LEONEL RODRIGUEZ RAMOS_REGION 7_10000</t>
  </si>
  <si>
    <t>min03-P66-R7_LEONEL RODRIGUEZ RAMOS_REGION 7_999999</t>
  </si>
  <si>
    <t>min03-P66-R7_UNIÓN TEMPORAL OP-INTENDENCIA_REGION 7_3000</t>
  </si>
  <si>
    <t>min03-P66-R7_UNIÓN TEMPORAL OP-INTENDENCIA_REGION 7_10000</t>
  </si>
  <si>
    <t>min03-P66-R7_UNIÓN TEMPORAL OP-INTENDENCIA_REGION 7_999999</t>
  </si>
  <si>
    <t>min03-P66-R7_CONSORCIO INTENDENCIA WARDERHA_REGION 7_3000</t>
  </si>
  <si>
    <t>min03-P66-R7_CONSORCIO INTENDENCIA WARDERHA_REGION 7_10000</t>
  </si>
  <si>
    <t>min03-P66-R7_CONSORCIO INTENDENCIA WARDERHA_REGION 7_999999</t>
  </si>
  <si>
    <t>min03-P66-R7_UTPRESENTE TEXTIL 2024_REGION 7_3000</t>
  </si>
  <si>
    <t>min03-P66-R7_UTPRESENTE TEXTIL 2024_REGION 7_10000</t>
  </si>
  <si>
    <t>min03-P66-R7_UTPRESENTE TEXTIL 2024_REGION 7_999999</t>
  </si>
  <si>
    <t>min03-P66-R7_BOSTONIA SAS_REGION 7_3000</t>
  </si>
  <si>
    <t>min03-P66-R7_BOSTONIA SAS_REGION 7_10000</t>
  </si>
  <si>
    <t>min03-P66-R7_BOSTONIA SAS_REGION 7_999999</t>
  </si>
  <si>
    <t>min03-P66-R7_UT SOLUCIONES ANC_REGION 7_3000</t>
  </si>
  <si>
    <t>min03-P66-R7_UT SOLUCIONES ANC_REGION 7_10000</t>
  </si>
  <si>
    <t>min03-P66-R7_UT SOLUCIONES ANC_REGION 7_999999</t>
  </si>
  <si>
    <t>min03-P66-R7_UT ALTEX+_REGION 7_3000</t>
  </si>
  <si>
    <t>min03-P66-R7_UT ALTEX+_REGION 7_10000</t>
  </si>
  <si>
    <t>min03-P66-R7_UT ALTEX+_REGION 7_999999</t>
  </si>
  <si>
    <t>min03-P66-R7_INDUSTRIAS SALGARI S.A.S_REGION 7_3000</t>
  </si>
  <si>
    <t>min03-P66-R7_INDUSTRIAS SALGARI S.A.S_REGION 7_10000</t>
  </si>
  <si>
    <t>min03-P66-R7_INDUSTRIAS SALGARI S.A.S_REGION 7_999999</t>
  </si>
  <si>
    <t>min03-P66-R7_MILITARY INDUSTRIES SAS_REGION 7_3000</t>
  </si>
  <si>
    <t>min03-P66-R7_MILITARY INDUSTRIES SAS_REGION 7_10000</t>
  </si>
  <si>
    <t>min03-P66-R7_MILITARY INDUSTRIES SAS_REGION 7_999999</t>
  </si>
  <si>
    <t>min03-P66-R7_INVERSIONES SARHEM DE COLOMBIA S.A.S._REGION 7_3000</t>
  </si>
  <si>
    <t>min03-P66-R7_INVERSIONES SARHEM DE COLOMBIA S.A.S._REGION 7_10000</t>
  </si>
  <si>
    <t>min03-P66-R7_INVERSIONES SARHEM DE COLOMBIA S.A.S._REGION 7_999999</t>
  </si>
  <si>
    <t>min03-P65-R6_YUBARTA S.A.S._REGION 6_3000</t>
  </si>
  <si>
    <t>min03-P65-R6_YUBARTA S.A.S._REGION 6_10000</t>
  </si>
  <si>
    <t>min03-P65-R6_YUBARTA S.A.S._REGION 6_999999</t>
  </si>
  <si>
    <t>min03-P65-R6_BAZAR LA MONEDA SAS_REGION 6_3000</t>
  </si>
  <si>
    <t>min03-P65-R6_BAZAR LA MONEDA SAS_REGION 6_10000</t>
  </si>
  <si>
    <t>min03-P65-R6_BAZAR LA MONEDA SAS_REGION 6_999999</t>
  </si>
  <si>
    <t>min03-P65-R7_DISTRIBUCIÓN Y SERVICIO SAS_REGION 7_3000</t>
  </si>
  <si>
    <t>min03-P65-R7_DISTRIBUCIÓN Y SERVICIO SAS_REGION 7_10000</t>
  </si>
  <si>
    <t>min03-P65-R7_DISTRIBUCIÓN Y SERVICIO SAS_REGION 7_999999</t>
  </si>
  <si>
    <t>min03-P65-R7_LEONEL RODRIGUEZ RAMOS_REGION 7_3000</t>
  </si>
  <si>
    <t>min03-P65-R7_LEONEL RODRIGUEZ RAMOS_REGION 7_10000</t>
  </si>
  <si>
    <t>min03-P65-R7_LEONEL RODRIGUEZ RAMOS_REGION 7_999999</t>
  </si>
  <si>
    <t>min03-P65-R7_UNIÓN TEMPORAL OP-INTENDENCIA_REGION 7_3000</t>
  </si>
  <si>
    <t>min03-P65-R7_UNIÓN TEMPORAL OP-INTENDENCIA_REGION 7_10000</t>
  </si>
  <si>
    <t>min03-P65-R7_UNIÓN TEMPORAL OP-INTENDENCIA_REGION 7_999999</t>
  </si>
  <si>
    <t>min03-P65-R7_CONSORCIO INTENDENCIA WARDERHA_REGION 7_3000</t>
  </si>
  <si>
    <t>min03-P65-R7_CONSORCIO INTENDENCIA WARDERHA_REGION 7_10000</t>
  </si>
  <si>
    <t>min03-P65-R7_CONSORCIO INTENDENCIA WARDERHA_REGION 7_999999</t>
  </si>
  <si>
    <t>min03-P65-R7_UTPRESENTE TEXTIL 2024_REGION 7_3000</t>
  </si>
  <si>
    <t>min03-P65-R7_UTPRESENTE TEXTIL 2024_REGION 7_10000</t>
  </si>
  <si>
    <t>min03-P65-R7_UTPRESENTE TEXTIL 2024_REGION 7_999999</t>
  </si>
  <si>
    <t>min03-P65-R7_BOSTONIA SAS_REGION 7_3000</t>
  </si>
  <si>
    <t>min03-P65-R7_BOSTONIA SAS_REGION 7_10000</t>
  </si>
  <si>
    <t>min03-P65-R7_BOSTONIA SAS_REGION 7_999999</t>
  </si>
  <si>
    <t>min03-P65-R7_UT SOLUCIONES ANC_REGION 7_3000</t>
  </si>
  <si>
    <t>min03-P65-R7_UT SOLUCIONES ANC_REGION 7_10000</t>
  </si>
  <si>
    <t>min03-P65-R7_UT SOLUCIONES ANC_REGION 7_999999</t>
  </si>
  <si>
    <t>min03-P65-R7_UT ALTEX+_REGION 7_3000</t>
  </si>
  <si>
    <t>min03-P65-R7_UT ALTEX+_REGION 7_10000</t>
  </si>
  <si>
    <t>min03-P65-R7_UT ALTEX+_REGION 7_999999</t>
  </si>
  <si>
    <t>min03-P65-R7_INDUSTRIAS SALGARI S.A.S_REGION 7_3000</t>
  </si>
  <si>
    <t>min03-P65-R7_INDUSTRIAS SALGARI S.A.S_REGION 7_10000</t>
  </si>
  <si>
    <t>min03-P65-R7_INDUSTRIAS SALGARI S.A.S_REGION 7_999999</t>
  </si>
  <si>
    <t>min03-P65-R7_MILITARY INDUSTRIES SAS_REGION 7_3000</t>
  </si>
  <si>
    <t>min03-P65-R7_MILITARY INDUSTRIES SAS_REGION 7_10000</t>
  </si>
  <si>
    <t>min03-P65-R7_MILITARY INDUSTRIES SAS_REGION 7_999999</t>
  </si>
  <si>
    <t>min03-P65-R7_INVERSIONES SARHEM DE COLOMBIA S.A.S._REGION 7_3000</t>
  </si>
  <si>
    <t>min03-P65-R7_INVERSIONES SARHEM DE COLOMBIA S.A.S._REGION 7_10000</t>
  </si>
  <si>
    <t>min03-P65-R7_INVERSIONES SARHEM DE COLOMBIA S.A.S._REGION 7_999999</t>
  </si>
  <si>
    <t>min03-P64-R1_CONSORCIO C2-2024_REGION 1_5000</t>
  </si>
  <si>
    <t>min03-P64-R1_CONSORCIO C2-2024_REGION 1_999999</t>
  </si>
  <si>
    <t>min03-P64-R1_UT MARSAM INTE RAMERICANA_REGION 1_5000</t>
  </si>
  <si>
    <t>min03-P64-R1_UT MARSAM INTE RAMERICANA_REGION 1_999999</t>
  </si>
  <si>
    <t>min03-P64-R3_UT MARSAM INTE RAMERICANA_REGION 3_5000</t>
  </si>
  <si>
    <t>min03-P64-R3_UT MARSAM INTE RAMERICANA_REGION 3_999999</t>
  </si>
  <si>
    <t>min03-P64-R4_UT MARSAM INTE RAMERICANA_REGION 4_5000</t>
  </si>
  <si>
    <t>min03-P64-R4_UT MARSAM INTE RAMERICANA_REGION 4_999999</t>
  </si>
  <si>
    <t>min03-P64-R5_UT MARSAM INTE RAMERICANA_REGION 5_5000</t>
  </si>
  <si>
    <t>min03-P64-R5_UT MARSAM INTE RAMERICANA_REGION 5_999999</t>
  </si>
  <si>
    <t>min03-P64-R6_CONSORCIO C2-2024_REGION 6_5000</t>
  </si>
  <si>
    <t>min03-P64-R6_CONSORCIO C2-2024_REGION 6_999999</t>
  </si>
  <si>
    <t>min03-P64-R6_YUBARTA S.A.S._REGION 6_5000</t>
  </si>
  <si>
    <t>min03-P64-R6_YUBARTA S.A.S._REGION 6_999999</t>
  </si>
  <si>
    <t>min03-P64-R6_UT MARSAM INTE RAMERICANA_REGION 6_5000</t>
  </si>
  <si>
    <t>min03-P64-R6_UT MARSAM INTE RAMERICANA_REGION 6_999999</t>
  </si>
  <si>
    <t>min03-P64-R7_DISMOTOS PM EU_REGION 7_5000</t>
  </si>
  <si>
    <t>min03-P64-R7_DISMOTOS PM EU_REGION 7_999999</t>
  </si>
  <si>
    <t>min03-P64-R7_DISTRIBUCIÓN Y SERVICIO SAS_REGION 7_5000</t>
  </si>
  <si>
    <t>min03-P64-R7_DISTRIBUCIÓN Y SERVICIO SAS_REGION 7_999999</t>
  </si>
  <si>
    <t>min03-P64-R7_LEONEL RODRIGUEZ RAMOS_REGION 7_5000</t>
  </si>
  <si>
    <t>min03-P64-R7_LEONEL RODRIGUEZ RAMOS_REGION 7_999999</t>
  </si>
  <si>
    <t>min03-P64-R7_BACET GROUP S.A.S._REGION 7_5000</t>
  </si>
  <si>
    <t>min03-P64-R7_BACET GROUP S.A.S._REGION 7_999999</t>
  </si>
  <si>
    <t>min03-P64-R7_CONSORCIO INTENDENCIA WARDERHA_REGION 7_5000</t>
  </si>
  <si>
    <t>min03-P64-R7_CONSORCIO INTENDENCIA WARDERHA_REGION 7_999999</t>
  </si>
  <si>
    <t>min03-P64-R7_INDUCON SAS_REGION 7_5000</t>
  </si>
  <si>
    <t>min03-P64-R7_INDUCON SAS_REGION 7_999999</t>
  </si>
  <si>
    <t>min03-P64-R7_BOSTONIA SAS_REGION 7_5000</t>
  </si>
  <si>
    <t>min03-P64-R7_BOSTONIA SAS_REGION 7_999999</t>
  </si>
  <si>
    <t>min03-P64-R7_UT SOLUCIONES ANC_REGION 7_5000</t>
  </si>
  <si>
    <t>min03-P64-R7_UT SOLUCIONES ANC_REGION 7_999999</t>
  </si>
  <si>
    <t>min03-P64-R7_UT ALTEX+_REGION 7_5000</t>
  </si>
  <si>
    <t>min03-P64-R7_UT ALTEX+_REGION 7_999999</t>
  </si>
  <si>
    <t>min03-P64-R7_MANUFACTURAS CAPITEX SAS_REGION 7_5000</t>
  </si>
  <si>
    <t>min03-P64-R7_MANUFACTURAS CAPITEX SAS_REGION 7_999999</t>
  </si>
  <si>
    <t>min03-P64-R7_INDUSTRIAS SALGARI S.A.S_REGION 7_5000</t>
  </si>
  <si>
    <t>min03-P64-R7_INDUSTRIAS SALGARI S.A.S_REGION 7_999999</t>
  </si>
  <si>
    <t>min03-P64-R7_INVERSIONES SARHEM DE COLOMBIA S.A.S._REGION 7_5000</t>
  </si>
  <si>
    <t>min03-P64-R7_INVERSIONES SARHEM DE COLOMBIA S.A.S._REGION 7_999999</t>
  </si>
  <si>
    <t>min03-P64-R7_REPRESENTACIONES CS SAS_REGION 7_5000</t>
  </si>
  <si>
    <t>min03-P64-R7_REPRESENTACIONES CS SAS_REGION 7_999999</t>
  </si>
  <si>
    <t>min03-P64-R7_CONSORCIO ACUERDO MARCO MTH – II_REGION 7_5000</t>
  </si>
  <si>
    <t>min03-P64-R7_CONSORCIO ACUERDO MARCO MTH – II_REGION 7_999999</t>
  </si>
  <si>
    <t>08/10/2025 Inhabilitación de proveedor dado que perdieron su capacidad jurídica para continuar en el mecanismo en cuestión. Caso GLPI 1447134</t>
  </si>
  <si>
    <t>26/11/2025---Reactivación de acuerdo a caso GLPI: 1475588---
08/10/2025 Inhabilitación de proveedor dado que perdieron su capacidad jurídica para continuar en el mecanismo en cuestión. Caso GLPI 1447134</t>
  </si>
  <si>
    <t>7        05/02/2026</t>
  </si>
  <si>
    <t>CENTRAL ADMINISTRATIVA Y CONTABLE REGIONAL CALI</t>
  </si>
  <si>
    <t>CALLE 5A 83 00</t>
  </si>
  <si>
    <t>DANIEL HURTADO</t>
  </si>
  <si>
    <t>DANIEL.HURTADO@EJERCITO.MIL.CO</t>
  </si>
  <si>
    <t>COMPRAVENTA</t>
  </si>
  <si>
    <t>1. Azul</t>
  </si>
  <si>
    <t>2. Negro</t>
  </si>
  <si>
    <t>3. Camuflado tipo selva</t>
  </si>
  <si>
    <t>4. Camuflado ARC</t>
  </si>
  <si>
    <t>5. Camuflado con líneas ondulantes FAC</t>
  </si>
  <si>
    <t>6. Verde EJC</t>
  </si>
  <si>
    <t>7. Verde PONAL</t>
  </si>
  <si>
    <t>8. Camaleón Selva</t>
  </si>
  <si>
    <t>9. Camaleón Desierto</t>
  </si>
  <si>
    <t>10. Otro</t>
  </si>
  <si>
    <t>1. Pavonados</t>
  </si>
  <si>
    <t>2. Galvanizados</t>
  </si>
  <si>
    <t>3. pintura electroestatica negro mate</t>
  </si>
  <si>
    <t>2. pintura electroestatica color naranja</t>
  </si>
  <si>
    <t>3. pintura electroestatica rojo mate</t>
  </si>
  <si>
    <t>El definido en la epecificación técnica del Producto</t>
  </si>
  <si>
    <t>KM 1 VIA, VIA BUGA A LA HABANA UNIDAD BAMOG 10</t>
  </si>
  <si>
    <t>KM 1 VIA, VIA BUGA A LA HABANA UNIDAD BAACA 03</t>
  </si>
  <si>
    <t>ESTAMPILLA PRO UCEVA</t>
  </si>
  <si>
    <t>ESTAMPILLA PRO DESARROLLO</t>
  </si>
  <si>
    <t>&lt;=598</t>
  </si>
  <si>
    <t>&gt;=598</t>
  </si>
  <si>
    <t>REGION 5 y/o 7</t>
  </si>
  <si>
    <t>Para esta cotización se ha activado la REGIÓN 7 debido a que en la región inicial REGION 5 solo habia un proveedor o no habia ninguno asociado al producto solicitado y/o porque el presupuesto supera más de 600 veces el SMMLV</t>
  </si>
  <si>
    <t>min03-P57-R5_CONSORCIO TITAN</t>
  </si>
  <si>
    <t>min03-P57-R7_DISMOTOS PM EU</t>
  </si>
  <si>
    <t>min03-P57-R7_IMDICOL SAS</t>
  </si>
  <si>
    <t>min03-P57-R7_INDUCON SAS</t>
  </si>
  <si>
    <t>min03-P57-R7_BOSTONIA SAS</t>
  </si>
  <si>
    <t>min03-P57-R7_UT SOLUCIONES ANC</t>
  </si>
  <si>
    <t>min03-P57-R7_UT ANFORT 2024</t>
  </si>
  <si>
    <t>min03-P57-R7_UT ALTEX+</t>
  </si>
  <si>
    <t>min03-P57-R7_MANUFACTURAS CAPITEX SAS</t>
  </si>
  <si>
    <t>min03-P57-R7_INDUSTRIAS SALGARI S.A.S</t>
  </si>
  <si>
    <t>min03-P57-R7_CONSORCIO ACUERDO MARCO MTH – II</t>
  </si>
  <si>
    <t>1_min03-P57</t>
  </si>
  <si>
    <t>R5</t>
  </si>
  <si>
    <t>R7</t>
  </si>
  <si>
    <t>INHABILITADO - No es Mipyme y/o proveedor unico exclusivo</t>
  </si>
  <si>
    <t>598</t>
  </si>
  <si>
    <t>"149650"</t>
  </si>
  <si>
    <t>"17003233"</t>
  </si>
  <si>
    <t>"min03---min03-P57-REGION 5 y/o 7-COMPRAVENTA-SI-SOBRECARPA_segÃºn NTMD vigente"</t>
  </si>
  <si>
    <t>Item,598,UND,"149650",COP,"min03---min03-P57-REGION 5 y/o 7-COMPRAVENTA-SI-SOBRECARPA_segÃºn NTMD vigente",</t>
  </si>
  <si>
    <t>Item,1,Und,"17003233",COP,min03--IVA,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</si>
</sst>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_-* #,##0.00\ &quot;Pts&quot;_-;\-* #,##0.00\ &quot;Pts&quot;_-;_-* &quot;-&quot;??\ &quot;Pts&quot;_-;_-@_-"/>
    <numFmt numFmtId="169" formatCode="_(&quot;$&quot;\ * #,##0.00_);_(&quot;$&quot;\ * \(#,##0.00\);_(&quot;$&quot;\ * &quot;-&quot;??_);_(@_)"/>
    <numFmt numFmtId="170" formatCode="[$-240A]d&quot; de &quot;mmmm&quot; de &quot;yyyy;@"/>
    <numFmt numFmtId="171" formatCode="0_);\(0\)"/>
    <numFmt numFmtId="172" formatCode="_(&quot;$&quot;* #,##0_);_(&quot;$&quot;* \(#,##0\);_(&quot;$&quot;* &quot;-&quot;??_);_(@_)"/>
    <numFmt numFmtId="173" formatCode="&quot;$&quot;#,##0.00"/>
    <numFmt numFmtId="174" formatCode="&quot;$&quot;\ #,##0.00"/>
    <numFmt numFmtId="175" formatCode="_(* #,##0_);_(* \(#,##0\);_(* &quot;-&quot;??_);_(@_)"/>
  </numFmts>
  <fonts count="52">
    <font>
      <sz val="11"/>
      <color theme="1"/>
      <name val="Arial"/>
      <family val="2"/>
      <scheme val="minor"/>
    </font>
    <font>
      <sz val="10"/>
      <name val="Arial"/>
      <family val="2"/>
    </font>
    <font>
      <sz val="12"/>
      <color theme="1"/>
      <name val="Arial"/>
      <family val="2"/>
      <scheme val="minor"/>
    </font>
    <font>
      <sz val="8"/>
      <color theme="1"/>
      <name val="Arial"/>
      <family val="2"/>
      <scheme val="minor"/>
    </font>
    <font>
      <sz val="11"/>
      <color theme="1"/>
      <name val="Arial"/>
      <family val="2"/>
      <scheme val="minor"/>
    </font>
    <font>
      <sz val="11"/>
      <color indexed="8"/>
      <name val="Calibri"/>
      <family val="2"/>
    </font>
    <font>
      <sz val="10"/>
      <color indexed="8"/>
      <name val="Arial"/>
      <family val="2"/>
    </font>
    <font>
      <sz val="8"/>
      <color theme="1"/>
      <name val="Arial"/>
      <family val="2"/>
      <scheme val="major"/>
    </font>
    <font>
      <b/>
      <sz val="11"/>
      <color theme="1"/>
      <name val="Arial"/>
      <family val="2"/>
    </font>
    <font>
      <sz val="10"/>
      <color theme="1"/>
      <name val="Arial"/>
      <family val="2"/>
    </font>
    <font>
      <b/>
      <sz val="9"/>
      <color theme="0"/>
      <name val="Arial"/>
      <family val="2"/>
    </font>
    <font>
      <sz val="9"/>
      <color theme="1"/>
      <name val="Arial"/>
      <family val="2"/>
    </font>
    <font>
      <sz val="9"/>
      <color theme="2"/>
      <name val="Arial"/>
      <family val="2"/>
    </font>
    <font>
      <sz val="9"/>
      <color theme="1"/>
      <name val="Arial"/>
      <family val="2"/>
      <scheme val="minor"/>
    </font>
    <font>
      <sz val="11"/>
      <color theme="0"/>
      <name val="Arial"/>
      <family val="2"/>
      <scheme val="minor"/>
    </font>
    <font>
      <b/>
      <sz val="9"/>
      <color theme="0"/>
      <name val="Arial"/>
      <family val="2"/>
      <scheme val="minor"/>
    </font>
    <font>
      <b/>
      <sz val="10"/>
      <name val="Arial"/>
      <family val="2"/>
    </font>
    <font>
      <sz val="11"/>
      <name val="Arial"/>
      <family val="2"/>
      <scheme val="minor"/>
    </font>
    <font>
      <b/>
      <sz val="11"/>
      <color theme="1"/>
      <name val="Arial"/>
      <family val="2"/>
      <scheme val="minor"/>
    </font>
    <font>
      <b/>
      <sz val="11"/>
      <color theme="1" tint="0.249977111117893"/>
      <name val="Arial"/>
      <family val="2"/>
      <scheme val="minor"/>
    </font>
    <font>
      <sz val="9"/>
      <color theme="0"/>
      <name val="Arial"/>
      <family val="2"/>
      <scheme val="minor"/>
    </font>
    <font>
      <b/>
      <sz val="11"/>
      <color theme="0"/>
      <name val="Arial"/>
      <family val="2"/>
      <scheme val="minor"/>
    </font>
    <font>
      <sz val="8"/>
      <color rgb="FF171717"/>
      <name val="Geomanist-Light"/>
    </font>
    <font>
      <sz val="8"/>
      <name val="Arial"/>
      <family val="2"/>
      <scheme val="minor"/>
    </font>
    <font>
      <b/>
      <sz val="8"/>
      <color rgb="FFFFFFFF"/>
      <name val="Geomanist-Light"/>
    </font>
    <font>
      <b/>
      <sz val="8"/>
      <color theme="0"/>
      <name val="Geomanist-Light"/>
    </font>
    <font>
      <b/>
      <sz val="11"/>
      <color theme="0"/>
      <name val="Arial"/>
      <family val="2"/>
    </font>
    <font>
      <b/>
      <sz val="18"/>
      <color rgb="FF305496"/>
      <name val="Arial"/>
      <family val="2"/>
    </font>
    <font>
      <b/>
      <sz val="11"/>
      <color rgb="FF595959"/>
      <name val="Arial"/>
      <family val="2"/>
      <scheme val="minor"/>
    </font>
    <font>
      <sz val="8"/>
      <name val="Arial"/>
      <family val="2"/>
    </font>
    <font>
      <sz val="10"/>
      <color theme="0"/>
      <name val="Arial"/>
      <family val="2"/>
    </font>
    <font>
      <b/>
      <sz val="18"/>
      <color rgb="FF1C4F9E"/>
      <name val="Arial Black"/>
      <family val="2"/>
    </font>
    <font>
      <b/>
      <sz val="8"/>
      <name val="Geomanist-Light"/>
    </font>
    <font>
      <b/>
      <sz val="10"/>
      <color theme="0"/>
      <name val="Century Gothic"/>
      <family val="1"/>
    </font>
    <font>
      <sz val="9"/>
      <color theme="1"/>
      <name val="Century Gothic"/>
      <family val="2"/>
    </font>
    <font>
      <sz val="9"/>
      <color theme="1"/>
      <name val="Century Gothic"/>
      <family val="1"/>
    </font>
    <font>
      <b/>
      <sz val="9"/>
      <color theme="0"/>
      <name val="Verdana"/>
      <family val="2"/>
    </font>
    <font>
      <sz val="9"/>
      <color theme="1" tint="0.249977111117893"/>
      <name val="Verdana"/>
      <family val="2"/>
    </font>
    <font>
      <sz val="8"/>
      <color theme="1"/>
      <name val="Arial"/>
      <family val="2"/>
    </font>
    <font>
      <b/>
      <sz val="10"/>
      <color theme="1"/>
      <name val="Arial"/>
      <family val="2"/>
    </font>
    <font>
      <sz val="9"/>
      <color indexed="81"/>
      <name val="Tahoma"/>
      <family val="2"/>
    </font>
    <font>
      <b/>
      <sz val="9"/>
      <color indexed="81"/>
      <name val="Tahoma"/>
      <family val="2"/>
    </font>
    <font>
      <sz val="11"/>
      <color theme="1"/>
      <name val="Verdana"/>
      <family val="2"/>
    </font>
    <font>
      <b/>
      <sz val="10"/>
      <color theme="0"/>
      <name val="Arial"/>
      <family val="2"/>
    </font>
    <font>
      <sz val="10"/>
      <color theme="2"/>
      <name val="Arial"/>
      <family val="2"/>
    </font>
    <font>
      <b/>
      <sz val="7"/>
      <name val="Arial"/>
      <family val="2"/>
      <scheme val="minor"/>
    </font>
    <font>
      <b/>
      <sz val="7"/>
      <color theme="0"/>
      <name val="Arial"/>
      <family val="2"/>
      <scheme val="minor"/>
    </font>
    <font>
      <sz val="7"/>
      <color theme="1"/>
      <name val="Arial"/>
      <family val="2"/>
      <scheme val="minor"/>
    </font>
    <font>
      <b/>
      <sz val="10"/>
      <color theme="0"/>
      <name val="Arial"/>
      <family val="2"/>
      <scheme val="minor"/>
    </font>
    <font>
      <u/>
      <sz val="11"/>
      <color theme="10"/>
      <name val="Arial"/>
      <family val="2"/>
      <scheme val="minor"/>
    </font>
    <font>
      <sz val="10"/>
      <color rgb="FF0070C0"/>
      <name val="Arial"/>
      <family val="2"/>
      <scheme val="minor"/>
    </font>
    <font>
      <sz val="9"/>
      <color rgb="FF0070C0"/>
      <name val="Arial"/>
      <family val="2"/>
    </font>
  </fonts>
  <fills count="44">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
      <patternFill patternType="solid">
        <fgColor rgb="FFEEEEEE"/>
        <bgColor indexed="64"/>
      </patternFill>
    </fill>
    <fill>
      <patternFill patternType="solid">
        <fgColor rgb="FFFFC000"/>
        <bgColor indexed="64"/>
      </patternFill>
    </fill>
    <fill>
      <patternFill patternType="solid">
        <fgColor theme="0" tint="-0.14999847407452621"/>
        <bgColor indexed="64"/>
      </patternFill>
    </fill>
    <fill>
      <patternFill patternType="solid">
        <fgColor rgb="FFEBF8FF"/>
        <bgColor indexed="64"/>
      </patternFill>
    </fill>
    <fill>
      <patternFill patternType="solid">
        <fgColor theme="0"/>
        <bgColor indexed="64"/>
      </patternFill>
    </fill>
    <fill>
      <patternFill patternType="solid">
        <fgColor theme="1" tint="0.249977111117893"/>
        <bgColor indexed="64"/>
      </patternFill>
    </fill>
    <fill>
      <patternFill patternType="solid">
        <fgColor rgb="FF565050"/>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30FF7E"/>
        <bgColor indexed="64"/>
      </patternFill>
    </fill>
    <fill>
      <patternFill patternType="solid">
        <fgColor rgb="FFBBEBFF"/>
        <bgColor indexed="64"/>
      </patternFill>
    </fill>
    <fill>
      <patternFill patternType="solid">
        <fgColor rgb="FFC8C4C4"/>
        <bgColor indexed="64"/>
      </patternFill>
    </fill>
    <fill>
      <patternFill patternType="solid">
        <fgColor theme="2" tint="0.39997558519241921"/>
        <bgColor indexed="64"/>
      </patternFill>
    </fill>
    <fill>
      <patternFill patternType="solid">
        <fgColor theme="1" tint="0.499984740745262"/>
        <bgColor indexed="64"/>
      </patternFill>
    </fill>
    <fill>
      <patternFill patternType="solid">
        <fgColor rgb="FF002060"/>
        <bgColor indexed="64"/>
      </patternFill>
    </fill>
    <fill>
      <patternFill patternType="solid">
        <fgColor rgb="FF595959"/>
        <bgColor indexed="64"/>
      </patternFill>
    </fill>
    <fill>
      <patternFill patternType="solid">
        <fgColor rgb="FF305496"/>
        <bgColor indexed="64"/>
      </patternFill>
    </fill>
    <fill>
      <patternFill patternType="solid">
        <fgColor rgb="FF77D7FF"/>
        <bgColor indexed="64"/>
      </patternFill>
    </fill>
    <fill>
      <patternFill patternType="solid">
        <fgColor rgb="FFDBDBDB"/>
        <bgColor indexed="64"/>
      </patternFill>
    </fill>
    <fill>
      <patternFill patternType="solid">
        <fgColor rgb="FFFFFF00"/>
        <bgColor indexed="64"/>
      </patternFill>
    </fill>
    <fill>
      <patternFill patternType="solid">
        <fgColor theme="1" tint="0.89999084444715716"/>
        <bgColor indexed="64"/>
      </patternFill>
    </fill>
    <fill>
      <patternFill patternType="solid">
        <fgColor rgb="FF0055FE"/>
        <bgColor indexed="64"/>
      </patternFill>
    </fill>
    <fill>
      <patternFill patternType="solid">
        <fgColor rgb="FF9FBFFF"/>
        <bgColor indexed="64"/>
      </patternFill>
    </fill>
    <fill>
      <patternFill patternType="solid">
        <fgColor theme="3" tint="0.79998168889431442"/>
        <bgColor indexed="64"/>
      </patternFill>
    </fill>
    <fill>
      <patternFill patternType="solid">
        <fgColor rgb="FF92D050"/>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8" tint="0.79998168889431442"/>
        <bgColor indexed="65"/>
      </patternFill>
    </fill>
    <fill>
      <patternFill patternType="solid">
        <fgColor theme="5" tint="0.59999389629810485"/>
        <bgColor indexed="64"/>
      </patternFill>
    </fill>
    <fill>
      <patternFill patternType="solid">
        <fgColor theme="8" tint="0.59999389629810485"/>
        <bgColor indexed="64"/>
      </patternFill>
    </fill>
    <fill>
      <patternFill patternType="solid">
        <fgColor theme="2" tint="0.79998168889431442"/>
        <bgColor indexed="64"/>
      </patternFill>
    </fill>
    <fill>
      <patternFill patternType="solid">
        <fgColor rgb="FFE9E7E7"/>
        <bgColor indexed="64"/>
      </patternFill>
    </fill>
    <fill>
      <patternFill patternType="solid">
        <fgColor theme="4" tint="0.79998168889431442"/>
        <bgColor theme="4" tint="0.79998168889431442"/>
      </patternFill>
    </fill>
    <fill>
      <patternFill patternType="solid">
        <fgColor theme="2"/>
        <bgColor indexed="64"/>
      </patternFill>
    </fill>
    <fill>
      <patternFill patternType="solid">
        <fgColor theme="1" tint="0.34998626667073579"/>
        <bgColor indexed="64"/>
      </patternFill>
    </fill>
    <fill>
      <patternFill patternType="solid">
        <fgColor rgb="FFFFF8FF"/>
        <bgColor indexed="64"/>
      </patternFill>
    </fill>
    <fill>
      <patternFill patternType="solid">
        <fgColor theme="4" tint="-9.9978637043366805E-2"/>
        <bgColor indexed="64"/>
      </patternFill>
    </fill>
    <fill>
      <patternFill patternType="solid">
        <fgColor rgb="FF00E6E6"/>
        <bgColor indexed="64"/>
      </patternFill>
    </fill>
    <fill>
      <patternFill patternType="solid">
        <fgColor rgb="FFE9E9E9"/>
        <bgColor indexed="64"/>
      </patternFill>
    </fill>
  </fills>
  <borders count="72">
    <border>
      <left/>
      <right/>
      <top/>
      <bottom/>
      <diagonal/>
    </border>
    <border>
      <left style="thin">
        <color theme="2" tint="0.79998168889431442"/>
      </left>
      <right style="thin">
        <color theme="2" tint="0.79998168889431442"/>
      </right>
      <top style="thin">
        <color theme="2" tint="0.79998168889431442"/>
      </top>
      <bottom style="thin">
        <color theme="2" tint="0.79998168889431442"/>
      </bottom>
      <diagonal/>
    </border>
    <border>
      <left style="thin">
        <color rgb="FF000000"/>
      </left>
      <right style="thin">
        <color rgb="FF000000"/>
      </right>
      <top style="thin">
        <color rgb="FF000000"/>
      </top>
      <bottom style="thin">
        <color rgb="FF000000"/>
      </bottom>
      <diagonal/>
    </border>
    <border>
      <left style="thin">
        <color theme="2"/>
      </left>
      <right style="thin">
        <color theme="2"/>
      </right>
      <top style="thin">
        <color theme="2"/>
      </top>
      <bottom style="thin">
        <color theme="2"/>
      </bottom>
      <diagonal/>
    </border>
    <border>
      <left style="thin">
        <color theme="2"/>
      </left>
      <right style="thin">
        <color theme="2"/>
      </right>
      <top/>
      <bottom style="thin">
        <color theme="2"/>
      </bottom>
      <diagonal/>
    </border>
    <border>
      <left/>
      <right/>
      <top/>
      <bottom style="thin">
        <color theme="2"/>
      </bottom>
      <diagonal/>
    </border>
    <border>
      <left style="thin">
        <color theme="2"/>
      </left>
      <right style="thin">
        <color theme="2"/>
      </right>
      <top style="thin">
        <color theme="2"/>
      </top>
      <bottom style="medium">
        <color indexed="64"/>
      </bottom>
      <diagonal/>
    </border>
    <border>
      <left style="thin">
        <color theme="6"/>
      </left>
      <right/>
      <top style="thin">
        <color theme="6"/>
      </top>
      <bottom style="thin">
        <color theme="6"/>
      </bottom>
      <diagonal/>
    </border>
    <border>
      <left/>
      <right style="thin">
        <color theme="6"/>
      </right>
      <top style="thin">
        <color theme="6"/>
      </top>
      <bottom style="thin">
        <color theme="6"/>
      </bottom>
      <diagonal/>
    </border>
    <border>
      <left/>
      <right/>
      <top style="thin">
        <color theme="6"/>
      </top>
      <bottom style="thin">
        <color theme="6"/>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4"/>
      </left>
      <right style="medium">
        <color theme="4"/>
      </right>
      <top style="medium">
        <color theme="4"/>
      </top>
      <bottom style="medium">
        <color theme="4"/>
      </bottom>
      <diagonal/>
    </border>
    <border>
      <left style="medium">
        <color theme="4"/>
      </left>
      <right/>
      <top style="medium">
        <color theme="4"/>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theme="2"/>
      </left>
      <right style="thin">
        <color theme="2"/>
      </right>
      <top/>
      <bottom/>
      <diagonal/>
    </border>
    <border>
      <left/>
      <right/>
      <top/>
      <bottom style="thin">
        <color indexed="64"/>
      </bottom>
      <diagonal/>
    </border>
    <border>
      <left style="thin">
        <color indexed="64"/>
      </left>
      <right style="thin">
        <color indexed="64"/>
      </right>
      <top style="thin">
        <color indexed="64"/>
      </top>
      <bottom/>
      <diagonal/>
    </border>
    <border>
      <left style="thin">
        <color theme="6"/>
      </left>
      <right/>
      <top style="thin">
        <color theme="6"/>
      </top>
      <bottom/>
      <diagonal/>
    </border>
    <border>
      <left/>
      <right/>
      <top style="thin">
        <color theme="6"/>
      </top>
      <bottom/>
      <diagonal/>
    </border>
    <border>
      <left style="thin">
        <color theme="6"/>
      </left>
      <right/>
      <top/>
      <bottom style="thin">
        <color theme="6"/>
      </bottom>
      <diagonal/>
    </border>
    <border>
      <left/>
      <right/>
      <top/>
      <bottom style="thin">
        <color theme="6"/>
      </bottom>
      <diagonal/>
    </border>
    <border>
      <left/>
      <right/>
      <top style="medium">
        <color theme="4"/>
      </top>
      <bottom/>
      <diagonal/>
    </border>
    <border>
      <left style="medium">
        <color theme="4"/>
      </left>
      <right/>
      <top style="medium">
        <color theme="4"/>
      </top>
      <bottom/>
      <diagonal/>
    </border>
    <border>
      <left/>
      <right style="medium">
        <color theme="4"/>
      </right>
      <top style="medium">
        <color theme="4"/>
      </top>
      <bottom/>
      <diagonal/>
    </border>
    <border>
      <left/>
      <right style="thin">
        <color theme="2" tint="0.79998168889431442"/>
      </right>
      <top style="thin">
        <color theme="2" tint="0.79998168889431442"/>
      </top>
      <bottom style="thin">
        <color theme="2" tint="0.79998168889431442"/>
      </bottom>
      <diagonal/>
    </border>
    <border>
      <left/>
      <right style="thin">
        <color theme="2" tint="0.79998168889431442"/>
      </right>
      <top style="thin">
        <color theme="2" tint="0.79998168889431442"/>
      </top>
      <bottom/>
      <diagonal/>
    </border>
    <border>
      <left style="thin">
        <color theme="2" tint="0.79998168889431442"/>
      </left>
      <right style="thin">
        <color theme="2" tint="0.79998168889431442"/>
      </right>
      <top style="thin">
        <color theme="2" tint="0.79998168889431442"/>
      </top>
      <bottom/>
      <diagonal/>
    </border>
    <border>
      <left style="medium">
        <color theme="4"/>
      </left>
      <right/>
      <top style="medium">
        <color theme="4"/>
      </top>
      <bottom style="thin">
        <color indexed="64"/>
      </bottom>
      <diagonal/>
    </border>
    <border>
      <left/>
      <right/>
      <top style="medium">
        <color theme="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theme="4"/>
      </bottom>
      <diagonal/>
    </border>
    <border>
      <left/>
      <right/>
      <top style="thin">
        <color indexed="64"/>
      </top>
      <bottom style="medium">
        <color theme="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thin">
        <color theme="6"/>
      </bottom>
      <diagonal/>
    </border>
    <border>
      <left style="thin">
        <color indexed="64"/>
      </left>
      <right style="thin">
        <color indexed="64"/>
      </right>
      <top style="thin">
        <color theme="6"/>
      </top>
      <bottom/>
      <diagonal/>
    </border>
    <border>
      <left/>
      <right style="medium">
        <color theme="4"/>
      </right>
      <top style="medium">
        <color theme="4"/>
      </top>
      <bottom style="thin">
        <color indexed="64"/>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theme="4"/>
      </left>
      <right style="medium">
        <color theme="4"/>
      </right>
      <top style="medium">
        <color theme="4"/>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right/>
      <top/>
      <bottom style="thin">
        <color theme="4" tint="0.39997558519241921"/>
      </bottom>
      <diagonal/>
    </border>
    <border>
      <left style="thin">
        <color theme="4"/>
      </left>
      <right/>
      <top/>
      <bottom/>
      <diagonal/>
    </border>
    <border>
      <left style="medium">
        <color theme="4"/>
      </left>
      <right/>
      <top/>
      <bottom/>
      <diagonal/>
    </border>
    <border>
      <left/>
      <right style="thin">
        <color theme="4"/>
      </right>
      <top/>
      <bottom/>
      <diagonal/>
    </border>
    <border>
      <left style="thin">
        <color theme="4"/>
      </left>
      <right style="thin">
        <color theme="4"/>
      </right>
      <top style="thin">
        <color theme="4"/>
      </top>
      <bottom/>
      <diagonal/>
    </border>
    <border>
      <left style="thin">
        <color theme="4"/>
      </left>
      <right/>
      <top/>
      <bottom style="thin">
        <color indexed="64"/>
      </bottom>
      <diagonal/>
    </border>
    <border>
      <left/>
      <right style="thin">
        <color theme="4"/>
      </right>
      <top/>
      <bottom style="thin">
        <color indexed="64"/>
      </bottom>
      <diagonal/>
    </border>
    <border>
      <left style="thin">
        <color rgb="FFC8C4C4"/>
      </left>
      <right style="thin">
        <color rgb="FFC8C4C4"/>
      </right>
      <top style="thin">
        <color rgb="FFC8C4C4"/>
      </top>
      <bottom style="thin">
        <color rgb="FFC8C4C4"/>
      </bottom>
      <diagonal/>
    </border>
    <border>
      <left style="thin">
        <color rgb="FFC8C4C4"/>
      </left>
      <right style="thin">
        <color indexed="64"/>
      </right>
      <top style="thin">
        <color rgb="FFC8C4C4"/>
      </top>
      <bottom style="thin">
        <color rgb="FFC8C4C4"/>
      </bottom>
      <diagonal/>
    </border>
    <border>
      <left style="thin">
        <color indexed="64"/>
      </left>
      <right style="thin">
        <color indexed="64"/>
      </right>
      <top style="thin">
        <color rgb="FFC8C4C4"/>
      </top>
      <bottom style="thin">
        <color rgb="FFC8C4C4"/>
      </bottom>
      <diagonal/>
    </border>
    <border>
      <left style="thin">
        <color indexed="64"/>
      </left>
      <right style="thin">
        <color rgb="FFC8C4C4"/>
      </right>
      <top style="thin">
        <color rgb="FFC8C4C4"/>
      </top>
      <bottom style="thin">
        <color rgb="FFC8C4C4"/>
      </bottom>
      <diagonal/>
    </border>
    <border>
      <left style="thin">
        <color rgb="FFC8C4C4"/>
      </left>
      <right/>
      <top style="thin">
        <color rgb="FFC8C4C4"/>
      </top>
      <bottom/>
      <diagonal/>
    </border>
    <border>
      <left style="thin">
        <color rgb="FFC8C4C4"/>
      </left>
      <right style="thin">
        <color rgb="FFC8C4C4"/>
      </right>
      <top style="thin">
        <color rgb="FFC8C4C4"/>
      </top>
      <bottom/>
      <diagonal/>
    </border>
  </borders>
  <cellStyleXfs count="26">
    <xf numFmtId="0" fontId="0" fillId="0" borderId="0"/>
    <xf numFmtId="168" fontId="1" fillId="0" borderId="0" applyFont="0" applyFill="0" applyBorder="0" applyAlignment="0" applyProtection="0"/>
    <xf numFmtId="0" fontId="2" fillId="0" borderId="0"/>
    <xf numFmtId="166" fontId="2" fillId="0" borderId="0" applyFont="0" applyFill="0" applyBorder="0" applyAlignment="0" applyProtection="0"/>
    <xf numFmtId="9" fontId="2" fillId="0" borderId="0" applyFont="0" applyFill="0" applyBorder="0" applyAlignment="0" applyProtection="0"/>
    <xf numFmtId="169"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67" fontId="4" fillId="0" borderId="0" applyFont="0" applyFill="0" applyBorder="0" applyAlignment="0" applyProtection="0"/>
    <xf numFmtId="0" fontId="1" fillId="0" borderId="0"/>
    <xf numFmtId="167" fontId="4" fillId="0" borderId="0" applyFont="0" applyFill="0" applyBorder="0" applyAlignment="0" applyProtection="0"/>
    <xf numFmtId="167" fontId="5"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9" fontId="4" fillId="0" borderId="0" applyFont="0" applyFill="0" applyBorder="0" applyAlignment="0" applyProtection="0"/>
    <xf numFmtId="0" fontId="6" fillId="3" borderId="2" applyNumberFormat="0" applyProtection="0">
      <alignment horizontal="left"/>
    </xf>
    <xf numFmtId="0" fontId="6" fillId="4" borderId="2" applyNumberFormat="0" applyProtection="0">
      <alignment horizontal="left"/>
    </xf>
    <xf numFmtId="166" fontId="4" fillId="0" borderId="0" applyFont="0" applyFill="0" applyBorder="0" applyAlignment="0" applyProtection="0"/>
    <xf numFmtId="9" fontId="4" fillId="0" borderId="0" applyFont="0" applyFill="0" applyBorder="0" applyAlignment="0" applyProtection="0"/>
    <xf numFmtId="167" fontId="4" fillId="0" borderId="0" applyFont="0" applyFill="0" applyBorder="0" applyAlignment="0" applyProtection="0"/>
    <xf numFmtId="164" fontId="4" fillId="0" borderId="0" applyFont="0" applyFill="0" applyBorder="0" applyAlignment="0" applyProtection="0"/>
    <xf numFmtId="0" fontId="4" fillId="0" borderId="0"/>
    <xf numFmtId="0" fontId="4" fillId="32" borderId="0" applyNumberFormat="0" applyBorder="0" applyAlignment="0" applyProtection="0"/>
    <xf numFmtId="0" fontId="49" fillId="0" borderId="0" applyNumberFormat="0" applyFill="0" applyBorder="0" applyAlignment="0" applyProtection="0"/>
    <xf numFmtId="0" fontId="4" fillId="0" borderId="0"/>
  </cellStyleXfs>
  <cellXfs count="519">
    <xf numFmtId="0" fontId="0" fillId="0" borderId="0" xfId="0"/>
    <xf numFmtId="0" fontId="7" fillId="2" borderId="3" xfId="0" applyFont="1" applyFill="1" applyBorder="1" applyAlignment="1">
      <alignment horizontal="center" vertical="center" wrapText="1"/>
    </xf>
    <xf numFmtId="0" fontId="3" fillId="2" borderId="3" xfId="2" applyFont="1" applyFill="1" applyBorder="1" applyAlignment="1">
      <alignment horizontal="center" vertical="center" wrapText="1"/>
    </xf>
    <xf numFmtId="0" fontId="3" fillId="2" borderId="4" xfId="2" applyFont="1" applyFill="1" applyBorder="1" applyAlignment="1">
      <alignment horizontal="center" vertical="center" wrapText="1"/>
    </xf>
    <xf numFmtId="0" fontId="3" fillId="2" borderId="3" xfId="2" applyFont="1" applyFill="1" applyBorder="1" applyAlignment="1">
      <alignment horizontal="left" vertical="center" wrapText="1"/>
    </xf>
    <xf numFmtId="0" fontId="3" fillId="2" borderId="6" xfId="2" applyFont="1" applyFill="1" applyBorder="1" applyAlignment="1">
      <alignment horizontal="left" vertical="center" wrapText="1"/>
    </xf>
    <xf numFmtId="0" fontId="9" fillId="0" borderId="0" xfId="0" applyFont="1" applyProtection="1">
      <protection hidden="1"/>
    </xf>
    <xf numFmtId="0" fontId="11" fillId="0" borderId="0" xfId="0" applyFont="1" applyAlignment="1" applyProtection="1">
      <alignment horizontal="right"/>
      <protection hidden="1"/>
    </xf>
    <xf numFmtId="0" fontId="12" fillId="0" borderId="0" xfId="0" applyFont="1" applyProtection="1">
      <protection hidden="1"/>
    </xf>
    <xf numFmtId="0" fontId="13" fillId="0" borderId="0" xfId="0" applyFont="1" applyProtection="1">
      <protection hidden="1"/>
    </xf>
    <xf numFmtId="0" fontId="11" fillId="0" borderId="0" xfId="0" applyFont="1" applyProtection="1">
      <protection hidden="1"/>
    </xf>
    <xf numFmtId="0" fontId="0" fillId="0" borderId="0" xfId="0" applyAlignment="1">
      <alignment horizontal="left"/>
    </xf>
    <xf numFmtId="0" fontId="9" fillId="0" borderId="0" xfId="0" applyFont="1" applyAlignment="1" applyProtection="1">
      <alignment horizontal="left"/>
      <protection hidden="1"/>
    </xf>
    <xf numFmtId="0" fontId="11" fillId="0" borderId="0" xfId="0" applyFont="1" applyAlignment="1" applyProtection="1">
      <alignment horizontal="left"/>
      <protection hidden="1"/>
    </xf>
    <xf numFmtId="0" fontId="11" fillId="0" borderId="0" xfId="0" applyFont="1" applyAlignment="1" applyProtection="1">
      <alignment wrapText="1"/>
      <protection hidden="1"/>
    </xf>
    <xf numFmtId="0" fontId="0" fillId="0" borderId="0" xfId="0" applyAlignment="1">
      <alignment vertical="center"/>
    </xf>
    <xf numFmtId="0" fontId="9" fillId="8" borderId="0" xfId="0" applyFont="1" applyFill="1" applyProtection="1">
      <protection hidden="1"/>
    </xf>
    <xf numFmtId="0" fontId="0" fillId="0" borderId="0" xfId="0" applyAlignment="1">
      <alignment horizontal="center" vertical="center"/>
    </xf>
    <xf numFmtId="0" fontId="0" fillId="0" borderId="0" xfId="0" applyAlignment="1">
      <alignment horizontal="left" vertical="center"/>
    </xf>
    <xf numFmtId="0" fontId="0" fillId="0" borderId="10" xfId="0" applyBorder="1" applyAlignment="1">
      <alignment horizontal="center" vertical="center"/>
    </xf>
    <xf numFmtId="0" fontId="15" fillId="9" borderId="14" xfId="0" applyFont="1" applyFill="1" applyBorder="1" applyAlignment="1" applyProtection="1">
      <alignment horizontal="center" vertical="center" wrapText="1"/>
      <protection hidden="1"/>
    </xf>
    <xf numFmtId="0" fontId="1" fillId="0" borderId="0" xfId="10" applyProtection="1">
      <protection hidden="1"/>
    </xf>
    <xf numFmtId="0" fontId="14" fillId="0" borderId="0" xfId="0" applyFont="1" applyProtection="1">
      <protection hidden="1"/>
    </xf>
    <xf numFmtId="0" fontId="15" fillId="9" borderId="10" xfId="0" applyFont="1" applyFill="1" applyBorder="1" applyAlignment="1" applyProtection="1">
      <alignment horizontal="center" vertical="center" wrapText="1"/>
      <protection hidden="1"/>
    </xf>
    <xf numFmtId="0" fontId="16" fillId="0" borderId="10" xfId="10" applyFont="1" applyBorder="1" applyAlignment="1" applyProtection="1">
      <alignment horizontal="center" wrapText="1"/>
      <protection hidden="1"/>
    </xf>
    <xf numFmtId="0" fontId="0" fillId="0" borderId="10" xfId="0" applyBorder="1"/>
    <xf numFmtId="0" fontId="1" fillId="0" borderId="0" xfId="10" applyAlignment="1" applyProtection="1">
      <alignment horizontal="left" wrapText="1"/>
      <protection hidden="1"/>
    </xf>
    <xf numFmtId="49" fontId="0" fillId="0" borderId="0" xfId="0" applyNumberFormat="1"/>
    <xf numFmtId="0" fontId="0" fillId="12" borderId="22" xfId="0" applyFill="1" applyBorder="1"/>
    <xf numFmtId="0" fontId="0" fillId="14" borderId="22" xfId="0" applyFill="1" applyBorder="1"/>
    <xf numFmtId="0" fontId="3" fillId="12" borderId="22" xfId="0" applyFont="1" applyFill="1" applyBorder="1" applyAlignment="1">
      <alignment horizontal="right"/>
    </xf>
    <xf numFmtId="14" fontId="3" fillId="12" borderId="22" xfId="0" applyNumberFormat="1" applyFont="1" applyFill="1" applyBorder="1" applyAlignment="1">
      <alignment horizontal="right"/>
    </xf>
    <xf numFmtId="0" fontId="14" fillId="0" borderId="0" xfId="0" applyFont="1"/>
    <xf numFmtId="166" fontId="0" fillId="0" borderId="0" xfId="18" applyFont="1" applyProtection="1"/>
    <xf numFmtId="0" fontId="3" fillId="2" borderId="23" xfId="2" applyFont="1" applyFill="1" applyBorder="1" applyAlignment="1">
      <alignment horizontal="left" vertical="center" wrapText="1"/>
    </xf>
    <xf numFmtId="0" fontId="13" fillId="0" borderId="0" xfId="0" applyFont="1"/>
    <xf numFmtId="0" fontId="14" fillId="9" borderId="10" xfId="0" applyFont="1" applyFill="1" applyBorder="1" applyAlignment="1">
      <alignment horizontal="center" vertical="center"/>
    </xf>
    <xf numFmtId="10" fontId="0" fillId="0" borderId="10" xfId="19" applyNumberFormat="1" applyFont="1" applyBorder="1" applyAlignment="1">
      <alignment horizontal="center" vertical="center"/>
    </xf>
    <xf numFmtId="166" fontId="0" fillId="0" borderId="10" xfId="18" applyFont="1" applyBorder="1" applyAlignment="1">
      <alignment horizontal="center" vertical="center"/>
    </xf>
    <xf numFmtId="0" fontId="20" fillId="16" borderId="10" xfId="0" applyFont="1" applyFill="1" applyBorder="1" applyAlignment="1">
      <alignment horizontal="center" vertical="center"/>
    </xf>
    <xf numFmtId="0" fontId="20" fillId="9" borderId="10" xfId="0" applyFont="1" applyFill="1" applyBorder="1" applyAlignment="1">
      <alignment horizontal="center" vertical="center"/>
    </xf>
    <xf numFmtId="0" fontId="14" fillId="16" borderId="10" xfId="0" applyFont="1" applyFill="1" applyBorder="1" applyAlignment="1">
      <alignment horizontal="center" vertical="center"/>
    </xf>
    <xf numFmtId="1" fontId="0" fillId="0" borderId="10" xfId="0" applyNumberFormat="1" applyBorder="1" applyAlignment="1">
      <alignment horizontal="center" vertical="center"/>
    </xf>
    <xf numFmtId="0" fontId="13" fillId="0" borderId="0" xfId="0" applyFont="1" applyAlignment="1">
      <alignment horizontal="center" vertical="center"/>
    </xf>
    <xf numFmtId="0" fontId="17" fillId="0" borderId="0" xfId="0" applyFont="1"/>
    <xf numFmtId="0" fontId="17" fillId="0" borderId="0" xfId="0" applyFont="1" applyAlignment="1">
      <alignment vertical="center"/>
    </xf>
    <xf numFmtId="0" fontId="1" fillId="8" borderId="0" xfId="0" applyFont="1" applyFill="1" applyProtection="1">
      <protection hidden="1"/>
    </xf>
    <xf numFmtId="0" fontId="22" fillId="0" borderId="1" xfId="0" applyFont="1" applyBorder="1" applyAlignment="1">
      <alignment vertical="center"/>
    </xf>
    <xf numFmtId="0" fontId="22" fillId="0" borderId="1" xfId="0" applyFont="1" applyBorder="1" applyAlignment="1">
      <alignment horizontal="center" vertical="center" wrapText="1"/>
    </xf>
    <xf numFmtId="0" fontId="0" fillId="0" borderId="33" xfId="0" applyBorder="1"/>
    <xf numFmtId="0" fontId="0" fillId="0" borderId="1" xfId="0" applyBorder="1"/>
    <xf numFmtId="10" fontId="0" fillId="0" borderId="0" xfId="0" applyNumberFormat="1"/>
    <xf numFmtId="0" fontId="18" fillId="0" borderId="0" xfId="0" applyFont="1" applyAlignment="1">
      <alignment horizontal="center" vertical="center"/>
    </xf>
    <xf numFmtId="0" fontId="19" fillId="0" borderId="0" xfId="0" applyFont="1" applyAlignment="1">
      <alignment horizontal="center" vertical="center"/>
    </xf>
    <xf numFmtId="0" fontId="25" fillId="18" borderId="34" xfId="0" applyFont="1" applyFill="1" applyBorder="1" applyAlignment="1">
      <alignment horizontal="center" vertical="center"/>
    </xf>
    <xf numFmtId="0" fontId="24" fillId="18" borderId="35" xfId="0" applyFont="1" applyFill="1" applyBorder="1" applyAlignment="1">
      <alignment horizontal="center" vertical="center"/>
    </xf>
    <xf numFmtId="0" fontId="15" fillId="9" borderId="31" xfId="0" applyFont="1" applyFill="1" applyBorder="1" applyAlignment="1" applyProtection="1">
      <alignment horizontal="center" vertical="center"/>
      <protection hidden="1"/>
    </xf>
    <xf numFmtId="0" fontId="13" fillId="0" borderId="10" xfId="0" applyFont="1" applyBorder="1" applyAlignment="1">
      <alignment horizontal="center" vertical="center"/>
    </xf>
    <xf numFmtId="167" fontId="0" fillId="0" borderId="0" xfId="20" applyFont="1"/>
    <xf numFmtId="0" fontId="15" fillId="19" borderId="10" xfId="0" applyFont="1" applyFill="1" applyBorder="1" applyAlignment="1" applyProtection="1">
      <alignment horizontal="center" vertical="center" wrapText="1"/>
      <protection hidden="1"/>
    </xf>
    <xf numFmtId="0" fontId="27" fillId="0" borderId="0" xfId="0" applyFont="1" applyAlignment="1" applyProtection="1">
      <alignment vertical="center" wrapText="1"/>
      <protection hidden="1"/>
    </xf>
    <xf numFmtId="0" fontId="0" fillId="7" borderId="22" xfId="0" applyFill="1" applyBorder="1"/>
    <xf numFmtId="0" fontId="3" fillId="7" borderId="22" xfId="0" applyFont="1" applyFill="1" applyBorder="1" applyAlignment="1">
      <alignment horizontal="right"/>
    </xf>
    <xf numFmtId="14" fontId="3" fillId="7" borderId="22" xfId="0" applyNumberFormat="1" applyFont="1" applyFill="1" applyBorder="1" applyAlignment="1">
      <alignment horizontal="right"/>
    </xf>
    <xf numFmtId="0" fontId="0" fillId="0" borderId="0" xfId="0" quotePrefix="1"/>
    <xf numFmtId="14" fontId="0" fillId="0" borderId="0" xfId="0" applyNumberFormat="1"/>
    <xf numFmtId="0" fontId="0" fillId="7" borderId="0" xfId="0" applyFill="1"/>
    <xf numFmtId="0" fontId="15" fillId="19" borderId="31" xfId="0" applyFont="1" applyFill="1" applyBorder="1" applyAlignment="1" applyProtection="1">
      <alignment horizontal="center" vertical="center"/>
      <protection hidden="1"/>
    </xf>
    <xf numFmtId="0" fontId="0" fillId="0" borderId="22" xfId="0" applyBorder="1"/>
    <xf numFmtId="0" fontId="30" fillId="8" borderId="0" xfId="0" applyFont="1" applyFill="1" applyProtection="1">
      <protection hidden="1"/>
    </xf>
    <xf numFmtId="172" fontId="0" fillId="0" borderId="0" xfId="18" applyNumberFormat="1" applyFont="1"/>
    <xf numFmtId="0" fontId="14" fillId="0" borderId="0" xfId="0" applyFont="1" applyAlignment="1">
      <alignment vertical="center"/>
    </xf>
    <xf numFmtId="0" fontId="13" fillId="7" borderId="10" xfId="0" applyFont="1" applyFill="1" applyBorder="1" applyAlignment="1">
      <alignment horizontal="center" vertical="center"/>
    </xf>
    <xf numFmtId="0" fontId="13" fillId="8" borderId="10" xfId="0" applyFont="1" applyFill="1" applyBorder="1" applyAlignment="1">
      <alignment horizontal="center" vertical="center"/>
    </xf>
    <xf numFmtId="0" fontId="0" fillId="23" borderId="0" xfId="0" applyFill="1"/>
    <xf numFmtId="0" fontId="3" fillId="0" borderId="10" xfId="0" applyFont="1" applyBorder="1" applyAlignment="1" applyProtection="1">
      <alignment horizontal="center" vertical="center" wrapText="1"/>
      <protection hidden="1"/>
    </xf>
    <xf numFmtId="0" fontId="3" fillId="24" borderId="10" xfId="0" applyFont="1" applyFill="1" applyBorder="1" applyAlignment="1">
      <alignment horizontal="center" vertical="center" wrapText="1"/>
    </xf>
    <xf numFmtId="0" fontId="3" fillId="7" borderId="10" xfId="0" applyFont="1" applyFill="1" applyBorder="1" applyAlignment="1">
      <alignment horizontal="center" vertical="center"/>
    </xf>
    <xf numFmtId="0" fontId="3" fillId="24" borderId="10" xfId="0" applyFont="1" applyFill="1" applyBorder="1" applyAlignment="1">
      <alignment horizontal="center" vertical="center"/>
    </xf>
    <xf numFmtId="0" fontId="24" fillId="25" borderId="35" xfId="0" applyFont="1" applyFill="1" applyBorder="1" applyAlignment="1">
      <alignment horizontal="center" vertical="center"/>
    </xf>
    <xf numFmtId="0" fontId="32" fillId="26" borderId="35" xfId="0" applyFont="1" applyFill="1" applyBorder="1" applyAlignment="1">
      <alignment horizontal="center" vertical="center"/>
    </xf>
    <xf numFmtId="0" fontId="33" fillId="18" borderId="51" xfId="0" applyFont="1" applyFill="1" applyBorder="1" applyAlignment="1">
      <alignment horizontal="center" vertical="center"/>
    </xf>
    <xf numFmtId="0" fontId="33" fillId="28" borderId="51" xfId="0" applyFont="1" applyFill="1" applyBorder="1" applyAlignment="1">
      <alignment horizontal="center" vertical="center"/>
    </xf>
    <xf numFmtId="0" fontId="33" fillId="28" borderId="0" xfId="0" applyFont="1" applyFill="1" applyAlignment="1">
      <alignment horizontal="center" vertical="center"/>
    </xf>
    <xf numFmtId="0" fontId="34" fillId="8" borderId="51" xfId="0" applyFont="1" applyFill="1" applyBorder="1" applyAlignment="1">
      <alignment horizontal="center"/>
    </xf>
    <xf numFmtId="0" fontId="34" fillId="0" borderId="0" xfId="0" applyFont="1" applyAlignment="1">
      <alignment horizontal="center"/>
    </xf>
    <xf numFmtId="0" fontId="34" fillId="0" borderId="0" xfId="0" applyFont="1" applyAlignment="1">
      <alignment horizontal="left"/>
    </xf>
    <xf numFmtId="0" fontId="34" fillId="8" borderId="51" xfId="0" applyFont="1" applyFill="1" applyBorder="1" applyAlignment="1">
      <alignment horizontal="left" vertical="center"/>
    </xf>
    <xf numFmtId="0" fontId="34" fillId="0" borderId="0" xfId="0" applyFont="1" applyAlignment="1">
      <alignment horizontal="left" vertical="center"/>
    </xf>
    <xf numFmtId="0" fontId="33" fillId="18" borderId="47" xfId="0" applyFont="1" applyFill="1" applyBorder="1" applyAlignment="1">
      <alignment vertical="center"/>
    </xf>
    <xf numFmtId="0" fontId="33" fillId="18" borderId="48" xfId="0" applyFont="1" applyFill="1" applyBorder="1" applyAlignment="1">
      <alignment vertical="center"/>
    </xf>
    <xf numFmtId="0" fontId="33" fillId="18" borderId="49" xfId="0" applyFont="1" applyFill="1" applyBorder="1" applyAlignment="1">
      <alignment vertical="center"/>
    </xf>
    <xf numFmtId="0" fontId="33" fillId="18" borderId="50" xfId="0" applyFont="1" applyFill="1" applyBorder="1" applyAlignment="1">
      <alignment vertical="center"/>
    </xf>
    <xf numFmtId="0" fontId="33" fillId="18" borderId="0" xfId="0" applyFont="1" applyFill="1" applyAlignment="1">
      <alignment vertical="center"/>
    </xf>
    <xf numFmtId="0" fontId="15" fillId="9" borderId="52" xfId="0" applyFont="1" applyFill="1" applyBorder="1" applyAlignment="1">
      <alignment horizontal="center" vertical="center"/>
    </xf>
    <xf numFmtId="0" fontId="3" fillId="0" borderId="10" xfId="0" applyFont="1" applyBorder="1" applyAlignment="1">
      <alignment vertical="center" wrapText="1"/>
    </xf>
    <xf numFmtId="0" fontId="0" fillId="30" borderId="0" xfId="0" applyFill="1"/>
    <xf numFmtId="0" fontId="0" fillId="27" borderId="0" xfId="0" applyFill="1"/>
    <xf numFmtId="0" fontId="0" fillId="29" borderId="0" xfId="0" applyFill="1"/>
    <xf numFmtId="0" fontId="34" fillId="8" borderId="51" xfId="0" applyFont="1" applyFill="1" applyBorder="1"/>
    <xf numFmtId="0" fontId="35" fillId="0" borderId="0" xfId="0" applyFont="1"/>
    <xf numFmtId="0" fontId="34" fillId="0" borderId="0" xfId="0" applyFont="1"/>
    <xf numFmtId="166" fontId="0" fillId="0" borderId="0" xfId="18" applyFont="1"/>
    <xf numFmtId="0" fontId="0" fillId="7" borderId="22" xfId="0" applyFill="1" applyBorder="1" applyAlignment="1">
      <alignment horizontal="left" vertical="center" indent="4"/>
    </xf>
    <xf numFmtId="173" fontId="0" fillId="0" borderId="0" xfId="0" applyNumberFormat="1"/>
    <xf numFmtId="0" fontId="0" fillId="31" borderId="0" xfId="0" applyFill="1"/>
    <xf numFmtId="0" fontId="37" fillId="0" borderId="53" xfId="0" applyFont="1" applyBorder="1" applyAlignment="1">
      <alignment horizontal="left" vertical="center"/>
    </xf>
    <xf numFmtId="0" fontId="38" fillId="0" borderId="58" xfId="0" applyFont="1" applyBorder="1" applyAlignment="1" applyProtection="1">
      <alignment horizontal="center" vertical="center" wrapText="1"/>
      <protection hidden="1"/>
    </xf>
    <xf numFmtId="0" fontId="38" fillId="0" borderId="58" xfId="0" applyFont="1" applyBorder="1" applyAlignment="1" applyProtection="1">
      <alignment vertical="center" wrapText="1"/>
      <protection hidden="1"/>
    </xf>
    <xf numFmtId="0" fontId="38" fillId="7" borderId="58" xfId="0" applyFont="1" applyFill="1" applyBorder="1" applyAlignment="1" applyProtection="1">
      <alignment vertical="center" wrapText="1"/>
      <protection hidden="1"/>
    </xf>
    <xf numFmtId="0" fontId="0" fillId="33" borderId="0" xfId="0" applyFill="1"/>
    <xf numFmtId="1" fontId="24" fillId="18" borderId="35" xfId="0" applyNumberFormat="1" applyFont="1" applyFill="1" applyBorder="1" applyAlignment="1">
      <alignment horizontal="center" vertical="center"/>
    </xf>
    <xf numFmtId="1" fontId="0" fillId="0" borderId="0" xfId="20" applyNumberFormat="1" applyFont="1"/>
    <xf numFmtId="167" fontId="0" fillId="0" borderId="0" xfId="20" applyFont="1" applyFill="1"/>
    <xf numFmtId="1" fontId="0" fillId="0" borderId="0" xfId="20" applyNumberFormat="1" applyFont="1" applyFill="1"/>
    <xf numFmtId="0" fontId="24" fillId="34" borderId="35" xfId="0" applyFont="1" applyFill="1" applyBorder="1" applyAlignment="1">
      <alignment horizontal="center" vertical="center"/>
    </xf>
    <xf numFmtId="0" fontId="32" fillId="31" borderId="0" xfId="0" applyFont="1" applyFill="1" applyAlignment="1">
      <alignment horizontal="center" vertical="center"/>
    </xf>
    <xf numFmtId="0" fontId="26" fillId="20" borderId="10" xfId="23" applyFont="1" applyFill="1" applyBorder="1" applyAlignment="1" applyProtection="1">
      <alignment horizontal="center" vertical="center" wrapText="1"/>
      <protection hidden="1"/>
    </xf>
    <xf numFmtId="49" fontId="24" fillId="18" borderId="35" xfId="0" applyNumberFormat="1" applyFont="1" applyFill="1" applyBorder="1" applyAlignment="1">
      <alignment horizontal="center" vertical="center"/>
    </xf>
    <xf numFmtId="0" fontId="0" fillId="5" borderId="0" xfId="0" applyFill="1"/>
    <xf numFmtId="0" fontId="36" fillId="17" borderId="53" xfId="0" applyFont="1" applyFill="1" applyBorder="1" applyAlignment="1">
      <alignment horizontal="center" vertical="center"/>
    </xf>
    <xf numFmtId="0" fontId="18" fillId="26" borderId="0" xfId="0" applyFont="1" applyFill="1"/>
    <xf numFmtId="0" fontId="0" fillId="12" borderId="0" xfId="0" applyFill="1"/>
    <xf numFmtId="0" fontId="0" fillId="35" borderId="0" xfId="0" applyFill="1"/>
    <xf numFmtId="0" fontId="42" fillId="0" borderId="0" xfId="0" applyFont="1"/>
    <xf numFmtId="0" fontId="15" fillId="9" borderId="52" xfId="0" applyFont="1" applyFill="1" applyBorder="1" applyAlignment="1">
      <alignment horizontal="center" vertical="center" wrapText="1"/>
    </xf>
    <xf numFmtId="0" fontId="3" fillId="7" borderId="10" xfId="0" applyFont="1" applyFill="1" applyBorder="1" applyAlignment="1" applyProtection="1">
      <alignment vertical="center" wrapText="1"/>
      <protection locked="0"/>
    </xf>
    <xf numFmtId="0" fontId="15" fillId="9" borderId="52" xfId="0" applyFont="1" applyFill="1" applyBorder="1" applyAlignment="1" applyProtection="1">
      <alignment horizontal="center" vertical="center" wrapText="1"/>
      <protection hidden="1"/>
    </xf>
    <xf numFmtId="0" fontId="3" fillId="24" borderId="10" xfId="0" applyFont="1" applyFill="1" applyBorder="1" applyAlignment="1" applyProtection="1">
      <alignment horizontal="center" vertical="center" wrapText="1"/>
      <protection hidden="1"/>
    </xf>
    <xf numFmtId="0" fontId="3" fillId="36" borderId="10" xfId="0" applyFont="1" applyFill="1" applyBorder="1" applyAlignment="1" applyProtection="1">
      <alignment vertical="center" wrapText="1"/>
      <protection hidden="1"/>
    </xf>
    <xf numFmtId="49" fontId="0" fillId="15" borderId="0" xfId="0" applyNumberFormat="1" applyFill="1"/>
    <xf numFmtId="0" fontId="0" fillId="15" borderId="0" xfId="0" applyFill="1"/>
    <xf numFmtId="10" fontId="3" fillId="7" borderId="10" xfId="19" applyNumberFormat="1" applyFont="1" applyFill="1" applyBorder="1" applyAlignment="1" applyProtection="1">
      <alignment vertical="center" wrapText="1"/>
      <protection locked="0"/>
    </xf>
    <xf numFmtId="0" fontId="0" fillId="34" borderId="0" xfId="0" applyFill="1"/>
    <xf numFmtId="0" fontId="0" fillId="37" borderId="59" xfId="0" applyFill="1" applyBorder="1"/>
    <xf numFmtId="0" fontId="0" fillId="0" borderId="59" xfId="0" applyBorder="1"/>
    <xf numFmtId="174" fontId="13" fillId="0" borderId="0" xfId="18" applyNumberFormat="1" applyFont="1" applyFill="1" applyBorder="1" applyAlignment="1" applyProtection="1">
      <alignment horizontal="center" vertical="center" wrapText="1"/>
      <protection hidden="1"/>
    </xf>
    <xf numFmtId="14" fontId="44" fillId="0" borderId="0" xfId="0" applyNumberFormat="1" applyFont="1" applyAlignment="1" applyProtection="1">
      <alignment horizontal="left" vertical="center"/>
      <protection hidden="1"/>
    </xf>
    <xf numFmtId="0" fontId="44" fillId="0" borderId="0" xfId="0" applyFont="1" applyAlignment="1" applyProtection="1">
      <alignment horizontal="left" vertical="center"/>
      <protection hidden="1"/>
    </xf>
    <xf numFmtId="3" fontId="44" fillId="0" borderId="0" xfId="0" applyNumberFormat="1" applyFont="1" applyAlignment="1" applyProtection="1">
      <alignment horizontal="left" vertical="center"/>
      <protection hidden="1"/>
    </xf>
    <xf numFmtId="0" fontId="46" fillId="39" borderId="10" xfId="0" applyFont="1" applyFill="1" applyBorder="1" applyAlignment="1">
      <alignment horizontal="center" vertical="center" wrapText="1"/>
    </xf>
    <xf numFmtId="0" fontId="47" fillId="0" borderId="10" xfId="0" applyFont="1" applyBorder="1" applyAlignment="1">
      <alignment horizontal="center" vertical="center" wrapText="1"/>
    </xf>
    <xf numFmtId="0" fontId="3" fillId="0" borderId="0" xfId="0" applyFont="1" applyAlignment="1">
      <alignment wrapText="1"/>
    </xf>
    <xf numFmtId="0" fontId="45" fillId="40" borderId="10" xfId="0" applyFont="1" applyFill="1" applyBorder="1" applyAlignment="1">
      <alignment horizontal="center" vertical="center" wrapText="1"/>
    </xf>
    <xf numFmtId="0" fontId="3" fillId="40" borderId="0" xfId="0" applyFont="1" applyFill="1" applyAlignment="1">
      <alignment wrapText="1"/>
    </xf>
    <xf numFmtId="0" fontId="47" fillId="40" borderId="10" xfId="0" applyFont="1" applyFill="1" applyBorder="1" applyAlignment="1">
      <alignment horizontal="center" vertical="center" wrapText="1"/>
    </xf>
    <xf numFmtId="0" fontId="0" fillId="41" borderId="0" xfId="0" applyFill="1"/>
    <xf numFmtId="0" fontId="15" fillId="9" borderId="0" xfId="0" applyFont="1" applyFill="1" applyAlignment="1">
      <alignment horizontal="center" vertical="center" wrapText="1"/>
    </xf>
    <xf numFmtId="173" fontId="0" fillId="0" borderId="0" xfId="0" applyNumberFormat="1" applyAlignment="1">
      <alignment vertical="center"/>
    </xf>
    <xf numFmtId="0" fontId="50" fillId="0" borderId="0" xfId="0" applyFont="1" applyAlignment="1" applyProtection="1">
      <alignment horizontal="left" vertical="center" wrapText="1"/>
      <protection hidden="1"/>
    </xf>
    <xf numFmtId="0" fontId="51" fillId="0" borderId="0" xfId="0" applyFont="1" applyAlignment="1" applyProtection="1">
      <alignment horizontal="left" vertical="center"/>
      <protection hidden="1"/>
    </xf>
    <xf numFmtId="0" fontId="49" fillId="0" borderId="0" xfId="24" applyFill="1" applyBorder="1" applyAlignment="1" applyProtection="1">
      <alignment horizontal="left" vertical="center" wrapText="1"/>
      <protection hidden="1"/>
    </xf>
    <xf numFmtId="1" fontId="0" fillId="0" borderId="0" xfId="18" applyNumberFormat="1" applyFont="1"/>
    <xf numFmtId="2" fontId="0" fillId="0" borderId="0" xfId="0" applyNumberFormat="1"/>
    <xf numFmtId="0" fontId="15" fillId="10" borderId="14" xfId="0" applyFont="1" applyFill="1" applyBorder="1" applyAlignment="1" applyProtection="1">
      <alignment horizontal="center" vertical="center" wrapText="1"/>
      <protection hidden="1"/>
    </xf>
    <xf numFmtId="0" fontId="13" fillId="0" borderId="10" xfId="0" applyFont="1" applyBorder="1" applyAlignment="1" applyProtection="1">
      <alignment horizontal="center" vertical="center" wrapText="1"/>
      <protection hidden="1"/>
    </xf>
    <xf numFmtId="0" fontId="15" fillId="10" borderId="10" xfId="0" applyFont="1" applyFill="1" applyBorder="1" applyAlignment="1" applyProtection="1">
      <alignment horizontal="center" vertical="center" wrapText="1"/>
      <protection hidden="1"/>
    </xf>
    <xf numFmtId="0" fontId="14" fillId="0" borderId="0" xfId="0" applyFont="1" applyAlignment="1" applyProtection="1">
      <alignment horizontal="center" vertical="center"/>
      <protection hidden="1"/>
    </xf>
    <xf numFmtId="1" fontId="13" fillId="7" borderId="10" xfId="18" applyNumberFormat="1" applyFont="1" applyFill="1" applyBorder="1" applyAlignment="1">
      <alignment horizontal="center" vertical="center" wrapText="1"/>
    </xf>
    <xf numFmtId="0" fontId="4" fillId="0" borderId="0" xfId="25"/>
    <xf numFmtId="2" fontId="4" fillId="0" borderId="0" xfId="25" applyNumberFormat="1"/>
    <xf numFmtId="14" fontId="4" fillId="0" borderId="0" xfId="25" applyNumberFormat="1"/>
    <xf numFmtId="22" fontId="4" fillId="0" borderId="0" xfId="25" applyNumberFormat="1"/>
    <xf numFmtId="0" fontId="14" fillId="7" borderId="22" xfId="0" applyFont="1" applyFill="1" applyBorder="1"/>
    <xf numFmtId="0" fontId="14" fillId="0" borderId="0" xfId="0" applyFont="1" applyAlignment="1">
      <alignment horizontal="left"/>
    </xf>
    <xf numFmtId="0" fontId="15" fillId="0" borderId="0" xfId="0" applyFont="1" applyAlignment="1" applyProtection="1">
      <alignment horizontal="center" vertical="center" wrapText="1"/>
      <protection hidden="1"/>
    </xf>
    <xf numFmtId="175" fontId="13" fillId="7" borderId="10" xfId="20" applyNumberFormat="1" applyFont="1" applyFill="1" applyBorder="1" applyAlignment="1">
      <alignment horizontal="center" vertical="center" wrapText="1"/>
    </xf>
    <xf numFmtId="0" fontId="0" fillId="7" borderId="22" xfId="0" applyFill="1" applyBorder="1" applyAlignment="1">
      <alignment horizontal="left" vertical="center" indent="4"/>
    </xf>
    <xf numFmtId="0" fontId="49" fillId="0" borderId="0" xfId="24" applyFill="1" applyBorder="1" applyAlignment="1" applyProtection="1">
      <alignment horizontal="left" vertical="center" wrapText="1"/>
      <protection hidden="1"/>
    </xf>
    <xf numFmtId="0" fontId="15" fillId="19" borderId="10" xfId="0" applyFont="1" applyFill="1" applyBorder="1" applyAlignment="1" applyProtection="1">
      <alignment horizontal="center" vertical="center" wrapText="1"/>
      <protection hidden="1"/>
    </xf>
    <xf numFmtId="0" fontId="50" fillId="0" borderId="0" xfId="0" applyFont="1" applyAlignment="1" applyProtection="1">
      <alignment horizontal="left" vertical="center" wrapText="1"/>
      <protection hidden="1"/>
    </xf>
    <xf numFmtId="0" fontId="48" fillId="10" borderId="63" xfId="0" applyFont="1" applyFill="1" applyBorder="1" applyAlignment="1" applyProtection="1">
      <alignment horizontal="center" vertical="center" wrapText="1"/>
      <protection hidden="1"/>
    </xf>
    <xf numFmtId="0" fontId="13" fillId="0" borderId="10" xfId="0" applyFont="1" applyBorder="1" applyAlignment="1" applyProtection="1">
      <alignment horizontal="center" vertical="center"/>
      <protection hidden="1"/>
    </xf>
    <xf numFmtId="0" fontId="13" fillId="0" borderId="10" xfId="0" applyFont="1" applyBorder="1" applyAlignment="1" applyProtection="1">
      <alignment horizontal="center" vertical="center" wrapText="1"/>
      <protection hidden="1"/>
    </xf>
    <xf numFmtId="175" fontId="13" fillId="0" borderId="10" xfId="20" applyNumberFormat="1" applyFont="1" applyBorder="1" applyAlignment="1" applyProtection="1">
      <alignment horizontal="center" vertical="center"/>
      <protection hidden="1"/>
    </xf>
    <xf numFmtId="0" fontId="0" fillId="0" borderId="0" xfId="0" applyNumberFormat="1"/>
    <xf numFmtId="0" fontId="0" fillId="7" borderId="22" xfId="0" applyFill="1" applyBorder="1" applyProtection="1"/>
    <xf numFmtId="0" fontId="0" fillId="0" borderId="0" xfId="0" applyProtection="1"/>
    <xf numFmtId="0" fontId="3" fillId="7" borderId="22" xfId="0" applyFont="1" applyFill="1" applyBorder="1" applyAlignment="1" applyProtection="1">
      <alignment horizontal="right"/>
    </xf>
    <xf numFmtId="14" fontId="3" fillId="7" borderId="22" xfId="0" applyNumberFormat="1" applyFont="1" applyFill="1" applyBorder="1" applyAlignment="1" applyProtection="1">
      <alignment horizontal="right"/>
    </xf>
    <xf numFmtId="0" fontId="14" fillId="0" borderId="0" xfId="0" applyFont="1" applyProtection="1"/>
    <xf numFmtId="0" fontId="0" fillId="0" borderId="0" xfId="0" applyAlignment="1" applyProtection="1">
      <alignment vertical="center"/>
    </xf>
    <xf numFmtId="0" fontId="0" fillId="7" borderId="22" xfId="0" applyFill="1" applyBorder="1" applyAlignment="1" applyProtection="1">
      <alignment horizontal="left" vertical="center" indent="4"/>
    </xf>
    <xf numFmtId="0" fontId="14" fillId="7" borderId="22" xfId="0" applyFont="1" applyFill="1" applyBorder="1" applyProtection="1"/>
    <xf numFmtId="0" fontId="0" fillId="0" borderId="22" xfId="0" applyBorder="1" applyProtection="1"/>
    <xf numFmtId="0" fontId="14" fillId="0" borderId="0" xfId="0" applyFont="1" applyAlignment="1" applyProtection="1">
      <alignment vertical="center"/>
    </xf>
    <xf numFmtId="0" fontId="0" fillId="0" borderId="0" xfId="0" applyAlignment="1" applyProtection="1">
      <alignment horizontal="left"/>
    </xf>
    <xf numFmtId="0" fontId="0" fillId="0" borderId="0" xfId="0" applyAlignment="1" applyProtection="1">
      <alignment horizontal="center" vertical="center"/>
    </xf>
    <xf numFmtId="0" fontId="14" fillId="0" borderId="0" xfId="0" applyFont="1" applyAlignment="1" applyProtection="1">
      <alignment horizontal="left"/>
    </xf>
    <xf numFmtId="0" fontId="17" fillId="0" borderId="0" xfId="0" applyFont="1" applyProtection="1"/>
    <xf numFmtId="0" fontId="14" fillId="3" borderId="0" xfId="0" applyFont="1" applyFill="1" applyProtection="1"/>
    <xf numFmtId="0" fontId="0" fillId="3" borderId="0" xfId="0" applyFill="1" applyProtection="1"/>
    <xf numFmtId="0" fontId="0" fillId="3" borderId="0" xfId="0" applyFill="1" applyAlignment="1" applyProtection="1">
      <alignment horizontal="left"/>
    </xf>
    <xf numFmtId="0" fontId="16" fillId="3" borderId="10" xfId="10" applyFont="1" applyFill="1" applyBorder="1" applyAlignment="1" applyProtection="1">
      <alignment horizontal="center" wrapText="1"/>
      <protection hidden="1"/>
    </xf>
    <xf numFmtId="0" fontId="13" fillId="3" borderId="10" xfId="0" applyFont="1" applyFill="1" applyBorder="1" applyAlignment="1" applyProtection="1">
      <alignment horizontal="center" vertical="center" wrapText="1"/>
      <protection hidden="1"/>
    </xf>
    <xf numFmtId="0" fontId="0" fillId="3" borderId="0" xfId="0" applyFill="1"/>
    <xf numFmtId="0" fontId="0" fillId="14" borderId="22" xfId="0" applyFill="1" applyBorder="1" applyAlignment="1">
      <alignment horizontal="left" vertical="center" indent="4"/>
    </xf>
    <xf numFmtId="0" fontId="0" fillId="14" borderId="22" xfId="0" applyFill="1" applyBorder="1" applyAlignment="1">
      <alignment horizontal="left" vertical="center"/>
    </xf>
    <xf numFmtId="0" fontId="8" fillId="6" borderId="10" xfId="0" applyFont="1" applyFill="1" applyBorder="1" applyAlignment="1" applyProtection="1">
      <alignment horizontal="center" vertical="center"/>
      <protection hidden="1"/>
    </xf>
    <xf numFmtId="0" fontId="0" fillId="15" borderId="10" xfId="0" applyFill="1" applyBorder="1" applyAlignment="1">
      <alignment horizontal="center"/>
    </xf>
    <xf numFmtId="0" fontId="0" fillId="3" borderId="10" xfId="0" applyFill="1" applyBorder="1" applyAlignment="1">
      <alignment horizontal="center"/>
    </xf>
    <xf numFmtId="0" fontId="0" fillId="15" borderId="10" xfId="0" applyFill="1" applyBorder="1" applyAlignment="1">
      <alignment horizontal="left" vertical="center" wrapText="1"/>
    </xf>
    <xf numFmtId="0" fontId="0" fillId="3" borderId="10" xfId="0" applyFill="1" applyBorder="1" applyAlignment="1">
      <alignment horizontal="left" vertical="center" wrapText="1"/>
    </xf>
    <xf numFmtId="0" fontId="0" fillId="3" borderId="11" xfId="0" applyFill="1" applyBorder="1" applyAlignment="1">
      <alignment horizontal="center"/>
    </xf>
    <xf numFmtId="0" fontId="0" fillId="3" borderId="12" xfId="0" applyFill="1" applyBorder="1" applyAlignment="1">
      <alignment horizontal="center"/>
    </xf>
    <xf numFmtId="0" fontId="0" fillId="3" borderId="13" xfId="0" applyFill="1" applyBorder="1" applyAlignment="1">
      <alignment horizontal="center"/>
    </xf>
    <xf numFmtId="0" fontId="18" fillId="0" borderId="19" xfId="0" applyFont="1" applyBorder="1" applyAlignment="1">
      <alignment horizontal="center" vertical="center" wrapText="1"/>
    </xf>
    <xf numFmtId="0" fontId="18" fillId="0" borderId="0" xfId="0" applyFont="1" applyAlignment="1">
      <alignment horizontal="center" vertical="center" wrapText="1"/>
    </xf>
    <xf numFmtId="0" fontId="19" fillId="0" borderId="19" xfId="0" applyFont="1" applyBorder="1" applyAlignment="1">
      <alignment horizontal="center" vertical="center" wrapText="1"/>
    </xf>
    <xf numFmtId="0" fontId="19" fillId="0" borderId="0" xfId="0" applyFont="1" applyAlignment="1">
      <alignment horizontal="center" vertical="center" wrapText="1"/>
    </xf>
    <xf numFmtId="0" fontId="18" fillId="11" borderId="22" xfId="0" applyFont="1" applyFill="1" applyBorder="1" applyAlignment="1">
      <alignment horizontal="center" vertical="center"/>
    </xf>
    <xf numFmtId="0" fontId="0" fillId="13" borderId="22" xfId="0" applyFill="1" applyBorder="1" applyAlignment="1">
      <alignment horizontal="left" vertical="center" indent="4"/>
    </xf>
    <xf numFmtId="0" fontId="50" fillId="0" borderId="0" xfId="0" applyFont="1" applyAlignment="1" applyProtection="1">
      <alignment horizontal="left" vertical="center" wrapText="1"/>
      <protection hidden="1"/>
    </xf>
    <xf numFmtId="0" fontId="43" fillId="38" borderId="66" xfId="0" applyFont="1" applyFill="1" applyBorder="1" applyAlignment="1" applyProtection="1">
      <alignment horizontal="center" vertical="center" wrapText="1"/>
      <protection hidden="1"/>
    </xf>
    <xf numFmtId="0" fontId="43" fillId="38" borderId="71" xfId="0" applyFont="1" applyFill="1" applyBorder="1" applyAlignment="1" applyProtection="1">
      <alignment horizontal="center" vertical="center" wrapText="1"/>
      <protection hidden="1"/>
    </xf>
    <xf numFmtId="0" fontId="43" fillId="38" borderId="70" xfId="0" applyFont="1" applyFill="1" applyBorder="1" applyAlignment="1" applyProtection="1">
      <alignment horizontal="center" vertical="center" wrapText="1"/>
      <protection hidden="1"/>
    </xf>
    <xf numFmtId="0" fontId="44" fillId="7" borderId="71" xfId="0" applyFont="1" applyFill="1" applyBorder="1" applyAlignment="1" applyProtection="1">
      <alignment horizontal="center" vertical="center"/>
      <protection locked="0" hidden="1"/>
    </xf>
    <xf numFmtId="0" fontId="44" fillId="7" borderId="67" xfId="0" applyFont="1" applyFill="1" applyBorder="1" applyAlignment="1" applyProtection="1">
      <alignment horizontal="center" vertical="center"/>
      <protection locked="0" hidden="1"/>
    </xf>
    <xf numFmtId="0" fontId="44" fillId="7" borderId="68" xfId="0" applyFont="1" applyFill="1" applyBorder="1" applyAlignment="1" applyProtection="1">
      <alignment horizontal="center" vertical="center"/>
      <protection locked="0" hidden="1"/>
    </xf>
    <xf numFmtId="0" fontId="44" fillId="7" borderId="69" xfId="0" applyFont="1" applyFill="1" applyBorder="1" applyAlignment="1" applyProtection="1">
      <alignment horizontal="center" vertical="center"/>
      <protection locked="0" hidden="1"/>
    </xf>
    <xf numFmtId="0" fontId="44" fillId="7" borderId="66" xfId="0" applyFont="1" applyFill="1" applyBorder="1" applyAlignment="1" applyProtection="1">
      <alignment horizontal="center" vertical="center"/>
      <protection locked="0" hidden="1"/>
    </xf>
    <xf numFmtId="166" fontId="0" fillId="7" borderId="20" xfId="18" applyFont="1" applyFill="1" applyBorder="1" applyAlignment="1" applyProtection="1">
      <alignment horizontal="center" vertical="center"/>
      <protection locked="0"/>
    </xf>
    <xf numFmtId="166" fontId="0" fillId="7" borderId="18" xfId="18" applyFont="1" applyFill="1" applyBorder="1" applyAlignment="1" applyProtection="1">
      <alignment horizontal="center" vertical="center"/>
      <protection locked="0"/>
    </xf>
    <xf numFmtId="166" fontId="0" fillId="7" borderId="21" xfId="18" applyFont="1" applyFill="1" applyBorder="1" applyAlignment="1" applyProtection="1">
      <alignment horizontal="center" vertical="center"/>
      <protection locked="0"/>
    </xf>
    <xf numFmtId="166" fontId="0" fillId="7" borderId="38" xfId="18" applyFont="1" applyFill="1" applyBorder="1" applyAlignment="1" applyProtection="1">
      <alignment horizontal="center" vertical="center"/>
      <protection locked="0"/>
    </xf>
    <xf numFmtId="166" fontId="0" fillId="7" borderId="24" xfId="18" applyFont="1" applyFill="1" applyBorder="1" applyAlignment="1" applyProtection="1">
      <alignment horizontal="center" vertical="center"/>
      <protection locked="0"/>
    </xf>
    <xf numFmtId="166" fontId="0" fillId="7" borderId="39" xfId="18" applyFont="1" applyFill="1" applyBorder="1" applyAlignment="1" applyProtection="1">
      <alignment horizontal="center" vertical="center"/>
      <protection locked="0"/>
    </xf>
    <xf numFmtId="0" fontId="3" fillId="7" borderId="10" xfId="0" applyFont="1" applyFill="1" applyBorder="1" applyAlignment="1" applyProtection="1">
      <alignment horizontal="center" vertical="center" wrapText="1"/>
      <protection locked="0" hidden="1"/>
    </xf>
    <xf numFmtId="0" fontId="0" fillId="7" borderId="22" xfId="0" applyFill="1" applyBorder="1" applyAlignment="1">
      <alignment horizontal="left" vertical="center"/>
    </xf>
    <xf numFmtId="0" fontId="0" fillId="42" borderId="11" xfId="0" applyFill="1" applyBorder="1" applyAlignment="1">
      <alignment horizontal="center" vertical="center" wrapText="1"/>
    </xf>
    <xf numFmtId="0" fontId="0" fillId="42" borderId="12" xfId="0" applyFill="1" applyBorder="1" applyAlignment="1">
      <alignment horizontal="center" vertical="center" wrapText="1"/>
    </xf>
    <xf numFmtId="0" fontId="0" fillId="42" borderId="13" xfId="0" applyFill="1" applyBorder="1" applyAlignment="1">
      <alignment horizontal="center" vertical="center" wrapText="1"/>
    </xf>
    <xf numFmtId="0" fontId="10" fillId="19" borderId="20" xfId="0" applyFont="1" applyFill="1" applyBorder="1" applyAlignment="1" applyProtection="1">
      <alignment horizontal="center" vertical="center" wrapText="1"/>
      <protection hidden="1"/>
    </xf>
    <xf numFmtId="0" fontId="10" fillId="19" borderId="18" xfId="0" applyFont="1" applyFill="1" applyBorder="1" applyAlignment="1" applyProtection="1">
      <alignment horizontal="center" vertical="center" wrapText="1"/>
      <protection hidden="1"/>
    </xf>
    <xf numFmtId="0" fontId="10" fillId="19" borderId="21" xfId="0" applyFont="1" applyFill="1" applyBorder="1" applyAlignment="1" applyProtection="1">
      <alignment horizontal="center" vertical="center" wrapText="1"/>
      <protection hidden="1"/>
    </xf>
    <xf numFmtId="0" fontId="10" fillId="19" borderId="38" xfId="0" applyFont="1" applyFill="1" applyBorder="1" applyAlignment="1" applyProtection="1">
      <alignment horizontal="center" vertical="center" wrapText="1"/>
      <protection hidden="1"/>
    </xf>
    <xf numFmtId="0" fontId="10" fillId="19" borderId="24" xfId="0" applyFont="1" applyFill="1" applyBorder="1" applyAlignment="1" applyProtection="1">
      <alignment horizontal="center" vertical="center" wrapText="1"/>
      <protection hidden="1"/>
    </xf>
    <xf numFmtId="0" fontId="10" fillId="19" borderId="39" xfId="0" applyFont="1" applyFill="1" applyBorder="1" applyAlignment="1" applyProtection="1">
      <alignment horizontal="center" vertical="center" wrapText="1"/>
      <protection hidden="1"/>
    </xf>
    <xf numFmtId="0" fontId="0" fillId="7" borderId="20" xfId="0" applyFill="1" applyBorder="1" applyAlignment="1" applyProtection="1">
      <alignment horizontal="center" vertical="center"/>
      <protection locked="0"/>
    </xf>
    <xf numFmtId="0" fontId="0" fillId="7" borderId="18" xfId="0" applyFill="1" applyBorder="1" applyAlignment="1" applyProtection="1">
      <alignment horizontal="center" vertical="center"/>
      <protection locked="0"/>
    </xf>
    <xf numFmtId="0" fontId="0" fillId="7" borderId="21" xfId="0" applyFill="1" applyBorder="1" applyAlignment="1" applyProtection="1">
      <alignment horizontal="center" vertical="center"/>
      <protection locked="0"/>
    </xf>
    <xf numFmtId="0" fontId="0" fillId="7" borderId="38" xfId="0" applyFill="1" applyBorder="1" applyAlignment="1" applyProtection="1">
      <alignment horizontal="center" vertical="center"/>
      <protection locked="0"/>
    </xf>
    <xf numFmtId="0" fontId="0" fillId="7" borderId="24" xfId="0" applyFill="1" applyBorder="1" applyAlignment="1" applyProtection="1">
      <alignment horizontal="center" vertical="center"/>
      <protection locked="0"/>
    </xf>
    <xf numFmtId="0" fontId="0" fillId="7" borderId="39" xfId="0" applyFill="1" applyBorder="1" applyAlignment="1" applyProtection="1">
      <alignment horizontal="center" vertical="center"/>
      <protection locked="0"/>
    </xf>
    <xf numFmtId="0" fontId="0" fillId="43" borderId="20" xfId="0" applyFill="1" applyBorder="1" applyAlignment="1" applyProtection="1">
      <alignment horizontal="center" vertical="center" wrapText="1"/>
      <protection hidden="1"/>
    </xf>
    <xf numFmtId="0" fontId="0" fillId="43" borderId="18" xfId="0" applyFill="1" applyBorder="1" applyAlignment="1" applyProtection="1">
      <alignment horizontal="center" vertical="center" wrapText="1"/>
      <protection hidden="1"/>
    </xf>
    <xf numFmtId="0" fontId="0" fillId="43" borderId="21" xfId="0" applyFill="1" applyBorder="1" applyAlignment="1" applyProtection="1">
      <alignment horizontal="center" vertical="center" wrapText="1"/>
      <protection hidden="1"/>
    </xf>
    <xf numFmtId="0" fontId="0" fillId="43" borderId="38" xfId="0" applyFill="1" applyBorder="1" applyAlignment="1" applyProtection="1">
      <alignment horizontal="center" vertical="center" wrapText="1"/>
      <protection hidden="1"/>
    </xf>
    <xf numFmtId="0" fontId="0" fillId="43" borderId="24" xfId="0" applyFill="1" applyBorder="1" applyAlignment="1" applyProtection="1">
      <alignment horizontal="center" vertical="center" wrapText="1"/>
      <protection hidden="1"/>
    </xf>
    <xf numFmtId="0" fontId="0" fillId="43" borderId="39" xfId="0" applyFill="1" applyBorder="1" applyAlignment="1" applyProtection="1">
      <alignment horizontal="center" vertical="center" wrapText="1"/>
      <protection hidden="1"/>
    </xf>
    <xf numFmtId="0" fontId="31" fillId="22" borderId="0" xfId="0" applyFont="1" applyFill="1" applyAlignment="1" applyProtection="1">
      <alignment horizontal="center" vertical="center" wrapText="1"/>
      <protection hidden="1"/>
    </xf>
    <xf numFmtId="0" fontId="11" fillId="7" borderId="7" xfId="0" applyFont="1" applyFill="1" applyBorder="1" applyAlignment="1" applyProtection="1">
      <alignment horizontal="center"/>
      <protection locked="0" hidden="1"/>
    </xf>
    <xf numFmtId="0" fontId="11" fillId="7" borderId="9" xfId="0" applyFont="1" applyFill="1" applyBorder="1" applyAlignment="1" applyProtection="1">
      <alignment horizontal="center"/>
      <protection locked="0" hidden="1"/>
    </xf>
    <xf numFmtId="171" fontId="17" fillId="7" borderId="11" xfId="1" applyNumberFormat="1" applyFont="1" applyFill="1" applyBorder="1" applyAlignment="1" applyProtection="1">
      <alignment horizontal="center" vertical="center" wrapText="1"/>
      <protection locked="0" hidden="1"/>
    </xf>
    <xf numFmtId="171" fontId="17" fillId="7" borderId="12" xfId="1" applyNumberFormat="1" applyFont="1" applyFill="1" applyBorder="1" applyAlignment="1" applyProtection="1">
      <alignment horizontal="center" vertical="center" wrapText="1"/>
      <protection locked="0" hidden="1"/>
    </xf>
    <xf numFmtId="171" fontId="17" fillId="7" borderId="13" xfId="1" applyNumberFormat="1" applyFont="1" applyFill="1" applyBorder="1" applyAlignment="1" applyProtection="1">
      <alignment horizontal="center" vertical="center" wrapText="1"/>
      <protection locked="0" hidden="1"/>
    </xf>
    <xf numFmtId="0" fontId="1" fillId="0" borderId="24" xfId="10" applyBorder="1" applyAlignment="1" applyProtection="1">
      <alignment horizontal="center"/>
      <protection hidden="1"/>
    </xf>
    <xf numFmtId="0" fontId="28" fillId="0" borderId="0" xfId="0" applyFont="1" applyAlignment="1">
      <alignment horizontal="center" vertical="top"/>
    </xf>
    <xf numFmtId="0" fontId="26" fillId="20" borderId="10" xfId="0" applyFont="1" applyFill="1" applyBorder="1" applyAlignment="1" applyProtection="1">
      <alignment horizontal="center" vertical="center"/>
      <protection hidden="1"/>
    </xf>
    <xf numFmtId="0" fontId="28" fillId="0" borderId="0" xfId="0" applyFont="1" applyAlignment="1">
      <alignment horizontal="center"/>
    </xf>
    <xf numFmtId="1" fontId="11" fillId="7" borderId="10" xfId="0" applyNumberFormat="1" applyFont="1" applyFill="1" applyBorder="1" applyAlignment="1" applyProtection="1">
      <alignment horizontal="center"/>
      <protection locked="0" hidden="1"/>
    </xf>
    <xf numFmtId="0" fontId="11" fillId="7" borderId="10" xfId="0" applyFont="1" applyFill="1" applyBorder="1" applyAlignment="1" applyProtection="1">
      <alignment horizontal="center"/>
      <protection locked="0" hidden="1"/>
    </xf>
    <xf numFmtId="0" fontId="29" fillId="0" borderId="0" xfId="0" applyFont="1" applyAlignment="1" applyProtection="1">
      <alignment horizontal="left" vertical="center" wrapText="1"/>
      <protection hidden="1"/>
    </xf>
    <xf numFmtId="14" fontId="29" fillId="0" borderId="0" xfId="0" applyNumberFormat="1" applyFont="1" applyAlignment="1" applyProtection="1">
      <alignment horizontal="left" vertical="center" wrapText="1"/>
      <protection hidden="1"/>
    </xf>
    <xf numFmtId="0" fontId="13" fillId="7" borderId="10" xfId="0" applyFont="1" applyFill="1" applyBorder="1" applyAlignment="1" applyProtection="1">
      <alignment horizontal="center" vertical="center" wrapText="1"/>
      <protection locked="0" hidden="1"/>
    </xf>
    <xf numFmtId="171" fontId="17" fillId="7" borderId="10" xfId="1" applyNumberFormat="1" applyFont="1" applyFill="1" applyBorder="1" applyAlignment="1" applyProtection="1">
      <alignment horizontal="center" vertical="center" wrapText="1"/>
      <protection locked="0" hidden="1"/>
    </xf>
    <xf numFmtId="10" fontId="16" fillId="0" borderId="0" xfId="4" applyNumberFormat="1" applyFont="1" applyFill="1" applyBorder="1" applyAlignment="1" applyProtection="1">
      <alignment horizontal="center"/>
      <protection hidden="1"/>
    </xf>
    <xf numFmtId="0" fontId="1" fillId="0" borderId="0" xfId="10" applyAlignment="1" applyProtection="1">
      <alignment horizontal="center"/>
      <protection hidden="1"/>
    </xf>
    <xf numFmtId="0" fontId="15" fillId="19" borderId="10" xfId="0" applyFont="1" applyFill="1" applyBorder="1" applyAlignment="1">
      <alignment horizontal="center" vertical="center"/>
    </xf>
    <xf numFmtId="49" fontId="1" fillId="7" borderId="10" xfId="4" applyNumberFormat="1" applyFont="1" applyFill="1" applyBorder="1" applyAlignment="1" applyProtection="1">
      <alignment horizontal="center" vertical="center" wrapText="1"/>
      <protection locked="0" hidden="1"/>
    </xf>
    <xf numFmtId="0" fontId="16" fillId="0" borderId="0" xfId="10" applyFont="1" applyAlignment="1" applyProtection="1">
      <alignment horizontal="right"/>
      <protection hidden="1"/>
    </xf>
    <xf numFmtId="0" fontId="15" fillId="19" borderId="10" xfId="0" applyFont="1" applyFill="1" applyBorder="1" applyAlignment="1" applyProtection="1">
      <alignment horizontal="center" vertical="center" wrapText="1"/>
      <protection hidden="1"/>
    </xf>
    <xf numFmtId="10" fontId="1" fillId="7" borderId="10" xfId="4" applyNumberFormat="1" applyFont="1" applyFill="1" applyBorder="1" applyAlignment="1" applyProtection="1">
      <alignment horizontal="center" wrapText="1"/>
      <protection locked="0" hidden="1"/>
    </xf>
    <xf numFmtId="0" fontId="49" fillId="0" borderId="0" xfId="24" applyFill="1" applyBorder="1" applyAlignment="1" applyProtection="1">
      <alignment horizontal="left" vertical="center" wrapText="1"/>
      <protection hidden="1"/>
    </xf>
    <xf numFmtId="0" fontId="49" fillId="7" borderId="0" xfId="24" applyFill="1" applyBorder="1" applyAlignment="1" applyProtection="1">
      <alignment horizontal="left" vertical="center" wrapText="1"/>
      <protection hidden="1"/>
    </xf>
    <xf numFmtId="0" fontId="43" fillId="38" borderId="60" xfId="0" applyFont="1" applyFill="1" applyBorder="1" applyAlignment="1" applyProtection="1">
      <alignment horizontal="center" vertical="center"/>
      <protection hidden="1"/>
    </xf>
    <xf numFmtId="0" fontId="43" fillId="38" borderId="0" xfId="0" applyFont="1" applyFill="1" applyAlignment="1" applyProtection="1">
      <alignment horizontal="center" vertical="center"/>
      <protection hidden="1"/>
    </xf>
    <xf numFmtId="0" fontId="43" fillId="38" borderId="62" xfId="0" applyFont="1" applyFill="1" applyBorder="1" applyAlignment="1" applyProtection="1">
      <alignment horizontal="center" vertical="center"/>
      <protection hidden="1"/>
    </xf>
    <xf numFmtId="0" fontId="44" fillId="7" borderId="10" xfId="0" applyFont="1" applyFill="1" applyBorder="1" applyAlignment="1" applyProtection="1">
      <alignment horizontal="center" vertical="center"/>
      <protection locked="0" hidden="1"/>
    </xf>
    <xf numFmtId="3" fontId="44" fillId="7" borderId="10" xfId="0" applyNumberFormat="1" applyFont="1" applyFill="1" applyBorder="1" applyAlignment="1" applyProtection="1">
      <alignment horizontal="center" vertical="center"/>
      <protection locked="0" hidden="1"/>
    </xf>
    <xf numFmtId="0" fontId="43" fillId="38" borderId="64" xfId="0" applyFont="1" applyFill="1" applyBorder="1" applyAlignment="1" applyProtection="1">
      <alignment horizontal="center" vertical="center" wrapText="1"/>
      <protection hidden="1"/>
    </xf>
    <xf numFmtId="0" fontId="43" fillId="38" borderId="65" xfId="0" applyFont="1" applyFill="1" applyBorder="1" applyAlignment="1" applyProtection="1">
      <alignment horizontal="center" vertical="center" wrapText="1"/>
      <protection hidden="1"/>
    </xf>
    <xf numFmtId="0" fontId="43" fillId="38" borderId="60" xfId="0" applyFont="1" applyFill="1" applyBorder="1" applyAlignment="1" applyProtection="1">
      <alignment horizontal="center" vertical="center" wrapText="1"/>
      <protection hidden="1"/>
    </xf>
    <xf numFmtId="0" fontId="43" fillId="38" borderId="0" xfId="0" applyFont="1" applyFill="1" applyAlignment="1" applyProtection="1">
      <alignment horizontal="center" vertical="center" wrapText="1"/>
      <protection hidden="1"/>
    </xf>
    <xf numFmtId="0" fontId="16" fillId="0" borderId="11" xfId="10" applyFont="1" applyBorder="1" applyAlignment="1" applyProtection="1">
      <alignment horizontal="center" wrapText="1"/>
      <protection hidden="1"/>
    </xf>
    <xf numFmtId="0" fontId="16" fillId="0" borderId="13" xfId="10" applyFont="1" applyBorder="1" applyAlignment="1" applyProtection="1">
      <alignment horizontal="center" wrapText="1"/>
      <protection hidden="1"/>
    </xf>
    <xf numFmtId="14" fontId="44" fillId="7" borderId="10" xfId="0" applyNumberFormat="1" applyFont="1" applyFill="1" applyBorder="1" applyAlignment="1" applyProtection="1">
      <alignment horizontal="center" vertical="center"/>
      <protection locked="0" hidden="1"/>
    </xf>
    <xf numFmtId="0" fontId="0" fillId="7" borderId="42" xfId="0" applyFill="1" applyBorder="1" applyAlignment="1">
      <alignment horizontal="left" vertical="center" indent="4"/>
    </xf>
    <xf numFmtId="0" fontId="0" fillId="7" borderId="43" xfId="0" applyFill="1" applyBorder="1" applyAlignment="1">
      <alignment horizontal="left" vertical="center" indent="4"/>
    </xf>
    <xf numFmtId="0" fontId="0" fillId="7" borderId="22" xfId="0" applyFill="1" applyBorder="1" applyAlignment="1">
      <alignment horizontal="left" vertical="center" indent="4"/>
    </xf>
    <xf numFmtId="0" fontId="26" fillId="20" borderId="25" xfId="0" applyFont="1" applyFill="1" applyBorder="1" applyAlignment="1" applyProtection="1">
      <alignment horizontal="center" vertical="center"/>
      <protection hidden="1"/>
    </xf>
    <xf numFmtId="0" fontId="26" fillId="20" borderId="42" xfId="0" applyFont="1" applyFill="1" applyBorder="1" applyAlignment="1" applyProtection="1">
      <alignment horizontal="center" vertical="center"/>
      <protection hidden="1"/>
    </xf>
    <xf numFmtId="0" fontId="26" fillId="20" borderId="43" xfId="0" applyFont="1" applyFill="1" applyBorder="1" applyAlignment="1" applyProtection="1">
      <alignment horizontal="center" vertical="center"/>
      <protection hidden="1"/>
    </xf>
    <xf numFmtId="0" fontId="10" fillId="19" borderId="25" xfId="0" applyFont="1" applyFill="1" applyBorder="1" applyAlignment="1" applyProtection="1">
      <alignment horizontal="left" vertical="center"/>
      <protection hidden="1"/>
    </xf>
    <xf numFmtId="0" fontId="10" fillId="19" borderId="44" xfId="0" applyFont="1" applyFill="1" applyBorder="1" applyAlignment="1" applyProtection="1">
      <alignment horizontal="left" vertical="center"/>
      <protection hidden="1"/>
    </xf>
    <xf numFmtId="0" fontId="10" fillId="19" borderId="7" xfId="0" applyFont="1" applyFill="1" applyBorder="1" applyAlignment="1" applyProtection="1">
      <alignment horizontal="left" vertical="center"/>
      <protection hidden="1"/>
    </xf>
    <xf numFmtId="0" fontId="10" fillId="19" borderId="9" xfId="0" applyFont="1" applyFill="1" applyBorder="1" applyAlignment="1" applyProtection="1">
      <alignment horizontal="left" vertical="center"/>
      <protection hidden="1"/>
    </xf>
    <xf numFmtId="0" fontId="10" fillId="19" borderId="8" xfId="0" applyFont="1" applyFill="1" applyBorder="1" applyAlignment="1" applyProtection="1">
      <alignment horizontal="left" vertical="center"/>
      <protection hidden="1"/>
    </xf>
    <xf numFmtId="0" fontId="17" fillId="21" borderId="42" xfId="0" applyFont="1" applyFill="1" applyBorder="1" applyAlignment="1">
      <alignment horizontal="left" vertical="center" indent="4"/>
    </xf>
    <xf numFmtId="0" fontId="17" fillId="7" borderId="42" xfId="0" applyFont="1" applyFill="1" applyBorder="1" applyAlignment="1">
      <alignment horizontal="left" vertical="center" indent="4"/>
    </xf>
    <xf numFmtId="0" fontId="10" fillId="19" borderId="45" xfId="0" applyFont="1" applyFill="1" applyBorder="1" applyAlignment="1" applyProtection="1">
      <alignment horizontal="left" vertical="center"/>
      <protection hidden="1"/>
    </xf>
    <xf numFmtId="0" fontId="10" fillId="19" borderId="7" xfId="0" applyFont="1" applyFill="1" applyBorder="1" applyProtection="1">
      <protection hidden="1"/>
    </xf>
    <xf numFmtId="0" fontId="10" fillId="19" borderId="9" xfId="0" applyFont="1" applyFill="1" applyBorder="1" applyProtection="1">
      <protection hidden="1"/>
    </xf>
    <xf numFmtId="170" fontId="11" fillId="7" borderId="11" xfId="0" applyNumberFormat="1" applyFont="1" applyFill="1" applyBorder="1" applyAlignment="1" applyProtection="1">
      <alignment horizontal="center" vertical="center"/>
      <protection locked="0" hidden="1"/>
    </xf>
    <xf numFmtId="170" fontId="11" fillId="7" borderId="12" xfId="0" applyNumberFormat="1" applyFont="1" applyFill="1" applyBorder="1" applyAlignment="1" applyProtection="1">
      <alignment horizontal="center" vertical="center"/>
      <protection locked="0" hidden="1"/>
    </xf>
    <xf numFmtId="170" fontId="11" fillId="7" borderId="13" xfId="0" applyNumberFormat="1" applyFont="1" applyFill="1" applyBorder="1" applyAlignment="1" applyProtection="1">
      <alignment horizontal="center" vertical="center"/>
      <protection locked="0" hidden="1"/>
    </xf>
    <xf numFmtId="0" fontId="10" fillId="19" borderId="7" xfId="0" applyFont="1" applyFill="1" applyBorder="1" applyAlignment="1" applyProtection="1">
      <alignment vertical="center" wrapText="1"/>
      <protection hidden="1"/>
    </xf>
    <xf numFmtId="0" fontId="10" fillId="19" borderId="9" xfId="0" applyFont="1" applyFill="1" applyBorder="1" applyAlignment="1" applyProtection="1">
      <alignment vertical="center" wrapText="1"/>
      <protection hidden="1"/>
    </xf>
    <xf numFmtId="0" fontId="10" fillId="19" borderId="7" xfId="0" applyFont="1" applyFill="1" applyBorder="1" applyAlignment="1" applyProtection="1">
      <alignment wrapText="1"/>
      <protection hidden="1"/>
    </xf>
    <xf numFmtId="0" fontId="10" fillId="19" borderId="9" xfId="0" applyFont="1" applyFill="1" applyBorder="1" applyAlignment="1" applyProtection="1">
      <alignment wrapText="1"/>
      <protection hidden="1"/>
    </xf>
    <xf numFmtId="0" fontId="15" fillId="9" borderId="61" xfId="0" applyFont="1" applyFill="1" applyBorder="1" applyAlignment="1">
      <alignment horizontal="center" vertical="center"/>
    </xf>
    <xf numFmtId="0" fontId="15" fillId="9" borderId="0" xfId="0" applyFont="1" applyFill="1" applyAlignment="1">
      <alignment horizontal="center" vertical="center"/>
    </xf>
    <xf numFmtId="3" fontId="3" fillId="7" borderId="10" xfId="20" applyNumberFormat="1" applyFont="1" applyFill="1" applyBorder="1" applyAlignment="1" applyProtection="1">
      <alignment horizontal="center" vertical="center" wrapText="1"/>
      <protection locked="0"/>
    </xf>
    <xf numFmtId="0" fontId="9" fillId="0" borderId="54" xfId="0" applyFont="1" applyBorder="1" applyAlignment="1" applyProtection="1">
      <alignment horizontal="center" wrapText="1"/>
      <protection hidden="1"/>
    </xf>
    <xf numFmtId="0" fontId="9" fillId="0" borderId="55" xfId="0" applyFont="1" applyBorder="1" applyAlignment="1" applyProtection="1">
      <alignment horizontal="center" wrapText="1"/>
      <protection hidden="1"/>
    </xf>
    <xf numFmtId="0" fontId="9" fillId="0" borderId="0" xfId="0" applyFont="1" applyAlignment="1" applyProtection="1">
      <alignment horizontal="center"/>
      <protection hidden="1"/>
    </xf>
    <xf numFmtId="0" fontId="9" fillId="0" borderId="56" xfId="0" applyFont="1" applyBorder="1" applyAlignment="1" applyProtection="1">
      <alignment horizontal="center" vertical="center" wrapText="1"/>
      <protection hidden="1"/>
    </xf>
    <xf numFmtId="0" fontId="9" fillId="0" borderId="57" xfId="0" applyFont="1" applyBorder="1" applyAlignment="1" applyProtection="1">
      <alignment horizontal="center" vertical="center" wrapText="1"/>
      <protection hidden="1"/>
    </xf>
    <xf numFmtId="0" fontId="0" fillId="7" borderId="22" xfId="0" applyFill="1" applyBorder="1" applyAlignment="1" applyProtection="1">
      <alignment horizontal="left" vertical="center" indent="4"/>
    </xf>
    <xf numFmtId="0" fontId="0" fillId="7" borderId="42" xfId="0" applyFill="1" applyBorder="1" applyAlignment="1" applyProtection="1">
      <alignment horizontal="left" vertical="center" indent="4"/>
    </xf>
    <xf numFmtId="0" fontId="0" fillId="7" borderId="43" xfId="0" applyFill="1" applyBorder="1" applyAlignment="1" applyProtection="1">
      <alignment horizontal="left" vertical="center" indent="4"/>
    </xf>
    <xf numFmtId="0" fontId="0" fillId="7" borderId="22" xfId="0" applyFill="1" applyBorder="1" applyAlignment="1" applyProtection="1">
      <alignment horizontal="left" vertical="center"/>
    </xf>
    <xf numFmtId="0" fontId="17" fillId="21" borderId="42" xfId="0" applyFont="1" applyFill="1" applyBorder="1" applyAlignment="1" applyProtection="1">
      <alignment horizontal="left" vertical="center" indent="4"/>
    </xf>
    <xf numFmtId="0" fontId="17" fillId="7" borderId="42" xfId="0" applyFont="1" applyFill="1" applyBorder="1" applyAlignment="1" applyProtection="1">
      <alignment horizontal="left" vertical="center" indent="4"/>
    </xf>
    <xf numFmtId="0" fontId="11" fillId="3" borderId="7" xfId="0" applyFont="1" applyFill="1" applyBorder="1" applyAlignment="1" applyProtection="1">
      <alignment horizontal="center"/>
      <protection hidden="1"/>
    </xf>
    <xf numFmtId="0" fontId="11" fillId="3" borderId="9" xfId="0" applyFont="1" applyFill="1" applyBorder="1" applyAlignment="1" applyProtection="1">
      <alignment horizontal="center"/>
      <protection hidden="1"/>
    </xf>
    <xf numFmtId="1" fontId="11" fillId="3" borderId="10" xfId="0" applyNumberFormat="1" applyFont="1" applyFill="1" applyBorder="1" applyAlignment="1" applyProtection="1">
      <alignment horizontal="center"/>
      <protection hidden="1"/>
    </xf>
    <xf numFmtId="0" fontId="11" fillId="3" borderId="10" xfId="0" applyFont="1" applyFill="1" applyBorder="1" applyAlignment="1" applyProtection="1">
      <alignment horizontal="center"/>
      <protection hidden="1"/>
    </xf>
    <xf numFmtId="170" fontId="11" fillId="3" borderId="11" xfId="0" applyNumberFormat="1" applyFont="1" applyFill="1" applyBorder="1" applyAlignment="1" applyProtection="1">
      <alignment horizontal="center" vertical="center"/>
      <protection hidden="1"/>
    </xf>
    <xf numFmtId="170" fontId="11" fillId="3" borderId="12" xfId="0" applyNumberFormat="1" applyFont="1" applyFill="1" applyBorder="1" applyAlignment="1" applyProtection="1">
      <alignment horizontal="center" vertical="center"/>
      <protection hidden="1"/>
    </xf>
    <xf numFmtId="170" fontId="11" fillId="3" borderId="13" xfId="0" applyNumberFormat="1" applyFont="1" applyFill="1" applyBorder="1" applyAlignment="1" applyProtection="1">
      <alignment horizontal="center" vertical="center"/>
      <protection hidden="1"/>
    </xf>
    <xf numFmtId="0" fontId="0" fillId="3" borderId="20" xfId="0" applyFill="1" applyBorder="1" applyAlignment="1" applyProtection="1">
      <alignment horizontal="center" vertical="center"/>
    </xf>
    <xf numFmtId="0" fontId="0" fillId="3" borderId="18" xfId="0" applyFill="1" applyBorder="1" applyAlignment="1" applyProtection="1">
      <alignment horizontal="center" vertical="center"/>
    </xf>
    <xf numFmtId="0" fontId="0" fillId="3" borderId="21" xfId="0" applyFill="1" applyBorder="1" applyAlignment="1" applyProtection="1">
      <alignment horizontal="center" vertical="center"/>
    </xf>
    <xf numFmtId="0" fontId="0" fillId="3" borderId="38" xfId="0" applyFill="1" applyBorder="1" applyAlignment="1" applyProtection="1">
      <alignment horizontal="center" vertical="center"/>
    </xf>
    <xf numFmtId="0" fontId="0" fillId="3" borderId="24" xfId="0" applyFill="1" applyBorder="1" applyAlignment="1" applyProtection="1">
      <alignment horizontal="center" vertical="center"/>
    </xf>
    <xf numFmtId="0" fontId="0" fillId="3" borderId="39" xfId="0" applyFill="1" applyBorder="1" applyAlignment="1" applyProtection="1">
      <alignment horizontal="center" vertical="center"/>
    </xf>
    <xf numFmtId="166" fontId="0" fillId="3" borderId="20" xfId="18" applyFont="1" applyFill="1" applyBorder="1" applyAlignment="1" applyProtection="1">
      <alignment horizontal="center" vertical="center"/>
    </xf>
    <xf numFmtId="166" fontId="0" fillId="3" borderId="18" xfId="18" applyFont="1" applyFill="1" applyBorder="1" applyAlignment="1" applyProtection="1">
      <alignment horizontal="center" vertical="center"/>
    </xf>
    <xf numFmtId="166" fontId="0" fillId="3" borderId="21" xfId="18" applyFont="1" applyFill="1" applyBorder="1" applyAlignment="1" applyProtection="1">
      <alignment horizontal="center" vertical="center"/>
    </xf>
    <xf numFmtId="166" fontId="0" fillId="3" borderId="38" xfId="18" applyFont="1" applyFill="1" applyBorder="1" applyAlignment="1" applyProtection="1">
      <alignment horizontal="center" vertical="center"/>
    </xf>
    <xf numFmtId="166" fontId="0" fillId="3" borderId="24" xfId="18" applyFont="1" applyFill="1" applyBorder="1" applyAlignment="1" applyProtection="1">
      <alignment horizontal="center" vertical="center"/>
    </xf>
    <xf numFmtId="166" fontId="0" fillId="3" borderId="39" xfId="18" applyFont="1" applyFill="1" applyBorder="1" applyAlignment="1" applyProtection="1">
      <alignment horizontal="center" vertical="center"/>
    </xf>
    <xf numFmtId="0" fontId="43" fillId="3" borderId="66" xfId="0" applyFont="1" applyFill="1" applyBorder="1" applyAlignment="1" applyProtection="1">
      <alignment horizontal="center" vertical="center" wrapText="1"/>
      <protection hidden="1"/>
    </xf>
    <xf numFmtId="0" fontId="44" fillId="3" borderId="66" xfId="0" applyFont="1" applyFill="1" applyBorder="1" applyAlignment="1" applyProtection="1">
      <alignment horizontal="center" vertical="center"/>
      <protection hidden="1"/>
    </xf>
    <xf numFmtId="0" fontId="13" fillId="0" borderId="10" xfId="0" applyFont="1" applyBorder="1" applyAlignment="1" applyProtection="1">
      <alignment horizontal="center" vertical="center"/>
      <protection hidden="1"/>
    </xf>
    <xf numFmtId="0" fontId="0" fillId="42" borderId="11" xfId="0" applyFill="1" applyBorder="1" applyAlignment="1" applyProtection="1">
      <alignment horizontal="center" vertical="center" wrapText="1"/>
    </xf>
    <xf numFmtId="0" fontId="0" fillId="42" borderId="12" xfId="0" applyFill="1" applyBorder="1" applyAlignment="1" applyProtection="1">
      <alignment horizontal="center" vertical="center" wrapText="1"/>
    </xf>
    <xf numFmtId="0" fontId="0" fillId="42" borderId="13" xfId="0" applyFill="1" applyBorder="1" applyAlignment="1" applyProtection="1">
      <alignment horizontal="center" vertical="center" wrapText="1"/>
    </xf>
    <xf numFmtId="0" fontId="3" fillId="3" borderId="10" xfId="0" applyFont="1" applyFill="1" applyBorder="1" applyAlignment="1" applyProtection="1">
      <alignment horizontal="center" vertical="center" wrapText="1"/>
      <protection hidden="1"/>
    </xf>
    <xf numFmtId="0" fontId="44" fillId="3" borderId="71" xfId="0" applyFont="1" applyFill="1" applyBorder="1" applyAlignment="1" applyProtection="1">
      <alignment horizontal="center" vertical="center"/>
      <protection hidden="1"/>
    </xf>
    <xf numFmtId="0" fontId="43" fillId="3" borderId="71" xfId="0" applyFont="1" applyFill="1" applyBorder="1" applyAlignment="1" applyProtection="1">
      <alignment horizontal="center" vertical="center" wrapText="1"/>
      <protection hidden="1"/>
    </xf>
    <xf numFmtId="0" fontId="43" fillId="3" borderId="70" xfId="0" applyFont="1" applyFill="1" applyBorder="1" applyAlignment="1" applyProtection="1">
      <alignment horizontal="center" vertical="center" wrapText="1"/>
      <protection hidden="1"/>
    </xf>
    <xf numFmtId="0" fontId="44" fillId="3" borderId="67" xfId="0" applyFont="1" applyFill="1" applyBorder="1" applyAlignment="1" applyProtection="1">
      <alignment horizontal="center" vertical="center"/>
      <protection hidden="1"/>
    </xf>
    <xf numFmtId="0" fontId="44" fillId="3" borderId="68" xfId="0" applyFont="1" applyFill="1" applyBorder="1" applyAlignment="1" applyProtection="1">
      <alignment horizontal="center" vertical="center"/>
      <protection hidden="1"/>
    </xf>
    <xf numFmtId="0" fontId="44" fillId="3" borderId="69" xfId="0" applyFont="1" applyFill="1" applyBorder="1" applyAlignment="1" applyProtection="1">
      <alignment horizontal="center" vertical="center"/>
      <protection hidden="1"/>
    </xf>
    <xf numFmtId="0" fontId="44" fillId="3" borderId="10" xfId="0" applyFont="1" applyFill="1" applyBorder="1" applyAlignment="1" applyProtection="1">
      <alignment horizontal="center" vertical="center"/>
      <protection hidden="1"/>
    </xf>
    <xf numFmtId="49" fontId="1" fillId="3" borderId="10" xfId="4" applyNumberFormat="1" applyFont="1" applyFill="1" applyBorder="1" applyAlignment="1" applyProtection="1">
      <alignment horizontal="center" vertical="center" wrapText="1"/>
      <protection hidden="1"/>
    </xf>
    <xf numFmtId="10" fontId="1" fillId="3" borderId="10" xfId="4" applyNumberFormat="1" applyFont="1" applyFill="1" applyBorder="1" applyAlignment="1" applyProtection="1">
      <alignment horizontal="center" wrapText="1"/>
      <protection hidden="1"/>
    </xf>
    <xf numFmtId="0" fontId="16" fillId="3" borderId="0" xfId="10" applyFont="1" applyFill="1" applyAlignment="1" applyProtection="1">
      <alignment horizontal="right"/>
      <protection hidden="1"/>
    </xf>
    <xf numFmtId="10" fontId="16" fillId="3" borderId="0" xfId="4" applyNumberFormat="1" applyFont="1" applyFill="1" applyBorder="1" applyAlignment="1" applyProtection="1">
      <alignment horizontal="center"/>
      <protection hidden="1"/>
    </xf>
    <xf numFmtId="0" fontId="15" fillId="19" borderId="10" xfId="0" applyFont="1" applyFill="1" applyBorder="1" applyAlignment="1" applyProtection="1">
      <alignment horizontal="center" vertical="center"/>
    </xf>
    <xf numFmtId="0" fontId="48" fillId="10" borderId="63" xfId="0" applyFont="1" applyFill="1" applyBorder="1" applyAlignment="1" applyProtection="1">
      <alignment horizontal="center" vertical="center" wrapText="1"/>
      <protection hidden="1"/>
    </xf>
    <xf numFmtId="3" fontId="44" fillId="3" borderId="10" xfId="0" applyNumberFormat="1" applyFont="1" applyFill="1" applyBorder="1" applyAlignment="1" applyProtection="1">
      <alignment horizontal="center" vertical="center"/>
      <protection hidden="1"/>
    </xf>
    <xf numFmtId="0" fontId="16" fillId="3" borderId="11" xfId="10" applyFont="1" applyFill="1" applyBorder="1" applyAlignment="1" applyProtection="1">
      <alignment horizontal="center" wrapText="1"/>
      <protection hidden="1"/>
    </xf>
    <xf numFmtId="0" fontId="16" fillId="3" borderId="13" xfId="10" applyFont="1" applyFill="1" applyBorder="1" applyAlignment="1" applyProtection="1">
      <alignment horizontal="center" wrapText="1"/>
      <protection hidden="1"/>
    </xf>
    <xf numFmtId="14" fontId="44" fillId="3" borderId="10" xfId="0" applyNumberFormat="1" applyFont="1" applyFill="1" applyBorder="1" applyAlignment="1" applyProtection="1">
      <alignment horizontal="center" vertical="center"/>
      <protection hidden="1"/>
    </xf>
    <xf numFmtId="0" fontId="48" fillId="10" borderId="0" xfId="0" applyFont="1" applyFill="1" applyAlignment="1" applyProtection="1">
      <alignment horizontal="center" vertical="center" wrapText="1"/>
      <protection hidden="1"/>
    </xf>
    <xf numFmtId="0" fontId="48" fillId="10" borderId="62" xfId="0" applyFont="1" applyFill="1" applyBorder="1" applyAlignment="1" applyProtection="1">
      <alignment horizontal="center" vertical="center" wrapText="1"/>
      <protection hidden="1"/>
    </xf>
    <xf numFmtId="0" fontId="13" fillId="0" borderId="10" xfId="0" applyFont="1" applyBorder="1" applyAlignment="1" applyProtection="1">
      <alignment horizontal="center" vertical="center" wrapText="1"/>
      <protection hidden="1"/>
    </xf>
    <xf numFmtId="175" fontId="13" fillId="0" borderId="10" xfId="20" applyNumberFormat="1" applyFont="1" applyBorder="1" applyAlignment="1" applyProtection="1">
      <alignment horizontal="center" vertical="center"/>
      <protection hidden="1"/>
    </xf>
    <xf numFmtId="174" fontId="13" fillId="0" borderId="10" xfId="18" applyNumberFormat="1" applyFont="1" applyFill="1" applyBorder="1" applyAlignment="1" applyProtection="1">
      <alignment horizontal="center" vertical="center" wrapText="1"/>
      <protection hidden="1"/>
    </xf>
    <xf numFmtId="174" fontId="13" fillId="0" borderId="11" xfId="18" applyNumberFormat="1" applyFont="1" applyFill="1" applyBorder="1" applyAlignment="1" applyProtection="1">
      <alignment horizontal="center" vertical="center" wrapText="1"/>
      <protection hidden="1"/>
    </xf>
    <xf numFmtId="174" fontId="13" fillId="0" borderId="12" xfId="18" applyNumberFormat="1" applyFont="1" applyFill="1" applyBorder="1" applyAlignment="1" applyProtection="1">
      <alignment horizontal="center" vertical="center" wrapText="1"/>
      <protection hidden="1"/>
    </xf>
    <xf numFmtId="174" fontId="13" fillId="0" borderId="13" xfId="18" applyNumberFormat="1" applyFont="1" applyFill="1" applyBorder="1" applyAlignment="1" applyProtection="1">
      <alignment horizontal="center" vertical="center" wrapText="1"/>
      <protection hidden="1"/>
    </xf>
    <xf numFmtId="174" fontId="13" fillId="7" borderId="10" xfId="18" applyNumberFormat="1" applyFont="1" applyFill="1" applyBorder="1" applyAlignment="1" applyProtection="1">
      <alignment horizontal="center" vertical="center" wrapText="1"/>
      <protection locked="0" hidden="1"/>
    </xf>
    <xf numFmtId="0" fontId="28" fillId="0" borderId="0" xfId="0" applyFont="1" applyAlignment="1" applyProtection="1">
      <alignment horizontal="center" vertical="top"/>
    </xf>
    <xf numFmtId="0" fontId="28" fillId="0" borderId="0" xfId="0" applyFont="1" applyAlignment="1" applyProtection="1">
      <alignment horizontal="center"/>
    </xf>
    <xf numFmtId="0" fontId="15" fillId="10" borderId="10" xfId="0" applyFont="1" applyFill="1" applyBorder="1" applyAlignment="1" applyProtection="1">
      <alignment horizontal="center" vertical="center" wrapText="1"/>
      <protection hidden="1"/>
    </xf>
    <xf numFmtId="0" fontId="3" fillId="36" borderId="11" xfId="0" applyFont="1" applyFill="1" applyBorder="1" applyAlignment="1" applyProtection="1">
      <alignment horizontal="center" vertical="center" wrapText="1"/>
      <protection hidden="1"/>
    </xf>
    <xf numFmtId="0" fontId="3" fillId="36" borderId="12" xfId="0" applyFont="1" applyFill="1" applyBorder="1" applyAlignment="1" applyProtection="1">
      <alignment horizontal="center" vertical="center" wrapText="1"/>
      <protection hidden="1"/>
    </xf>
    <xf numFmtId="0" fontId="3" fillId="36" borderId="13" xfId="0" applyFont="1" applyFill="1" applyBorder="1" applyAlignment="1" applyProtection="1">
      <alignment horizontal="center" vertical="center" wrapText="1"/>
      <protection hidden="1"/>
    </xf>
    <xf numFmtId="0" fontId="13" fillId="3" borderId="10" xfId="0" applyFont="1" applyFill="1" applyBorder="1" applyAlignment="1" applyProtection="1">
      <alignment horizontal="center" vertical="center"/>
      <protection hidden="1"/>
    </xf>
    <xf numFmtId="0" fontId="13" fillId="3" borderId="10" xfId="0" applyFont="1" applyFill="1" applyBorder="1" applyAlignment="1" applyProtection="1">
      <alignment horizontal="center" vertical="center" wrapText="1"/>
      <protection hidden="1"/>
    </xf>
    <xf numFmtId="175" fontId="13" fillId="3" borderId="10" xfId="20" applyNumberFormat="1" applyFont="1" applyFill="1" applyBorder="1" applyAlignment="1" applyProtection="1">
      <alignment horizontal="center" vertical="center"/>
      <protection hidden="1"/>
    </xf>
    <xf numFmtId="0" fontId="15" fillId="19" borderId="40" xfId="0" applyFont="1" applyFill="1" applyBorder="1" applyAlignment="1">
      <alignment horizontal="center" vertical="center"/>
    </xf>
    <xf numFmtId="0" fontId="15" fillId="19" borderId="41" xfId="0" applyFont="1" applyFill="1" applyBorder="1" applyAlignment="1">
      <alignment horizontal="center" vertical="center"/>
    </xf>
    <xf numFmtId="0" fontId="13" fillId="7" borderId="10" xfId="0" applyFont="1" applyFill="1" applyBorder="1" applyAlignment="1" applyProtection="1">
      <alignment horizontal="center" vertical="center"/>
      <protection locked="0"/>
    </xf>
    <xf numFmtId="10" fontId="13" fillId="7" borderId="10" xfId="19" applyNumberFormat="1" applyFont="1" applyFill="1" applyBorder="1" applyAlignment="1" applyProtection="1">
      <alignment horizontal="center" vertical="center" wrapText="1"/>
      <protection locked="0"/>
    </xf>
    <xf numFmtId="0" fontId="13" fillId="7" borderId="10" xfId="0" applyFont="1" applyFill="1" applyBorder="1" applyAlignment="1" applyProtection="1">
      <alignment horizontal="center" vertical="center" wrapText="1"/>
      <protection locked="0"/>
    </xf>
    <xf numFmtId="0" fontId="48" fillId="10" borderId="10" xfId="0" applyFont="1" applyFill="1" applyBorder="1" applyAlignment="1" applyProtection="1">
      <alignment horizontal="center" vertical="center" wrapText="1"/>
      <protection hidden="1"/>
    </xf>
    <xf numFmtId="0" fontId="29" fillId="0" borderId="0" xfId="0" applyFont="1" applyAlignment="1" applyProtection="1">
      <alignment horizontal="center" vertical="center" wrapText="1"/>
      <protection hidden="1"/>
    </xf>
    <xf numFmtId="14" fontId="29" fillId="0" borderId="0" xfId="0" applyNumberFormat="1" applyFont="1" applyAlignment="1" applyProtection="1">
      <alignment horizontal="center" vertical="center" wrapText="1"/>
      <protection hidden="1"/>
    </xf>
    <xf numFmtId="0" fontId="0" fillId="21" borderId="42" xfId="0" applyFill="1" applyBorder="1" applyAlignment="1">
      <alignment horizontal="left" vertical="center" indent="4"/>
    </xf>
    <xf numFmtId="0" fontId="0" fillId="21" borderId="43" xfId="0" applyFill="1" applyBorder="1" applyAlignment="1">
      <alignment horizontal="left" vertical="center" indent="4"/>
    </xf>
    <xf numFmtId="0" fontId="0" fillId="0" borderId="10" xfId="0" applyBorder="1" applyAlignment="1">
      <alignment horizontal="center" vertical="center"/>
    </xf>
    <xf numFmtId="0" fontId="0" fillId="7" borderId="10" xfId="0" applyFill="1" applyBorder="1" applyAlignment="1" applyProtection="1">
      <alignment horizontal="center" vertical="center"/>
      <protection locked="0"/>
    </xf>
    <xf numFmtId="0" fontId="21" fillId="9" borderId="19" xfId="0" applyFont="1" applyFill="1" applyBorder="1" applyAlignment="1">
      <alignment horizontal="center"/>
    </xf>
    <xf numFmtId="0" fontId="21" fillId="9" borderId="0" xfId="0" applyFont="1" applyFill="1" applyAlignment="1">
      <alignment horizontal="center"/>
    </xf>
    <xf numFmtId="0" fontId="14" fillId="17" borderId="10" xfId="0" applyFont="1" applyFill="1" applyBorder="1" applyAlignment="1">
      <alignment horizontal="center" vertical="center"/>
    </xf>
    <xf numFmtId="0" fontId="0" fillId="0" borderId="5" xfId="0" applyBorder="1" applyAlignment="1">
      <alignment horizontal="center"/>
    </xf>
    <xf numFmtId="175" fontId="13" fillId="23" borderId="10" xfId="20" applyNumberFormat="1" applyFont="1" applyFill="1" applyBorder="1" applyAlignment="1" applyProtection="1">
      <alignment horizontal="center" vertical="center" wrapText="1"/>
      <protection hidden="1"/>
    </xf>
    <xf numFmtId="10" fontId="13" fillId="0" borderId="10" xfId="19" applyNumberFormat="1" applyFont="1" applyFill="1" applyBorder="1" applyAlignment="1" applyProtection="1">
      <alignment horizontal="center" vertical="center" wrapText="1"/>
      <protection hidden="1"/>
    </xf>
    <xf numFmtId="0" fontId="48" fillId="10" borderId="64" xfId="0" applyFont="1" applyFill="1" applyBorder="1" applyAlignment="1" applyProtection="1">
      <alignment horizontal="center" vertical="center" wrapText="1"/>
      <protection hidden="1"/>
    </xf>
    <xf numFmtId="0" fontId="48" fillId="10" borderId="24" xfId="0" applyFont="1" applyFill="1" applyBorder="1" applyAlignment="1" applyProtection="1">
      <alignment horizontal="center" vertical="center" wrapText="1"/>
      <protection hidden="1"/>
    </xf>
    <xf numFmtId="0" fontId="48" fillId="10" borderId="65" xfId="0" applyFont="1" applyFill="1" applyBorder="1" applyAlignment="1" applyProtection="1">
      <alignment horizontal="center" vertical="center" wrapText="1"/>
      <protection hidden="1"/>
    </xf>
    <xf numFmtId="0" fontId="13" fillId="0" borderId="11" xfId="0" applyFont="1" applyBorder="1" applyAlignment="1" applyProtection="1">
      <alignment horizontal="center" vertical="center" wrapText="1"/>
      <protection hidden="1"/>
    </xf>
    <xf numFmtId="0" fontId="13" fillId="0" borderId="12" xfId="0" applyFont="1" applyBorder="1" applyAlignment="1" applyProtection="1">
      <alignment horizontal="center" vertical="center" wrapText="1"/>
      <protection hidden="1"/>
    </xf>
    <xf numFmtId="0" fontId="13" fillId="0" borderId="13" xfId="0" applyFont="1" applyBorder="1" applyAlignment="1" applyProtection="1">
      <alignment horizontal="center" vertical="center" wrapText="1"/>
      <protection hidden="1"/>
    </xf>
    <xf numFmtId="0" fontId="3" fillId="24" borderId="11" xfId="0" applyFont="1" applyFill="1" applyBorder="1" applyAlignment="1" applyProtection="1">
      <alignment horizontal="center" vertical="center" wrapText="1"/>
      <protection hidden="1"/>
    </xf>
    <xf numFmtId="0" fontId="3" fillId="24" borderId="12" xfId="0" applyFont="1" applyFill="1" applyBorder="1" applyAlignment="1" applyProtection="1">
      <alignment horizontal="center" vertical="center" wrapText="1"/>
      <protection hidden="1"/>
    </xf>
    <xf numFmtId="0" fontId="3" fillId="24" borderId="13" xfId="0" applyFont="1" applyFill="1" applyBorder="1" applyAlignment="1" applyProtection="1">
      <alignment horizontal="center" vertical="center" wrapText="1"/>
      <protection hidden="1"/>
    </xf>
    <xf numFmtId="0" fontId="3" fillId="36" borderId="10" xfId="0" applyFont="1" applyFill="1" applyBorder="1" applyAlignment="1" applyProtection="1">
      <alignment horizontal="center" vertical="center" wrapText="1"/>
      <protection hidden="1"/>
    </xf>
    <xf numFmtId="3" fontId="3" fillId="36" borderId="10" xfId="20" applyNumberFormat="1" applyFont="1" applyFill="1" applyBorder="1" applyAlignment="1" applyProtection="1">
      <alignment horizontal="center" vertical="center" wrapText="1"/>
    </xf>
    <xf numFmtId="175" fontId="13" fillId="0" borderId="11" xfId="20" applyNumberFormat="1" applyFont="1" applyFill="1" applyBorder="1" applyAlignment="1" applyProtection="1">
      <alignment horizontal="center" vertical="center" wrapText="1"/>
      <protection hidden="1"/>
    </xf>
    <xf numFmtId="175" fontId="13" fillId="0" borderId="12" xfId="20" applyNumberFormat="1" applyFont="1" applyFill="1" applyBorder="1" applyAlignment="1" applyProtection="1">
      <alignment horizontal="center" vertical="center" wrapText="1"/>
      <protection hidden="1"/>
    </xf>
    <xf numFmtId="175" fontId="13" fillId="0" borderId="13" xfId="20" applyNumberFormat="1" applyFont="1" applyFill="1" applyBorder="1" applyAlignment="1" applyProtection="1">
      <alignment horizontal="center" vertical="center" wrapText="1"/>
      <protection hidden="1"/>
    </xf>
    <xf numFmtId="0" fontId="13" fillId="7" borderId="20" xfId="0" applyFont="1" applyFill="1" applyBorder="1" applyAlignment="1" applyProtection="1">
      <alignment horizontal="center" vertical="center" wrapText="1"/>
      <protection locked="0"/>
    </xf>
    <xf numFmtId="0" fontId="13" fillId="7" borderId="18" xfId="0" applyFont="1" applyFill="1" applyBorder="1" applyAlignment="1" applyProtection="1">
      <alignment horizontal="center" vertical="center" wrapText="1"/>
      <protection locked="0"/>
    </xf>
    <xf numFmtId="0" fontId="13" fillId="7" borderId="21" xfId="0" applyFont="1" applyFill="1" applyBorder="1" applyAlignment="1" applyProtection="1">
      <alignment horizontal="center" vertical="center" wrapText="1"/>
      <protection locked="0"/>
    </xf>
    <xf numFmtId="0" fontId="13" fillId="7" borderId="38" xfId="0" applyFont="1" applyFill="1" applyBorder="1" applyAlignment="1" applyProtection="1">
      <alignment horizontal="center" vertical="center" wrapText="1"/>
      <protection locked="0"/>
    </xf>
    <xf numFmtId="0" fontId="13" fillId="7" borderId="24" xfId="0" applyFont="1" applyFill="1" applyBorder="1" applyAlignment="1" applyProtection="1">
      <alignment horizontal="center" vertical="center" wrapText="1"/>
      <protection locked="0"/>
    </xf>
    <xf numFmtId="0" fontId="13" fillId="7" borderId="39" xfId="0" applyFont="1" applyFill="1" applyBorder="1" applyAlignment="1" applyProtection="1">
      <alignment horizontal="center" vertical="center" wrapText="1"/>
      <protection locked="0"/>
    </xf>
    <xf numFmtId="0" fontId="10" fillId="19" borderId="26" xfId="0" applyFont="1" applyFill="1" applyBorder="1" applyAlignment="1" applyProtection="1">
      <alignment horizontal="center" vertical="center" wrapText="1"/>
      <protection hidden="1"/>
    </xf>
    <xf numFmtId="0" fontId="10" fillId="19" borderId="27" xfId="0" applyFont="1" applyFill="1" applyBorder="1" applyAlignment="1" applyProtection="1">
      <alignment horizontal="center" vertical="center" wrapText="1"/>
      <protection hidden="1"/>
    </xf>
    <xf numFmtId="0" fontId="10" fillId="19" borderId="28" xfId="0" applyFont="1" applyFill="1" applyBorder="1" applyAlignment="1" applyProtection="1">
      <alignment horizontal="center" vertical="center" wrapText="1"/>
      <protection hidden="1"/>
    </xf>
    <xf numFmtId="0" fontId="10" fillId="19" borderId="29" xfId="0" applyFont="1" applyFill="1" applyBorder="1" applyAlignment="1" applyProtection="1">
      <alignment horizontal="center" vertical="center" wrapText="1"/>
      <protection hidden="1"/>
    </xf>
    <xf numFmtId="0" fontId="13" fillId="7" borderId="20" xfId="0" applyFont="1" applyFill="1" applyBorder="1" applyAlignment="1">
      <alignment horizontal="center" vertical="center" wrapText="1"/>
    </xf>
    <xf numFmtId="0" fontId="13" fillId="7" borderId="21" xfId="0" applyFont="1" applyFill="1" applyBorder="1" applyAlignment="1">
      <alignment horizontal="center" vertical="center" wrapText="1"/>
    </xf>
    <xf numFmtId="0" fontId="13" fillId="7" borderId="38" xfId="0" applyFont="1" applyFill="1" applyBorder="1" applyAlignment="1">
      <alignment horizontal="center" vertical="center" wrapText="1"/>
    </xf>
    <xf numFmtId="0" fontId="13" fillId="7" borderId="39" xfId="0" applyFont="1" applyFill="1" applyBorder="1" applyAlignment="1">
      <alignment horizontal="center" vertical="center" wrapText="1"/>
    </xf>
    <xf numFmtId="0" fontId="13" fillId="7" borderId="18" xfId="0" applyFont="1" applyFill="1" applyBorder="1" applyAlignment="1">
      <alignment horizontal="center" vertical="center" wrapText="1"/>
    </xf>
    <xf numFmtId="0" fontId="13" fillId="7" borderId="24" xfId="0" applyFont="1" applyFill="1" applyBorder="1" applyAlignment="1">
      <alignment horizontal="center" vertical="center" wrapText="1"/>
    </xf>
    <xf numFmtId="0" fontId="3" fillId="24" borderId="10" xfId="0" applyFont="1" applyFill="1" applyBorder="1" applyAlignment="1" applyProtection="1">
      <alignment horizontal="center" vertical="center" wrapText="1"/>
      <protection hidden="1"/>
    </xf>
    <xf numFmtId="0" fontId="3" fillId="24" borderId="11" xfId="0" applyFont="1" applyFill="1" applyBorder="1" applyAlignment="1">
      <alignment horizontal="center" vertical="center" wrapText="1"/>
    </xf>
    <xf numFmtId="0" fontId="3" fillId="24" borderId="12" xfId="0" applyFont="1" applyFill="1" applyBorder="1" applyAlignment="1">
      <alignment horizontal="center" vertical="center" wrapText="1"/>
    </xf>
    <xf numFmtId="0" fontId="3" fillId="24" borderId="10" xfId="0" applyFont="1" applyFill="1" applyBorder="1" applyAlignment="1">
      <alignment horizontal="center" vertical="center" wrapText="1"/>
    </xf>
    <xf numFmtId="166" fontId="3" fillId="36" borderId="10" xfId="18" applyFont="1" applyFill="1" applyBorder="1" applyAlignment="1" applyProtection="1">
      <alignment horizontal="center" vertical="center" wrapText="1"/>
      <protection hidden="1"/>
    </xf>
    <xf numFmtId="10" fontId="3" fillId="36" borderId="10" xfId="19" applyNumberFormat="1" applyFont="1" applyFill="1" applyBorder="1" applyAlignment="1" applyProtection="1">
      <alignment horizontal="center" vertical="center" wrapText="1"/>
      <protection hidden="1"/>
    </xf>
    <xf numFmtId="0" fontId="3" fillId="7" borderId="11" xfId="0" applyFont="1" applyFill="1" applyBorder="1" applyAlignment="1" applyProtection="1">
      <alignment horizontal="left" vertical="center" wrapText="1"/>
      <protection locked="0"/>
    </xf>
    <xf numFmtId="0" fontId="3" fillId="7" borderId="12" xfId="0" applyFont="1" applyFill="1" applyBorder="1" applyAlignment="1" applyProtection="1">
      <alignment horizontal="left" vertical="center" wrapText="1"/>
      <protection locked="0"/>
    </xf>
    <xf numFmtId="0" fontId="3" fillId="7" borderId="13" xfId="0" applyFont="1" applyFill="1" applyBorder="1" applyAlignment="1" applyProtection="1">
      <alignment horizontal="left" vertical="center" wrapText="1"/>
      <protection locked="0"/>
    </xf>
    <xf numFmtId="0" fontId="15" fillId="9" borderId="31" xfId="0" applyFont="1" applyFill="1" applyBorder="1" applyAlignment="1">
      <alignment horizontal="center" vertical="center" wrapText="1"/>
    </xf>
    <xf numFmtId="0" fontId="15" fillId="9" borderId="30" xfId="0" applyFont="1" applyFill="1" applyBorder="1" applyAlignment="1">
      <alignment horizontal="center" vertical="center" wrapText="1"/>
    </xf>
    <xf numFmtId="0" fontId="15" fillId="9" borderId="32" xfId="0" applyFont="1" applyFill="1" applyBorder="1" applyAlignment="1">
      <alignment horizontal="center" vertical="center" wrapText="1"/>
    </xf>
    <xf numFmtId="0" fontId="15" fillId="9" borderId="31" xfId="0" applyFont="1" applyFill="1" applyBorder="1" applyAlignment="1">
      <alignment horizontal="center" vertical="center"/>
    </xf>
    <xf numFmtId="0" fontId="15" fillId="9" borderId="30" xfId="0" applyFont="1" applyFill="1" applyBorder="1" applyAlignment="1">
      <alignment horizontal="center" vertical="center"/>
    </xf>
    <xf numFmtId="0" fontId="15" fillId="9" borderId="32" xfId="0" applyFont="1" applyFill="1" applyBorder="1" applyAlignment="1">
      <alignment horizontal="center" vertical="center"/>
    </xf>
    <xf numFmtId="175" fontId="13" fillId="7" borderId="10" xfId="20" applyNumberFormat="1" applyFont="1" applyFill="1" applyBorder="1" applyAlignment="1" applyProtection="1">
      <alignment horizontal="center" vertical="center" wrapText="1"/>
      <protection locked="0"/>
    </xf>
    <xf numFmtId="0" fontId="3" fillId="24" borderId="13" xfId="0" applyFont="1" applyFill="1" applyBorder="1" applyAlignment="1">
      <alignment horizontal="center" vertical="center" wrapText="1"/>
    </xf>
    <xf numFmtId="0" fontId="15" fillId="19" borderId="11" xfId="0" applyFont="1" applyFill="1" applyBorder="1" applyAlignment="1" applyProtection="1">
      <alignment horizontal="center" vertical="center" wrapText="1"/>
      <protection hidden="1"/>
    </xf>
    <xf numFmtId="0" fontId="15" fillId="19" borderId="12" xfId="0" applyFont="1" applyFill="1" applyBorder="1" applyAlignment="1" applyProtection="1">
      <alignment horizontal="center" vertical="center" wrapText="1"/>
      <protection hidden="1"/>
    </xf>
    <xf numFmtId="0" fontId="14" fillId="9" borderId="19" xfId="0" applyFont="1" applyFill="1" applyBorder="1" applyAlignment="1">
      <alignment horizontal="center" vertical="center" wrapText="1"/>
    </xf>
    <xf numFmtId="0" fontId="14" fillId="9" borderId="0" xfId="0" applyFont="1" applyFill="1" applyAlignment="1">
      <alignment horizontal="center" vertical="center" wrapText="1"/>
    </xf>
    <xf numFmtId="10" fontId="0" fillId="0" borderId="10" xfId="19" applyNumberFormat="1" applyFont="1" applyBorder="1" applyAlignment="1">
      <alignment horizontal="center" vertical="center"/>
    </xf>
    <xf numFmtId="166" fontId="0" fillId="0" borderId="10" xfId="18" applyFont="1" applyBorder="1" applyAlignment="1">
      <alignment horizontal="center" vertical="center"/>
    </xf>
    <xf numFmtId="0" fontId="14" fillId="9" borderId="11" xfId="0" applyFont="1" applyFill="1" applyBorder="1" applyAlignment="1">
      <alignment horizontal="center" vertical="center" wrapText="1"/>
    </xf>
    <xf numFmtId="0" fontId="14" fillId="9" borderId="12" xfId="0" applyFont="1" applyFill="1" applyBorder="1" applyAlignment="1">
      <alignment horizontal="center" vertical="center" wrapText="1"/>
    </xf>
    <xf numFmtId="0" fontId="14" fillId="9" borderId="13" xfId="0" applyFont="1" applyFill="1" applyBorder="1" applyAlignment="1">
      <alignment horizontal="center" vertical="center" wrapText="1"/>
    </xf>
    <xf numFmtId="0" fontId="15" fillId="9" borderId="15" xfId="0" applyFont="1" applyFill="1" applyBorder="1" applyAlignment="1" applyProtection="1">
      <alignment horizontal="center" vertical="center" wrapText="1"/>
      <protection hidden="1"/>
    </xf>
    <xf numFmtId="0" fontId="15" fillId="9" borderId="16" xfId="0" applyFont="1" applyFill="1" applyBorder="1" applyAlignment="1" applyProtection="1">
      <alignment horizontal="center" vertical="center" wrapText="1"/>
      <protection hidden="1"/>
    </xf>
    <xf numFmtId="0" fontId="15" fillId="9" borderId="17" xfId="0" applyFont="1" applyFill="1" applyBorder="1" applyAlignment="1" applyProtection="1">
      <alignment horizontal="center" vertical="center" wrapText="1"/>
      <protection hidden="1"/>
    </xf>
    <xf numFmtId="166" fontId="0" fillId="7" borderId="10" xfId="18" applyFont="1" applyFill="1" applyBorder="1" applyAlignment="1" applyProtection="1">
      <alignment horizontal="center" vertical="center"/>
      <protection locked="0"/>
    </xf>
    <xf numFmtId="0" fontId="14" fillId="9" borderId="11" xfId="0" applyFont="1" applyFill="1" applyBorder="1" applyAlignment="1">
      <alignment horizontal="center" vertical="center"/>
    </xf>
    <xf numFmtId="0" fontId="14" fillId="9" borderId="12" xfId="0" applyFont="1" applyFill="1" applyBorder="1" applyAlignment="1">
      <alignment horizontal="center" vertical="center"/>
    </xf>
    <xf numFmtId="0" fontId="14" fillId="9" borderId="13" xfId="0" applyFont="1" applyFill="1" applyBorder="1" applyAlignment="1">
      <alignment horizontal="center" vertical="center"/>
    </xf>
    <xf numFmtId="0" fontId="14" fillId="9" borderId="10" xfId="0" applyFont="1" applyFill="1" applyBorder="1" applyAlignment="1" applyProtection="1">
      <alignment horizontal="center" vertical="center" wrapText="1"/>
      <protection hidden="1"/>
    </xf>
    <xf numFmtId="0" fontId="14" fillId="9" borderId="20" xfId="0" applyFont="1" applyFill="1" applyBorder="1" applyAlignment="1">
      <alignment horizontal="center" vertical="center" wrapText="1"/>
    </xf>
    <xf numFmtId="0" fontId="14" fillId="9" borderId="18" xfId="0" applyFont="1" applyFill="1" applyBorder="1" applyAlignment="1">
      <alignment horizontal="center" vertical="center" wrapText="1"/>
    </xf>
    <xf numFmtId="0" fontId="14" fillId="9" borderId="21" xfId="0" applyFont="1" applyFill="1" applyBorder="1" applyAlignment="1">
      <alignment horizontal="center" vertical="center" wrapText="1"/>
    </xf>
    <xf numFmtId="0" fontId="14" fillId="9" borderId="10" xfId="0" applyFont="1" applyFill="1" applyBorder="1" applyAlignment="1">
      <alignment horizontal="center" vertical="center" wrapText="1"/>
    </xf>
    <xf numFmtId="10" fontId="0" fillId="0" borderId="11" xfId="19" applyNumberFormat="1" applyFont="1" applyBorder="1" applyAlignment="1" applyProtection="1">
      <alignment horizontal="center" vertical="center"/>
      <protection hidden="1"/>
    </xf>
    <xf numFmtId="10" fontId="0" fillId="0" borderId="12" xfId="19" applyNumberFormat="1" applyFont="1" applyBorder="1" applyAlignment="1" applyProtection="1">
      <alignment horizontal="center" vertical="center"/>
      <protection hidden="1"/>
    </xf>
    <xf numFmtId="10" fontId="0" fillId="0" borderId="13" xfId="19" applyNumberFormat="1" applyFont="1" applyBorder="1" applyAlignment="1" applyProtection="1">
      <alignment horizontal="center" vertical="center"/>
      <protection hidden="1"/>
    </xf>
    <xf numFmtId="10" fontId="1" fillId="7" borderId="10" xfId="4" applyNumberFormat="1" applyFont="1" applyFill="1" applyBorder="1" applyAlignment="1" applyProtection="1">
      <alignment horizontal="center" vertical="center" wrapText="1"/>
      <protection locked="0" hidden="1"/>
    </xf>
    <xf numFmtId="0" fontId="14" fillId="9" borderId="10" xfId="0" applyFont="1" applyFill="1" applyBorder="1" applyAlignment="1">
      <alignment horizontal="center" vertical="center"/>
    </xf>
    <xf numFmtId="0" fontId="0" fillId="0" borderId="10" xfId="0" applyBorder="1" applyAlignment="1" applyProtection="1">
      <alignment horizontal="center" vertical="center"/>
      <protection hidden="1"/>
    </xf>
    <xf numFmtId="0" fontId="0" fillId="7" borderId="11" xfId="0" applyFill="1" applyBorder="1" applyAlignment="1" applyProtection="1">
      <alignment horizontal="center" vertical="center"/>
      <protection locked="0"/>
    </xf>
    <xf numFmtId="0" fontId="0" fillId="7" borderId="12" xfId="0" applyFill="1" applyBorder="1" applyAlignment="1" applyProtection="1">
      <alignment horizontal="center" vertical="center"/>
      <protection locked="0"/>
    </xf>
    <xf numFmtId="0" fontId="0" fillId="7" borderId="13" xfId="0" applyFill="1" applyBorder="1" applyAlignment="1" applyProtection="1">
      <alignment horizontal="center" vertical="center"/>
      <protection locked="0"/>
    </xf>
    <xf numFmtId="0" fontId="0" fillId="0" borderId="11"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166" fontId="0" fillId="0" borderId="11" xfId="18" applyFont="1" applyBorder="1" applyAlignment="1" applyProtection="1">
      <alignment horizontal="center" vertical="center"/>
      <protection hidden="1"/>
    </xf>
    <xf numFmtId="166" fontId="0" fillId="0" borderId="12" xfId="18" applyFont="1" applyBorder="1" applyAlignment="1" applyProtection="1">
      <alignment horizontal="center" vertical="center"/>
      <protection hidden="1"/>
    </xf>
    <xf numFmtId="166" fontId="0" fillId="0" borderId="13" xfId="18" applyFont="1" applyBorder="1" applyAlignment="1" applyProtection="1">
      <alignment horizontal="center" vertical="center"/>
      <protection hidden="1"/>
    </xf>
    <xf numFmtId="2" fontId="0" fillId="0" borderId="10" xfId="18" applyNumberFormat="1" applyFont="1" applyBorder="1" applyAlignment="1">
      <alignment horizontal="center" vertical="center"/>
    </xf>
    <xf numFmtId="166" fontId="1" fillId="0" borderId="10" xfId="18" applyFont="1" applyFill="1" applyBorder="1" applyAlignment="1" applyProtection="1">
      <alignment horizontal="center" vertical="center" wrapText="1"/>
      <protection hidden="1"/>
    </xf>
    <xf numFmtId="10" fontId="1" fillId="7" borderId="10" xfId="19" applyNumberFormat="1" applyFont="1" applyFill="1" applyBorder="1" applyAlignment="1" applyProtection="1">
      <alignment horizontal="center" vertical="center" wrapText="1"/>
      <protection locked="0" hidden="1"/>
    </xf>
    <xf numFmtId="0" fontId="14" fillId="9" borderId="20" xfId="0" applyFont="1" applyFill="1" applyBorder="1" applyAlignment="1">
      <alignment horizontal="center" vertical="center"/>
    </xf>
    <xf numFmtId="0" fontId="14" fillId="9" borderId="18" xfId="0" applyFont="1" applyFill="1" applyBorder="1" applyAlignment="1">
      <alignment horizontal="center" vertical="center"/>
    </xf>
    <xf numFmtId="0" fontId="14" fillId="9" borderId="21" xfId="0" applyFont="1" applyFill="1" applyBorder="1" applyAlignment="1">
      <alignment horizontal="center" vertical="center"/>
    </xf>
    <xf numFmtId="0" fontId="20" fillId="16" borderId="10" xfId="0" applyFont="1" applyFill="1" applyBorder="1" applyAlignment="1">
      <alignment horizontal="center" vertical="center"/>
    </xf>
    <xf numFmtId="0" fontId="20" fillId="9" borderId="10" xfId="0" applyFont="1" applyFill="1" applyBorder="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vertical="center"/>
    </xf>
    <xf numFmtId="0" fontId="0" fillId="7" borderId="10" xfId="0" applyFill="1" applyBorder="1" applyAlignment="1" applyProtection="1">
      <alignment horizontal="center" vertical="center" wrapText="1"/>
      <protection locked="0"/>
    </xf>
    <xf numFmtId="0" fontId="15" fillId="19" borderId="19" xfId="0" applyFont="1" applyFill="1" applyBorder="1" applyAlignment="1" applyProtection="1">
      <alignment horizontal="center" vertical="center" wrapText="1"/>
      <protection hidden="1"/>
    </xf>
    <xf numFmtId="0" fontId="15" fillId="19" borderId="0" xfId="0" applyFont="1" applyFill="1" applyAlignment="1" applyProtection="1">
      <alignment horizontal="center" vertical="center" wrapText="1"/>
      <protection hidden="1"/>
    </xf>
    <xf numFmtId="174" fontId="13" fillId="7" borderId="11" xfId="18" applyNumberFormat="1" applyFont="1" applyFill="1" applyBorder="1" applyAlignment="1" applyProtection="1">
      <alignment horizontal="center" vertical="center" wrapText="1"/>
      <protection locked="0"/>
    </xf>
    <xf numFmtId="174" fontId="13" fillId="7" borderId="12" xfId="18" applyNumberFormat="1" applyFont="1" applyFill="1" applyBorder="1" applyAlignment="1" applyProtection="1">
      <alignment horizontal="center" vertical="center" wrapText="1"/>
      <protection locked="0"/>
    </xf>
    <xf numFmtId="174" fontId="13" fillId="7" borderId="13" xfId="18" applyNumberFormat="1" applyFont="1" applyFill="1" applyBorder="1" applyAlignment="1" applyProtection="1">
      <alignment horizontal="center" vertical="center" wrapText="1"/>
      <protection locked="0"/>
    </xf>
    <xf numFmtId="0" fontId="15" fillId="9" borderId="14" xfId="0" applyFont="1" applyFill="1" applyBorder="1" applyAlignment="1">
      <alignment horizontal="center" vertical="center" wrapText="1"/>
    </xf>
    <xf numFmtId="0" fontId="15" fillId="9" borderId="52" xfId="0" applyFont="1" applyFill="1" applyBorder="1" applyAlignment="1">
      <alignment horizontal="center" vertical="center" wrapText="1"/>
    </xf>
    <xf numFmtId="0" fontId="3" fillId="7" borderId="10" xfId="0" applyFont="1" applyFill="1" applyBorder="1" applyAlignment="1" applyProtection="1">
      <alignment horizontal="center" vertical="center" wrapText="1"/>
      <protection locked="0"/>
    </xf>
    <xf numFmtId="0" fontId="3" fillId="0" borderId="10" xfId="0" applyFont="1" applyBorder="1" applyAlignment="1">
      <alignment horizontal="center" vertical="center" wrapText="1"/>
    </xf>
    <xf numFmtId="166" fontId="3" fillId="0" borderId="10" xfId="18" applyFont="1" applyBorder="1" applyAlignment="1">
      <alignment horizontal="center" vertical="center" wrapText="1"/>
    </xf>
    <xf numFmtId="10" fontId="3" fillId="0" borderId="10" xfId="19" applyNumberFormat="1" applyFont="1" applyBorder="1" applyAlignment="1">
      <alignment horizontal="center" vertical="center" wrapText="1"/>
    </xf>
    <xf numFmtId="0" fontId="3" fillId="7" borderId="10" xfId="0" applyFont="1" applyFill="1" applyBorder="1" applyAlignment="1">
      <alignment horizontal="center" vertical="center" wrapText="1"/>
    </xf>
    <xf numFmtId="0" fontId="15" fillId="9" borderId="52" xfId="0" applyFont="1" applyFill="1" applyBorder="1" applyAlignment="1">
      <alignment horizontal="center" vertical="center"/>
    </xf>
    <xf numFmtId="0" fontId="15" fillId="9" borderId="36" xfId="0" applyFont="1" applyFill="1" applyBorder="1" applyAlignment="1">
      <alignment horizontal="center" vertical="center"/>
    </xf>
    <xf numFmtId="0" fontId="15" fillId="9" borderId="37" xfId="0" applyFont="1" applyFill="1" applyBorder="1" applyAlignment="1">
      <alignment horizontal="center" vertical="center"/>
    </xf>
    <xf numFmtId="0" fontId="15" fillId="9" borderId="46" xfId="0" applyFont="1" applyFill="1" applyBorder="1" applyAlignment="1">
      <alignment horizontal="center" vertical="center"/>
    </xf>
    <xf numFmtId="0" fontId="15" fillId="9" borderId="14" xfId="0" applyFont="1" applyFill="1" applyBorder="1" applyAlignment="1">
      <alignment horizontal="center"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3" fillId="18" borderId="47" xfId="0" applyFont="1" applyFill="1" applyBorder="1" applyAlignment="1">
      <alignment horizontal="center" vertical="center"/>
    </xf>
    <xf numFmtId="0" fontId="33" fillId="18" borderId="48" xfId="0" applyFont="1" applyFill="1" applyBorder="1" applyAlignment="1">
      <alignment horizontal="center" vertical="center"/>
    </xf>
  </cellXfs>
  <cellStyles count="26">
    <cellStyle name="20% - Énfasis5" xfId="23" builtinId="46"/>
    <cellStyle name="Currency [0]" xfId="21" xr:uid="{84B21F2B-A631-4699-9F2C-E1408DF0E731}"/>
    <cellStyle name="Hipervínculo" xfId="24" builtinId="8"/>
    <cellStyle name="Millares" xfId="20" builtinId="3"/>
    <cellStyle name="Millares [0] 2" xfId="7" xr:uid="{6B54268A-09FD-4BDB-9BC5-7C752B3DA6A2}"/>
    <cellStyle name="Millares 2" xfId="6" xr:uid="{C7318AD3-DF7A-4CE0-BBEC-F14AB2F22156}"/>
    <cellStyle name="Millares 2 2" xfId="13" xr:uid="{14827EEC-6CBD-4FCC-9831-7043999E34FE}"/>
    <cellStyle name="Millares 3" xfId="9" xr:uid="{447D5E44-68DD-4756-AC3E-E130406939EB}"/>
    <cellStyle name="Millares 3 2" xfId="14" xr:uid="{A95BA205-F9A6-4A6D-8F4A-BE9DCC98DAA2}"/>
    <cellStyle name="Millares 4" xfId="11" xr:uid="{39462E43-4538-46D1-8D9A-27B85FA6416C}"/>
    <cellStyle name="Millares 41" xfId="12" xr:uid="{EC9F6199-3443-4B9E-A636-A4ED3DB9C7F1}"/>
    <cellStyle name="Moneda" xfId="18" builtinId="4"/>
    <cellStyle name="Moneda 2" xfId="1" xr:uid="{DA1823F4-2C5D-4B89-B561-872EE58F7052}"/>
    <cellStyle name="Moneda 2 2" xfId="8" xr:uid="{536D0DE9-5569-460A-B550-EF9DDC35979B}"/>
    <cellStyle name="Moneda 3" xfId="3" xr:uid="{6F75DF83-C961-431D-8347-F4972E5BFF7F}"/>
    <cellStyle name="Moneda 3 2" xfId="15" xr:uid="{4AF70B12-42A8-4BEB-970B-5A7C9251003C}"/>
    <cellStyle name="Moneda 4" xfId="5" xr:uid="{34ED1269-6CC7-46E5-A4EB-9D39241E217C}"/>
    <cellStyle name="Normal" xfId="0" builtinId="0"/>
    <cellStyle name="Normal 2" xfId="2" xr:uid="{A42E2F9C-9F71-44E4-A2EA-68E3A624AA5D}"/>
    <cellStyle name="Normal 2 2" xfId="10" xr:uid="{4B95DDAF-39AD-41A8-99CA-488C313B3100}"/>
    <cellStyle name="Normal 3" xfId="22" xr:uid="{6ED7982E-04BB-4AC4-AB87-2A4A8588EDC2}"/>
    <cellStyle name="Normal 5" xfId="25" xr:uid="{AEBE89AF-C34E-430D-961F-55A39720871C}"/>
    <cellStyle name="Porcentaje" xfId="19" builtinId="5"/>
    <cellStyle name="Porcentaje 2" xfId="4" xr:uid="{25EC5F54-90E7-462B-87E7-40E03E5C0B2D}"/>
    <cellStyle name="xls-style-2" xfId="16" xr:uid="{4AD95A1C-28FA-4CD9-A3CE-4617046B3BFB}"/>
    <cellStyle name="xls-style-3" xfId="17" xr:uid="{D375FE4F-C5D6-4A0F-9DB8-DFB3A39E79F6}"/>
  </cellStyles>
  <dxfs count="8">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565050"/>
      <color rgb="FFEBF8FF"/>
      <color rgb="FFE9E9E9"/>
      <color rgb="FF00E6E6"/>
      <color rgb="FF00C8C8"/>
      <color rgb="FF00FFFF"/>
      <color rgb="FF0000FF"/>
      <color rgb="FFC8C4C4"/>
      <color rgb="FFFFF8FF"/>
      <color rgb="FFE9E7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theme" Target="theme/theme1.xml"/><Relationship Id="rId42"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eetMetadata" Target="metadata.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D7053240-CE69-11CD-A777-00DD01143C57}" r:id="rId1"/>
</file>

<file path=xl/activeX/activeX2.xml><?xml version="1.0" encoding="utf-8"?>
<ax:ocx xmlns:ax="http://schemas.microsoft.com/office/2006/activeX" xmlns:r="http://schemas.openxmlformats.org/officeDocument/2006/relationships" ax:classid="{D7053240-CE69-11CD-A777-00DD01143C57}" r:id="rId1"/>
</file>

<file path=xl/activeX/activeX3.xml><?xml version="1.0" encoding="utf-8"?>
<ax:ocx xmlns:ax="http://schemas.microsoft.com/office/2006/activeX" xmlns:r="http://schemas.openxmlformats.org/officeDocument/2006/relationships" ax:classid="{D7053240-CE69-11CD-A777-00DD01143C57}" r:id="rId1"/>
</file>

<file path=xl/drawings/_rels/drawing1.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 Id="rId5" Type="http://schemas.openxmlformats.org/officeDocument/2006/relationships/image" Target="../media/image8.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15.png"/><Relationship Id="rId7" Type="http://schemas.microsoft.com/office/2007/relationships/hdphoto" Target="../media/hdphoto1.wdp"/><Relationship Id="rId2" Type="http://schemas.openxmlformats.org/officeDocument/2006/relationships/image" Target="../media/image14.png"/><Relationship Id="rId1" Type="http://schemas.openxmlformats.org/officeDocument/2006/relationships/image" Target="../media/image4.png"/><Relationship Id="rId6" Type="http://schemas.openxmlformats.org/officeDocument/2006/relationships/image" Target="../media/image17.png"/><Relationship Id="rId5" Type="http://schemas.openxmlformats.org/officeDocument/2006/relationships/image" Target="../media/image10.png"/><Relationship Id="rId4" Type="http://schemas.openxmlformats.org/officeDocument/2006/relationships/image" Target="../media/image16.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2.wdp"/><Relationship Id="rId1" Type="http://schemas.openxmlformats.org/officeDocument/2006/relationships/image" Target="../media/image18.png"/><Relationship Id="rId6" Type="http://schemas.openxmlformats.org/officeDocument/2006/relationships/image" Target="../media/image10.png"/><Relationship Id="rId5" Type="http://schemas.openxmlformats.org/officeDocument/2006/relationships/image" Target="../media/image20.png"/><Relationship Id="rId4" Type="http://schemas.openxmlformats.org/officeDocument/2006/relationships/image" Target="../media/image19.png"/></Relationships>
</file>

<file path=xl/drawings/_rels/drawing6.xml.rels><?xml version="1.0" encoding="UTF-8" standalone="yes"?>
<Relationships xmlns="http://schemas.openxmlformats.org/package/2006/relationships"><Relationship Id="rId8" Type="http://schemas.openxmlformats.org/officeDocument/2006/relationships/image" Target="../media/image24.png"/><Relationship Id="rId13" Type="http://schemas.openxmlformats.org/officeDocument/2006/relationships/image" Target="../media/image4.png"/><Relationship Id="rId18" Type="http://schemas.openxmlformats.org/officeDocument/2006/relationships/image" Target="../media/image27.png"/><Relationship Id="rId3" Type="http://schemas.openxmlformats.org/officeDocument/2006/relationships/image" Target="../media/image22.png"/><Relationship Id="rId7" Type="http://schemas.openxmlformats.org/officeDocument/2006/relationships/image" Target="../media/image15.png"/><Relationship Id="rId12" Type="http://schemas.microsoft.com/office/2007/relationships/hdphoto" Target="../media/hdphoto2.wdp"/><Relationship Id="rId17" Type="http://schemas.openxmlformats.org/officeDocument/2006/relationships/image" Target="../media/image10.png"/><Relationship Id="rId2" Type="http://schemas.microsoft.com/office/2007/relationships/hdphoto" Target="../media/hdphoto3.wdp"/><Relationship Id="rId16" Type="http://schemas.microsoft.com/office/2007/relationships/hdphoto" Target="../media/hdphoto7.wdp"/><Relationship Id="rId1" Type="http://schemas.openxmlformats.org/officeDocument/2006/relationships/image" Target="../media/image21.png"/><Relationship Id="rId6" Type="http://schemas.microsoft.com/office/2007/relationships/hdphoto" Target="../media/hdphoto5.wdp"/><Relationship Id="rId11" Type="http://schemas.openxmlformats.org/officeDocument/2006/relationships/image" Target="../media/image18.png"/><Relationship Id="rId5" Type="http://schemas.openxmlformats.org/officeDocument/2006/relationships/image" Target="../media/image23.png"/><Relationship Id="rId15" Type="http://schemas.openxmlformats.org/officeDocument/2006/relationships/image" Target="../media/image26.png"/><Relationship Id="rId10" Type="http://schemas.microsoft.com/office/2007/relationships/hdphoto" Target="../media/hdphoto6.wdp"/><Relationship Id="rId19" Type="http://schemas.microsoft.com/office/2007/relationships/hdphoto" Target="../media/hdphoto8.wdp"/><Relationship Id="rId4" Type="http://schemas.microsoft.com/office/2007/relationships/hdphoto" Target="../media/hdphoto4.wdp"/><Relationship Id="rId9" Type="http://schemas.openxmlformats.org/officeDocument/2006/relationships/image" Target="../media/image25.png"/><Relationship Id="rId14" Type="http://schemas.openxmlformats.org/officeDocument/2006/relationships/image" Target="../media/image16.png"/></Relationships>
</file>

<file path=xl/drawings/_rels/drawing7.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8.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28.png"/><Relationship Id="rId1" Type="http://schemas.openxmlformats.org/officeDocument/2006/relationships/image" Target="../media/image4.png"/><Relationship Id="rId4" Type="http://schemas.openxmlformats.org/officeDocument/2006/relationships/image" Target="../media/image29.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17</xdr:row>
          <xdr:rowOff>133350</xdr:rowOff>
        </xdr:from>
        <xdr:to>
          <xdr:col>4</xdr:col>
          <xdr:colOff>476250</xdr:colOff>
          <xdr:row>19</xdr:row>
          <xdr:rowOff>171450</xdr:rowOff>
        </xdr:to>
        <xdr:sp macro="" textlink="">
          <xdr:nvSpPr>
            <xdr:cNvPr id="28673" name="btn_CatA" hidden="1">
              <a:extLst>
                <a:ext uri="{63B3BB69-23CF-44E3-9099-C40C66FF867C}">
                  <a14:compatExt spid="_x0000_s28673"/>
                </a:ext>
                <a:ext uri="{FF2B5EF4-FFF2-40B4-BE49-F238E27FC236}">
                  <a16:creationId xmlns:a16="http://schemas.microsoft.com/office/drawing/2014/main" id="{00000000-0008-0000-0000-000001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17</xdr:row>
          <xdr:rowOff>123825</xdr:rowOff>
        </xdr:from>
        <xdr:to>
          <xdr:col>8</xdr:col>
          <xdr:colOff>771525</xdr:colOff>
          <xdr:row>20</xdr:row>
          <xdr:rowOff>57150</xdr:rowOff>
        </xdr:to>
        <xdr:sp macro="" textlink="">
          <xdr:nvSpPr>
            <xdr:cNvPr id="28674" name="btn_CatC" hidden="1">
              <a:extLst>
                <a:ext uri="{63B3BB69-23CF-44E3-9099-C40C66FF867C}">
                  <a14:compatExt spid="_x0000_s28674"/>
                </a:ext>
                <a:ext uri="{FF2B5EF4-FFF2-40B4-BE49-F238E27FC236}">
                  <a16:creationId xmlns:a16="http://schemas.microsoft.com/office/drawing/2014/main" id="{00000000-0008-0000-0000-000002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17</xdr:row>
          <xdr:rowOff>114300</xdr:rowOff>
        </xdr:from>
        <xdr:to>
          <xdr:col>13</xdr:col>
          <xdr:colOff>152400</xdr:colOff>
          <xdr:row>20</xdr:row>
          <xdr:rowOff>47625</xdr:rowOff>
        </xdr:to>
        <xdr:sp macro="" textlink="">
          <xdr:nvSpPr>
            <xdr:cNvPr id="28675" name="btn_seg3" hidden="1">
              <a:extLst>
                <a:ext uri="{63B3BB69-23CF-44E3-9099-C40C66FF867C}">
                  <a14:compatExt spid="_x0000_s28675"/>
                </a:ext>
                <a:ext uri="{FF2B5EF4-FFF2-40B4-BE49-F238E27FC236}">
                  <a16:creationId xmlns:a16="http://schemas.microsoft.com/office/drawing/2014/main" id="{00000000-0008-0000-0000-000003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119338</xdr:colOff>
      <xdr:row>0</xdr:row>
      <xdr:rowOff>7620</xdr:rowOff>
    </xdr:from>
    <xdr:to>
      <xdr:col>0</xdr:col>
      <xdr:colOff>1645241</xdr:colOff>
      <xdr:row>3</xdr:row>
      <xdr:rowOff>152400</xdr:rowOff>
    </xdr:to>
    <xdr:pic>
      <xdr:nvPicPr>
        <xdr:cNvPr id="2" name="Picture 4">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19338" y="7620"/>
          <a:ext cx="1525903" cy="6781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105789</xdr:colOff>
      <xdr:row>0</xdr:row>
      <xdr:rowOff>0</xdr:rowOff>
    </xdr:from>
    <xdr:to>
      <xdr:col>7</xdr:col>
      <xdr:colOff>118510</xdr:colOff>
      <xdr:row>1</xdr:row>
      <xdr:rowOff>148590</xdr:rowOff>
    </xdr:to>
    <xdr:pic>
      <xdr:nvPicPr>
        <xdr:cNvPr id="4" name="img_cce">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01039" y="0"/>
          <a:ext cx="1044174" cy="466725"/>
        </a:xfrm>
        <a:prstGeom prst="rect">
          <a:avLst/>
        </a:prstGeom>
      </xdr:spPr>
    </xdr:pic>
    <xdr:clientData/>
  </xdr:twoCellAnchor>
  <xdr:twoCellAnchor editAs="oneCell">
    <xdr:from>
      <xdr:col>25</xdr:col>
      <xdr:colOff>180975</xdr:colOff>
      <xdr:row>2</xdr:row>
      <xdr:rowOff>9525</xdr:rowOff>
    </xdr:from>
    <xdr:to>
      <xdr:col>27</xdr:col>
      <xdr:colOff>300238</xdr:colOff>
      <xdr:row>4</xdr:row>
      <xdr:rowOff>0</xdr:rowOff>
    </xdr:to>
    <xdr:pic macro="[0]!limpiar">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stretch>
          <a:fillRect/>
        </a:stretch>
      </xdr:blipFill>
      <xdr:spPr>
        <a:xfrm>
          <a:off x="9782175" y="514350"/>
          <a:ext cx="1129126" cy="342900"/>
        </a:xfrm>
        <a:prstGeom prst="rect">
          <a:avLst/>
        </a:prstGeom>
      </xdr:spPr>
    </xdr:pic>
    <xdr:clientData/>
  </xdr:twoCellAnchor>
  <xdr:twoCellAnchor editAs="oneCell">
    <xdr:from>
      <xdr:col>12</xdr:col>
      <xdr:colOff>180975</xdr:colOff>
      <xdr:row>37</xdr:row>
      <xdr:rowOff>45719</xdr:rowOff>
    </xdr:from>
    <xdr:to>
      <xdr:col>17</xdr:col>
      <xdr:colOff>461118</xdr:colOff>
      <xdr:row>39</xdr:row>
      <xdr:rowOff>34290</xdr:rowOff>
    </xdr:to>
    <xdr:grpSp>
      <xdr:nvGrpSpPr>
        <xdr:cNvPr id="17" name="Gr_fil_paq">
          <a:extLst>
            <a:ext uri="{FF2B5EF4-FFF2-40B4-BE49-F238E27FC236}">
              <a16:creationId xmlns:a16="http://schemas.microsoft.com/office/drawing/2014/main" id="{00000000-0008-0000-0100-000011000000}"/>
            </a:ext>
          </a:extLst>
        </xdr:cNvPr>
        <xdr:cNvGrpSpPr>
          <a:grpSpLocks noChangeAspect="1"/>
        </xdr:cNvGrpSpPr>
      </xdr:nvGrpSpPr>
      <xdr:grpSpPr>
        <a:xfrm>
          <a:off x="3811681" y="5469366"/>
          <a:ext cx="2801466" cy="347159"/>
          <a:chOff x="5295900" y="6753225"/>
          <a:chExt cx="2814639" cy="357188"/>
        </a:xfrm>
      </xdr:grpSpPr>
      <xdr:pic macro="[0]!btn_agregar_prod_Click">
        <xdr:nvPicPr>
          <xdr:cNvPr id="6" name="Imagen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3"/>
          <a:stretch>
            <a:fillRect/>
          </a:stretch>
        </xdr:blipFill>
        <xdr:spPr>
          <a:xfrm>
            <a:off x="5295900" y="6753225"/>
            <a:ext cx="1357314" cy="357188"/>
          </a:xfrm>
          <a:prstGeom prst="rect">
            <a:avLst/>
          </a:prstGeom>
        </xdr:spPr>
      </xdr:pic>
      <xdr:pic macro="[0]!btn_eliminar_prod_Click">
        <xdr:nvPicPr>
          <xdr:cNvPr id="7" name="Imagen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4"/>
          <a:stretch>
            <a:fillRect/>
          </a:stretch>
        </xdr:blipFill>
        <xdr:spPr>
          <a:xfrm>
            <a:off x="6753225" y="6753225"/>
            <a:ext cx="1357314" cy="357188"/>
          </a:xfrm>
          <a:prstGeom prst="rect">
            <a:avLst/>
          </a:prstGeom>
        </xdr:spPr>
      </xdr:pic>
    </xdr:grpSp>
    <xdr:clientData/>
  </xdr:twoCellAnchor>
  <xdr:twoCellAnchor>
    <xdr:from>
      <xdr:col>12</xdr:col>
      <xdr:colOff>200025</xdr:colOff>
      <xdr:row>67</xdr:row>
      <xdr:rowOff>28575</xdr:rowOff>
    </xdr:from>
    <xdr:to>
      <xdr:col>18</xdr:col>
      <xdr:colOff>78441</xdr:colOff>
      <xdr:row>69</xdr:row>
      <xdr:rowOff>0</xdr:rowOff>
    </xdr:to>
    <xdr:grpSp>
      <xdr:nvGrpSpPr>
        <xdr:cNvPr id="11" name="Gr_fil_grav">
          <a:extLst>
            <a:ext uri="{FF2B5EF4-FFF2-40B4-BE49-F238E27FC236}">
              <a16:creationId xmlns:a16="http://schemas.microsoft.com/office/drawing/2014/main" id="{00000000-0008-0000-0100-00000B000000}"/>
            </a:ext>
          </a:extLst>
        </xdr:cNvPr>
        <xdr:cNvGrpSpPr/>
      </xdr:nvGrpSpPr>
      <xdr:grpSpPr>
        <a:xfrm>
          <a:off x="3830731" y="11671487"/>
          <a:ext cx="2904004" cy="330013"/>
          <a:chOff x="5000625" y="9153525"/>
          <a:chExt cx="2795589" cy="366713"/>
        </a:xfrm>
      </xdr:grpSpPr>
      <xdr:pic macro="[0]!btn_agregar_grav_Click">
        <xdr:nvPicPr>
          <xdr:cNvPr id="8" name="Imagen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3"/>
          <a:stretch>
            <a:fillRect/>
          </a:stretch>
        </xdr:blipFill>
        <xdr:spPr>
          <a:xfrm>
            <a:off x="5000625" y="9153525"/>
            <a:ext cx="1357314" cy="357188"/>
          </a:xfrm>
          <a:prstGeom prst="rect">
            <a:avLst/>
          </a:prstGeom>
        </xdr:spPr>
      </xdr:pic>
      <xdr:pic macro="[0]!btn_eliminar_grav_Click">
        <xdr:nvPicPr>
          <xdr:cNvPr id="9" name="Imagen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4"/>
          <a:stretch>
            <a:fillRect/>
          </a:stretch>
        </xdr:blipFill>
        <xdr:spPr>
          <a:xfrm>
            <a:off x="6438900" y="9163050"/>
            <a:ext cx="1357314" cy="357188"/>
          </a:xfrm>
          <a:prstGeom prst="rect">
            <a:avLst/>
          </a:prstGeom>
        </xdr:spPr>
      </xdr:pic>
    </xdr:grpSp>
    <xdr:clientData/>
  </xdr:twoCellAnchor>
  <xdr:twoCellAnchor editAs="oneCell">
    <xdr:from>
      <xdr:col>28</xdr:col>
      <xdr:colOff>419100</xdr:colOff>
      <xdr:row>0</xdr:row>
      <xdr:rowOff>66676</xdr:rowOff>
    </xdr:from>
    <xdr:to>
      <xdr:col>31</xdr:col>
      <xdr:colOff>453830</xdr:colOff>
      <xdr:row>2</xdr:row>
      <xdr:rowOff>34291</xdr:rowOff>
    </xdr:to>
    <xdr:pic>
      <xdr:nvPicPr>
        <xdr:cNvPr id="16" name="img_dnp">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2382500" y="66676"/>
          <a:ext cx="1557884" cy="459105"/>
        </a:xfrm>
        <a:prstGeom prst="rect">
          <a:avLst/>
        </a:prstGeom>
      </xdr:spPr>
    </xdr:pic>
    <xdr:clientData/>
  </xdr:twoCellAnchor>
  <xdr:twoCellAnchor editAs="oneCell">
    <xdr:from>
      <xdr:col>28</xdr:col>
      <xdr:colOff>187538</xdr:colOff>
      <xdr:row>2</xdr:row>
      <xdr:rowOff>20109</xdr:rowOff>
    </xdr:from>
    <xdr:to>
      <xdr:col>32</xdr:col>
      <xdr:colOff>425823</xdr:colOff>
      <xdr:row>4</xdr:row>
      <xdr:rowOff>0</xdr:rowOff>
    </xdr:to>
    <xdr:pic macro="[0]!btn_generar_rescotizacion_Click">
      <xdr:nvPicPr>
        <xdr:cNvPr id="10" name="Imagen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6"/>
        <a:stretch>
          <a:fillRect/>
        </a:stretch>
      </xdr:blipFill>
      <xdr:spPr>
        <a:xfrm>
          <a:off x="11897685" y="524374"/>
          <a:ext cx="2255344" cy="340003"/>
        </a:xfrm>
        <a:prstGeom prst="rect">
          <a:avLst/>
        </a:prstGeom>
      </xdr:spPr>
    </xdr:pic>
    <xdr:clientData/>
  </xdr:twoCellAnchor>
  <xdr:twoCellAnchor editAs="oneCell">
    <xdr:from>
      <xdr:col>13</xdr:col>
      <xdr:colOff>112058</xdr:colOff>
      <xdr:row>1</xdr:row>
      <xdr:rowOff>57373</xdr:rowOff>
    </xdr:from>
    <xdr:to>
      <xdr:col>23</xdr:col>
      <xdr:colOff>345988</xdr:colOff>
      <xdr:row>2</xdr:row>
      <xdr:rowOff>871</xdr:rowOff>
    </xdr:to>
    <xdr:pic>
      <xdr:nvPicPr>
        <xdr:cNvPr id="3" name="img_barra_col">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7"/>
        <a:stretch>
          <a:fillRect/>
        </a:stretch>
      </xdr:blipFill>
      <xdr:spPr>
        <a:xfrm flipV="1">
          <a:off x="4078940" y="382344"/>
          <a:ext cx="5322794" cy="112620"/>
        </a:xfrm>
        <a:prstGeom prst="rect">
          <a:avLst/>
        </a:prstGeom>
      </xdr:spPr>
    </xdr:pic>
    <xdr:clientData/>
  </xdr:twoCellAnchor>
  <xdr:twoCellAnchor>
    <xdr:from>
      <xdr:col>12</xdr:col>
      <xdr:colOff>179917</xdr:colOff>
      <xdr:row>57</xdr:row>
      <xdr:rowOff>52916</xdr:rowOff>
    </xdr:from>
    <xdr:to>
      <xdr:col>17</xdr:col>
      <xdr:colOff>460060</xdr:colOff>
      <xdr:row>59</xdr:row>
      <xdr:rowOff>41488</xdr:rowOff>
    </xdr:to>
    <xdr:grpSp>
      <xdr:nvGrpSpPr>
        <xdr:cNvPr id="14" name="Gr_fil_ent">
          <a:extLst>
            <a:ext uri="{FF2B5EF4-FFF2-40B4-BE49-F238E27FC236}">
              <a16:creationId xmlns:a16="http://schemas.microsoft.com/office/drawing/2014/main" id="{00000000-0008-0000-0100-00000E000000}"/>
            </a:ext>
          </a:extLst>
        </xdr:cNvPr>
        <xdr:cNvGrpSpPr/>
      </xdr:nvGrpSpPr>
      <xdr:grpSpPr>
        <a:xfrm>
          <a:off x="3810623" y="9734798"/>
          <a:ext cx="2801466" cy="347161"/>
          <a:chOff x="6159500" y="9196916"/>
          <a:chExt cx="2820143" cy="348405"/>
        </a:xfrm>
      </xdr:grpSpPr>
      <xdr:pic macro="[0]!btn_agregar_entrega_Click">
        <xdr:nvPicPr>
          <xdr:cNvPr id="12" name="Imagen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3"/>
          <a:stretch>
            <a:fillRect/>
          </a:stretch>
        </xdr:blipFill>
        <xdr:spPr>
          <a:xfrm>
            <a:off x="6159500" y="9196916"/>
            <a:ext cx="1359968" cy="348405"/>
          </a:xfrm>
          <a:prstGeom prst="rect">
            <a:avLst/>
          </a:prstGeom>
        </xdr:spPr>
      </xdr:pic>
      <xdr:pic macro="[0]!btn_eliminar_entrega_Click">
        <xdr:nvPicPr>
          <xdr:cNvPr id="13" name="Imagen 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4"/>
          <a:stretch>
            <a:fillRect/>
          </a:stretch>
        </xdr:blipFill>
        <xdr:spPr>
          <a:xfrm>
            <a:off x="7619675" y="9196916"/>
            <a:ext cx="1359968" cy="34840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4</xdr:col>
      <xdr:colOff>7620</xdr:colOff>
      <xdr:row>0</xdr:row>
      <xdr:rowOff>794675</xdr:rowOff>
    </xdr:to>
    <xdr:grpSp>
      <xdr:nvGrpSpPr>
        <xdr:cNvPr id="8" name="Grupo 7">
          <a:extLst>
            <a:ext uri="{FF2B5EF4-FFF2-40B4-BE49-F238E27FC236}">
              <a16:creationId xmlns:a16="http://schemas.microsoft.com/office/drawing/2014/main" id="{00000000-0008-0000-0200-000008000000}"/>
            </a:ext>
          </a:extLst>
        </xdr:cNvPr>
        <xdr:cNvGrpSpPr/>
      </xdr:nvGrpSpPr>
      <xdr:grpSpPr>
        <a:xfrm>
          <a:off x="257175" y="0"/>
          <a:ext cx="9275445" cy="794675"/>
          <a:chOff x="257175" y="0"/>
          <a:chExt cx="7913370" cy="794675"/>
        </a:xfrm>
      </xdr:grpSpPr>
      <xdr:grpSp>
        <xdr:nvGrpSpPr>
          <xdr:cNvPr id="5" name="Grupo 4">
            <a:extLst>
              <a:ext uri="{FF2B5EF4-FFF2-40B4-BE49-F238E27FC236}">
                <a16:creationId xmlns:a16="http://schemas.microsoft.com/office/drawing/2014/main" id="{00000000-0008-0000-0200-000005000000}"/>
              </a:ext>
            </a:extLst>
          </xdr:cNvPr>
          <xdr:cNvGrpSpPr/>
        </xdr:nvGrpSpPr>
        <xdr:grpSpPr>
          <a:xfrm>
            <a:off x="257175" y="0"/>
            <a:ext cx="7913370" cy="794675"/>
            <a:chOff x="257175" y="0"/>
            <a:chExt cx="7913370" cy="794675"/>
          </a:xfrm>
        </xdr:grpSpPr>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57175" y="0"/>
              <a:ext cx="7913370" cy="794675"/>
            </a:xfrm>
            <a:prstGeom prst="rect">
              <a:avLst/>
            </a:prstGeom>
          </xdr:spPr>
        </xdr:pic>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stretch>
              <a:fillRect/>
            </a:stretch>
          </xdr:blipFill>
          <xdr:spPr>
            <a:xfrm>
              <a:off x="438150" y="57150"/>
              <a:ext cx="1724299" cy="609600"/>
            </a:xfrm>
            <a:prstGeom prst="rect">
              <a:avLst/>
            </a:prstGeom>
          </xdr:spPr>
        </xdr:pic>
      </xdr:grpSp>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3"/>
          <a:stretch>
            <a:fillRect/>
          </a:stretch>
        </xdr:blipFill>
        <xdr:spPr>
          <a:xfrm>
            <a:off x="6334125" y="76199"/>
            <a:ext cx="1640418" cy="600075"/>
          </a:xfrm>
          <a:prstGeom prst="rect">
            <a:avLst/>
          </a:prstGeom>
        </xdr:spPr>
      </xdr:pic>
    </xdr:grpSp>
    <xdr:clientData/>
  </xdr:twoCellAnchor>
  <xdr:twoCellAnchor editAs="oneCell">
    <xdr:from>
      <xdr:col>1</xdr:col>
      <xdr:colOff>161925</xdr:colOff>
      <xdr:row>0</xdr:row>
      <xdr:rowOff>114300</xdr:rowOff>
    </xdr:from>
    <xdr:to>
      <xdr:col>1</xdr:col>
      <xdr:colOff>1419225</xdr:colOff>
      <xdr:row>0</xdr:row>
      <xdr:rowOff>685377</xdr:rowOff>
    </xdr:to>
    <xdr:pic>
      <xdr:nvPicPr>
        <xdr:cNvPr id="3" name="img_cce">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419100" y="114300"/>
          <a:ext cx="1257300" cy="571077"/>
        </a:xfrm>
        <a:prstGeom prst="rect">
          <a:avLst/>
        </a:prstGeom>
      </xdr:spPr>
    </xdr:pic>
    <xdr:clientData/>
  </xdr:twoCellAnchor>
  <xdr:twoCellAnchor editAs="oneCell">
    <xdr:from>
      <xdr:col>3</xdr:col>
      <xdr:colOff>1733550</xdr:colOff>
      <xdr:row>0</xdr:row>
      <xdr:rowOff>133350</xdr:rowOff>
    </xdr:from>
    <xdr:to>
      <xdr:col>3</xdr:col>
      <xdr:colOff>3550004</xdr:colOff>
      <xdr:row>0</xdr:row>
      <xdr:rowOff>668655</xdr:rowOff>
    </xdr:to>
    <xdr:pic>
      <xdr:nvPicPr>
        <xdr:cNvPr id="9" name="img_dnp">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6276975" y="133350"/>
          <a:ext cx="1816454" cy="5353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112060</xdr:colOff>
      <xdr:row>0</xdr:row>
      <xdr:rowOff>43291</xdr:rowOff>
    </xdr:from>
    <xdr:to>
      <xdr:col>7</xdr:col>
      <xdr:colOff>109615</xdr:colOff>
      <xdr:row>1</xdr:row>
      <xdr:rowOff>156882</xdr:rowOff>
    </xdr:to>
    <xdr:pic>
      <xdr:nvPicPr>
        <xdr:cNvPr id="2" name="Picture 4">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12913" y="43291"/>
          <a:ext cx="993662" cy="438562"/>
        </a:xfrm>
        <a:prstGeom prst="rect">
          <a:avLst/>
        </a:prstGeom>
      </xdr:spPr>
    </xdr:pic>
    <xdr:clientData/>
  </xdr:twoCellAnchor>
  <xdr:twoCellAnchor editAs="oneCell">
    <xdr:from>
      <xdr:col>28</xdr:col>
      <xdr:colOff>286311</xdr:colOff>
      <xdr:row>2</xdr:row>
      <xdr:rowOff>145676</xdr:rowOff>
    </xdr:from>
    <xdr:to>
      <xdr:col>31</xdr:col>
      <xdr:colOff>461124</xdr:colOff>
      <xdr:row>5</xdr:row>
      <xdr:rowOff>149486</xdr:rowOff>
    </xdr:to>
    <xdr:pic macro="[0]!btn_preparar_cot_Click">
      <xdr:nvPicPr>
        <xdr:cNvPr id="14" name="img_gen_cot" hidden="1">
          <a:extLst>
            <a:ext uri="{FF2B5EF4-FFF2-40B4-BE49-F238E27FC236}">
              <a16:creationId xmlns:a16="http://schemas.microsoft.com/office/drawing/2014/main" id="{00000000-0008-0000-0300-00000E000000}"/>
            </a:ext>
          </a:extLst>
        </xdr:cNvPr>
        <xdr:cNvPicPr>
          <a:picLocks noChangeAspect="1"/>
        </xdr:cNvPicPr>
      </xdr:nvPicPr>
      <xdr:blipFill>
        <a:blip xmlns:r="http://schemas.openxmlformats.org/officeDocument/2006/relationships" r:embed="rId2"/>
        <a:stretch>
          <a:fillRect/>
        </a:stretch>
      </xdr:blipFill>
      <xdr:spPr>
        <a:xfrm>
          <a:off x="12265399" y="649941"/>
          <a:ext cx="1697131" cy="358588"/>
        </a:xfrm>
        <a:prstGeom prst="rect">
          <a:avLst/>
        </a:prstGeom>
      </xdr:spPr>
    </xdr:pic>
    <xdr:clientData/>
  </xdr:twoCellAnchor>
  <xdr:twoCellAnchor editAs="oneCell">
    <xdr:from>
      <xdr:col>29</xdr:col>
      <xdr:colOff>93009</xdr:colOff>
      <xdr:row>2</xdr:row>
      <xdr:rowOff>88302</xdr:rowOff>
    </xdr:from>
    <xdr:to>
      <xdr:col>32</xdr:col>
      <xdr:colOff>3610</xdr:colOff>
      <xdr:row>5</xdr:row>
      <xdr:rowOff>114427</xdr:rowOff>
    </xdr:to>
    <xdr:pic macro="[0]!btn_gen_csv_Click">
      <xdr:nvPicPr>
        <xdr:cNvPr id="15" name="img_gen_csv">
          <a:extLst>
            <a:ext uri="{FF2B5EF4-FFF2-40B4-BE49-F238E27FC236}">
              <a16:creationId xmlns:a16="http://schemas.microsoft.com/office/drawing/2014/main" id="{00000000-0008-0000-0300-00000F000000}"/>
            </a:ext>
          </a:extLst>
        </xdr:cNvPr>
        <xdr:cNvPicPr>
          <a:picLocks noChangeAspect="1"/>
        </xdr:cNvPicPr>
      </xdr:nvPicPr>
      <xdr:blipFill>
        <a:blip xmlns:r="http://schemas.openxmlformats.org/officeDocument/2006/relationships" r:embed="rId3"/>
        <a:stretch>
          <a:fillRect/>
        </a:stretch>
      </xdr:blipFill>
      <xdr:spPr>
        <a:xfrm>
          <a:off x="12632391" y="592567"/>
          <a:ext cx="1415279" cy="384713"/>
        </a:xfrm>
        <a:prstGeom prst="rect">
          <a:avLst/>
        </a:prstGeom>
      </xdr:spPr>
    </xdr:pic>
    <xdr:clientData/>
  </xdr:twoCellAnchor>
  <xdr:twoCellAnchor editAs="oneCell">
    <xdr:from>
      <xdr:col>28</xdr:col>
      <xdr:colOff>392207</xdr:colOff>
      <xdr:row>0</xdr:row>
      <xdr:rowOff>22413</xdr:rowOff>
    </xdr:from>
    <xdr:to>
      <xdr:col>31</xdr:col>
      <xdr:colOff>454177</xdr:colOff>
      <xdr:row>1</xdr:row>
      <xdr:rowOff>154242</xdr:rowOff>
    </xdr:to>
    <xdr:pic>
      <xdr:nvPicPr>
        <xdr:cNvPr id="9" name="img_dnp_2">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2371295" y="22413"/>
          <a:ext cx="1557618" cy="456800"/>
        </a:xfrm>
        <a:prstGeom prst="rect">
          <a:avLst/>
        </a:prstGeom>
      </xdr:spPr>
    </xdr:pic>
    <xdr:clientData/>
  </xdr:twoCellAnchor>
  <xdr:twoCellAnchor editAs="oneCell">
    <xdr:from>
      <xdr:col>13</xdr:col>
      <xdr:colOff>358589</xdr:colOff>
      <xdr:row>1</xdr:row>
      <xdr:rowOff>57372</xdr:rowOff>
    </xdr:from>
    <xdr:to>
      <xdr:col>24</xdr:col>
      <xdr:colOff>147987</xdr:colOff>
      <xdr:row>2</xdr:row>
      <xdr:rowOff>870</xdr:rowOff>
    </xdr:to>
    <xdr:pic>
      <xdr:nvPicPr>
        <xdr:cNvPr id="10" name="img_barra_col_2">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5"/>
        <a:stretch>
          <a:fillRect/>
        </a:stretch>
      </xdr:blipFill>
      <xdr:spPr>
        <a:xfrm flipV="1">
          <a:off x="4796118" y="382343"/>
          <a:ext cx="5347515" cy="122792"/>
        </a:xfrm>
        <a:prstGeom prst="rect">
          <a:avLst/>
        </a:prstGeom>
      </xdr:spPr>
    </xdr:pic>
    <xdr:clientData/>
  </xdr:twoCellAnchor>
  <xdr:twoCellAnchor>
    <xdr:from>
      <xdr:col>26</xdr:col>
      <xdr:colOff>425822</xdr:colOff>
      <xdr:row>2</xdr:row>
      <xdr:rowOff>89649</xdr:rowOff>
    </xdr:from>
    <xdr:to>
      <xdr:col>32</xdr:col>
      <xdr:colOff>470644</xdr:colOff>
      <xdr:row>5</xdr:row>
      <xdr:rowOff>67236</xdr:rowOff>
    </xdr:to>
    <xdr:grpSp>
      <xdr:nvGrpSpPr>
        <xdr:cNvPr id="223" name="btn_preparar_cot_y_eval" hidden="1">
          <a:extLst>
            <a:ext uri="{FF2B5EF4-FFF2-40B4-BE49-F238E27FC236}">
              <a16:creationId xmlns:a16="http://schemas.microsoft.com/office/drawing/2014/main" id="{00000000-0008-0000-0300-0000DF000000}"/>
            </a:ext>
          </a:extLst>
        </xdr:cNvPr>
        <xdr:cNvGrpSpPr/>
      </xdr:nvGrpSpPr>
      <xdr:grpSpPr>
        <a:xfrm>
          <a:off x="11127440" y="593914"/>
          <a:ext cx="3070410" cy="336175"/>
          <a:chOff x="8269939" y="2841420"/>
          <a:chExt cx="3598788" cy="350230"/>
        </a:xfrm>
      </xdr:grpSpPr>
      <xdr:sp macro="[0]!btn_preparar_evaluacion_monto_agotable_Click" textlink="">
        <xdr:nvSpPr>
          <xdr:cNvPr id="224" name="Rectángulo: esquinas redondeadas 223" hidden="1">
            <a:extLst>
              <a:ext uri="{FF2B5EF4-FFF2-40B4-BE49-F238E27FC236}">
                <a16:creationId xmlns:a16="http://schemas.microsoft.com/office/drawing/2014/main" id="{00000000-0008-0000-0300-0000E0000000}"/>
              </a:ext>
            </a:extLst>
          </xdr:cNvPr>
          <xdr:cNvSpPr/>
        </xdr:nvSpPr>
        <xdr:spPr>
          <a:xfrm>
            <a:off x="8269939" y="2841420"/>
            <a:ext cx="3598788" cy="350230"/>
          </a:xfrm>
          <a:prstGeom prst="roundRect">
            <a:avLst>
              <a:gd name="adj" fmla="val 38438"/>
            </a:avLst>
          </a:prstGeom>
          <a:solidFill>
            <a:srgbClr val="0E4194"/>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419" sz="1200" b="1">
                <a:highlight>
                  <a:srgbClr val="0E4194"/>
                </a:highlight>
              </a:rPr>
              <a:t>       </a:t>
            </a:r>
            <a:r>
              <a:rPr lang="es-419" sz="1200">
                <a:highlight>
                  <a:srgbClr val="0E4194"/>
                </a:highlight>
                <a:latin typeface="Verdana" panose="020B0604030504040204" pitchFamily="34" charset="0"/>
                <a:ea typeface="Verdana" panose="020B0604030504040204" pitchFamily="34" charset="0"/>
                <a:cs typeface="Segoe UI" panose="020B0502040204020203" pitchFamily="34" charset="0"/>
              </a:rPr>
              <a:t>Preparar Cotización y Evaluación</a:t>
            </a:r>
          </a:p>
        </xdr:txBody>
      </xdr:sp>
      <xdr:pic macro="[0]!btn_preparar_evaluacion_monto_agotable_Click">
        <xdr:nvPicPr>
          <xdr:cNvPr id="225" name="Imagen 224" descr="Forma&#10;&#10;El contenido generado por IA puede ser incorrecto." hidden="1">
            <a:extLst>
              <a:ext uri="{FF2B5EF4-FFF2-40B4-BE49-F238E27FC236}">
                <a16:creationId xmlns:a16="http://schemas.microsoft.com/office/drawing/2014/main" id="{00000000-0008-0000-0300-0000E1000000}"/>
              </a:ext>
            </a:extLst>
          </xdr:cNvPr>
          <xdr:cNvPicPr>
            <a:picLocks noChangeAspect="1"/>
          </xdr:cNvPicPr>
        </xdr:nvPicPr>
        <xdr:blipFill>
          <a:blip xmlns:r="http://schemas.openxmlformats.org/officeDocument/2006/relationships" r:embed="rId6" cstate="print">
            <a:lum bright="70000" contrast="-70000"/>
            <a:extLst>
              <a:ext uri="{BEBA8EAE-BF5A-486C-A8C5-ECC9F3942E4B}">
                <a14:imgProps xmlns:a14="http://schemas.microsoft.com/office/drawing/2010/main">
                  <a14:imgLayer r:embed="rId7">
                    <a14:imgEffect>
                      <a14:saturation sat="400000"/>
                    </a14:imgEffect>
                  </a14:imgLayer>
                </a14:imgProps>
              </a:ext>
              <a:ext uri="{28A0092B-C50C-407E-A947-70E740481C1C}">
                <a14:useLocalDpi xmlns:a14="http://schemas.microsoft.com/office/drawing/2010/main" val="0"/>
              </a:ext>
            </a:extLst>
          </a:blip>
          <a:stretch>
            <a:fillRect/>
          </a:stretch>
        </xdr:blipFill>
        <xdr:spPr>
          <a:xfrm>
            <a:off x="8425116" y="2888016"/>
            <a:ext cx="257037" cy="257037"/>
          </a:xfrm>
          <a:prstGeom prst="rect">
            <a:avLst/>
          </a:prstGeom>
        </xdr:spPr>
      </xdr:pic>
    </xdr:grpSp>
    <xdr:clientData/>
  </xdr:twoCellAnchor>
  <xdr:twoCellAnchor editAs="oneCell">
    <xdr:from>
      <xdr:col>13</xdr:col>
      <xdr:colOff>112058</xdr:colOff>
      <xdr:row>1</xdr:row>
      <xdr:rowOff>57373</xdr:rowOff>
    </xdr:from>
    <xdr:to>
      <xdr:col>23</xdr:col>
      <xdr:colOff>345988</xdr:colOff>
      <xdr:row>2</xdr:row>
      <xdr:rowOff>871</xdr:rowOff>
    </xdr:to>
    <xdr:pic>
      <xdr:nvPicPr>
        <xdr:cNvPr id="301" name="img_barra_col">
          <a:extLst>
            <a:ext uri="{FF2B5EF4-FFF2-40B4-BE49-F238E27FC236}">
              <a16:creationId xmlns:a16="http://schemas.microsoft.com/office/drawing/2014/main" id="{00000000-0008-0000-0300-00002D010000}"/>
            </a:ext>
          </a:extLst>
        </xdr:cNvPr>
        <xdr:cNvPicPr>
          <a:picLocks noChangeAspect="1"/>
        </xdr:cNvPicPr>
      </xdr:nvPicPr>
      <xdr:blipFill>
        <a:blip xmlns:r="http://schemas.openxmlformats.org/officeDocument/2006/relationships" r:embed="rId5"/>
        <a:stretch>
          <a:fillRect/>
        </a:stretch>
      </xdr:blipFill>
      <xdr:spPr>
        <a:xfrm flipV="1">
          <a:off x="4531658" y="381223"/>
          <a:ext cx="5282180" cy="1244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32</xdr:col>
      <xdr:colOff>371586</xdr:colOff>
      <xdr:row>23</xdr:row>
      <xdr:rowOff>171450</xdr:rowOff>
    </xdr:from>
    <xdr:to>
      <xdr:col>46</xdr:col>
      <xdr:colOff>34178</xdr:colOff>
      <xdr:row>32</xdr:row>
      <xdr:rowOff>7281</xdr:rowOff>
    </xdr:to>
    <xdr:grpSp>
      <xdr:nvGrpSpPr>
        <xdr:cNvPr id="8" name="grupo_mensaje_precio_coupa">
          <a:extLst>
            <a:ext uri="{FF2B5EF4-FFF2-40B4-BE49-F238E27FC236}">
              <a16:creationId xmlns:a16="http://schemas.microsoft.com/office/drawing/2014/main" id="{00000000-0008-0000-0400-000008000000}"/>
            </a:ext>
          </a:extLst>
        </xdr:cNvPr>
        <xdr:cNvGrpSpPr>
          <a:grpSpLocks noChangeAspect="1"/>
        </xdr:cNvGrpSpPr>
      </xdr:nvGrpSpPr>
      <xdr:grpSpPr>
        <a:xfrm>
          <a:off x="14098792" y="3320303"/>
          <a:ext cx="4839710" cy="1158125"/>
          <a:chOff x="2610350" y="871549"/>
          <a:chExt cx="4002888" cy="1033837"/>
        </a:xfrm>
      </xdr:grpSpPr>
      <xdr:sp macro="" textlink="">
        <xdr:nvSpPr>
          <xdr:cNvPr id="9" name="Rectángulo: esquinas redondeadas 8">
            <a:extLst>
              <a:ext uri="{FF2B5EF4-FFF2-40B4-BE49-F238E27FC236}">
                <a16:creationId xmlns:a16="http://schemas.microsoft.com/office/drawing/2014/main" id="{00000000-0008-0000-0400-000009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10" name="Flecha: hacia abajo 9">
            <a:extLst>
              <a:ext uri="{FF2B5EF4-FFF2-40B4-BE49-F238E27FC236}">
                <a16:creationId xmlns:a16="http://schemas.microsoft.com/office/drawing/2014/main" id="{00000000-0008-0000-0400-00000A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11" name="Imagen 10" descr="Icono&#10;&#10;El contenido generado por IA puede ser incorrecto.">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1" cstate="print">
            <a:alphaModFix/>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12" name="CuadroTexto 11">
            <a:extLst>
              <a:ext uri="{FF2B5EF4-FFF2-40B4-BE49-F238E27FC236}">
                <a16:creationId xmlns:a16="http://schemas.microsoft.com/office/drawing/2014/main" id="{00000000-0008-0000-0400-00000C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5</xdr:col>
      <xdr:colOff>151033</xdr:colOff>
      <xdr:row>0</xdr:row>
      <xdr:rowOff>0</xdr:rowOff>
    </xdr:from>
    <xdr:to>
      <xdr:col>7</xdr:col>
      <xdr:colOff>231775</xdr:colOff>
      <xdr:row>1</xdr:row>
      <xdr:rowOff>150756</xdr:rowOff>
    </xdr:to>
    <xdr:pic>
      <xdr:nvPicPr>
        <xdr:cNvPr id="4" name="Picture 4">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246283" y="0"/>
          <a:ext cx="1087217" cy="478839"/>
        </a:xfrm>
        <a:prstGeom prst="rect">
          <a:avLst/>
        </a:prstGeom>
      </xdr:spPr>
    </xdr:pic>
    <xdr:clientData/>
  </xdr:twoCellAnchor>
  <xdr:twoCellAnchor editAs="oneCell">
    <xdr:from>
      <xdr:col>23</xdr:col>
      <xdr:colOff>0</xdr:colOff>
      <xdr:row>2</xdr:row>
      <xdr:rowOff>167640</xdr:rowOff>
    </xdr:from>
    <xdr:to>
      <xdr:col>30</xdr:col>
      <xdr:colOff>4097</xdr:colOff>
      <xdr:row>9</xdr:row>
      <xdr:rowOff>225016</xdr:rowOff>
    </xdr:to>
    <xdr:pic macro="[0]!btn_preparar_archivo">
      <xdr:nvPicPr>
        <xdr:cNvPr id="13" name="Imagen 12" hidden="1">
          <a:extLst>
            <a:ext uri="{FF2B5EF4-FFF2-40B4-BE49-F238E27FC236}">
              <a16:creationId xmlns:a16="http://schemas.microsoft.com/office/drawing/2014/main" id="{00000000-0008-0000-0400-00000D000000}"/>
            </a:ext>
          </a:extLst>
        </xdr:cNvPr>
        <xdr:cNvPicPr>
          <a:picLocks noChangeAspect="1"/>
        </xdr:cNvPicPr>
      </xdr:nvPicPr>
      <xdr:blipFill>
        <a:blip xmlns:r="http://schemas.openxmlformats.org/officeDocument/2006/relationships" r:embed="rId4"/>
        <a:stretch>
          <a:fillRect/>
        </a:stretch>
      </xdr:blipFill>
      <xdr:spPr>
        <a:xfrm>
          <a:off x="10599421" y="662940"/>
          <a:ext cx="2175510" cy="540821"/>
        </a:xfrm>
        <a:prstGeom prst="rect">
          <a:avLst/>
        </a:prstGeom>
      </xdr:spPr>
    </xdr:pic>
    <xdr:clientData/>
  </xdr:twoCellAnchor>
  <xdr:twoCellAnchor editAs="oneCell">
    <xdr:from>
      <xdr:col>29</xdr:col>
      <xdr:colOff>168089</xdr:colOff>
      <xdr:row>0</xdr:row>
      <xdr:rowOff>0</xdr:rowOff>
    </xdr:from>
    <xdr:to>
      <xdr:col>32</xdr:col>
      <xdr:colOff>432971</xdr:colOff>
      <xdr:row>2</xdr:row>
      <xdr:rowOff>125754</xdr:rowOff>
    </xdr:to>
    <xdr:pic>
      <xdr:nvPicPr>
        <xdr:cNvPr id="2" name="img_dnp_2">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2685060" y="0"/>
          <a:ext cx="1777676" cy="630019"/>
        </a:xfrm>
        <a:prstGeom prst="rect">
          <a:avLst/>
        </a:prstGeom>
      </xdr:spPr>
    </xdr:pic>
    <xdr:clientData/>
  </xdr:twoCellAnchor>
  <xdr:twoCellAnchor editAs="oneCell">
    <xdr:from>
      <xdr:col>13</xdr:col>
      <xdr:colOff>190499</xdr:colOff>
      <xdr:row>1</xdr:row>
      <xdr:rowOff>57373</xdr:rowOff>
    </xdr:from>
    <xdr:to>
      <xdr:col>23</xdr:col>
      <xdr:colOff>424429</xdr:colOff>
      <xdr:row>2</xdr:row>
      <xdr:rowOff>871</xdr:rowOff>
    </xdr:to>
    <xdr:pic>
      <xdr:nvPicPr>
        <xdr:cNvPr id="6" name="img_barra_col">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6"/>
        <a:stretch>
          <a:fillRect/>
        </a:stretch>
      </xdr:blipFill>
      <xdr:spPr>
        <a:xfrm flipV="1">
          <a:off x="4628028" y="382344"/>
          <a:ext cx="5276577" cy="12279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32</xdr:col>
      <xdr:colOff>371586</xdr:colOff>
      <xdr:row>24</xdr:row>
      <xdr:rowOff>11542</xdr:rowOff>
    </xdr:from>
    <xdr:to>
      <xdr:col>46</xdr:col>
      <xdr:colOff>35186</xdr:colOff>
      <xdr:row>26</xdr:row>
      <xdr:rowOff>0</xdr:rowOff>
    </xdr:to>
    <xdr:grpSp>
      <xdr:nvGrpSpPr>
        <xdr:cNvPr id="2" name="grupo_mensaje_precio_coupa" hidden="1">
          <a:extLst>
            <a:ext uri="{FF2B5EF4-FFF2-40B4-BE49-F238E27FC236}">
              <a16:creationId xmlns:a16="http://schemas.microsoft.com/office/drawing/2014/main" id="{00000000-0008-0000-0500-000002000000}"/>
            </a:ext>
          </a:extLst>
        </xdr:cNvPr>
        <xdr:cNvGrpSpPr>
          <a:grpSpLocks noChangeAspect="1"/>
        </xdr:cNvGrpSpPr>
      </xdr:nvGrpSpPr>
      <xdr:grpSpPr>
        <a:xfrm>
          <a:off x="14098792" y="3350895"/>
          <a:ext cx="4840718" cy="739252"/>
          <a:chOff x="2610350" y="871549"/>
          <a:chExt cx="4002888" cy="1033837"/>
        </a:xfrm>
      </xdr:grpSpPr>
      <xdr:sp macro="" textlink="">
        <xdr:nvSpPr>
          <xdr:cNvPr id="3" name="Rectángulo: esquinas redondeadas 2" hidden="1">
            <a:extLst>
              <a:ext uri="{FF2B5EF4-FFF2-40B4-BE49-F238E27FC236}">
                <a16:creationId xmlns:a16="http://schemas.microsoft.com/office/drawing/2014/main" id="{00000000-0008-0000-0500-000003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 name="Flecha: hacia abajo 4" hidden="1">
            <a:extLst>
              <a:ext uri="{FF2B5EF4-FFF2-40B4-BE49-F238E27FC236}">
                <a16:creationId xmlns:a16="http://schemas.microsoft.com/office/drawing/2014/main" id="{00000000-0008-0000-0500-000005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6" name="Imagen 5" descr="Icono&#10;&#10;El contenido generado por IA puede ser incorrecto." hidden="1">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cstate="print">
            <a:alphaModFix/>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7" name="CuadroTexto 6" hidden="1">
            <a:extLst>
              <a:ext uri="{FF2B5EF4-FFF2-40B4-BE49-F238E27FC236}">
                <a16:creationId xmlns:a16="http://schemas.microsoft.com/office/drawing/2014/main" id="{00000000-0008-0000-0500-000007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34178</xdr:colOff>
      <xdr:row>31</xdr:row>
      <xdr:rowOff>377302</xdr:rowOff>
    </xdr:to>
    <xdr:grpSp>
      <xdr:nvGrpSpPr>
        <xdr:cNvPr id="8" name="grupo_mensaje_precio_coupa" hidden="1">
          <a:extLst>
            <a:ext uri="{FF2B5EF4-FFF2-40B4-BE49-F238E27FC236}">
              <a16:creationId xmlns:a16="http://schemas.microsoft.com/office/drawing/2014/main" id="{00000000-0008-0000-0500-000008000000}"/>
            </a:ext>
          </a:extLst>
        </xdr:cNvPr>
        <xdr:cNvGrpSpPr>
          <a:grpSpLocks noChangeAspect="1"/>
        </xdr:cNvGrpSpPr>
      </xdr:nvGrpSpPr>
      <xdr:grpSpPr>
        <a:xfrm>
          <a:off x="14096887" y="3352800"/>
          <a:ext cx="4841615" cy="1114649"/>
          <a:chOff x="2610350" y="871549"/>
          <a:chExt cx="4002888" cy="1033837"/>
        </a:xfrm>
      </xdr:grpSpPr>
      <xdr:sp macro="" textlink="">
        <xdr:nvSpPr>
          <xdr:cNvPr id="9" name="Rectángulo: esquinas redondeadas 8" hidden="1">
            <a:extLst>
              <a:ext uri="{FF2B5EF4-FFF2-40B4-BE49-F238E27FC236}">
                <a16:creationId xmlns:a16="http://schemas.microsoft.com/office/drawing/2014/main" id="{00000000-0008-0000-0500-000009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10" name="Flecha: hacia abajo 9" hidden="1">
            <a:extLst>
              <a:ext uri="{FF2B5EF4-FFF2-40B4-BE49-F238E27FC236}">
                <a16:creationId xmlns:a16="http://schemas.microsoft.com/office/drawing/2014/main" id="{00000000-0008-0000-0500-00000A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11" name="Imagen 10" descr="Icono&#10;&#10;El contenido generado por IA puede ser incorrecto." hidden="1">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3" cstate="print">
            <a:alphaModFix/>
            <a:extLst>
              <a:ext uri="{BEBA8EAE-BF5A-486C-A8C5-ECC9F3942E4B}">
                <a14:imgProps xmlns:a14="http://schemas.microsoft.com/office/drawing/2010/main">
                  <a14:imgLayer r:embed="rId4">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12" name="CuadroTexto 11" hidden="1">
            <a:extLst>
              <a:ext uri="{FF2B5EF4-FFF2-40B4-BE49-F238E27FC236}">
                <a16:creationId xmlns:a16="http://schemas.microsoft.com/office/drawing/2014/main" id="{00000000-0008-0000-0500-00000C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11542</xdr:rowOff>
    </xdr:from>
    <xdr:to>
      <xdr:col>46</xdr:col>
      <xdr:colOff>34178</xdr:colOff>
      <xdr:row>26</xdr:row>
      <xdr:rowOff>0</xdr:rowOff>
    </xdr:to>
    <xdr:grpSp>
      <xdr:nvGrpSpPr>
        <xdr:cNvPr id="13" name="grupo_mensaje_precio_coupa" hidden="1">
          <a:extLst>
            <a:ext uri="{FF2B5EF4-FFF2-40B4-BE49-F238E27FC236}">
              <a16:creationId xmlns:a16="http://schemas.microsoft.com/office/drawing/2014/main" id="{00000000-0008-0000-0500-00000D000000}"/>
            </a:ext>
          </a:extLst>
        </xdr:cNvPr>
        <xdr:cNvGrpSpPr>
          <a:grpSpLocks noChangeAspect="1"/>
        </xdr:cNvGrpSpPr>
      </xdr:nvGrpSpPr>
      <xdr:grpSpPr>
        <a:xfrm>
          <a:off x="14098792" y="3350895"/>
          <a:ext cx="4839710" cy="739252"/>
          <a:chOff x="2610350" y="871549"/>
          <a:chExt cx="4002888" cy="1033837"/>
        </a:xfrm>
      </xdr:grpSpPr>
      <xdr:sp macro="" textlink="">
        <xdr:nvSpPr>
          <xdr:cNvPr id="14" name="Rectángulo: esquinas redondeadas 13" hidden="1">
            <a:extLst>
              <a:ext uri="{FF2B5EF4-FFF2-40B4-BE49-F238E27FC236}">
                <a16:creationId xmlns:a16="http://schemas.microsoft.com/office/drawing/2014/main" id="{00000000-0008-0000-0500-00000E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15" name="Flecha: hacia abajo 14" hidden="1">
            <a:extLst>
              <a:ext uri="{FF2B5EF4-FFF2-40B4-BE49-F238E27FC236}">
                <a16:creationId xmlns:a16="http://schemas.microsoft.com/office/drawing/2014/main" id="{00000000-0008-0000-0500-00000F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16" name="Imagen 15" descr="Icono&#10;&#10;El contenido generado por IA puede ser incorrecto." hidden="1">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1" cstate="print">
            <a:alphaModFix/>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17" name="CuadroTexto 16" hidden="1">
            <a:extLst>
              <a:ext uri="{FF2B5EF4-FFF2-40B4-BE49-F238E27FC236}">
                <a16:creationId xmlns:a16="http://schemas.microsoft.com/office/drawing/2014/main" id="{00000000-0008-0000-0500-000011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18" name="grupo_mensaje_precio_coupa" hidden="1">
          <a:extLst>
            <a:ext uri="{FF2B5EF4-FFF2-40B4-BE49-F238E27FC236}">
              <a16:creationId xmlns:a16="http://schemas.microsoft.com/office/drawing/2014/main" id="{00000000-0008-0000-0500-000012000000}"/>
            </a:ext>
          </a:extLst>
        </xdr:cNvPr>
        <xdr:cNvGrpSpPr>
          <a:grpSpLocks noChangeAspect="1"/>
        </xdr:cNvGrpSpPr>
      </xdr:nvGrpSpPr>
      <xdr:grpSpPr>
        <a:xfrm>
          <a:off x="14096887" y="3352800"/>
          <a:ext cx="4824470" cy="1114649"/>
          <a:chOff x="2610350" y="871549"/>
          <a:chExt cx="4002888" cy="1033837"/>
        </a:xfrm>
      </xdr:grpSpPr>
      <xdr:sp macro="" textlink="">
        <xdr:nvSpPr>
          <xdr:cNvPr id="19" name="Rectángulo: esquinas redondeadas 18" hidden="1">
            <a:extLst>
              <a:ext uri="{FF2B5EF4-FFF2-40B4-BE49-F238E27FC236}">
                <a16:creationId xmlns:a16="http://schemas.microsoft.com/office/drawing/2014/main" id="{00000000-0008-0000-0500-000013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20" name="Flecha: hacia abajo 19" hidden="1">
            <a:extLst>
              <a:ext uri="{FF2B5EF4-FFF2-40B4-BE49-F238E27FC236}">
                <a16:creationId xmlns:a16="http://schemas.microsoft.com/office/drawing/2014/main" id="{00000000-0008-0000-0500-000014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21" name="Imagen 20" descr="Icono&#10;&#10;El contenido generado por IA puede ser incorrecto." hidden="1">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22" name="CuadroTexto 21" hidden="1">
            <a:extLst>
              <a:ext uri="{FF2B5EF4-FFF2-40B4-BE49-F238E27FC236}">
                <a16:creationId xmlns:a16="http://schemas.microsoft.com/office/drawing/2014/main" id="{00000000-0008-0000-0500-000016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23" name="grupo_mensaje_precio_coupa" hidden="1">
          <a:extLst>
            <a:ext uri="{FF2B5EF4-FFF2-40B4-BE49-F238E27FC236}">
              <a16:creationId xmlns:a16="http://schemas.microsoft.com/office/drawing/2014/main" id="{00000000-0008-0000-0500-000017000000}"/>
            </a:ext>
          </a:extLst>
        </xdr:cNvPr>
        <xdr:cNvGrpSpPr>
          <a:grpSpLocks noChangeAspect="1"/>
        </xdr:cNvGrpSpPr>
      </xdr:nvGrpSpPr>
      <xdr:grpSpPr>
        <a:xfrm>
          <a:off x="14096887" y="3352800"/>
          <a:ext cx="4824470" cy="1114649"/>
          <a:chOff x="2610350" y="871549"/>
          <a:chExt cx="4002888" cy="1033837"/>
        </a:xfrm>
      </xdr:grpSpPr>
      <xdr:sp macro="" textlink="">
        <xdr:nvSpPr>
          <xdr:cNvPr id="24" name="Rectángulo: esquinas redondeadas 23" hidden="1">
            <a:extLst>
              <a:ext uri="{FF2B5EF4-FFF2-40B4-BE49-F238E27FC236}">
                <a16:creationId xmlns:a16="http://schemas.microsoft.com/office/drawing/2014/main" id="{00000000-0008-0000-0500-000018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25" name="Flecha: hacia abajo 24" hidden="1">
            <a:extLst>
              <a:ext uri="{FF2B5EF4-FFF2-40B4-BE49-F238E27FC236}">
                <a16:creationId xmlns:a16="http://schemas.microsoft.com/office/drawing/2014/main" id="{00000000-0008-0000-0500-000019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26" name="Imagen 25" descr="Icono&#10;&#10;El contenido generado por IA puede ser incorrecto." hidden="1">
            <a:extLst>
              <a:ext uri="{FF2B5EF4-FFF2-40B4-BE49-F238E27FC236}">
                <a16:creationId xmlns:a16="http://schemas.microsoft.com/office/drawing/2014/main" id="{00000000-0008-0000-0500-00001A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27" name="CuadroTexto 26" hidden="1">
            <a:extLst>
              <a:ext uri="{FF2B5EF4-FFF2-40B4-BE49-F238E27FC236}">
                <a16:creationId xmlns:a16="http://schemas.microsoft.com/office/drawing/2014/main" id="{00000000-0008-0000-0500-00001B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30</xdr:col>
      <xdr:colOff>89647</xdr:colOff>
      <xdr:row>2</xdr:row>
      <xdr:rowOff>56028</xdr:rowOff>
    </xdr:from>
    <xdr:to>
      <xdr:col>32</xdr:col>
      <xdr:colOff>437029</xdr:colOff>
      <xdr:row>5</xdr:row>
      <xdr:rowOff>63914</xdr:rowOff>
    </xdr:to>
    <xdr:pic macro="[0]!btn_seleccion_tipo_csv">
      <xdr:nvPicPr>
        <xdr:cNvPr id="31" name="img_gen_csv_solicitud">
          <a:extLst>
            <a:ext uri="{FF2B5EF4-FFF2-40B4-BE49-F238E27FC236}">
              <a16:creationId xmlns:a16="http://schemas.microsoft.com/office/drawing/2014/main" id="{00000000-0008-0000-0500-00001F000000}"/>
            </a:ext>
          </a:extLst>
        </xdr:cNvPr>
        <xdr:cNvPicPr>
          <a:picLocks noChangeAspect="1"/>
        </xdr:cNvPicPr>
      </xdr:nvPicPr>
      <xdr:blipFill>
        <a:blip xmlns:r="http://schemas.openxmlformats.org/officeDocument/2006/relationships" r:embed="rId7"/>
        <a:stretch>
          <a:fillRect/>
        </a:stretch>
      </xdr:blipFill>
      <xdr:spPr>
        <a:xfrm>
          <a:off x="13110882" y="560293"/>
          <a:ext cx="1355912" cy="366474"/>
        </a:xfrm>
        <a:prstGeom prst="rect">
          <a:avLst/>
        </a:prstGeom>
      </xdr:spPr>
    </xdr:pic>
    <xdr:clientData/>
  </xdr:twoCellAnchor>
  <xdr:twoCellAnchor editAs="oneCell">
    <xdr:from>
      <xdr:col>25</xdr:col>
      <xdr:colOff>78439</xdr:colOff>
      <xdr:row>2</xdr:row>
      <xdr:rowOff>78439</xdr:rowOff>
    </xdr:from>
    <xdr:to>
      <xdr:col>28</xdr:col>
      <xdr:colOff>257734</xdr:colOff>
      <xdr:row>5</xdr:row>
      <xdr:rowOff>44823</xdr:rowOff>
    </xdr:to>
    <xdr:grpSp>
      <xdr:nvGrpSpPr>
        <xdr:cNvPr id="38" name="btn_consolidar">
          <a:extLst>
            <a:ext uri="{FF2B5EF4-FFF2-40B4-BE49-F238E27FC236}">
              <a16:creationId xmlns:a16="http://schemas.microsoft.com/office/drawing/2014/main" id="{00000000-0008-0000-0500-000026000000}"/>
            </a:ext>
          </a:extLst>
        </xdr:cNvPr>
        <xdr:cNvGrpSpPr/>
      </xdr:nvGrpSpPr>
      <xdr:grpSpPr>
        <a:xfrm>
          <a:off x="10275792" y="582704"/>
          <a:ext cx="1692089" cy="324972"/>
          <a:chOff x="6874904" y="1023829"/>
          <a:chExt cx="1290041" cy="296972"/>
        </a:xfrm>
      </xdr:grpSpPr>
      <xdr:sp macro="[0]!btn_consolidar_monto_agotable_Click" textlink="">
        <xdr:nvSpPr>
          <xdr:cNvPr id="39" name="Rectángulo: esquinas redondeadas 38">
            <a:extLst>
              <a:ext uri="{FF2B5EF4-FFF2-40B4-BE49-F238E27FC236}">
                <a16:creationId xmlns:a16="http://schemas.microsoft.com/office/drawing/2014/main" id="{00000000-0008-0000-0500-000027000000}"/>
              </a:ext>
            </a:extLst>
          </xdr:cNvPr>
          <xdr:cNvSpPr/>
        </xdr:nvSpPr>
        <xdr:spPr>
          <a:xfrm>
            <a:off x="6874904" y="1023829"/>
            <a:ext cx="1290041" cy="296972"/>
          </a:xfrm>
          <a:prstGeom prst="roundRect">
            <a:avLst>
              <a:gd name="adj" fmla="val 38438"/>
            </a:avLst>
          </a:prstGeom>
          <a:solidFill>
            <a:srgbClr val="0E4194"/>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419" sz="1200" b="1">
                <a:highlight>
                  <a:srgbClr val="0E4194"/>
                </a:highlight>
              </a:rPr>
              <a:t>        </a:t>
            </a:r>
            <a:r>
              <a:rPr lang="es-419" sz="1300">
                <a:highlight>
                  <a:srgbClr val="0E4194"/>
                </a:highlight>
                <a:latin typeface="Verdana" panose="020B0604030504040204" pitchFamily="34" charset="0"/>
                <a:ea typeface="Verdana" panose="020B0604030504040204" pitchFamily="34" charset="0"/>
                <a:cs typeface="Segoe UI" panose="020B0502040204020203" pitchFamily="34" charset="0"/>
              </a:rPr>
              <a:t>Consolidar</a:t>
            </a:r>
          </a:p>
        </xdr:txBody>
      </xdr:sp>
      <xdr:pic macro="[0]!btn_consolidar_monto_agotable_Click">
        <xdr:nvPicPr>
          <xdr:cNvPr id="40" name="Imagen 39" descr="Forma&#10;&#10;El contenido generado por IA puede ser incorrecto.">
            <a:extLst>
              <a:ext uri="{FF2B5EF4-FFF2-40B4-BE49-F238E27FC236}">
                <a16:creationId xmlns:a16="http://schemas.microsoft.com/office/drawing/2014/main" id="{00000000-0008-0000-0500-000028000000}"/>
              </a:ext>
            </a:extLst>
          </xdr:cNvPr>
          <xdr:cNvPicPr>
            <a:picLocks noChangeAspect="1"/>
          </xdr:cNvPicPr>
        </xdr:nvPicPr>
        <xdr:blipFill>
          <a:blip xmlns:r="http://schemas.openxmlformats.org/officeDocument/2006/relationships" r:embed="rId8" cstate="print">
            <a:lum bright="70000" contrast="-70000"/>
            <a:extLst>
              <a:ext uri="{28A0092B-C50C-407E-A947-70E740481C1C}">
                <a14:useLocalDpi xmlns:a14="http://schemas.microsoft.com/office/drawing/2010/main" val="0"/>
              </a:ext>
            </a:extLst>
          </a:blip>
          <a:stretch>
            <a:fillRect/>
          </a:stretch>
        </xdr:blipFill>
        <xdr:spPr>
          <a:xfrm>
            <a:off x="6976877" y="1078653"/>
            <a:ext cx="187324" cy="187324"/>
          </a:xfrm>
          <a:prstGeom prst="rect">
            <a:avLst/>
          </a:prstGeom>
        </xdr:spPr>
      </xdr:pic>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41" name="grupo_mensaje_precio_coupa" hidden="1">
          <a:extLst>
            <a:ext uri="{FF2B5EF4-FFF2-40B4-BE49-F238E27FC236}">
              <a16:creationId xmlns:a16="http://schemas.microsoft.com/office/drawing/2014/main" id="{00000000-0008-0000-0500-000029000000}"/>
            </a:ext>
          </a:extLst>
        </xdr:cNvPr>
        <xdr:cNvGrpSpPr>
          <a:grpSpLocks noChangeAspect="1"/>
        </xdr:cNvGrpSpPr>
      </xdr:nvGrpSpPr>
      <xdr:grpSpPr>
        <a:xfrm>
          <a:off x="14096887" y="3352800"/>
          <a:ext cx="4824470" cy="1114649"/>
          <a:chOff x="2610350" y="871549"/>
          <a:chExt cx="4002888" cy="1033837"/>
        </a:xfrm>
      </xdr:grpSpPr>
      <xdr:sp macro="" textlink="">
        <xdr:nvSpPr>
          <xdr:cNvPr id="42" name="Rectángulo: esquinas redondeadas 41" hidden="1">
            <a:extLst>
              <a:ext uri="{FF2B5EF4-FFF2-40B4-BE49-F238E27FC236}">
                <a16:creationId xmlns:a16="http://schemas.microsoft.com/office/drawing/2014/main" id="{00000000-0008-0000-0500-00002A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43" name="Flecha: hacia abajo 42" hidden="1">
            <a:extLst>
              <a:ext uri="{FF2B5EF4-FFF2-40B4-BE49-F238E27FC236}">
                <a16:creationId xmlns:a16="http://schemas.microsoft.com/office/drawing/2014/main" id="{00000000-0008-0000-0500-00002B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44" name="Imagen 43" descr="Icono&#10;&#10;El contenido generado por IA puede ser incorrecto." hidden="1">
            <a:extLst>
              <a:ext uri="{FF2B5EF4-FFF2-40B4-BE49-F238E27FC236}">
                <a16:creationId xmlns:a16="http://schemas.microsoft.com/office/drawing/2014/main" id="{00000000-0008-0000-0500-00002C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45" name="CuadroTexto 44" hidden="1">
            <a:extLst>
              <a:ext uri="{FF2B5EF4-FFF2-40B4-BE49-F238E27FC236}">
                <a16:creationId xmlns:a16="http://schemas.microsoft.com/office/drawing/2014/main" id="{00000000-0008-0000-0500-00002D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396352</xdr:rowOff>
    </xdr:to>
    <xdr:grpSp>
      <xdr:nvGrpSpPr>
        <xdr:cNvPr id="46" name="grupo_mensaje_precio_coupa" hidden="1">
          <a:extLst>
            <a:ext uri="{FF2B5EF4-FFF2-40B4-BE49-F238E27FC236}">
              <a16:creationId xmlns:a16="http://schemas.microsoft.com/office/drawing/2014/main" id="{00000000-0008-0000-0500-00002E000000}"/>
            </a:ext>
          </a:extLst>
        </xdr:cNvPr>
        <xdr:cNvGrpSpPr>
          <a:grpSpLocks noChangeAspect="1"/>
        </xdr:cNvGrpSpPr>
      </xdr:nvGrpSpPr>
      <xdr:grpSpPr>
        <a:xfrm>
          <a:off x="14096887" y="3352800"/>
          <a:ext cx="4824470" cy="1133699"/>
          <a:chOff x="2610350" y="871549"/>
          <a:chExt cx="4002888" cy="1033837"/>
        </a:xfrm>
      </xdr:grpSpPr>
      <xdr:sp macro="" textlink="">
        <xdr:nvSpPr>
          <xdr:cNvPr id="47" name="Rectángulo: esquinas redondeadas 46" hidden="1">
            <a:extLst>
              <a:ext uri="{FF2B5EF4-FFF2-40B4-BE49-F238E27FC236}">
                <a16:creationId xmlns:a16="http://schemas.microsoft.com/office/drawing/2014/main" id="{00000000-0008-0000-0500-00002F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48" name="Flecha: hacia abajo 47" hidden="1">
            <a:extLst>
              <a:ext uri="{FF2B5EF4-FFF2-40B4-BE49-F238E27FC236}">
                <a16:creationId xmlns:a16="http://schemas.microsoft.com/office/drawing/2014/main" id="{00000000-0008-0000-0500-000030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49" name="Imagen 48" descr="Icono&#10;&#10;El contenido generado por IA puede ser incorrecto." hidden="1">
            <a:extLst>
              <a:ext uri="{FF2B5EF4-FFF2-40B4-BE49-F238E27FC236}">
                <a16:creationId xmlns:a16="http://schemas.microsoft.com/office/drawing/2014/main" id="{00000000-0008-0000-0500-000031000000}"/>
              </a:ext>
            </a:extLst>
          </xdr:cNvPr>
          <xdr:cNvPicPr>
            <a:picLocks noChangeAspect="1"/>
          </xdr:cNvPicPr>
        </xdr:nvPicPr>
        <xdr:blipFill>
          <a:blip xmlns:r="http://schemas.openxmlformats.org/officeDocument/2006/relationships" r:embed="rId9" cstate="print">
            <a:alphaModFix/>
            <a:extLst>
              <a:ext uri="{BEBA8EAE-BF5A-486C-A8C5-ECC9F3942E4B}">
                <a14:imgProps xmlns:a14="http://schemas.microsoft.com/office/drawing/2010/main">
                  <a14:imgLayer r:embed="rId10">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0" name="CuadroTexto 49" hidden="1">
            <a:extLst>
              <a:ext uri="{FF2B5EF4-FFF2-40B4-BE49-F238E27FC236}">
                <a16:creationId xmlns:a16="http://schemas.microsoft.com/office/drawing/2014/main" id="{00000000-0008-0000-0500-000032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51" name="grupo_mensaje_precio_coupa" hidden="1">
          <a:extLst>
            <a:ext uri="{FF2B5EF4-FFF2-40B4-BE49-F238E27FC236}">
              <a16:creationId xmlns:a16="http://schemas.microsoft.com/office/drawing/2014/main" id="{00000000-0008-0000-0500-000033000000}"/>
            </a:ext>
          </a:extLst>
        </xdr:cNvPr>
        <xdr:cNvGrpSpPr>
          <a:grpSpLocks noChangeAspect="1"/>
        </xdr:cNvGrpSpPr>
      </xdr:nvGrpSpPr>
      <xdr:grpSpPr>
        <a:xfrm>
          <a:off x="14096887" y="3352800"/>
          <a:ext cx="4824470" cy="1114649"/>
          <a:chOff x="2610350" y="871549"/>
          <a:chExt cx="4002888" cy="1033837"/>
        </a:xfrm>
      </xdr:grpSpPr>
      <xdr:sp macro="" textlink="">
        <xdr:nvSpPr>
          <xdr:cNvPr id="52" name="Rectángulo: esquinas redondeadas 51" hidden="1">
            <a:extLst>
              <a:ext uri="{FF2B5EF4-FFF2-40B4-BE49-F238E27FC236}">
                <a16:creationId xmlns:a16="http://schemas.microsoft.com/office/drawing/2014/main" id="{00000000-0008-0000-0500-000034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3" name="Flecha: hacia abajo 52" hidden="1">
            <a:extLst>
              <a:ext uri="{FF2B5EF4-FFF2-40B4-BE49-F238E27FC236}">
                <a16:creationId xmlns:a16="http://schemas.microsoft.com/office/drawing/2014/main" id="{00000000-0008-0000-0500-000035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4" name="Imagen 53" descr="Icono&#10;&#10;El contenido generado por IA puede ser incorrecto." hidden="1">
            <a:extLst>
              <a:ext uri="{FF2B5EF4-FFF2-40B4-BE49-F238E27FC236}">
                <a16:creationId xmlns:a16="http://schemas.microsoft.com/office/drawing/2014/main" id="{00000000-0008-0000-0500-000036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5" name="CuadroTexto 54" hidden="1">
            <a:extLst>
              <a:ext uri="{FF2B5EF4-FFF2-40B4-BE49-F238E27FC236}">
                <a16:creationId xmlns:a16="http://schemas.microsoft.com/office/drawing/2014/main" id="{00000000-0008-0000-0500-000037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56" name="grupo_mensaje_precio_coupa" hidden="1">
          <a:extLst>
            <a:ext uri="{FF2B5EF4-FFF2-40B4-BE49-F238E27FC236}">
              <a16:creationId xmlns:a16="http://schemas.microsoft.com/office/drawing/2014/main" id="{00000000-0008-0000-0500-000038000000}"/>
            </a:ext>
          </a:extLst>
        </xdr:cNvPr>
        <xdr:cNvGrpSpPr>
          <a:grpSpLocks noChangeAspect="1"/>
        </xdr:cNvGrpSpPr>
      </xdr:nvGrpSpPr>
      <xdr:grpSpPr>
        <a:xfrm>
          <a:off x="14096887" y="3352800"/>
          <a:ext cx="4824470" cy="1114649"/>
          <a:chOff x="2610350" y="871549"/>
          <a:chExt cx="4002888" cy="1033837"/>
        </a:xfrm>
      </xdr:grpSpPr>
      <xdr:sp macro="" textlink="">
        <xdr:nvSpPr>
          <xdr:cNvPr id="57" name="Rectángulo: esquinas redondeadas 56" hidden="1">
            <a:extLst>
              <a:ext uri="{FF2B5EF4-FFF2-40B4-BE49-F238E27FC236}">
                <a16:creationId xmlns:a16="http://schemas.microsoft.com/office/drawing/2014/main" id="{00000000-0008-0000-0500-000039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8" name="Flecha: hacia abajo 57" hidden="1">
            <a:extLst>
              <a:ext uri="{FF2B5EF4-FFF2-40B4-BE49-F238E27FC236}">
                <a16:creationId xmlns:a16="http://schemas.microsoft.com/office/drawing/2014/main" id="{00000000-0008-0000-0500-00003A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9" name="Imagen 58" descr="Icono&#10;&#10;El contenido generado por IA puede ser incorrecto." hidden="1">
            <a:extLst>
              <a:ext uri="{FF2B5EF4-FFF2-40B4-BE49-F238E27FC236}">
                <a16:creationId xmlns:a16="http://schemas.microsoft.com/office/drawing/2014/main" id="{00000000-0008-0000-0500-00003B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60" name="CuadroTexto 59" hidden="1">
            <a:extLst>
              <a:ext uri="{FF2B5EF4-FFF2-40B4-BE49-F238E27FC236}">
                <a16:creationId xmlns:a16="http://schemas.microsoft.com/office/drawing/2014/main" id="{00000000-0008-0000-0500-00003C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61" name="grupo_mensaje_precio_coupa" hidden="1">
          <a:extLst>
            <a:ext uri="{FF2B5EF4-FFF2-40B4-BE49-F238E27FC236}">
              <a16:creationId xmlns:a16="http://schemas.microsoft.com/office/drawing/2014/main" id="{00000000-0008-0000-0500-00003D000000}"/>
            </a:ext>
          </a:extLst>
        </xdr:cNvPr>
        <xdr:cNvGrpSpPr>
          <a:grpSpLocks noChangeAspect="1"/>
        </xdr:cNvGrpSpPr>
      </xdr:nvGrpSpPr>
      <xdr:grpSpPr>
        <a:xfrm>
          <a:off x="14096887" y="3352800"/>
          <a:ext cx="4824470" cy="1114649"/>
          <a:chOff x="2610350" y="871549"/>
          <a:chExt cx="4002888" cy="1033837"/>
        </a:xfrm>
      </xdr:grpSpPr>
      <xdr:sp macro="" textlink="">
        <xdr:nvSpPr>
          <xdr:cNvPr id="62" name="Rectángulo: esquinas redondeadas 61" hidden="1">
            <a:extLst>
              <a:ext uri="{FF2B5EF4-FFF2-40B4-BE49-F238E27FC236}">
                <a16:creationId xmlns:a16="http://schemas.microsoft.com/office/drawing/2014/main" id="{00000000-0008-0000-0500-00003E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63" name="Flecha: hacia abajo 62" hidden="1">
            <a:extLst>
              <a:ext uri="{FF2B5EF4-FFF2-40B4-BE49-F238E27FC236}">
                <a16:creationId xmlns:a16="http://schemas.microsoft.com/office/drawing/2014/main" id="{00000000-0008-0000-0500-00003F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20" name="Imagen 56319" descr="Icono&#10;&#10;El contenido generado por IA puede ser incorrecto." hidden="1">
            <a:extLst>
              <a:ext uri="{FF2B5EF4-FFF2-40B4-BE49-F238E27FC236}">
                <a16:creationId xmlns:a16="http://schemas.microsoft.com/office/drawing/2014/main" id="{00000000-0008-0000-0500-000000DC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21" name="CuadroTexto 56320" hidden="1">
            <a:extLst>
              <a:ext uri="{FF2B5EF4-FFF2-40B4-BE49-F238E27FC236}">
                <a16:creationId xmlns:a16="http://schemas.microsoft.com/office/drawing/2014/main" id="{00000000-0008-0000-0500-00000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56322" name="grupo_mensaje_precio_coupa" hidden="1">
          <a:extLst>
            <a:ext uri="{FF2B5EF4-FFF2-40B4-BE49-F238E27FC236}">
              <a16:creationId xmlns:a16="http://schemas.microsoft.com/office/drawing/2014/main" id="{00000000-0008-0000-0500-000002DC0000}"/>
            </a:ext>
          </a:extLst>
        </xdr:cNvPr>
        <xdr:cNvGrpSpPr>
          <a:grpSpLocks noChangeAspect="1"/>
        </xdr:cNvGrpSpPr>
      </xdr:nvGrpSpPr>
      <xdr:grpSpPr>
        <a:xfrm>
          <a:off x="14096887" y="3352800"/>
          <a:ext cx="4824470" cy="1114649"/>
          <a:chOff x="2610350" y="871549"/>
          <a:chExt cx="4002888" cy="1033837"/>
        </a:xfrm>
      </xdr:grpSpPr>
      <xdr:sp macro="" textlink="">
        <xdr:nvSpPr>
          <xdr:cNvPr id="56323" name="Rectángulo: esquinas redondeadas 56322" hidden="1">
            <a:extLst>
              <a:ext uri="{FF2B5EF4-FFF2-40B4-BE49-F238E27FC236}">
                <a16:creationId xmlns:a16="http://schemas.microsoft.com/office/drawing/2014/main" id="{00000000-0008-0000-0500-000003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24" name="Flecha: hacia abajo 56323" hidden="1">
            <a:extLst>
              <a:ext uri="{FF2B5EF4-FFF2-40B4-BE49-F238E27FC236}">
                <a16:creationId xmlns:a16="http://schemas.microsoft.com/office/drawing/2014/main" id="{00000000-0008-0000-0500-000004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25" name="Imagen 56324" descr="Icono&#10;&#10;El contenido generado por IA puede ser incorrecto." hidden="1">
            <a:extLst>
              <a:ext uri="{FF2B5EF4-FFF2-40B4-BE49-F238E27FC236}">
                <a16:creationId xmlns:a16="http://schemas.microsoft.com/office/drawing/2014/main" id="{00000000-0008-0000-0500-000005DC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26" name="CuadroTexto 56325" hidden="1">
            <a:extLst>
              <a:ext uri="{FF2B5EF4-FFF2-40B4-BE49-F238E27FC236}">
                <a16:creationId xmlns:a16="http://schemas.microsoft.com/office/drawing/2014/main" id="{00000000-0008-0000-0500-000006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20843</xdr:colOff>
      <xdr:row>31</xdr:row>
      <xdr:rowOff>381112</xdr:rowOff>
    </xdr:to>
    <xdr:grpSp>
      <xdr:nvGrpSpPr>
        <xdr:cNvPr id="56327" name="grupo_mensaje_precio_coupa" hidden="1">
          <a:extLst>
            <a:ext uri="{FF2B5EF4-FFF2-40B4-BE49-F238E27FC236}">
              <a16:creationId xmlns:a16="http://schemas.microsoft.com/office/drawing/2014/main" id="{00000000-0008-0000-0500-000007DC0000}"/>
            </a:ext>
          </a:extLst>
        </xdr:cNvPr>
        <xdr:cNvGrpSpPr>
          <a:grpSpLocks noChangeAspect="1"/>
        </xdr:cNvGrpSpPr>
      </xdr:nvGrpSpPr>
      <xdr:grpSpPr>
        <a:xfrm>
          <a:off x="14096887" y="3352800"/>
          <a:ext cx="4828280" cy="1118459"/>
          <a:chOff x="2610350" y="871549"/>
          <a:chExt cx="4002888" cy="1033837"/>
        </a:xfrm>
      </xdr:grpSpPr>
      <xdr:sp macro="" textlink="">
        <xdr:nvSpPr>
          <xdr:cNvPr id="56328" name="Rectángulo: esquinas redondeadas 56327" hidden="1">
            <a:extLst>
              <a:ext uri="{FF2B5EF4-FFF2-40B4-BE49-F238E27FC236}">
                <a16:creationId xmlns:a16="http://schemas.microsoft.com/office/drawing/2014/main" id="{00000000-0008-0000-0500-000008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29" name="Flecha: hacia abajo 56328" hidden="1">
            <a:extLst>
              <a:ext uri="{FF2B5EF4-FFF2-40B4-BE49-F238E27FC236}">
                <a16:creationId xmlns:a16="http://schemas.microsoft.com/office/drawing/2014/main" id="{00000000-0008-0000-0500-000009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30" name="Imagen 56329" descr="Icono&#10;&#10;El contenido generado por IA puede ser incorrecto." hidden="1">
            <a:extLst>
              <a:ext uri="{FF2B5EF4-FFF2-40B4-BE49-F238E27FC236}">
                <a16:creationId xmlns:a16="http://schemas.microsoft.com/office/drawing/2014/main" id="{00000000-0008-0000-0500-00000ADC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31" name="CuadroTexto 56330" hidden="1">
            <a:extLst>
              <a:ext uri="{FF2B5EF4-FFF2-40B4-BE49-F238E27FC236}">
                <a16:creationId xmlns:a16="http://schemas.microsoft.com/office/drawing/2014/main" id="{00000000-0008-0000-0500-00000B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32" name="grupo_mensaje_precio_coupa" hidden="1">
          <a:extLst>
            <a:ext uri="{FF2B5EF4-FFF2-40B4-BE49-F238E27FC236}">
              <a16:creationId xmlns:a16="http://schemas.microsoft.com/office/drawing/2014/main" id="{00000000-0008-0000-0500-00000CDC0000}"/>
            </a:ext>
          </a:extLst>
        </xdr:cNvPr>
        <xdr:cNvGrpSpPr>
          <a:grpSpLocks noChangeAspect="1"/>
        </xdr:cNvGrpSpPr>
      </xdr:nvGrpSpPr>
      <xdr:grpSpPr>
        <a:xfrm>
          <a:off x="14098792" y="3352800"/>
          <a:ext cx="4839710" cy="1118796"/>
          <a:chOff x="2610350" y="871549"/>
          <a:chExt cx="4002888" cy="1033837"/>
        </a:xfrm>
      </xdr:grpSpPr>
      <xdr:sp macro="" textlink="">
        <xdr:nvSpPr>
          <xdr:cNvPr id="56333" name="Rectángulo: esquinas redondeadas 56332" hidden="1">
            <a:extLst>
              <a:ext uri="{FF2B5EF4-FFF2-40B4-BE49-F238E27FC236}">
                <a16:creationId xmlns:a16="http://schemas.microsoft.com/office/drawing/2014/main" id="{00000000-0008-0000-0500-00000D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34" name="Flecha: hacia abajo 56333" hidden="1">
            <a:extLst>
              <a:ext uri="{FF2B5EF4-FFF2-40B4-BE49-F238E27FC236}">
                <a16:creationId xmlns:a16="http://schemas.microsoft.com/office/drawing/2014/main" id="{00000000-0008-0000-0500-00000E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35" name="Imagen 56334" descr="Icono&#10;&#10;El contenido generado por IA puede ser incorrecto." hidden="1">
            <a:extLst>
              <a:ext uri="{FF2B5EF4-FFF2-40B4-BE49-F238E27FC236}">
                <a16:creationId xmlns:a16="http://schemas.microsoft.com/office/drawing/2014/main" id="{00000000-0008-0000-0500-00000FDC0000}"/>
              </a:ext>
            </a:extLst>
          </xdr:cNvPr>
          <xdr:cNvPicPr>
            <a:picLocks noChangeAspect="1"/>
          </xdr:cNvPicPr>
        </xdr:nvPicPr>
        <xdr:blipFill>
          <a:blip xmlns:r="http://schemas.openxmlformats.org/officeDocument/2006/relationships" r:embed="rId3" cstate="print">
            <a:alphaModFix/>
            <a:extLst>
              <a:ext uri="{BEBA8EAE-BF5A-486C-A8C5-ECC9F3942E4B}">
                <a14:imgProps xmlns:a14="http://schemas.microsoft.com/office/drawing/2010/main">
                  <a14:imgLayer r:embed="rId4">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37" name="CuadroTexto 56336" hidden="1">
            <a:extLst>
              <a:ext uri="{FF2B5EF4-FFF2-40B4-BE49-F238E27FC236}">
                <a16:creationId xmlns:a16="http://schemas.microsoft.com/office/drawing/2014/main" id="{00000000-0008-0000-0500-00001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4" name="grupo_mensaje_precio_coupa" hidden="1">
          <a:extLst>
            <a:ext uri="{FF2B5EF4-FFF2-40B4-BE49-F238E27FC236}">
              <a16:creationId xmlns:a16="http://schemas.microsoft.com/office/drawing/2014/main" id="{00000000-0008-0000-0500-000004000000}"/>
            </a:ext>
          </a:extLst>
        </xdr:cNvPr>
        <xdr:cNvGrpSpPr>
          <a:grpSpLocks noChangeAspect="1"/>
        </xdr:cNvGrpSpPr>
      </xdr:nvGrpSpPr>
      <xdr:grpSpPr>
        <a:xfrm>
          <a:off x="14098792" y="3352800"/>
          <a:ext cx="4839710" cy="1118796"/>
          <a:chOff x="2610350" y="871549"/>
          <a:chExt cx="4002888" cy="1033837"/>
        </a:xfrm>
      </xdr:grpSpPr>
      <xdr:sp macro="" textlink="">
        <xdr:nvSpPr>
          <xdr:cNvPr id="28" name="Rectángulo: esquinas redondeadas 27" hidden="1">
            <a:extLst>
              <a:ext uri="{FF2B5EF4-FFF2-40B4-BE49-F238E27FC236}">
                <a16:creationId xmlns:a16="http://schemas.microsoft.com/office/drawing/2014/main" id="{00000000-0008-0000-0500-00001C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29" name="Flecha: hacia abajo 28" hidden="1">
            <a:extLst>
              <a:ext uri="{FF2B5EF4-FFF2-40B4-BE49-F238E27FC236}">
                <a16:creationId xmlns:a16="http://schemas.microsoft.com/office/drawing/2014/main" id="{00000000-0008-0000-0500-00001D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30" name="Imagen 29" descr="Icono&#10;&#10;El contenido generado por IA puede ser incorrecto." hidden="1">
            <a:extLst>
              <a:ext uri="{FF2B5EF4-FFF2-40B4-BE49-F238E27FC236}">
                <a16:creationId xmlns:a16="http://schemas.microsoft.com/office/drawing/2014/main" id="{00000000-0008-0000-0500-00001E00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32" name="CuadroTexto 31" hidden="1">
            <a:extLst>
              <a:ext uri="{FF2B5EF4-FFF2-40B4-BE49-F238E27FC236}">
                <a16:creationId xmlns:a16="http://schemas.microsoft.com/office/drawing/2014/main" id="{00000000-0008-0000-0500-000020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33" name="grupo_mensaje_precio_coupa" hidden="1">
          <a:extLst>
            <a:ext uri="{FF2B5EF4-FFF2-40B4-BE49-F238E27FC236}">
              <a16:creationId xmlns:a16="http://schemas.microsoft.com/office/drawing/2014/main" id="{00000000-0008-0000-0500-000021000000}"/>
            </a:ext>
          </a:extLst>
        </xdr:cNvPr>
        <xdr:cNvGrpSpPr>
          <a:grpSpLocks noChangeAspect="1"/>
        </xdr:cNvGrpSpPr>
      </xdr:nvGrpSpPr>
      <xdr:grpSpPr>
        <a:xfrm>
          <a:off x="14098792" y="3352800"/>
          <a:ext cx="4839710" cy="1118796"/>
          <a:chOff x="2610350" y="871549"/>
          <a:chExt cx="4002888" cy="1033837"/>
        </a:xfrm>
      </xdr:grpSpPr>
      <xdr:sp macro="" textlink="">
        <xdr:nvSpPr>
          <xdr:cNvPr id="34" name="Rectángulo: esquinas redondeadas 33" hidden="1">
            <a:extLst>
              <a:ext uri="{FF2B5EF4-FFF2-40B4-BE49-F238E27FC236}">
                <a16:creationId xmlns:a16="http://schemas.microsoft.com/office/drawing/2014/main" id="{00000000-0008-0000-0500-000022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35" name="Flecha: hacia abajo 34" hidden="1">
            <a:extLst>
              <a:ext uri="{FF2B5EF4-FFF2-40B4-BE49-F238E27FC236}">
                <a16:creationId xmlns:a16="http://schemas.microsoft.com/office/drawing/2014/main" id="{00000000-0008-0000-0500-000023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36" name="Imagen 35" descr="Icono&#10;&#10;El contenido generado por IA puede ser incorrecto." hidden="1">
            <a:extLst>
              <a:ext uri="{FF2B5EF4-FFF2-40B4-BE49-F238E27FC236}">
                <a16:creationId xmlns:a16="http://schemas.microsoft.com/office/drawing/2014/main" id="{00000000-0008-0000-0500-00002400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37" name="CuadroTexto 36" hidden="1">
            <a:extLst>
              <a:ext uri="{FF2B5EF4-FFF2-40B4-BE49-F238E27FC236}">
                <a16:creationId xmlns:a16="http://schemas.microsoft.com/office/drawing/2014/main" id="{00000000-0008-0000-0500-000025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36" name="grupo_mensaje_precio_coupa" hidden="1">
          <a:extLst>
            <a:ext uri="{FF2B5EF4-FFF2-40B4-BE49-F238E27FC236}">
              <a16:creationId xmlns:a16="http://schemas.microsoft.com/office/drawing/2014/main" id="{00000000-0008-0000-0500-000010DC0000}"/>
            </a:ext>
          </a:extLst>
        </xdr:cNvPr>
        <xdr:cNvGrpSpPr>
          <a:grpSpLocks noChangeAspect="1"/>
        </xdr:cNvGrpSpPr>
      </xdr:nvGrpSpPr>
      <xdr:grpSpPr>
        <a:xfrm>
          <a:off x="14098792" y="3352800"/>
          <a:ext cx="4839710" cy="1118796"/>
          <a:chOff x="2610350" y="871549"/>
          <a:chExt cx="4002888" cy="1033837"/>
        </a:xfrm>
      </xdr:grpSpPr>
      <xdr:sp macro="" textlink="">
        <xdr:nvSpPr>
          <xdr:cNvPr id="56338" name="Rectángulo: esquinas redondeadas 56337" hidden="1">
            <a:extLst>
              <a:ext uri="{FF2B5EF4-FFF2-40B4-BE49-F238E27FC236}">
                <a16:creationId xmlns:a16="http://schemas.microsoft.com/office/drawing/2014/main" id="{00000000-0008-0000-0500-000012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39" name="Flecha: hacia abajo 56338" hidden="1">
            <a:extLst>
              <a:ext uri="{FF2B5EF4-FFF2-40B4-BE49-F238E27FC236}">
                <a16:creationId xmlns:a16="http://schemas.microsoft.com/office/drawing/2014/main" id="{00000000-0008-0000-0500-000013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40" name="Imagen 56339" descr="Icono&#10;&#10;El contenido generado por IA puede ser incorrecto." hidden="1">
            <a:extLst>
              <a:ext uri="{FF2B5EF4-FFF2-40B4-BE49-F238E27FC236}">
                <a16:creationId xmlns:a16="http://schemas.microsoft.com/office/drawing/2014/main" id="{00000000-0008-0000-0500-000014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41" name="CuadroTexto 56340" hidden="1">
            <a:extLst>
              <a:ext uri="{FF2B5EF4-FFF2-40B4-BE49-F238E27FC236}">
                <a16:creationId xmlns:a16="http://schemas.microsoft.com/office/drawing/2014/main" id="{00000000-0008-0000-0500-000015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42" name="grupo_mensaje_precio_coupa" hidden="1">
          <a:extLst>
            <a:ext uri="{FF2B5EF4-FFF2-40B4-BE49-F238E27FC236}">
              <a16:creationId xmlns:a16="http://schemas.microsoft.com/office/drawing/2014/main" id="{00000000-0008-0000-0500-000016DC0000}"/>
            </a:ext>
          </a:extLst>
        </xdr:cNvPr>
        <xdr:cNvGrpSpPr>
          <a:grpSpLocks noChangeAspect="1"/>
        </xdr:cNvGrpSpPr>
      </xdr:nvGrpSpPr>
      <xdr:grpSpPr>
        <a:xfrm>
          <a:off x="14098792" y="3352800"/>
          <a:ext cx="4839710" cy="1118796"/>
          <a:chOff x="2610350" y="871549"/>
          <a:chExt cx="4002888" cy="1033837"/>
        </a:xfrm>
      </xdr:grpSpPr>
      <xdr:sp macro="" textlink="">
        <xdr:nvSpPr>
          <xdr:cNvPr id="56343" name="Rectángulo: esquinas redondeadas 56342" hidden="1">
            <a:extLst>
              <a:ext uri="{FF2B5EF4-FFF2-40B4-BE49-F238E27FC236}">
                <a16:creationId xmlns:a16="http://schemas.microsoft.com/office/drawing/2014/main" id="{00000000-0008-0000-0500-000017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44" name="Flecha: hacia abajo 56343" hidden="1">
            <a:extLst>
              <a:ext uri="{FF2B5EF4-FFF2-40B4-BE49-F238E27FC236}">
                <a16:creationId xmlns:a16="http://schemas.microsoft.com/office/drawing/2014/main" id="{00000000-0008-0000-0500-000018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45" name="Imagen 56344" descr="Icono&#10;&#10;El contenido generado por IA puede ser incorrecto." hidden="1">
            <a:extLst>
              <a:ext uri="{FF2B5EF4-FFF2-40B4-BE49-F238E27FC236}">
                <a16:creationId xmlns:a16="http://schemas.microsoft.com/office/drawing/2014/main" id="{00000000-0008-0000-0500-000019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46" name="CuadroTexto 56345" hidden="1">
            <a:extLst>
              <a:ext uri="{FF2B5EF4-FFF2-40B4-BE49-F238E27FC236}">
                <a16:creationId xmlns:a16="http://schemas.microsoft.com/office/drawing/2014/main" id="{00000000-0008-0000-0500-00001A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47" name="grupo_mensaje_precio_coupa" hidden="1">
          <a:extLst>
            <a:ext uri="{FF2B5EF4-FFF2-40B4-BE49-F238E27FC236}">
              <a16:creationId xmlns:a16="http://schemas.microsoft.com/office/drawing/2014/main" id="{00000000-0008-0000-0500-00001BDC0000}"/>
            </a:ext>
          </a:extLst>
        </xdr:cNvPr>
        <xdr:cNvGrpSpPr>
          <a:grpSpLocks noChangeAspect="1"/>
        </xdr:cNvGrpSpPr>
      </xdr:nvGrpSpPr>
      <xdr:grpSpPr>
        <a:xfrm>
          <a:off x="14098792" y="3352800"/>
          <a:ext cx="4839710" cy="1118796"/>
          <a:chOff x="2610350" y="871549"/>
          <a:chExt cx="4002888" cy="1033837"/>
        </a:xfrm>
      </xdr:grpSpPr>
      <xdr:sp macro="" textlink="">
        <xdr:nvSpPr>
          <xdr:cNvPr id="56348" name="Rectángulo: esquinas redondeadas 56347" hidden="1">
            <a:extLst>
              <a:ext uri="{FF2B5EF4-FFF2-40B4-BE49-F238E27FC236}">
                <a16:creationId xmlns:a16="http://schemas.microsoft.com/office/drawing/2014/main" id="{00000000-0008-0000-0500-00001C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49" name="Flecha: hacia abajo 56348" hidden="1">
            <a:extLst>
              <a:ext uri="{FF2B5EF4-FFF2-40B4-BE49-F238E27FC236}">
                <a16:creationId xmlns:a16="http://schemas.microsoft.com/office/drawing/2014/main" id="{00000000-0008-0000-0500-00001D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50" name="Imagen 56349" descr="Icono&#10;&#10;El contenido generado por IA puede ser incorrecto." hidden="1">
            <a:extLst>
              <a:ext uri="{FF2B5EF4-FFF2-40B4-BE49-F238E27FC236}">
                <a16:creationId xmlns:a16="http://schemas.microsoft.com/office/drawing/2014/main" id="{00000000-0008-0000-0500-00001E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51" name="CuadroTexto 56350" hidden="1">
            <a:extLst>
              <a:ext uri="{FF2B5EF4-FFF2-40B4-BE49-F238E27FC236}">
                <a16:creationId xmlns:a16="http://schemas.microsoft.com/office/drawing/2014/main" id="{00000000-0008-0000-0500-00001F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52" name="grupo_mensaje_precio_coupa" hidden="1">
          <a:extLst>
            <a:ext uri="{FF2B5EF4-FFF2-40B4-BE49-F238E27FC236}">
              <a16:creationId xmlns:a16="http://schemas.microsoft.com/office/drawing/2014/main" id="{00000000-0008-0000-0500-000020DC0000}"/>
            </a:ext>
          </a:extLst>
        </xdr:cNvPr>
        <xdr:cNvGrpSpPr>
          <a:grpSpLocks noChangeAspect="1"/>
        </xdr:cNvGrpSpPr>
      </xdr:nvGrpSpPr>
      <xdr:grpSpPr>
        <a:xfrm>
          <a:off x="14098792" y="3352800"/>
          <a:ext cx="4839710" cy="1118796"/>
          <a:chOff x="2610350" y="871549"/>
          <a:chExt cx="4002888" cy="1033837"/>
        </a:xfrm>
      </xdr:grpSpPr>
      <xdr:sp macro="" textlink="">
        <xdr:nvSpPr>
          <xdr:cNvPr id="56353" name="Rectángulo: esquinas redondeadas 56352" hidden="1">
            <a:extLst>
              <a:ext uri="{FF2B5EF4-FFF2-40B4-BE49-F238E27FC236}">
                <a16:creationId xmlns:a16="http://schemas.microsoft.com/office/drawing/2014/main" id="{00000000-0008-0000-0500-000021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54" name="Flecha: hacia abajo 56353" hidden="1">
            <a:extLst>
              <a:ext uri="{FF2B5EF4-FFF2-40B4-BE49-F238E27FC236}">
                <a16:creationId xmlns:a16="http://schemas.microsoft.com/office/drawing/2014/main" id="{00000000-0008-0000-0500-000022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55" name="Imagen 56354" descr="Icono&#10;&#10;El contenido generado por IA puede ser incorrecto." hidden="1">
            <a:extLst>
              <a:ext uri="{FF2B5EF4-FFF2-40B4-BE49-F238E27FC236}">
                <a16:creationId xmlns:a16="http://schemas.microsoft.com/office/drawing/2014/main" id="{00000000-0008-0000-0500-000023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56" name="CuadroTexto 56355" hidden="1">
            <a:extLst>
              <a:ext uri="{FF2B5EF4-FFF2-40B4-BE49-F238E27FC236}">
                <a16:creationId xmlns:a16="http://schemas.microsoft.com/office/drawing/2014/main" id="{00000000-0008-0000-0500-000024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57" name="grupo_mensaje_precio_coupa" hidden="1">
          <a:extLst>
            <a:ext uri="{FF2B5EF4-FFF2-40B4-BE49-F238E27FC236}">
              <a16:creationId xmlns:a16="http://schemas.microsoft.com/office/drawing/2014/main" id="{00000000-0008-0000-0500-000025DC0000}"/>
            </a:ext>
          </a:extLst>
        </xdr:cNvPr>
        <xdr:cNvGrpSpPr>
          <a:grpSpLocks noChangeAspect="1"/>
        </xdr:cNvGrpSpPr>
      </xdr:nvGrpSpPr>
      <xdr:grpSpPr>
        <a:xfrm>
          <a:off x="14098792" y="3352800"/>
          <a:ext cx="4839710" cy="1118796"/>
          <a:chOff x="2610350" y="871549"/>
          <a:chExt cx="4002888" cy="1033837"/>
        </a:xfrm>
      </xdr:grpSpPr>
      <xdr:sp macro="" textlink="">
        <xdr:nvSpPr>
          <xdr:cNvPr id="56358" name="Rectángulo: esquinas redondeadas 56357" hidden="1">
            <a:extLst>
              <a:ext uri="{FF2B5EF4-FFF2-40B4-BE49-F238E27FC236}">
                <a16:creationId xmlns:a16="http://schemas.microsoft.com/office/drawing/2014/main" id="{00000000-0008-0000-0500-00002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59" name="Flecha: hacia abajo 56358" hidden="1">
            <a:extLst>
              <a:ext uri="{FF2B5EF4-FFF2-40B4-BE49-F238E27FC236}">
                <a16:creationId xmlns:a16="http://schemas.microsoft.com/office/drawing/2014/main" id="{00000000-0008-0000-0500-00002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60" name="Imagen 56359" descr="Icono&#10;&#10;El contenido generado por IA puede ser incorrecto." hidden="1">
            <a:extLst>
              <a:ext uri="{FF2B5EF4-FFF2-40B4-BE49-F238E27FC236}">
                <a16:creationId xmlns:a16="http://schemas.microsoft.com/office/drawing/2014/main" id="{00000000-0008-0000-0500-00002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61" name="CuadroTexto 56360" hidden="1">
            <a:extLst>
              <a:ext uri="{FF2B5EF4-FFF2-40B4-BE49-F238E27FC236}">
                <a16:creationId xmlns:a16="http://schemas.microsoft.com/office/drawing/2014/main" id="{00000000-0008-0000-0500-00002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62" name="grupo_mensaje_precio_coupa" hidden="1">
          <a:extLst>
            <a:ext uri="{FF2B5EF4-FFF2-40B4-BE49-F238E27FC236}">
              <a16:creationId xmlns:a16="http://schemas.microsoft.com/office/drawing/2014/main" id="{00000000-0008-0000-0500-00002ADC0000}"/>
            </a:ext>
          </a:extLst>
        </xdr:cNvPr>
        <xdr:cNvGrpSpPr>
          <a:grpSpLocks noChangeAspect="1"/>
        </xdr:cNvGrpSpPr>
      </xdr:nvGrpSpPr>
      <xdr:grpSpPr>
        <a:xfrm>
          <a:off x="14098792" y="3352800"/>
          <a:ext cx="4839710" cy="1118796"/>
          <a:chOff x="2610350" y="871549"/>
          <a:chExt cx="4002888" cy="1033837"/>
        </a:xfrm>
      </xdr:grpSpPr>
      <xdr:sp macro="" textlink="">
        <xdr:nvSpPr>
          <xdr:cNvPr id="56363" name="Rectángulo: esquinas redondeadas 56362" hidden="1">
            <a:extLst>
              <a:ext uri="{FF2B5EF4-FFF2-40B4-BE49-F238E27FC236}">
                <a16:creationId xmlns:a16="http://schemas.microsoft.com/office/drawing/2014/main" id="{00000000-0008-0000-0500-00002B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64" name="Flecha: hacia abajo 56363" hidden="1">
            <a:extLst>
              <a:ext uri="{FF2B5EF4-FFF2-40B4-BE49-F238E27FC236}">
                <a16:creationId xmlns:a16="http://schemas.microsoft.com/office/drawing/2014/main" id="{00000000-0008-0000-0500-00002C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65" name="Imagen 56364" descr="Icono&#10;&#10;El contenido generado por IA puede ser incorrecto." hidden="1">
            <a:extLst>
              <a:ext uri="{FF2B5EF4-FFF2-40B4-BE49-F238E27FC236}">
                <a16:creationId xmlns:a16="http://schemas.microsoft.com/office/drawing/2014/main" id="{00000000-0008-0000-0500-00002D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66" name="CuadroTexto 56365" hidden="1">
            <a:extLst>
              <a:ext uri="{FF2B5EF4-FFF2-40B4-BE49-F238E27FC236}">
                <a16:creationId xmlns:a16="http://schemas.microsoft.com/office/drawing/2014/main" id="{00000000-0008-0000-0500-00002E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67" name="grupo_mensaje_precio_coupa" hidden="1">
          <a:extLst>
            <a:ext uri="{FF2B5EF4-FFF2-40B4-BE49-F238E27FC236}">
              <a16:creationId xmlns:a16="http://schemas.microsoft.com/office/drawing/2014/main" id="{00000000-0008-0000-0500-00002FDC0000}"/>
            </a:ext>
          </a:extLst>
        </xdr:cNvPr>
        <xdr:cNvGrpSpPr>
          <a:grpSpLocks noChangeAspect="1"/>
        </xdr:cNvGrpSpPr>
      </xdr:nvGrpSpPr>
      <xdr:grpSpPr>
        <a:xfrm>
          <a:off x="14098792" y="3352800"/>
          <a:ext cx="4839710" cy="1118796"/>
          <a:chOff x="2610350" y="871549"/>
          <a:chExt cx="4002888" cy="1033837"/>
        </a:xfrm>
      </xdr:grpSpPr>
      <xdr:sp macro="" textlink="">
        <xdr:nvSpPr>
          <xdr:cNvPr id="56368" name="Rectángulo: esquinas redondeadas 56367" hidden="1">
            <a:extLst>
              <a:ext uri="{FF2B5EF4-FFF2-40B4-BE49-F238E27FC236}">
                <a16:creationId xmlns:a16="http://schemas.microsoft.com/office/drawing/2014/main" id="{00000000-0008-0000-0500-00003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69" name="Flecha: hacia abajo 56368" hidden="1">
            <a:extLst>
              <a:ext uri="{FF2B5EF4-FFF2-40B4-BE49-F238E27FC236}">
                <a16:creationId xmlns:a16="http://schemas.microsoft.com/office/drawing/2014/main" id="{00000000-0008-0000-0500-000031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70" name="Imagen 56369" descr="Icono&#10;&#10;El contenido generado por IA puede ser incorrecto." hidden="1">
            <a:extLst>
              <a:ext uri="{FF2B5EF4-FFF2-40B4-BE49-F238E27FC236}">
                <a16:creationId xmlns:a16="http://schemas.microsoft.com/office/drawing/2014/main" id="{00000000-0008-0000-0500-000032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71" name="CuadroTexto 56370" hidden="1">
            <a:extLst>
              <a:ext uri="{FF2B5EF4-FFF2-40B4-BE49-F238E27FC236}">
                <a16:creationId xmlns:a16="http://schemas.microsoft.com/office/drawing/2014/main" id="{00000000-0008-0000-0500-000033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72" name="grupo_mensaje_precio_coupa" hidden="1">
          <a:extLst>
            <a:ext uri="{FF2B5EF4-FFF2-40B4-BE49-F238E27FC236}">
              <a16:creationId xmlns:a16="http://schemas.microsoft.com/office/drawing/2014/main" id="{00000000-0008-0000-0500-000034DC0000}"/>
            </a:ext>
          </a:extLst>
        </xdr:cNvPr>
        <xdr:cNvGrpSpPr>
          <a:grpSpLocks noChangeAspect="1"/>
        </xdr:cNvGrpSpPr>
      </xdr:nvGrpSpPr>
      <xdr:grpSpPr>
        <a:xfrm>
          <a:off x="14098792" y="3352800"/>
          <a:ext cx="4839710" cy="1118796"/>
          <a:chOff x="2610350" y="871549"/>
          <a:chExt cx="4002888" cy="1033837"/>
        </a:xfrm>
      </xdr:grpSpPr>
      <xdr:sp macro="" textlink="">
        <xdr:nvSpPr>
          <xdr:cNvPr id="56373" name="Rectángulo: esquinas redondeadas 56372" hidden="1">
            <a:extLst>
              <a:ext uri="{FF2B5EF4-FFF2-40B4-BE49-F238E27FC236}">
                <a16:creationId xmlns:a16="http://schemas.microsoft.com/office/drawing/2014/main" id="{00000000-0008-0000-0500-000035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74" name="Flecha: hacia abajo 56373" hidden="1">
            <a:extLst>
              <a:ext uri="{FF2B5EF4-FFF2-40B4-BE49-F238E27FC236}">
                <a16:creationId xmlns:a16="http://schemas.microsoft.com/office/drawing/2014/main" id="{00000000-0008-0000-0500-000036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75" name="Imagen 56374" descr="Icono&#10;&#10;El contenido generado por IA puede ser incorrecto." hidden="1">
            <a:extLst>
              <a:ext uri="{FF2B5EF4-FFF2-40B4-BE49-F238E27FC236}">
                <a16:creationId xmlns:a16="http://schemas.microsoft.com/office/drawing/2014/main" id="{00000000-0008-0000-0500-000037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76" name="CuadroTexto 56375" hidden="1">
            <a:extLst>
              <a:ext uri="{FF2B5EF4-FFF2-40B4-BE49-F238E27FC236}">
                <a16:creationId xmlns:a16="http://schemas.microsoft.com/office/drawing/2014/main" id="{00000000-0008-0000-0500-000038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77" name="grupo_mensaje_precio_coupa" hidden="1">
          <a:extLst>
            <a:ext uri="{FF2B5EF4-FFF2-40B4-BE49-F238E27FC236}">
              <a16:creationId xmlns:a16="http://schemas.microsoft.com/office/drawing/2014/main" id="{00000000-0008-0000-0500-000039DC0000}"/>
            </a:ext>
          </a:extLst>
        </xdr:cNvPr>
        <xdr:cNvGrpSpPr>
          <a:grpSpLocks noChangeAspect="1"/>
        </xdr:cNvGrpSpPr>
      </xdr:nvGrpSpPr>
      <xdr:grpSpPr>
        <a:xfrm>
          <a:off x="14098792" y="3352800"/>
          <a:ext cx="4839710" cy="1118796"/>
          <a:chOff x="2610350" y="871549"/>
          <a:chExt cx="4002888" cy="1033837"/>
        </a:xfrm>
      </xdr:grpSpPr>
      <xdr:sp macro="" textlink="">
        <xdr:nvSpPr>
          <xdr:cNvPr id="56378" name="Rectángulo: esquinas redondeadas 56377" hidden="1">
            <a:extLst>
              <a:ext uri="{FF2B5EF4-FFF2-40B4-BE49-F238E27FC236}">
                <a16:creationId xmlns:a16="http://schemas.microsoft.com/office/drawing/2014/main" id="{00000000-0008-0000-0500-00003A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79" name="Flecha: hacia abajo 56378" hidden="1">
            <a:extLst>
              <a:ext uri="{FF2B5EF4-FFF2-40B4-BE49-F238E27FC236}">
                <a16:creationId xmlns:a16="http://schemas.microsoft.com/office/drawing/2014/main" id="{00000000-0008-0000-0500-00003B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80" name="Imagen 56379" descr="Icono&#10;&#10;El contenido generado por IA puede ser incorrecto." hidden="1">
            <a:extLst>
              <a:ext uri="{FF2B5EF4-FFF2-40B4-BE49-F238E27FC236}">
                <a16:creationId xmlns:a16="http://schemas.microsoft.com/office/drawing/2014/main" id="{00000000-0008-0000-0500-00003C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81" name="CuadroTexto 56380" hidden="1">
            <a:extLst>
              <a:ext uri="{FF2B5EF4-FFF2-40B4-BE49-F238E27FC236}">
                <a16:creationId xmlns:a16="http://schemas.microsoft.com/office/drawing/2014/main" id="{00000000-0008-0000-0500-00003D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82" name="grupo_mensaje_precio_coupa" hidden="1">
          <a:extLst>
            <a:ext uri="{FF2B5EF4-FFF2-40B4-BE49-F238E27FC236}">
              <a16:creationId xmlns:a16="http://schemas.microsoft.com/office/drawing/2014/main" id="{00000000-0008-0000-0500-00003EDC0000}"/>
            </a:ext>
          </a:extLst>
        </xdr:cNvPr>
        <xdr:cNvGrpSpPr>
          <a:grpSpLocks noChangeAspect="1"/>
        </xdr:cNvGrpSpPr>
      </xdr:nvGrpSpPr>
      <xdr:grpSpPr>
        <a:xfrm>
          <a:off x="14098792" y="3352800"/>
          <a:ext cx="4839710" cy="1118796"/>
          <a:chOff x="2610350" y="871549"/>
          <a:chExt cx="4002888" cy="1033837"/>
        </a:xfrm>
      </xdr:grpSpPr>
      <xdr:sp macro="" textlink="">
        <xdr:nvSpPr>
          <xdr:cNvPr id="56383" name="Rectángulo: esquinas redondeadas 56382" hidden="1">
            <a:extLst>
              <a:ext uri="{FF2B5EF4-FFF2-40B4-BE49-F238E27FC236}">
                <a16:creationId xmlns:a16="http://schemas.microsoft.com/office/drawing/2014/main" id="{00000000-0008-0000-0500-00003F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84" name="Flecha: hacia abajo 56383" hidden="1">
            <a:extLst>
              <a:ext uri="{FF2B5EF4-FFF2-40B4-BE49-F238E27FC236}">
                <a16:creationId xmlns:a16="http://schemas.microsoft.com/office/drawing/2014/main" id="{00000000-0008-0000-0500-000040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85" name="Imagen 56384" descr="Icono&#10;&#10;El contenido generado por IA puede ser incorrecto." hidden="1">
            <a:extLst>
              <a:ext uri="{FF2B5EF4-FFF2-40B4-BE49-F238E27FC236}">
                <a16:creationId xmlns:a16="http://schemas.microsoft.com/office/drawing/2014/main" id="{00000000-0008-0000-0500-000041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86" name="CuadroTexto 56385" hidden="1">
            <a:extLst>
              <a:ext uri="{FF2B5EF4-FFF2-40B4-BE49-F238E27FC236}">
                <a16:creationId xmlns:a16="http://schemas.microsoft.com/office/drawing/2014/main" id="{00000000-0008-0000-0500-000042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87" name="grupo_mensaje_precio_coupa" hidden="1">
          <a:extLst>
            <a:ext uri="{FF2B5EF4-FFF2-40B4-BE49-F238E27FC236}">
              <a16:creationId xmlns:a16="http://schemas.microsoft.com/office/drawing/2014/main" id="{00000000-0008-0000-0500-000043DC0000}"/>
            </a:ext>
          </a:extLst>
        </xdr:cNvPr>
        <xdr:cNvGrpSpPr>
          <a:grpSpLocks noChangeAspect="1"/>
        </xdr:cNvGrpSpPr>
      </xdr:nvGrpSpPr>
      <xdr:grpSpPr>
        <a:xfrm>
          <a:off x="14098792" y="3352800"/>
          <a:ext cx="4839710" cy="1118796"/>
          <a:chOff x="2610350" y="871549"/>
          <a:chExt cx="4002888" cy="1033837"/>
        </a:xfrm>
      </xdr:grpSpPr>
      <xdr:sp macro="" textlink="">
        <xdr:nvSpPr>
          <xdr:cNvPr id="56388" name="Rectángulo: esquinas redondeadas 56387" hidden="1">
            <a:extLst>
              <a:ext uri="{FF2B5EF4-FFF2-40B4-BE49-F238E27FC236}">
                <a16:creationId xmlns:a16="http://schemas.microsoft.com/office/drawing/2014/main" id="{00000000-0008-0000-0500-000044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89" name="Flecha: hacia abajo 56388" hidden="1">
            <a:extLst>
              <a:ext uri="{FF2B5EF4-FFF2-40B4-BE49-F238E27FC236}">
                <a16:creationId xmlns:a16="http://schemas.microsoft.com/office/drawing/2014/main" id="{00000000-0008-0000-0500-000045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90" name="Imagen 56389" descr="Icono&#10;&#10;El contenido generado por IA puede ser incorrecto." hidden="1">
            <a:extLst>
              <a:ext uri="{FF2B5EF4-FFF2-40B4-BE49-F238E27FC236}">
                <a16:creationId xmlns:a16="http://schemas.microsoft.com/office/drawing/2014/main" id="{00000000-0008-0000-0500-000046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91" name="CuadroTexto 56390" hidden="1">
            <a:extLst>
              <a:ext uri="{FF2B5EF4-FFF2-40B4-BE49-F238E27FC236}">
                <a16:creationId xmlns:a16="http://schemas.microsoft.com/office/drawing/2014/main" id="{00000000-0008-0000-0500-000047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92" name="grupo_mensaje_precio_coupa" hidden="1">
          <a:extLst>
            <a:ext uri="{FF2B5EF4-FFF2-40B4-BE49-F238E27FC236}">
              <a16:creationId xmlns:a16="http://schemas.microsoft.com/office/drawing/2014/main" id="{00000000-0008-0000-0500-000048DC0000}"/>
            </a:ext>
          </a:extLst>
        </xdr:cNvPr>
        <xdr:cNvGrpSpPr>
          <a:grpSpLocks noChangeAspect="1"/>
        </xdr:cNvGrpSpPr>
      </xdr:nvGrpSpPr>
      <xdr:grpSpPr>
        <a:xfrm>
          <a:off x="14098792" y="3352800"/>
          <a:ext cx="4839710" cy="1118796"/>
          <a:chOff x="2610350" y="871549"/>
          <a:chExt cx="4002888" cy="1033837"/>
        </a:xfrm>
      </xdr:grpSpPr>
      <xdr:sp macro="" textlink="">
        <xdr:nvSpPr>
          <xdr:cNvPr id="56393" name="Rectángulo: esquinas redondeadas 56392" hidden="1">
            <a:extLst>
              <a:ext uri="{FF2B5EF4-FFF2-40B4-BE49-F238E27FC236}">
                <a16:creationId xmlns:a16="http://schemas.microsoft.com/office/drawing/2014/main" id="{00000000-0008-0000-0500-000049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94" name="Flecha: hacia abajo 56393" hidden="1">
            <a:extLst>
              <a:ext uri="{FF2B5EF4-FFF2-40B4-BE49-F238E27FC236}">
                <a16:creationId xmlns:a16="http://schemas.microsoft.com/office/drawing/2014/main" id="{00000000-0008-0000-0500-00004A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95" name="Imagen 56394" descr="Icono&#10;&#10;El contenido generado por IA puede ser incorrecto." hidden="1">
            <a:extLst>
              <a:ext uri="{FF2B5EF4-FFF2-40B4-BE49-F238E27FC236}">
                <a16:creationId xmlns:a16="http://schemas.microsoft.com/office/drawing/2014/main" id="{00000000-0008-0000-0500-00004B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96" name="CuadroTexto 56395" hidden="1">
            <a:extLst>
              <a:ext uri="{FF2B5EF4-FFF2-40B4-BE49-F238E27FC236}">
                <a16:creationId xmlns:a16="http://schemas.microsoft.com/office/drawing/2014/main" id="{00000000-0008-0000-0500-00004C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5</xdr:col>
      <xdr:colOff>112060</xdr:colOff>
      <xdr:row>0</xdr:row>
      <xdr:rowOff>43291</xdr:rowOff>
    </xdr:from>
    <xdr:to>
      <xdr:col>7</xdr:col>
      <xdr:colOff>109615</xdr:colOff>
      <xdr:row>1</xdr:row>
      <xdr:rowOff>152399</xdr:rowOff>
    </xdr:to>
    <xdr:pic>
      <xdr:nvPicPr>
        <xdr:cNvPr id="56397" name="Picture 4">
          <a:extLst>
            <a:ext uri="{FF2B5EF4-FFF2-40B4-BE49-F238E27FC236}">
              <a16:creationId xmlns:a16="http://schemas.microsoft.com/office/drawing/2014/main" id="{00000000-0008-0000-0500-00004DDC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xdr:blipFill>
      <xdr:spPr>
        <a:xfrm>
          <a:off x="493060" y="43291"/>
          <a:ext cx="1007205" cy="437441"/>
        </a:xfrm>
        <a:prstGeom prst="rect">
          <a:avLst/>
        </a:prstGeom>
      </xdr:spPr>
    </xdr:pic>
    <xdr:clientData/>
  </xdr:twoCellAnchor>
  <xdr:twoCellAnchor editAs="oneCell">
    <xdr:from>
      <xdr:col>28</xdr:col>
      <xdr:colOff>392207</xdr:colOff>
      <xdr:row>0</xdr:row>
      <xdr:rowOff>22413</xdr:rowOff>
    </xdr:from>
    <xdr:to>
      <xdr:col>31</xdr:col>
      <xdr:colOff>454177</xdr:colOff>
      <xdr:row>1</xdr:row>
      <xdr:rowOff>149759</xdr:rowOff>
    </xdr:to>
    <xdr:pic>
      <xdr:nvPicPr>
        <xdr:cNvPr id="56398" name="img_dnp_2">
          <a:extLst>
            <a:ext uri="{FF2B5EF4-FFF2-40B4-BE49-F238E27FC236}">
              <a16:creationId xmlns:a16="http://schemas.microsoft.com/office/drawing/2014/main" id="{00000000-0008-0000-0500-00004EDC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xdr:blipFill>
      <xdr:spPr>
        <a:xfrm>
          <a:off x="12393707" y="22413"/>
          <a:ext cx="1576445" cy="455679"/>
        </a:xfrm>
        <a:prstGeom prst="rect">
          <a:avLst/>
        </a:prstGeom>
      </xdr:spPr>
    </xdr:pic>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01" name="grupo_mensaje_precio_coupa" hidden="1">
          <a:extLst>
            <a:ext uri="{FF2B5EF4-FFF2-40B4-BE49-F238E27FC236}">
              <a16:creationId xmlns:a16="http://schemas.microsoft.com/office/drawing/2014/main" id="{00000000-0008-0000-0500-000051DC0000}"/>
            </a:ext>
          </a:extLst>
        </xdr:cNvPr>
        <xdr:cNvGrpSpPr>
          <a:grpSpLocks noChangeAspect="1"/>
        </xdr:cNvGrpSpPr>
      </xdr:nvGrpSpPr>
      <xdr:grpSpPr>
        <a:xfrm>
          <a:off x="14098792" y="3352800"/>
          <a:ext cx="4839710" cy="1118796"/>
          <a:chOff x="2610350" y="871549"/>
          <a:chExt cx="4002888" cy="1033837"/>
        </a:xfrm>
      </xdr:grpSpPr>
      <xdr:sp macro="" textlink="">
        <xdr:nvSpPr>
          <xdr:cNvPr id="56402" name="Rectángulo: esquinas redondeadas 56401" hidden="1">
            <a:extLst>
              <a:ext uri="{FF2B5EF4-FFF2-40B4-BE49-F238E27FC236}">
                <a16:creationId xmlns:a16="http://schemas.microsoft.com/office/drawing/2014/main" id="{00000000-0008-0000-0500-000052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03" name="Flecha: hacia abajo 56402" hidden="1">
            <a:extLst>
              <a:ext uri="{FF2B5EF4-FFF2-40B4-BE49-F238E27FC236}">
                <a16:creationId xmlns:a16="http://schemas.microsoft.com/office/drawing/2014/main" id="{00000000-0008-0000-0500-000053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04" name="Imagen 56403" descr="Icono&#10;&#10;El contenido generado por IA puede ser incorrecto." hidden="1">
            <a:extLst>
              <a:ext uri="{FF2B5EF4-FFF2-40B4-BE49-F238E27FC236}">
                <a16:creationId xmlns:a16="http://schemas.microsoft.com/office/drawing/2014/main" id="{00000000-0008-0000-0500-000054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05" name="CuadroTexto 56404" hidden="1">
            <a:extLst>
              <a:ext uri="{FF2B5EF4-FFF2-40B4-BE49-F238E27FC236}">
                <a16:creationId xmlns:a16="http://schemas.microsoft.com/office/drawing/2014/main" id="{00000000-0008-0000-0500-000055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268941</xdr:rowOff>
    </xdr:from>
    <xdr:to>
      <xdr:col>46</xdr:col>
      <xdr:colOff>34178</xdr:colOff>
      <xdr:row>24</xdr:row>
      <xdr:rowOff>67235</xdr:rowOff>
    </xdr:to>
    <xdr:grpSp>
      <xdr:nvGrpSpPr>
        <xdr:cNvPr id="56406" name="grupo_mensaje_precio_coupa" hidden="1">
          <a:extLst>
            <a:ext uri="{FF2B5EF4-FFF2-40B4-BE49-F238E27FC236}">
              <a16:creationId xmlns:a16="http://schemas.microsoft.com/office/drawing/2014/main" id="{00000000-0008-0000-0500-000056DC0000}"/>
            </a:ext>
          </a:extLst>
        </xdr:cNvPr>
        <xdr:cNvGrpSpPr>
          <a:grpSpLocks noChangeAspect="1"/>
        </xdr:cNvGrpSpPr>
      </xdr:nvGrpSpPr>
      <xdr:grpSpPr>
        <a:xfrm>
          <a:off x="14098792" y="2667000"/>
          <a:ext cx="4839710" cy="739588"/>
          <a:chOff x="2610350" y="871549"/>
          <a:chExt cx="4002888" cy="1033837"/>
        </a:xfrm>
      </xdr:grpSpPr>
      <xdr:sp macro="" textlink="">
        <xdr:nvSpPr>
          <xdr:cNvPr id="56407" name="Rectángulo: esquinas redondeadas 56406" hidden="1">
            <a:extLst>
              <a:ext uri="{FF2B5EF4-FFF2-40B4-BE49-F238E27FC236}">
                <a16:creationId xmlns:a16="http://schemas.microsoft.com/office/drawing/2014/main" id="{00000000-0008-0000-0500-000057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08" name="Flecha: hacia abajo 56407" hidden="1">
            <a:extLst>
              <a:ext uri="{FF2B5EF4-FFF2-40B4-BE49-F238E27FC236}">
                <a16:creationId xmlns:a16="http://schemas.microsoft.com/office/drawing/2014/main" id="{00000000-0008-0000-0500-000058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09" name="Imagen 56408" descr="Icono&#10;&#10;El contenido generado por IA puede ser incorrecto." hidden="1">
            <a:extLst>
              <a:ext uri="{FF2B5EF4-FFF2-40B4-BE49-F238E27FC236}">
                <a16:creationId xmlns:a16="http://schemas.microsoft.com/office/drawing/2014/main" id="{00000000-0008-0000-0500-000059DC0000}"/>
              </a:ext>
            </a:extLst>
          </xdr:cNvPr>
          <xdr:cNvPicPr>
            <a:picLocks noChangeAspect="1"/>
          </xdr:cNvPicPr>
        </xdr:nvPicPr>
        <xdr:blipFill>
          <a:blip xmlns:r="http://schemas.openxmlformats.org/officeDocument/2006/relationships" r:embed="rId15" cstate="print">
            <a:alphaModFix/>
            <a:extLst>
              <a:ext uri="{BEBA8EAE-BF5A-486C-A8C5-ECC9F3942E4B}">
                <a14:imgProps xmlns:a14="http://schemas.microsoft.com/office/drawing/2010/main">
                  <a14:imgLayer r:embed="rId1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10" name="CuadroTexto 56409" hidden="1">
            <a:extLst>
              <a:ext uri="{FF2B5EF4-FFF2-40B4-BE49-F238E27FC236}">
                <a16:creationId xmlns:a16="http://schemas.microsoft.com/office/drawing/2014/main" id="{00000000-0008-0000-0500-00005A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268941</xdr:rowOff>
    </xdr:from>
    <xdr:to>
      <xdr:col>46</xdr:col>
      <xdr:colOff>34178</xdr:colOff>
      <xdr:row>24</xdr:row>
      <xdr:rowOff>446443</xdr:rowOff>
    </xdr:to>
    <xdr:grpSp>
      <xdr:nvGrpSpPr>
        <xdr:cNvPr id="56411" name="grupo_mensaje_precio_coupa" hidden="1">
          <a:extLst>
            <a:ext uri="{FF2B5EF4-FFF2-40B4-BE49-F238E27FC236}">
              <a16:creationId xmlns:a16="http://schemas.microsoft.com/office/drawing/2014/main" id="{00000000-0008-0000-0500-00005BDC0000}"/>
            </a:ext>
          </a:extLst>
        </xdr:cNvPr>
        <xdr:cNvGrpSpPr>
          <a:grpSpLocks noChangeAspect="1"/>
        </xdr:cNvGrpSpPr>
      </xdr:nvGrpSpPr>
      <xdr:grpSpPr>
        <a:xfrm>
          <a:off x="14098792" y="2667000"/>
          <a:ext cx="4839710" cy="1118796"/>
          <a:chOff x="2610350" y="871549"/>
          <a:chExt cx="4002888" cy="1033837"/>
        </a:xfrm>
      </xdr:grpSpPr>
      <xdr:sp macro="" textlink="">
        <xdr:nvSpPr>
          <xdr:cNvPr id="56412" name="Rectángulo: esquinas redondeadas 56411" hidden="1">
            <a:extLst>
              <a:ext uri="{FF2B5EF4-FFF2-40B4-BE49-F238E27FC236}">
                <a16:creationId xmlns:a16="http://schemas.microsoft.com/office/drawing/2014/main" id="{00000000-0008-0000-0500-00005C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13" name="Flecha: hacia abajo 56412" hidden="1">
            <a:extLst>
              <a:ext uri="{FF2B5EF4-FFF2-40B4-BE49-F238E27FC236}">
                <a16:creationId xmlns:a16="http://schemas.microsoft.com/office/drawing/2014/main" id="{00000000-0008-0000-0500-00005D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14" name="Imagen 56413" descr="Icono&#10;&#10;El contenido generado por IA puede ser incorrecto." hidden="1">
            <a:extLst>
              <a:ext uri="{FF2B5EF4-FFF2-40B4-BE49-F238E27FC236}">
                <a16:creationId xmlns:a16="http://schemas.microsoft.com/office/drawing/2014/main" id="{00000000-0008-0000-0500-00005E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15" name="CuadroTexto 56414" hidden="1">
            <a:extLst>
              <a:ext uri="{FF2B5EF4-FFF2-40B4-BE49-F238E27FC236}">
                <a16:creationId xmlns:a16="http://schemas.microsoft.com/office/drawing/2014/main" id="{00000000-0008-0000-0500-00005F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268941</xdr:rowOff>
    </xdr:from>
    <xdr:to>
      <xdr:col>46</xdr:col>
      <xdr:colOff>34178</xdr:colOff>
      <xdr:row>24</xdr:row>
      <xdr:rowOff>446443</xdr:rowOff>
    </xdr:to>
    <xdr:grpSp>
      <xdr:nvGrpSpPr>
        <xdr:cNvPr id="56416" name="grupo_mensaje_precio_coupa" hidden="1">
          <a:extLst>
            <a:ext uri="{FF2B5EF4-FFF2-40B4-BE49-F238E27FC236}">
              <a16:creationId xmlns:a16="http://schemas.microsoft.com/office/drawing/2014/main" id="{00000000-0008-0000-0500-000060DC0000}"/>
            </a:ext>
          </a:extLst>
        </xdr:cNvPr>
        <xdr:cNvGrpSpPr>
          <a:grpSpLocks noChangeAspect="1"/>
        </xdr:cNvGrpSpPr>
      </xdr:nvGrpSpPr>
      <xdr:grpSpPr>
        <a:xfrm>
          <a:off x="14098792" y="2667000"/>
          <a:ext cx="4839710" cy="1118796"/>
          <a:chOff x="2610350" y="871549"/>
          <a:chExt cx="4002888" cy="1033837"/>
        </a:xfrm>
      </xdr:grpSpPr>
      <xdr:sp macro="" textlink="">
        <xdr:nvSpPr>
          <xdr:cNvPr id="56417" name="Rectángulo: esquinas redondeadas 56416" hidden="1">
            <a:extLst>
              <a:ext uri="{FF2B5EF4-FFF2-40B4-BE49-F238E27FC236}">
                <a16:creationId xmlns:a16="http://schemas.microsoft.com/office/drawing/2014/main" id="{00000000-0008-0000-0500-000061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18" name="Flecha: hacia abajo 56417" hidden="1">
            <a:extLst>
              <a:ext uri="{FF2B5EF4-FFF2-40B4-BE49-F238E27FC236}">
                <a16:creationId xmlns:a16="http://schemas.microsoft.com/office/drawing/2014/main" id="{00000000-0008-0000-0500-000062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19" name="Imagen 56418" descr="Icono&#10;&#10;El contenido generado por IA puede ser incorrecto." hidden="1">
            <a:extLst>
              <a:ext uri="{FF2B5EF4-FFF2-40B4-BE49-F238E27FC236}">
                <a16:creationId xmlns:a16="http://schemas.microsoft.com/office/drawing/2014/main" id="{00000000-0008-0000-0500-000063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20" name="CuadroTexto 56419" hidden="1">
            <a:extLst>
              <a:ext uri="{FF2B5EF4-FFF2-40B4-BE49-F238E27FC236}">
                <a16:creationId xmlns:a16="http://schemas.microsoft.com/office/drawing/2014/main" id="{00000000-0008-0000-0500-000064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0</xdr:rowOff>
    </xdr:from>
    <xdr:to>
      <xdr:col>46</xdr:col>
      <xdr:colOff>34178</xdr:colOff>
      <xdr:row>32</xdr:row>
      <xdr:rowOff>378087</xdr:rowOff>
    </xdr:to>
    <xdr:grpSp>
      <xdr:nvGrpSpPr>
        <xdr:cNvPr id="56421" name="grupo_mensaje_precio_coupa" hidden="1">
          <a:extLst>
            <a:ext uri="{FF2B5EF4-FFF2-40B4-BE49-F238E27FC236}">
              <a16:creationId xmlns:a16="http://schemas.microsoft.com/office/drawing/2014/main" id="{00000000-0008-0000-0500-000065DC0000}"/>
            </a:ext>
          </a:extLst>
        </xdr:cNvPr>
        <xdr:cNvGrpSpPr>
          <a:grpSpLocks noChangeAspect="1"/>
        </xdr:cNvGrpSpPr>
      </xdr:nvGrpSpPr>
      <xdr:grpSpPr>
        <a:xfrm>
          <a:off x="14098792" y="3339353"/>
          <a:ext cx="4839710" cy="1633146"/>
          <a:chOff x="2610350" y="871549"/>
          <a:chExt cx="4002888" cy="1033837"/>
        </a:xfrm>
      </xdr:grpSpPr>
      <xdr:sp macro="" textlink="">
        <xdr:nvSpPr>
          <xdr:cNvPr id="56422" name="Rectángulo: esquinas redondeadas 56421" hidden="1">
            <a:extLst>
              <a:ext uri="{FF2B5EF4-FFF2-40B4-BE49-F238E27FC236}">
                <a16:creationId xmlns:a16="http://schemas.microsoft.com/office/drawing/2014/main" id="{00000000-0008-0000-0500-00006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23" name="Flecha: hacia abajo 56422" hidden="1">
            <a:extLst>
              <a:ext uri="{FF2B5EF4-FFF2-40B4-BE49-F238E27FC236}">
                <a16:creationId xmlns:a16="http://schemas.microsoft.com/office/drawing/2014/main" id="{00000000-0008-0000-0500-00006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24" name="Imagen 56423" descr="Icono&#10;&#10;El contenido generado por IA puede ser incorrecto." hidden="1">
            <a:extLst>
              <a:ext uri="{FF2B5EF4-FFF2-40B4-BE49-F238E27FC236}">
                <a16:creationId xmlns:a16="http://schemas.microsoft.com/office/drawing/2014/main" id="{00000000-0008-0000-0500-00006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25" name="CuadroTexto 56424" hidden="1">
            <a:extLst>
              <a:ext uri="{FF2B5EF4-FFF2-40B4-BE49-F238E27FC236}">
                <a16:creationId xmlns:a16="http://schemas.microsoft.com/office/drawing/2014/main" id="{00000000-0008-0000-0500-00006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26" name="grupo_mensaje_precio_coupa" hidden="1">
          <a:extLst>
            <a:ext uri="{FF2B5EF4-FFF2-40B4-BE49-F238E27FC236}">
              <a16:creationId xmlns:a16="http://schemas.microsoft.com/office/drawing/2014/main" id="{00000000-0008-0000-0500-00006ADC0000}"/>
            </a:ext>
          </a:extLst>
        </xdr:cNvPr>
        <xdr:cNvGrpSpPr>
          <a:grpSpLocks noChangeAspect="1"/>
        </xdr:cNvGrpSpPr>
      </xdr:nvGrpSpPr>
      <xdr:grpSpPr>
        <a:xfrm>
          <a:off x="14098792" y="3352800"/>
          <a:ext cx="4839710" cy="1118796"/>
          <a:chOff x="2610350" y="871549"/>
          <a:chExt cx="4002888" cy="1033837"/>
        </a:xfrm>
      </xdr:grpSpPr>
      <xdr:sp macro="" textlink="">
        <xdr:nvSpPr>
          <xdr:cNvPr id="56427" name="Rectángulo: esquinas redondeadas 56426" hidden="1">
            <a:extLst>
              <a:ext uri="{FF2B5EF4-FFF2-40B4-BE49-F238E27FC236}">
                <a16:creationId xmlns:a16="http://schemas.microsoft.com/office/drawing/2014/main" id="{00000000-0008-0000-0500-00006B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28" name="Flecha: hacia abajo 56427" hidden="1">
            <a:extLst>
              <a:ext uri="{FF2B5EF4-FFF2-40B4-BE49-F238E27FC236}">
                <a16:creationId xmlns:a16="http://schemas.microsoft.com/office/drawing/2014/main" id="{00000000-0008-0000-0500-00006C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29" name="Imagen 56428" descr="Icono&#10;&#10;El contenido generado por IA puede ser incorrecto." hidden="1">
            <a:extLst>
              <a:ext uri="{FF2B5EF4-FFF2-40B4-BE49-F238E27FC236}">
                <a16:creationId xmlns:a16="http://schemas.microsoft.com/office/drawing/2014/main" id="{00000000-0008-0000-0500-00006D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30" name="CuadroTexto 56429" hidden="1">
            <a:extLst>
              <a:ext uri="{FF2B5EF4-FFF2-40B4-BE49-F238E27FC236}">
                <a16:creationId xmlns:a16="http://schemas.microsoft.com/office/drawing/2014/main" id="{00000000-0008-0000-0500-00006E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31" name="grupo_mensaje_precio_coupa" hidden="1">
          <a:extLst>
            <a:ext uri="{FF2B5EF4-FFF2-40B4-BE49-F238E27FC236}">
              <a16:creationId xmlns:a16="http://schemas.microsoft.com/office/drawing/2014/main" id="{00000000-0008-0000-0500-00006FDC0000}"/>
            </a:ext>
          </a:extLst>
        </xdr:cNvPr>
        <xdr:cNvGrpSpPr>
          <a:grpSpLocks noChangeAspect="1"/>
        </xdr:cNvGrpSpPr>
      </xdr:nvGrpSpPr>
      <xdr:grpSpPr>
        <a:xfrm>
          <a:off x="14098792" y="3352800"/>
          <a:ext cx="4839710" cy="1118796"/>
          <a:chOff x="2610350" y="871549"/>
          <a:chExt cx="4002888" cy="1033837"/>
        </a:xfrm>
      </xdr:grpSpPr>
      <xdr:sp macro="" textlink="">
        <xdr:nvSpPr>
          <xdr:cNvPr id="56432" name="Rectángulo: esquinas redondeadas 56431" hidden="1">
            <a:extLst>
              <a:ext uri="{FF2B5EF4-FFF2-40B4-BE49-F238E27FC236}">
                <a16:creationId xmlns:a16="http://schemas.microsoft.com/office/drawing/2014/main" id="{00000000-0008-0000-0500-00007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33" name="Flecha: hacia abajo 56432" hidden="1">
            <a:extLst>
              <a:ext uri="{FF2B5EF4-FFF2-40B4-BE49-F238E27FC236}">
                <a16:creationId xmlns:a16="http://schemas.microsoft.com/office/drawing/2014/main" id="{00000000-0008-0000-0500-000071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34" name="Imagen 56433" descr="Icono&#10;&#10;El contenido generado por IA puede ser incorrecto." hidden="1">
            <a:extLst>
              <a:ext uri="{FF2B5EF4-FFF2-40B4-BE49-F238E27FC236}">
                <a16:creationId xmlns:a16="http://schemas.microsoft.com/office/drawing/2014/main" id="{00000000-0008-0000-0500-000072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35" name="CuadroTexto 56434" hidden="1">
            <a:extLst>
              <a:ext uri="{FF2B5EF4-FFF2-40B4-BE49-F238E27FC236}">
                <a16:creationId xmlns:a16="http://schemas.microsoft.com/office/drawing/2014/main" id="{00000000-0008-0000-0500-000073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13</xdr:col>
      <xdr:colOff>201706</xdr:colOff>
      <xdr:row>1</xdr:row>
      <xdr:rowOff>33617</xdr:rowOff>
    </xdr:from>
    <xdr:to>
      <xdr:col>23</xdr:col>
      <xdr:colOff>435636</xdr:colOff>
      <xdr:row>1</xdr:row>
      <xdr:rowOff>156409</xdr:rowOff>
    </xdr:to>
    <xdr:pic>
      <xdr:nvPicPr>
        <xdr:cNvPr id="56436" name="img_barra_col">
          <a:extLst>
            <a:ext uri="{FF2B5EF4-FFF2-40B4-BE49-F238E27FC236}">
              <a16:creationId xmlns:a16="http://schemas.microsoft.com/office/drawing/2014/main" id="{00000000-0008-0000-0500-000074DC0000}"/>
            </a:ext>
          </a:extLst>
        </xdr:cNvPr>
        <xdr:cNvPicPr>
          <a:picLocks noChangeAspect="1"/>
        </xdr:cNvPicPr>
      </xdr:nvPicPr>
      <xdr:blipFill>
        <a:blip xmlns:r="http://schemas.openxmlformats.org/officeDocument/2006/relationships" r:embed="rId17"/>
        <a:stretch>
          <a:fillRect/>
        </a:stretch>
      </xdr:blipFill>
      <xdr:spPr>
        <a:xfrm flipV="1">
          <a:off x="4336677" y="358588"/>
          <a:ext cx="5276577" cy="122792"/>
        </a:xfrm>
        <a:prstGeom prst="rect">
          <a:avLst/>
        </a:prstGeom>
      </xdr:spPr>
    </xdr:pic>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37" name="grupo_mensaje_precio_coupa" hidden="1">
          <a:extLst>
            <a:ext uri="{FF2B5EF4-FFF2-40B4-BE49-F238E27FC236}">
              <a16:creationId xmlns:a16="http://schemas.microsoft.com/office/drawing/2014/main" id="{00000000-0008-0000-0500-000075DC0000}"/>
            </a:ext>
          </a:extLst>
        </xdr:cNvPr>
        <xdr:cNvGrpSpPr>
          <a:grpSpLocks noChangeAspect="1"/>
        </xdr:cNvGrpSpPr>
      </xdr:nvGrpSpPr>
      <xdr:grpSpPr>
        <a:xfrm>
          <a:off x="14098792" y="3352800"/>
          <a:ext cx="4839710" cy="1118796"/>
          <a:chOff x="2610350" y="871549"/>
          <a:chExt cx="4002888" cy="1033837"/>
        </a:xfrm>
      </xdr:grpSpPr>
      <xdr:sp macro="" textlink="">
        <xdr:nvSpPr>
          <xdr:cNvPr id="56438" name="Rectángulo: esquinas redondeadas 56437" hidden="1">
            <a:extLst>
              <a:ext uri="{FF2B5EF4-FFF2-40B4-BE49-F238E27FC236}">
                <a16:creationId xmlns:a16="http://schemas.microsoft.com/office/drawing/2014/main" id="{00000000-0008-0000-0500-00007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39" name="Flecha: hacia abajo 56438" hidden="1">
            <a:extLst>
              <a:ext uri="{FF2B5EF4-FFF2-40B4-BE49-F238E27FC236}">
                <a16:creationId xmlns:a16="http://schemas.microsoft.com/office/drawing/2014/main" id="{00000000-0008-0000-0500-00007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40" name="Imagen 56439" descr="Icono&#10;&#10;El contenido generado por IA puede ser incorrecto." hidden="1">
            <a:extLst>
              <a:ext uri="{FF2B5EF4-FFF2-40B4-BE49-F238E27FC236}">
                <a16:creationId xmlns:a16="http://schemas.microsoft.com/office/drawing/2014/main" id="{00000000-0008-0000-0500-00007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41" name="CuadroTexto 56440" hidden="1">
            <a:extLst>
              <a:ext uri="{FF2B5EF4-FFF2-40B4-BE49-F238E27FC236}">
                <a16:creationId xmlns:a16="http://schemas.microsoft.com/office/drawing/2014/main" id="{00000000-0008-0000-0500-00007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399" name="grupo_mensaje_precio_coupa" hidden="1">
          <a:extLst>
            <a:ext uri="{FF2B5EF4-FFF2-40B4-BE49-F238E27FC236}">
              <a16:creationId xmlns:a16="http://schemas.microsoft.com/office/drawing/2014/main" id="{00000000-0008-0000-0500-00004FDC0000}"/>
            </a:ext>
          </a:extLst>
        </xdr:cNvPr>
        <xdr:cNvGrpSpPr>
          <a:grpSpLocks noChangeAspect="1"/>
        </xdr:cNvGrpSpPr>
      </xdr:nvGrpSpPr>
      <xdr:grpSpPr>
        <a:xfrm>
          <a:off x="14098792" y="2645709"/>
          <a:ext cx="4839710" cy="760879"/>
          <a:chOff x="2610350" y="871549"/>
          <a:chExt cx="4002888" cy="1033837"/>
        </a:xfrm>
      </xdr:grpSpPr>
      <xdr:sp macro="" textlink="">
        <xdr:nvSpPr>
          <xdr:cNvPr id="56400" name="Rectángulo: esquinas redondeadas 56399" hidden="1">
            <a:extLst>
              <a:ext uri="{FF2B5EF4-FFF2-40B4-BE49-F238E27FC236}">
                <a16:creationId xmlns:a16="http://schemas.microsoft.com/office/drawing/2014/main" id="{00000000-0008-0000-0500-00005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42" name="Flecha: hacia abajo 56441" hidden="1">
            <a:extLst>
              <a:ext uri="{FF2B5EF4-FFF2-40B4-BE49-F238E27FC236}">
                <a16:creationId xmlns:a16="http://schemas.microsoft.com/office/drawing/2014/main" id="{00000000-0008-0000-0500-00007A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43" name="Imagen 56442" descr="Icono&#10;&#10;El contenido generado por IA puede ser incorrecto." hidden="1">
            <a:extLst>
              <a:ext uri="{FF2B5EF4-FFF2-40B4-BE49-F238E27FC236}">
                <a16:creationId xmlns:a16="http://schemas.microsoft.com/office/drawing/2014/main" id="{00000000-0008-0000-0500-00007B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44" name="CuadroTexto 56443" hidden="1">
            <a:extLst>
              <a:ext uri="{FF2B5EF4-FFF2-40B4-BE49-F238E27FC236}">
                <a16:creationId xmlns:a16="http://schemas.microsoft.com/office/drawing/2014/main" id="{00000000-0008-0000-0500-00007C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376966</xdr:rowOff>
    </xdr:to>
    <xdr:grpSp>
      <xdr:nvGrpSpPr>
        <xdr:cNvPr id="56445" name="grupo_mensaje_precio_coupa" hidden="1">
          <a:extLst>
            <a:ext uri="{FF2B5EF4-FFF2-40B4-BE49-F238E27FC236}">
              <a16:creationId xmlns:a16="http://schemas.microsoft.com/office/drawing/2014/main" id="{00000000-0008-0000-0500-00007DDC0000}"/>
            </a:ext>
          </a:extLst>
        </xdr:cNvPr>
        <xdr:cNvGrpSpPr>
          <a:grpSpLocks noChangeAspect="1"/>
        </xdr:cNvGrpSpPr>
      </xdr:nvGrpSpPr>
      <xdr:grpSpPr>
        <a:xfrm>
          <a:off x="14098792" y="3320303"/>
          <a:ext cx="4839710" cy="1651075"/>
          <a:chOff x="2610350" y="871549"/>
          <a:chExt cx="4002888" cy="1033837"/>
        </a:xfrm>
      </xdr:grpSpPr>
      <xdr:sp macro="" textlink="">
        <xdr:nvSpPr>
          <xdr:cNvPr id="56446" name="Rectángulo: esquinas redondeadas 56445" hidden="1">
            <a:extLst>
              <a:ext uri="{FF2B5EF4-FFF2-40B4-BE49-F238E27FC236}">
                <a16:creationId xmlns:a16="http://schemas.microsoft.com/office/drawing/2014/main" id="{00000000-0008-0000-0500-00007E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47" name="Flecha: hacia abajo 56446" hidden="1">
            <a:extLst>
              <a:ext uri="{FF2B5EF4-FFF2-40B4-BE49-F238E27FC236}">
                <a16:creationId xmlns:a16="http://schemas.microsoft.com/office/drawing/2014/main" id="{00000000-0008-0000-0500-00007F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48" name="Imagen 56447" descr="Icono&#10;&#10;El contenido generado por IA puede ser incorrecto." hidden="1">
            <a:extLst>
              <a:ext uri="{FF2B5EF4-FFF2-40B4-BE49-F238E27FC236}">
                <a16:creationId xmlns:a16="http://schemas.microsoft.com/office/drawing/2014/main" id="{00000000-0008-0000-0500-000080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49" name="CuadroTexto 56448" hidden="1">
            <a:extLst>
              <a:ext uri="{FF2B5EF4-FFF2-40B4-BE49-F238E27FC236}">
                <a16:creationId xmlns:a16="http://schemas.microsoft.com/office/drawing/2014/main" id="{00000000-0008-0000-0500-00008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376406</xdr:rowOff>
    </xdr:to>
    <xdr:grpSp>
      <xdr:nvGrpSpPr>
        <xdr:cNvPr id="56450" name="grupo_mensaje_precio_coupa" hidden="1">
          <a:extLst>
            <a:ext uri="{FF2B5EF4-FFF2-40B4-BE49-F238E27FC236}">
              <a16:creationId xmlns:a16="http://schemas.microsoft.com/office/drawing/2014/main" id="{00000000-0008-0000-0500-000082DC0000}"/>
            </a:ext>
          </a:extLst>
        </xdr:cNvPr>
        <xdr:cNvGrpSpPr>
          <a:grpSpLocks noChangeAspect="1"/>
        </xdr:cNvGrpSpPr>
      </xdr:nvGrpSpPr>
      <xdr:grpSpPr>
        <a:xfrm>
          <a:off x="14098792" y="3320303"/>
          <a:ext cx="4839710" cy="1146250"/>
          <a:chOff x="2610350" y="871549"/>
          <a:chExt cx="4002888" cy="1033837"/>
        </a:xfrm>
      </xdr:grpSpPr>
      <xdr:sp macro="" textlink="">
        <xdr:nvSpPr>
          <xdr:cNvPr id="56451" name="Rectángulo: esquinas redondeadas 56450" hidden="1">
            <a:extLst>
              <a:ext uri="{FF2B5EF4-FFF2-40B4-BE49-F238E27FC236}">
                <a16:creationId xmlns:a16="http://schemas.microsoft.com/office/drawing/2014/main" id="{00000000-0008-0000-0500-000083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52" name="Flecha: hacia abajo 56451" hidden="1">
            <a:extLst>
              <a:ext uri="{FF2B5EF4-FFF2-40B4-BE49-F238E27FC236}">
                <a16:creationId xmlns:a16="http://schemas.microsoft.com/office/drawing/2014/main" id="{00000000-0008-0000-0500-000084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53" name="Imagen 56452" descr="Icono&#10;&#10;El contenido generado por IA puede ser incorrecto." hidden="1">
            <a:extLst>
              <a:ext uri="{FF2B5EF4-FFF2-40B4-BE49-F238E27FC236}">
                <a16:creationId xmlns:a16="http://schemas.microsoft.com/office/drawing/2014/main" id="{00000000-0008-0000-0500-000085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54" name="CuadroTexto 56453" hidden="1">
            <a:extLst>
              <a:ext uri="{FF2B5EF4-FFF2-40B4-BE49-F238E27FC236}">
                <a16:creationId xmlns:a16="http://schemas.microsoft.com/office/drawing/2014/main" id="{00000000-0008-0000-0500-000086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384810</xdr:rowOff>
    </xdr:to>
    <xdr:grpSp>
      <xdr:nvGrpSpPr>
        <xdr:cNvPr id="56455" name="grupo_mensaje_precio_coupa" hidden="1">
          <a:extLst>
            <a:ext uri="{FF2B5EF4-FFF2-40B4-BE49-F238E27FC236}">
              <a16:creationId xmlns:a16="http://schemas.microsoft.com/office/drawing/2014/main" id="{00000000-0008-0000-0500-000087DC0000}"/>
            </a:ext>
          </a:extLst>
        </xdr:cNvPr>
        <xdr:cNvGrpSpPr>
          <a:grpSpLocks noChangeAspect="1"/>
        </xdr:cNvGrpSpPr>
      </xdr:nvGrpSpPr>
      <xdr:grpSpPr>
        <a:xfrm>
          <a:off x="14098792" y="3320303"/>
          <a:ext cx="4839710" cy="1154654"/>
          <a:chOff x="2610350" y="871549"/>
          <a:chExt cx="4002888" cy="1033837"/>
        </a:xfrm>
      </xdr:grpSpPr>
      <xdr:sp macro="" textlink="">
        <xdr:nvSpPr>
          <xdr:cNvPr id="56456" name="Rectángulo: esquinas redondeadas 56455" hidden="1">
            <a:extLst>
              <a:ext uri="{FF2B5EF4-FFF2-40B4-BE49-F238E27FC236}">
                <a16:creationId xmlns:a16="http://schemas.microsoft.com/office/drawing/2014/main" id="{00000000-0008-0000-0500-000088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57" name="Flecha: hacia abajo 56456" hidden="1">
            <a:extLst>
              <a:ext uri="{FF2B5EF4-FFF2-40B4-BE49-F238E27FC236}">
                <a16:creationId xmlns:a16="http://schemas.microsoft.com/office/drawing/2014/main" id="{00000000-0008-0000-0500-000089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58" name="Imagen 56457" descr="Icono&#10;&#10;El contenido generado por IA puede ser incorrecto." hidden="1">
            <a:extLst>
              <a:ext uri="{FF2B5EF4-FFF2-40B4-BE49-F238E27FC236}">
                <a16:creationId xmlns:a16="http://schemas.microsoft.com/office/drawing/2014/main" id="{00000000-0008-0000-0500-00008A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59" name="CuadroTexto 56458" hidden="1">
            <a:extLst>
              <a:ext uri="{FF2B5EF4-FFF2-40B4-BE49-F238E27FC236}">
                <a16:creationId xmlns:a16="http://schemas.microsoft.com/office/drawing/2014/main" id="{00000000-0008-0000-0500-00008B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384810</xdr:rowOff>
    </xdr:to>
    <xdr:grpSp>
      <xdr:nvGrpSpPr>
        <xdr:cNvPr id="56460" name="grupo_mensaje_precio_coupa" hidden="1">
          <a:extLst>
            <a:ext uri="{FF2B5EF4-FFF2-40B4-BE49-F238E27FC236}">
              <a16:creationId xmlns:a16="http://schemas.microsoft.com/office/drawing/2014/main" id="{00000000-0008-0000-0500-00008CDC0000}"/>
            </a:ext>
          </a:extLst>
        </xdr:cNvPr>
        <xdr:cNvGrpSpPr>
          <a:grpSpLocks noChangeAspect="1"/>
        </xdr:cNvGrpSpPr>
      </xdr:nvGrpSpPr>
      <xdr:grpSpPr>
        <a:xfrm>
          <a:off x="14098792" y="3320303"/>
          <a:ext cx="4839710" cy="1154654"/>
          <a:chOff x="2610350" y="871549"/>
          <a:chExt cx="4002888" cy="1033837"/>
        </a:xfrm>
      </xdr:grpSpPr>
      <xdr:sp macro="" textlink="">
        <xdr:nvSpPr>
          <xdr:cNvPr id="56461" name="Rectángulo: esquinas redondeadas 56460" hidden="1">
            <a:extLst>
              <a:ext uri="{FF2B5EF4-FFF2-40B4-BE49-F238E27FC236}">
                <a16:creationId xmlns:a16="http://schemas.microsoft.com/office/drawing/2014/main" id="{00000000-0008-0000-0500-00008D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62" name="Flecha: hacia abajo 56461" hidden="1">
            <a:extLst>
              <a:ext uri="{FF2B5EF4-FFF2-40B4-BE49-F238E27FC236}">
                <a16:creationId xmlns:a16="http://schemas.microsoft.com/office/drawing/2014/main" id="{00000000-0008-0000-0500-00008E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63" name="Imagen 56462" descr="Icono&#10;&#10;El contenido generado por IA puede ser incorrecto." hidden="1">
            <a:extLst>
              <a:ext uri="{FF2B5EF4-FFF2-40B4-BE49-F238E27FC236}">
                <a16:creationId xmlns:a16="http://schemas.microsoft.com/office/drawing/2014/main" id="{00000000-0008-0000-0500-00008F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64" name="CuadroTexto 56463" hidden="1">
            <a:extLst>
              <a:ext uri="{FF2B5EF4-FFF2-40B4-BE49-F238E27FC236}">
                <a16:creationId xmlns:a16="http://schemas.microsoft.com/office/drawing/2014/main" id="{00000000-0008-0000-0500-000090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384810</xdr:rowOff>
    </xdr:to>
    <xdr:grpSp>
      <xdr:nvGrpSpPr>
        <xdr:cNvPr id="56465" name="grupo_mensaje_precio_coupa" hidden="1">
          <a:extLst>
            <a:ext uri="{FF2B5EF4-FFF2-40B4-BE49-F238E27FC236}">
              <a16:creationId xmlns:a16="http://schemas.microsoft.com/office/drawing/2014/main" id="{00000000-0008-0000-0500-000091DC0000}"/>
            </a:ext>
          </a:extLst>
        </xdr:cNvPr>
        <xdr:cNvGrpSpPr>
          <a:grpSpLocks noChangeAspect="1"/>
        </xdr:cNvGrpSpPr>
      </xdr:nvGrpSpPr>
      <xdr:grpSpPr>
        <a:xfrm>
          <a:off x="14098792" y="3320303"/>
          <a:ext cx="4839710" cy="1154654"/>
          <a:chOff x="2610350" y="871549"/>
          <a:chExt cx="4002888" cy="1033837"/>
        </a:xfrm>
      </xdr:grpSpPr>
      <xdr:sp macro="" textlink="">
        <xdr:nvSpPr>
          <xdr:cNvPr id="56466" name="Rectángulo: esquinas redondeadas 56465" hidden="1">
            <a:extLst>
              <a:ext uri="{FF2B5EF4-FFF2-40B4-BE49-F238E27FC236}">
                <a16:creationId xmlns:a16="http://schemas.microsoft.com/office/drawing/2014/main" id="{00000000-0008-0000-0500-000092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67" name="Flecha: hacia abajo 56466" hidden="1">
            <a:extLst>
              <a:ext uri="{FF2B5EF4-FFF2-40B4-BE49-F238E27FC236}">
                <a16:creationId xmlns:a16="http://schemas.microsoft.com/office/drawing/2014/main" id="{00000000-0008-0000-0500-000093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68" name="Imagen 56467" descr="Icono&#10;&#10;El contenido generado por IA puede ser incorrecto." hidden="1">
            <a:extLst>
              <a:ext uri="{FF2B5EF4-FFF2-40B4-BE49-F238E27FC236}">
                <a16:creationId xmlns:a16="http://schemas.microsoft.com/office/drawing/2014/main" id="{00000000-0008-0000-0500-000094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69" name="CuadroTexto 56468" hidden="1">
            <a:extLst>
              <a:ext uri="{FF2B5EF4-FFF2-40B4-BE49-F238E27FC236}">
                <a16:creationId xmlns:a16="http://schemas.microsoft.com/office/drawing/2014/main" id="{00000000-0008-0000-0500-000095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470" name="grupo_mensaje_precio_coupa" hidden="1">
          <a:extLst>
            <a:ext uri="{FF2B5EF4-FFF2-40B4-BE49-F238E27FC236}">
              <a16:creationId xmlns:a16="http://schemas.microsoft.com/office/drawing/2014/main" id="{00000000-0008-0000-0500-000096DC0000}"/>
            </a:ext>
          </a:extLst>
        </xdr:cNvPr>
        <xdr:cNvGrpSpPr>
          <a:grpSpLocks noChangeAspect="1"/>
        </xdr:cNvGrpSpPr>
      </xdr:nvGrpSpPr>
      <xdr:grpSpPr>
        <a:xfrm>
          <a:off x="14098792" y="2645709"/>
          <a:ext cx="4839710" cy="760879"/>
          <a:chOff x="2610350" y="871549"/>
          <a:chExt cx="4002888" cy="1033837"/>
        </a:xfrm>
      </xdr:grpSpPr>
      <xdr:sp macro="" textlink="">
        <xdr:nvSpPr>
          <xdr:cNvPr id="56471" name="Rectángulo: esquinas redondeadas 56470" hidden="1">
            <a:extLst>
              <a:ext uri="{FF2B5EF4-FFF2-40B4-BE49-F238E27FC236}">
                <a16:creationId xmlns:a16="http://schemas.microsoft.com/office/drawing/2014/main" id="{00000000-0008-0000-0500-000097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72" name="Flecha: hacia abajo 56471" hidden="1">
            <a:extLst>
              <a:ext uri="{FF2B5EF4-FFF2-40B4-BE49-F238E27FC236}">
                <a16:creationId xmlns:a16="http://schemas.microsoft.com/office/drawing/2014/main" id="{00000000-0008-0000-0500-000098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73" name="Imagen 56472" descr="Icono&#10;&#10;El contenido generado por IA puede ser incorrecto." hidden="1">
            <a:extLst>
              <a:ext uri="{FF2B5EF4-FFF2-40B4-BE49-F238E27FC236}">
                <a16:creationId xmlns:a16="http://schemas.microsoft.com/office/drawing/2014/main" id="{00000000-0008-0000-0500-000099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74" name="CuadroTexto 56473" hidden="1">
            <a:extLst>
              <a:ext uri="{FF2B5EF4-FFF2-40B4-BE49-F238E27FC236}">
                <a16:creationId xmlns:a16="http://schemas.microsoft.com/office/drawing/2014/main" id="{00000000-0008-0000-0500-00009A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449243</xdr:rowOff>
    </xdr:to>
    <xdr:grpSp>
      <xdr:nvGrpSpPr>
        <xdr:cNvPr id="56475" name="grupo_mensaje_precio_coupa" hidden="1">
          <a:extLst>
            <a:ext uri="{FF2B5EF4-FFF2-40B4-BE49-F238E27FC236}">
              <a16:creationId xmlns:a16="http://schemas.microsoft.com/office/drawing/2014/main" id="{00000000-0008-0000-0500-00009BDC0000}"/>
            </a:ext>
          </a:extLst>
        </xdr:cNvPr>
        <xdr:cNvGrpSpPr>
          <a:grpSpLocks noChangeAspect="1"/>
        </xdr:cNvGrpSpPr>
      </xdr:nvGrpSpPr>
      <xdr:grpSpPr>
        <a:xfrm>
          <a:off x="14098792" y="2645709"/>
          <a:ext cx="4839710" cy="1142887"/>
          <a:chOff x="2610350" y="871549"/>
          <a:chExt cx="4002888" cy="1033837"/>
        </a:xfrm>
      </xdr:grpSpPr>
      <xdr:sp macro="" textlink="">
        <xdr:nvSpPr>
          <xdr:cNvPr id="56476" name="Rectángulo: esquinas redondeadas 56475" hidden="1">
            <a:extLst>
              <a:ext uri="{FF2B5EF4-FFF2-40B4-BE49-F238E27FC236}">
                <a16:creationId xmlns:a16="http://schemas.microsoft.com/office/drawing/2014/main" id="{00000000-0008-0000-0500-00009C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77" name="Flecha: hacia abajo 56476" hidden="1">
            <a:extLst>
              <a:ext uri="{FF2B5EF4-FFF2-40B4-BE49-F238E27FC236}">
                <a16:creationId xmlns:a16="http://schemas.microsoft.com/office/drawing/2014/main" id="{00000000-0008-0000-0500-00009D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78" name="Imagen 56477" descr="Icono&#10;&#10;El contenido generado por IA puede ser incorrecto." hidden="1">
            <a:extLst>
              <a:ext uri="{FF2B5EF4-FFF2-40B4-BE49-F238E27FC236}">
                <a16:creationId xmlns:a16="http://schemas.microsoft.com/office/drawing/2014/main" id="{00000000-0008-0000-0500-00009E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79" name="CuadroTexto 56478" hidden="1">
            <a:extLst>
              <a:ext uri="{FF2B5EF4-FFF2-40B4-BE49-F238E27FC236}">
                <a16:creationId xmlns:a16="http://schemas.microsoft.com/office/drawing/2014/main" id="{00000000-0008-0000-0500-00009F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449243</xdr:rowOff>
    </xdr:to>
    <xdr:grpSp>
      <xdr:nvGrpSpPr>
        <xdr:cNvPr id="56480" name="grupo_mensaje_precio_coupa" hidden="1">
          <a:extLst>
            <a:ext uri="{FF2B5EF4-FFF2-40B4-BE49-F238E27FC236}">
              <a16:creationId xmlns:a16="http://schemas.microsoft.com/office/drawing/2014/main" id="{00000000-0008-0000-0500-0000A0DC0000}"/>
            </a:ext>
          </a:extLst>
        </xdr:cNvPr>
        <xdr:cNvGrpSpPr>
          <a:grpSpLocks noChangeAspect="1"/>
        </xdr:cNvGrpSpPr>
      </xdr:nvGrpSpPr>
      <xdr:grpSpPr>
        <a:xfrm>
          <a:off x="14098792" y="2645709"/>
          <a:ext cx="4839710" cy="1142887"/>
          <a:chOff x="2610350" y="871549"/>
          <a:chExt cx="4002888" cy="1033837"/>
        </a:xfrm>
      </xdr:grpSpPr>
      <xdr:sp macro="" textlink="">
        <xdr:nvSpPr>
          <xdr:cNvPr id="56481" name="Rectángulo: esquinas redondeadas 56480" hidden="1">
            <a:extLst>
              <a:ext uri="{FF2B5EF4-FFF2-40B4-BE49-F238E27FC236}">
                <a16:creationId xmlns:a16="http://schemas.microsoft.com/office/drawing/2014/main" id="{00000000-0008-0000-0500-0000A1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82" name="Flecha: hacia abajo 56481" hidden="1">
            <a:extLst>
              <a:ext uri="{FF2B5EF4-FFF2-40B4-BE49-F238E27FC236}">
                <a16:creationId xmlns:a16="http://schemas.microsoft.com/office/drawing/2014/main" id="{00000000-0008-0000-0500-0000A2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83" name="Imagen 56482" descr="Icono&#10;&#10;El contenido generado por IA puede ser incorrecto." hidden="1">
            <a:extLst>
              <a:ext uri="{FF2B5EF4-FFF2-40B4-BE49-F238E27FC236}">
                <a16:creationId xmlns:a16="http://schemas.microsoft.com/office/drawing/2014/main" id="{00000000-0008-0000-0500-0000A3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84" name="CuadroTexto 56483" hidden="1">
            <a:extLst>
              <a:ext uri="{FF2B5EF4-FFF2-40B4-BE49-F238E27FC236}">
                <a16:creationId xmlns:a16="http://schemas.microsoft.com/office/drawing/2014/main" id="{00000000-0008-0000-0500-0000A4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383128</xdr:rowOff>
    </xdr:to>
    <xdr:grpSp>
      <xdr:nvGrpSpPr>
        <xdr:cNvPr id="56485" name="grupo_mensaje_precio_coupa" hidden="1">
          <a:extLst>
            <a:ext uri="{FF2B5EF4-FFF2-40B4-BE49-F238E27FC236}">
              <a16:creationId xmlns:a16="http://schemas.microsoft.com/office/drawing/2014/main" id="{00000000-0008-0000-0500-0000A5DC0000}"/>
            </a:ext>
          </a:extLst>
        </xdr:cNvPr>
        <xdr:cNvGrpSpPr>
          <a:grpSpLocks noChangeAspect="1"/>
        </xdr:cNvGrpSpPr>
      </xdr:nvGrpSpPr>
      <xdr:grpSpPr>
        <a:xfrm>
          <a:off x="14098792" y="3320303"/>
          <a:ext cx="4839710" cy="1657237"/>
          <a:chOff x="2610350" y="871549"/>
          <a:chExt cx="4002888" cy="1033837"/>
        </a:xfrm>
      </xdr:grpSpPr>
      <xdr:sp macro="" textlink="">
        <xdr:nvSpPr>
          <xdr:cNvPr id="56486" name="Rectángulo: esquinas redondeadas 56485" hidden="1">
            <a:extLst>
              <a:ext uri="{FF2B5EF4-FFF2-40B4-BE49-F238E27FC236}">
                <a16:creationId xmlns:a16="http://schemas.microsoft.com/office/drawing/2014/main" id="{00000000-0008-0000-0500-0000A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87" name="Flecha: hacia abajo 56486" hidden="1">
            <a:extLst>
              <a:ext uri="{FF2B5EF4-FFF2-40B4-BE49-F238E27FC236}">
                <a16:creationId xmlns:a16="http://schemas.microsoft.com/office/drawing/2014/main" id="{00000000-0008-0000-0500-0000A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88" name="Imagen 56487" descr="Icono&#10;&#10;El contenido generado por IA puede ser incorrecto." hidden="1">
            <a:extLst>
              <a:ext uri="{FF2B5EF4-FFF2-40B4-BE49-F238E27FC236}">
                <a16:creationId xmlns:a16="http://schemas.microsoft.com/office/drawing/2014/main" id="{00000000-0008-0000-0500-0000A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89" name="CuadroTexto 56488" hidden="1">
            <a:extLst>
              <a:ext uri="{FF2B5EF4-FFF2-40B4-BE49-F238E27FC236}">
                <a16:creationId xmlns:a16="http://schemas.microsoft.com/office/drawing/2014/main" id="{00000000-0008-0000-0500-0000A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490" name="grupo_mensaje_precio_coupa" hidden="1">
          <a:extLst>
            <a:ext uri="{FF2B5EF4-FFF2-40B4-BE49-F238E27FC236}">
              <a16:creationId xmlns:a16="http://schemas.microsoft.com/office/drawing/2014/main" id="{00000000-0008-0000-0500-0000AADC0000}"/>
            </a:ext>
          </a:extLst>
        </xdr:cNvPr>
        <xdr:cNvGrpSpPr>
          <a:grpSpLocks noChangeAspect="1"/>
        </xdr:cNvGrpSpPr>
      </xdr:nvGrpSpPr>
      <xdr:grpSpPr>
        <a:xfrm>
          <a:off x="14098792" y="2645709"/>
          <a:ext cx="4839710" cy="760879"/>
          <a:chOff x="2610350" y="871549"/>
          <a:chExt cx="4002888" cy="1033837"/>
        </a:xfrm>
      </xdr:grpSpPr>
      <xdr:sp macro="" textlink="">
        <xdr:nvSpPr>
          <xdr:cNvPr id="56491" name="Rectángulo: esquinas redondeadas 56490" hidden="1">
            <a:extLst>
              <a:ext uri="{FF2B5EF4-FFF2-40B4-BE49-F238E27FC236}">
                <a16:creationId xmlns:a16="http://schemas.microsoft.com/office/drawing/2014/main" id="{00000000-0008-0000-0500-0000AB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92" name="Flecha: hacia abajo 56491" hidden="1">
            <a:extLst>
              <a:ext uri="{FF2B5EF4-FFF2-40B4-BE49-F238E27FC236}">
                <a16:creationId xmlns:a16="http://schemas.microsoft.com/office/drawing/2014/main" id="{00000000-0008-0000-0500-0000AC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93" name="Imagen 56492" descr="Icono&#10;&#10;El contenido generado por IA puede ser incorrecto." hidden="1">
            <a:extLst>
              <a:ext uri="{FF2B5EF4-FFF2-40B4-BE49-F238E27FC236}">
                <a16:creationId xmlns:a16="http://schemas.microsoft.com/office/drawing/2014/main" id="{00000000-0008-0000-0500-0000AD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94" name="CuadroTexto 56493" hidden="1">
            <a:extLst>
              <a:ext uri="{FF2B5EF4-FFF2-40B4-BE49-F238E27FC236}">
                <a16:creationId xmlns:a16="http://schemas.microsoft.com/office/drawing/2014/main" id="{00000000-0008-0000-0500-0000AE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382007</xdr:rowOff>
    </xdr:to>
    <xdr:grpSp>
      <xdr:nvGrpSpPr>
        <xdr:cNvPr id="56495" name="grupo_mensaje_precio_coupa" hidden="1">
          <a:extLst>
            <a:ext uri="{FF2B5EF4-FFF2-40B4-BE49-F238E27FC236}">
              <a16:creationId xmlns:a16="http://schemas.microsoft.com/office/drawing/2014/main" id="{00000000-0008-0000-0500-0000AFDC0000}"/>
            </a:ext>
          </a:extLst>
        </xdr:cNvPr>
        <xdr:cNvGrpSpPr>
          <a:grpSpLocks noChangeAspect="1"/>
        </xdr:cNvGrpSpPr>
      </xdr:nvGrpSpPr>
      <xdr:grpSpPr>
        <a:xfrm>
          <a:off x="14098792" y="3320303"/>
          <a:ext cx="4839710" cy="1656116"/>
          <a:chOff x="2610350" y="871549"/>
          <a:chExt cx="4002888" cy="1033837"/>
        </a:xfrm>
      </xdr:grpSpPr>
      <xdr:sp macro="" textlink="">
        <xdr:nvSpPr>
          <xdr:cNvPr id="56496" name="Rectángulo: esquinas redondeadas 56495" hidden="1">
            <a:extLst>
              <a:ext uri="{FF2B5EF4-FFF2-40B4-BE49-F238E27FC236}">
                <a16:creationId xmlns:a16="http://schemas.microsoft.com/office/drawing/2014/main" id="{00000000-0008-0000-0500-0000B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97" name="Flecha: hacia abajo 56496" hidden="1">
            <a:extLst>
              <a:ext uri="{FF2B5EF4-FFF2-40B4-BE49-F238E27FC236}">
                <a16:creationId xmlns:a16="http://schemas.microsoft.com/office/drawing/2014/main" id="{00000000-0008-0000-0500-0000B1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98" name="Imagen 56497" descr="Icono&#10;&#10;El contenido generado por IA puede ser incorrecto." hidden="1">
            <a:extLst>
              <a:ext uri="{FF2B5EF4-FFF2-40B4-BE49-F238E27FC236}">
                <a16:creationId xmlns:a16="http://schemas.microsoft.com/office/drawing/2014/main" id="{00000000-0008-0000-0500-0000B2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99" name="CuadroTexto 56498" hidden="1">
            <a:extLst>
              <a:ext uri="{FF2B5EF4-FFF2-40B4-BE49-F238E27FC236}">
                <a16:creationId xmlns:a16="http://schemas.microsoft.com/office/drawing/2014/main" id="{00000000-0008-0000-0500-0000B3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381447</xdr:rowOff>
    </xdr:to>
    <xdr:grpSp>
      <xdr:nvGrpSpPr>
        <xdr:cNvPr id="56500" name="grupo_mensaje_precio_coupa" hidden="1">
          <a:extLst>
            <a:ext uri="{FF2B5EF4-FFF2-40B4-BE49-F238E27FC236}">
              <a16:creationId xmlns:a16="http://schemas.microsoft.com/office/drawing/2014/main" id="{00000000-0008-0000-0500-0000B4DC0000}"/>
            </a:ext>
          </a:extLst>
        </xdr:cNvPr>
        <xdr:cNvGrpSpPr>
          <a:grpSpLocks noChangeAspect="1"/>
        </xdr:cNvGrpSpPr>
      </xdr:nvGrpSpPr>
      <xdr:grpSpPr>
        <a:xfrm>
          <a:off x="14098792" y="3320303"/>
          <a:ext cx="4839710" cy="1151291"/>
          <a:chOff x="2610350" y="871549"/>
          <a:chExt cx="4002888" cy="1033837"/>
        </a:xfrm>
      </xdr:grpSpPr>
      <xdr:sp macro="" textlink="">
        <xdr:nvSpPr>
          <xdr:cNvPr id="56501" name="Rectángulo: esquinas redondeadas 56500" hidden="1">
            <a:extLst>
              <a:ext uri="{FF2B5EF4-FFF2-40B4-BE49-F238E27FC236}">
                <a16:creationId xmlns:a16="http://schemas.microsoft.com/office/drawing/2014/main" id="{00000000-0008-0000-0500-0000B5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02" name="Flecha: hacia abajo 56501" hidden="1">
            <a:extLst>
              <a:ext uri="{FF2B5EF4-FFF2-40B4-BE49-F238E27FC236}">
                <a16:creationId xmlns:a16="http://schemas.microsoft.com/office/drawing/2014/main" id="{00000000-0008-0000-0500-0000B6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03" name="Imagen 56502" descr="Icono&#10;&#10;El contenido generado por IA puede ser incorrecto." hidden="1">
            <a:extLst>
              <a:ext uri="{FF2B5EF4-FFF2-40B4-BE49-F238E27FC236}">
                <a16:creationId xmlns:a16="http://schemas.microsoft.com/office/drawing/2014/main" id="{00000000-0008-0000-0500-0000B7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04" name="CuadroTexto 56503" hidden="1">
            <a:extLst>
              <a:ext uri="{FF2B5EF4-FFF2-40B4-BE49-F238E27FC236}">
                <a16:creationId xmlns:a16="http://schemas.microsoft.com/office/drawing/2014/main" id="{00000000-0008-0000-0500-0000B8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381447</xdr:rowOff>
    </xdr:to>
    <xdr:grpSp>
      <xdr:nvGrpSpPr>
        <xdr:cNvPr id="56505" name="grupo_mensaje_precio_coupa" hidden="1">
          <a:extLst>
            <a:ext uri="{FF2B5EF4-FFF2-40B4-BE49-F238E27FC236}">
              <a16:creationId xmlns:a16="http://schemas.microsoft.com/office/drawing/2014/main" id="{00000000-0008-0000-0500-0000B9DC0000}"/>
            </a:ext>
          </a:extLst>
        </xdr:cNvPr>
        <xdr:cNvGrpSpPr>
          <a:grpSpLocks noChangeAspect="1"/>
        </xdr:cNvGrpSpPr>
      </xdr:nvGrpSpPr>
      <xdr:grpSpPr>
        <a:xfrm>
          <a:off x="14098792" y="3320303"/>
          <a:ext cx="4839710" cy="1151291"/>
          <a:chOff x="2610350" y="871549"/>
          <a:chExt cx="4002888" cy="1033837"/>
        </a:xfrm>
      </xdr:grpSpPr>
      <xdr:sp macro="" textlink="">
        <xdr:nvSpPr>
          <xdr:cNvPr id="56506" name="Rectángulo: esquinas redondeadas 56505" hidden="1">
            <a:extLst>
              <a:ext uri="{FF2B5EF4-FFF2-40B4-BE49-F238E27FC236}">
                <a16:creationId xmlns:a16="http://schemas.microsoft.com/office/drawing/2014/main" id="{00000000-0008-0000-0500-0000BA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07" name="Flecha: hacia abajo 56506" hidden="1">
            <a:extLst>
              <a:ext uri="{FF2B5EF4-FFF2-40B4-BE49-F238E27FC236}">
                <a16:creationId xmlns:a16="http://schemas.microsoft.com/office/drawing/2014/main" id="{00000000-0008-0000-0500-0000BB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08" name="Imagen 56507" descr="Icono&#10;&#10;El contenido generado por IA puede ser incorrecto." hidden="1">
            <a:extLst>
              <a:ext uri="{FF2B5EF4-FFF2-40B4-BE49-F238E27FC236}">
                <a16:creationId xmlns:a16="http://schemas.microsoft.com/office/drawing/2014/main" id="{00000000-0008-0000-0500-0000BC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09" name="CuadroTexto 56508" hidden="1">
            <a:extLst>
              <a:ext uri="{FF2B5EF4-FFF2-40B4-BE49-F238E27FC236}">
                <a16:creationId xmlns:a16="http://schemas.microsoft.com/office/drawing/2014/main" id="{00000000-0008-0000-0500-0000BD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381447</xdr:rowOff>
    </xdr:to>
    <xdr:grpSp>
      <xdr:nvGrpSpPr>
        <xdr:cNvPr id="56510" name="grupo_mensaje_precio_coupa" hidden="1">
          <a:extLst>
            <a:ext uri="{FF2B5EF4-FFF2-40B4-BE49-F238E27FC236}">
              <a16:creationId xmlns:a16="http://schemas.microsoft.com/office/drawing/2014/main" id="{00000000-0008-0000-0500-0000BEDC0000}"/>
            </a:ext>
          </a:extLst>
        </xdr:cNvPr>
        <xdr:cNvGrpSpPr>
          <a:grpSpLocks noChangeAspect="1"/>
        </xdr:cNvGrpSpPr>
      </xdr:nvGrpSpPr>
      <xdr:grpSpPr>
        <a:xfrm>
          <a:off x="14098792" y="3320303"/>
          <a:ext cx="4839710" cy="1151291"/>
          <a:chOff x="2610350" y="871549"/>
          <a:chExt cx="4002888" cy="1033837"/>
        </a:xfrm>
      </xdr:grpSpPr>
      <xdr:sp macro="" textlink="">
        <xdr:nvSpPr>
          <xdr:cNvPr id="56511" name="Rectángulo: esquinas redondeadas 56510" hidden="1">
            <a:extLst>
              <a:ext uri="{FF2B5EF4-FFF2-40B4-BE49-F238E27FC236}">
                <a16:creationId xmlns:a16="http://schemas.microsoft.com/office/drawing/2014/main" id="{00000000-0008-0000-0500-0000BF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12" name="Flecha: hacia abajo 56511" hidden="1">
            <a:extLst>
              <a:ext uri="{FF2B5EF4-FFF2-40B4-BE49-F238E27FC236}">
                <a16:creationId xmlns:a16="http://schemas.microsoft.com/office/drawing/2014/main" id="{00000000-0008-0000-0500-0000C0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13" name="Imagen 56512" descr="Icono&#10;&#10;El contenido generado por IA puede ser incorrecto." hidden="1">
            <a:extLst>
              <a:ext uri="{FF2B5EF4-FFF2-40B4-BE49-F238E27FC236}">
                <a16:creationId xmlns:a16="http://schemas.microsoft.com/office/drawing/2014/main" id="{00000000-0008-0000-0500-0000C1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14" name="CuadroTexto 56513" hidden="1">
            <a:extLst>
              <a:ext uri="{FF2B5EF4-FFF2-40B4-BE49-F238E27FC236}">
                <a16:creationId xmlns:a16="http://schemas.microsoft.com/office/drawing/2014/main" id="{00000000-0008-0000-0500-0000C2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515" name="grupo_mensaje_precio_coupa" hidden="1">
          <a:extLst>
            <a:ext uri="{FF2B5EF4-FFF2-40B4-BE49-F238E27FC236}">
              <a16:creationId xmlns:a16="http://schemas.microsoft.com/office/drawing/2014/main" id="{00000000-0008-0000-0500-0000C3DC0000}"/>
            </a:ext>
          </a:extLst>
        </xdr:cNvPr>
        <xdr:cNvGrpSpPr>
          <a:grpSpLocks noChangeAspect="1"/>
        </xdr:cNvGrpSpPr>
      </xdr:nvGrpSpPr>
      <xdr:grpSpPr>
        <a:xfrm>
          <a:off x="14098792" y="2645709"/>
          <a:ext cx="4839710" cy="760879"/>
          <a:chOff x="2610350" y="871549"/>
          <a:chExt cx="4002888" cy="1033837"/>
        </a:xfrm>
      </xdr:grpSpPr>
      <xdr:sp macro="" textlink="">
        <xdr:nvSpPr>
          <xdr:cNvPr id="56516" name="Rectángulo: esquinas redondeadas 56515" hidden="1">
            <a:extLst>
              <a:ext uri="{FF2B5EF4-FFF2-40B4-BE49-F238E27FC236}">
                <a16:creationId xmlns:a16="http://schemas.microsoft.com/office/drawing/2014/main" id="{00000000-0008-0000-0500-0000C4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17" name="Flecha: hacia abajo 56516" hidden="1">
            <a:extLst>
              <a:ext uri="{FF2B5EF4-FFF2-40B4-BE49-F238E27FC236}">
                <a16:creationId xmlns:a16="http://schemas.microsoft.com/office/drawing/2014/main" id="{00000000-0008-0000-0500-0000C5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18" name="Imagen 56517" descr="Icono&#10;&#10;El contenido generado por IA puede ser incorrecto." hidden="1">
            <a:extLst>
              <a:ext uri="{FF2B5EF4-FFF2-40B4-BE49-F238E27FC236}">
                <a16:creationId xmlns:a16="http://schemas.microsoft.com/office/drawing/2014/main" id="{00000000-0008-0000-0500-0000C6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19" name="CuadroTexto 56518" hidden="1">
            <a:extLst>
              <a:ext uri="{FF2B5EF4-FFF2-40B4-BE49-F238E27FC236}">
                <a16:creationId xmlns:a16="http://schemas.microsoft.com/office/drawing/2014/main" id="{00000000-0008-0000-0500-0000C7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447001</xdr:rowOff>
    </xdr:to>
    <xdr:grpSp>
      <xdr:nvGrpSpPr>
        <xdr:cNvPr id="56520" name="grupo_mensaje_precio_coupa" hidden="1">
          <a:extLst>
            <a:ext uri="{FF2B5EF4-FFF2-40B4-BE49-F238E27FC236}">
              <a16:creationId xmlns:a16="http://schemas.microsoft.com/office/drawing/2014/main" id="{00000000-0008-0000-0500-0000C8DC0000}"/>
            </a:ext>
          </a:extLst>
        </xdr:cNvPr>
        <xdr:cNvGrpSpPr>
          <a:grpSpLocks noChangeAspect="1"/>
        </xdr:cNvGrpSpPr>
      </xdr:nvGrpSpPr>
      <xdr:grpSpPr>
        <a:xfrm>
          <a:off x="14098792" y="2645709"/>
          <a:ext cx="4839710" cy="1140645"/>
          <a:chOff x="2610350" y="871549"/>
          <a:chExt cx="4002888" cy="1033837"/>
        </a:xfrm>
      </xdr:grpSpPr>
      <xdr:sp macro="" textlink="">
        <xdr:nvSpPr>
          <xdr:cNvPr id="56521" name="Rectángulo: esquinas redondeadas 56520" hidden="1">
            <a:extLst>
              <a:ext uri="{FF2B5EF4-FFF2-40B4-BE49-F238E27FC236}">
                <a16:creationId xmlns:a16="http://schemas.microsoft.com/office/drawing/2014/main" id="{00000000-0008-0000-0500-0000C9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22" name="Flecha: hacia abajo 56521" hidden="1">
            <a:extLst>
              <a:ext uri="{FF2B5EF4-FFF2-40B4-BE49-F238E27FC236}">
                <a16:creationId xmlns:a16="http://schemas.microsoft.com/office/drawing/2014/main" id="{00000000-0008-0000-0500-0000CA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23" name="Imagen 56522" descr="Icono&#10;&#10;El contenido generado por IA puede ser incorrecto." hidden="1">
            <a:extLst>
              <a:ext uri="{FF2B5EF4-FFF2-40B4-BE49-F238E27FC236}">
                <a16:creationId xmlns:a16="http://schemas.microsoft.com/office/drawing/2014/main" id="{00000000-0008-0000-0500-0000CB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24" name="CuadroTexto 56523" hidden="1">
            <a:extLst>
              <a:ext uri="{FF2B5EF4-FFF2-40B4-BE49-F238E27FC236}">
                <a16:creationId xmlns:a16="http://schemas.microsoft.com/office/drawing/2014/main" id="{00000000-0008-0000-0500-0000CC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380886</xdr:rowOff>
    </xdr:to>
    <xdr:grpSp>
      <xdr:nvGrpSpPr>
        <xdr:cNvPr id="56525" name="grupo_mensaje_precio_coupa" hidden="1">
          <a:extLst>
            <a:ext uri="{FF2B5EF4-FFF2-40B4-BE49-F238E27FC236}">
              <a16:creationId xmlns:a16="http://schemas.microsoft.com/office/drawing/2014/main" id="{00000000-0008-0000-0500-0000CDDC0000}"/>
            </a:ext>
          </a:extLst>
        </xdr:cNvPr>
        <xdr:cNvGrpSpPr>
          <a:grpSpLocks noChangeAspect="1"/>
        </xdr:cNvGrpSpPr>
      </xdr:nvGrpSpPr>
      <xdr:grpSpPr>
        <a:xfrm>
          <a:off x="14098792" y="3320303"/>
          <a:ext cx="4839710" cy="1654995"/>
          <a:chOff x="2610350" y="871549"/>
          <a:chExt cx="4002888" cy="1033837"/>
        </a:xfrm>
      </xdr:grpSpPr>
      <xdr:sp macro="" textlink="">
        <xdr:nvSpPr>
          <xdr:cNvPr id="56526" name="Rectángulo: esquinas redondeadas 56525" hidden="1">
            <a:extLst>
              <a:ext uri="{FF2B5EF4-FFF2-40B4-BE49-F238E27FC236}">
                <a16:creationId xmlns:a16="http://schemas.microsoft.com/office/drawing/2014/main" id="{00000000-0008-0000-0500-0000CE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27" name="Flecha: hacia abajo 56526" hidden="1">
            <a:extLst>
              <a:ext uri="{FF2B5EF4-FFF2-40B4-BE49-F238E27FC236}">
                <a16:creationId xmlns:a16="http://schemas.microsoft.com/office/drawing/2014/main" id="{00000000-0008-0000-0500-0000CF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28" name="Imagen 56527" descr="Icono&#10;&#10;El contenido generado por IA puede ser incorrecto." hidden="1">
            <a:extLst>
              <a:ext uri="{FF2B5EF4-FFF2-40B4-BE49-F238E27FC236}">
                <a16:creationId xmlns:a16="http://schemas.microsoft.com/office/drawing/2014/main" id="{00000000-0008-0000-0500-0000D0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29" name="CuadroTexto 56528" hidden="1">
            <a:extLst>
              <a:ext uri="{FF2B5EF4-FFF2-40B4-BE49-F238E27FC236}">
                <a16:creationId xmlns:a16="http://schemas.microsoft.com/office/drawing/2014/main" id="{00000000-0008-0000-0500-0000D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105789</xdr:colOff>
      <xdr:row>0</xdr:row>
      <xdr:rowOff>0</xdr:rowOff>
    </xdr:from>
    <xdr:to>
      <xdr:col>7</xdr:col>
      <xdr:colOff>118510</xdr:colOff>
      <xdr:row>1</xdr:row>
      <xdr:rowOff>144107</xdr:rowOff>
    </xdr:to>
    <xdr:pic>
      <xdr:nvPicPr>
        <xdr:cNvPr id="2" name="img_cc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86789" y="0"/>
          <a:ext cx="1022371" cy="472440"/>
        </a:xfrm>
        <a:prstGeom prst="rect">
          <a:avLst/>
        </a:prstGeom>
      </xdr:spPr>
    </xdr:pic>
    <xdr:clientData/>
  </xdr:twoCellAnchor>
  <xdr:twoCellAnchor editAs="oneCell">
    <xdr:from>
      <xdr:col>29</xdr:col>
      <xdr:colOff>273423</xdr:colOff>
      <xdr:row>0</xdr:row>
      <xdr:rowOff>33058</xdr:rowOff>
    </xdr:from>
    <xdr:to>
      <xdr:col>32</xdr:col>
      <xdr:colOff>308153</xdr:colOff>
      <xdr:row>1</xdr:row>
      <xdr:rowOff>177165</xdr:rowOff>
    </xdr:to>
    <xdr:pic>
      <xdr:nvPicPr>
        <xdr:cNvPr id="3" name="img_dnp">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2476629" y="33058"/>
          <a:ext cx="1547524" cy="469078"/>
        </a:xfrm>
        <a:prstGeom prst="rect">
          <a:avLst/>
        </a:prstGeom>
      </xdr:spPr>
    </xdr:pic>
    <xdr:clientData/>
  </xdr:twoCellAnchor>
  <xdr:twoCellAnchor editAs="oneCell">
    <xdr:from>
      <xdr:col>13</xdr:col>
      <xdr:colOff>112058</xdr:colOff>
      <xdr:row>1</xdr:row>
      <xdr:rowOff>57373</xdr:rowOff>
    </xdr:from>
    <xdr:to>
      <xdr:col>23</xdr:col>
      <xdr:colOff>345988</xdr:colOff>
      <xdr:row>2</xdr:row>
      <xdr:rowOff>871</xdr:rowOff>
    </xdr:to>
    <xdr:pic>
      <xdr:nvPicPr>
        <xdr:cNvPr id="4" name="img_barra_col">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stretch>
          <a:fillRect/>
        </a:stretch>
      </xdr:blipFill>
      <xdr:spPr>
        <a:xfrm flipV="1">
          <a:off x="4247029" y="382344"/>
          <a:ext cx="5276577" cy="12279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343913</xdr:colOff>
      <xdr:row>0</xdr:row>
      <xdr:rowOff>104362</xdr:rowOff>
    </xdr:from>
    <xdr:to>
      <xdr:col>0</xdr:col>
      <xdr:colOff>1687366</xdr:colOff>
      <xdr:row>3</xdr:row>
      <xdr:rowOff>15653</xdr:rowOff>
    </xdr:to>
    <xdr:pic>
      <xdr:nvPicPr>
        <xdr:cNvPr id="4" name="img_cce">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343913" y="104362"/>
          <a:ext cx="1343453" cy="597091"/>
        </a:xfrm>
        <a:prstGeom prst="rect">
          <a:avLst/>
        </a:prstGeom>
      </xdr:spPr>
    </xdr:pic>
    <xdr:clientData/>
  </xdr:twoCellAnchor>
  <xdr:twoCellAnchor editAs="oneCell">
    <xdr:from>
      <xdr:col>2</xdr:col>
      <xdr:colOff>0</xdr:colOff>
      <xdr:row>0</xdr:row>
      <xdr:rowOff>0</xdr:rowOff>
    </xdr:from>
    <xdr:to>
      <xdr:col>10</xdr:col>
      <xdr:colOff>45720</xdr:colOff>
      <xdr:row>2</xdr:row>
      <xdr:rowOff>76200</xdr:rowOff>
    </xdr:to>
    <xdr:pic>
      <xdr:nvPicPr>
        <xdr:cNvPr id="2" name="img_dnp_2">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125980" y="0"/>
          <a:ext cx="1950720" cy="579120"/>
        </a:xfrm>
        <a:prstGeom prst="rect">
          <a:avLst/>
        </a:prstGeom>
      </xdr:spPr>
    </xdr:pic>
    <xdr:clientData/>
  </xdr:twoCellAnchor>
  <xdr:twoCellAnchor editAs="oneCell">
    <xdr:from>
      <xdr:col>11</xdr:col>
      <xdr:colOff>358140</xdr:colOff>
      <xdr:row>1</xdr:row>
      <xdr:rowOff>53340</xdr:rowOff>
    </xdr:from>
    <xdr:to>
      <xdr:col>25</xdr:col>
      <xdr:colOff>342900</xdr:colOff>
      <xdr:row>1</xdr:row>
      <xdr:rowOff>144781</xdr:rowOff>
    </xdr:to>
    <xdr:pic>
      <xdr:nvPicPr>
        <xdr:cNvPr id="3" name="img_barra_col_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3"/>
        <a:stretch>
          <a:fillRect/>
        </a:stretch>
      </xdr:blipFill>
      <xdr:spPr>
        <a:xfrm flipV="1">
          <a:off x="4770120" y="381000"/>
          <a:ext cx="5318760" cy="91441"/>
        </a:xfrm>
        <a:prstGeom prst="rect">
          <a:avLst/>
        </a:prstGeom>
      </xdr:spPr>
    </xdr:pic>
    <xdr:clientData/>
  </xdr:twoCellAnchor>
  <xdr:twoCellAnchor editAs="oneCell">
    <xdr:from>
      <xdr:col>29</xdr:col>
      <xdr:colOff>335280</xdr:colOff>
      <xdr:row>0</xdr:row>
      <xdr:rowOff>60960</xdr:rowOff>
    </xdr:from>
    <xdr:to>
      <xdr:col>32</xdr:col>
      <xdr:colOff>289560</xdr:colOff>
      <xdr:row>1</xdr:row>
      <xdr:rowOff>108912</xdr:rowOff>
    </xdr:to>
    <xdr:pic>
      <xdr:nvPicPr>
        <xdr:cNvPr id="5" name="img_vida_2">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605260" y="60960"/>
          <a:ext cx="1097280" cy="37561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Efrain Sampedro Montoya" id="{52E20899-614A-41A8-BB47-07CF5B67341D}" userId="Efrain Sampedro Montoya" providerId="None"/>
  <person displayName="Efrain Sampedro Montoya" id="{C4FFA2AA-9381-4D7B-8FB7-B7C182702BCF}" userId="S::efrain.sampedro@colombiacompra.gov.co::dfabc650-f7f9-4aa2-896b-fe8ad5de506a" providerId="AD"/>
</personList>
</file>

<file path=xl/theme/theme1.xml><?xml version="1.0" encoding="utf-8"?>
<a:theme xmlns:a="http://schemas.openxmlformats.org/drawingml/2006/main" name="Tema1">
  <a:themeElements>
    <a:clrScheme name="Personalizado 7">
      <a:dk1>
        <a:srgbClr val="1A1818"/>
      </a:dk1>
      <a:lt1>
        <a:srgbClr val="FFFFFF"/>
      </a:lt1>
      <a:dk2>
        <a:srgbClr val="1A1818"/>
      </a:dk2>
      <a:lt2>
        <a:srgbClr val="4E4D4D"/>
      </a:lt2>
      <a:accent1>
        <a:srgbClr val="CDCCCC"/>
      </a:accent1>
      <a:accent2>
        <a:srgbClr val="7AC143"/>
      </a:accent2>
      <a:accent3>
        <a:srgbClr val="006325"/>
      </a:accent3>
      <a:accent4>
        <a:srgbClr val="0078AE"/>
      </a:accent4>
      <a:accent5>
        <a:srgbClr val="652D89"/>
      </a:accent5>
      <a:accent6>
        <a:srgbClr val="A30134"/>
      </a:accent6>
      <a:hlink>
        <a:srgbClr val="1A1818"/>
      </a:hlink>
      <a:folHlink>
        <a:srgbClr val="FFFFFF"/>
      </a:folHlink>
    </a:clrScheme>
    <a:fontScheme name="Fuentes CCE">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Q1" dT="2024-11-28T03:54:17.61" personId="{C4FFA2AA-9381-4D7B-8FB7-B7C182702BCF}" id="{D7117678-7B2F-4FCA-A5CC-36EE290F7A14}">
    <text>Se supone que todos los proveedores son MIPYME; no obstante, se le coloca debido la posiblidad de que en un futuro se implemente mas proveedores que no son MIPYME</text>
  </threadedComment>
</ThreadedComments>
</file>

<file path=xl/threadedComments/threadedComment2.xml><?xml version="1.0" encoding="utf-8"?>
<ThreadedComments xmlns="http://schemas.microsoft.com/office/spreadsheetml/2018/threadedcomments" xmlns:x="http://schemas.openxmlformats.org/spreadsheetml/2006/main">
  <threadedComment ref="A6" dT="2022-10-10T21:21:20.08" personId="{52E20899-614A-41A8-BB47-07CF5B67341D}" id="{13CFDB94-4F22-4098-B439-50907F25686D}">
    <text>Puede ser variable, si los encabezados son normales, sin celdas cambinadas, no será necesario (0 o n/a) de lo contrario si aplica</text>
  </threadedComment>
  <threadedComment ref="A6" dT="2022-11-16T21:52:06.81" personId="{52E20899-614A-41A8-BB47-07CF5B67341D}" id="{869A07BE-A10E-4D57-8C4B-A8B0E637BB5A}" parentId="{13CFDB94-4F22-4098-B439-50907F25686D}">
    <text>No es de utilidad y no se utilizó en VBA</text>
  </threadedComment>
</ThreadedComments>
</file>

<file path=xl/threadedComments/threadedComment3.xml><?xml version="1.0" encoding="utf-8"?>
<ThreadedComments xmlns="http://schemas.microsoft.com/office/spreadsheetml/2018/threadedcomments" xmlns:x="http://schemas.openxmlformats.org/spreadsheetml/2006/main">
  <threadedComment ref="A1" dT="2024-11-19T13:00:30.50" personId="{C4FFA2AA-9381-4D7B-8FB7-B7C182702BCF}" id="{91B03C10-E48C-4132-8E48-3DF1891B9DEB}">
    <text>Solo la Columna A y C son importantes, las demas son informativas</text>
  </threadedComment>
</ThreadedComments>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 Id="rId9" Type="http://schemas.openxmlformats.org/officeDocument/2006/relationships/image" Target="../media/image3.emf"/></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7.bin"/><Relationship Id="rId4" Type="http://schemas.microsoft.com/office/2017/10/relationships/threadedComment" Target="../threadedComments/threadedComment2.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4.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5.vml"/></Relationships>
</file>

<file path=xl/worksheets/_rels/sheet17.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5.xml"/><Relationship Id="rId1" Type="http://schemas.openxmlformats.org/officeDocument/2006/relationships/vmlDrawing" Target="../drawings/vmlDrawing6.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7.v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policia.gov.co/sites/default/files/descargables/GTMD%200004%20A4%20EVALUACI%C3%93N%20DE%20LA%20CONFORMIDAD%20PARA%20LOS%20PRODUCTOS%20DEL%20SECTOR%20DEFENSA.pdf" TargetMode="External"/><Relationship Id="rId1" Type="http://schemas.openxmlformats.org/officeDocument/2006/relationships/hyperlink" Target="https://www.policia.gov.co/sites/default/files/descargables/1._evaluacion-de-la-conformidad-para-los-productos-del-sector_defensa.pdf" TargetMode="External"/><Relationship Id="rId4" Type="http://schemas.openxmlformats.org/officeDocument/2006/relationships/drawing" Target="../drawings/drawing2.xml"/></Relationships>
</file>

<file path=xl/worksheets/_rels/sheet22.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8.vml"/></Relationships>
</file>

<file path=xl/worksheets/_rels/sheet2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_rels/sheet26.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10.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www.policia.gov.co/sites/default/files/descargables/GTMD%200004%20A4%20EVALUACI%C3%93N%20DE%20LA%20CONFORMIDAD%20PARA%20LOS%20PRODUCTOS%20DEL%20SECTOR%20DEFENSA.pdf" TargetMode="External"/><Relationship Id="rId1" Type="http://schemas.openxmlformats.org/officeDocument/2006/relationships/hyperlink" Target="https://www.policia.gov.co/sites/default/files/descargables/1._evaluacion-de-la-conformidad-para-los-productos-del-sector_defensa.pdf"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s://www.policia.gov.co/sites/default/files/descargables/GTMD%200004%20A4%20EVALUACI%C3%93N%20DE%20LA%20CONFORMIDAD%20PARA%20LOS%20PRODUCTOS%20DEL%20SECTOR%20DEFENSA.pdf" TargetMode="External"/><Relationship Id="rId1" Type="http://schemas.openxmlformats.org/officeDocument/2006/relationships/hyperlink" Target="https://www.policia.gov.co/sites/default/files/descargables/1._evaluacion-de-la-conformidad-para-los-productos-del-sector_defensa.pdf"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43A83-3EFE-4F5E-A8C3-6B935B54C5C8}">
  <sheetPr codeName="hj_A_segmento">
    <tabColor rgb="FFFFFF00"/>
  </sheetPr>
  <dimension ref="A1:AA200"/>
  <sheetViews>
    <sheetView workbookViewId="0"/>
  </sheetViews>
  <sheetFormatPr baseColWidth="10" defaultColWidth="11" defaultRowHeight="14.25" zeroHeight="1"/>
  <cols>
    <col min="1" max="1" width="31.25" style="28" customWidth="1"/>
    <col min="2" max="2" width="1.625" customWidth="1"/>
    <col min="3" max="14" width="10.75" customWidth="1"/>
    <col min="15" max="15" width="0.625" style="32" customWidth="1"/>
    <col min="16" max="71" width="5" customWidth="1"/>
  </cols>
  <sheetData>
    <row r="1" spans="1:27" ht="13.9" customHeight="1">
      <c r="B1" s="206" t="s">
        <v>177</v>
      </c>
      <c r="C1" s="207"/>
      <c r="D1" s="207"/>
      <c r="E1" s="207"/>
      <c r="F1" s="207"/>
      <c r="G1" s="207"/>
      <c r="H1" s="207"/>
      <c r="I1" s="207"/>
      <c r="J1" s="207"/>
      <c r="K1" s="207"/>
      <c r="L1" s="207"/>
      <c r="M1" s="207"/>
      <c r="N1" s="207"/>
      <c r="O1" s="32" t="s">
        <v>260</v>
      </c>
      <c r="P1" t="s">
        <v>158</v>
      </c>
      <c r="Q1" t="s">
        <v>171</v>
      </c>
      <c r="AA1" t="s">
        <v>192</v>
      </c>
    </row>
    <row r="2" spans="1:27">
      <c r="B2" s="206"/>
      <c r="C2" s="207"/>
      <c r="D2" s="207"/>
      <c r="E2" s="207"/>
      <c r="F2" s="207"/>
      <c r="G2" s="207"/>
      <c r="H2" s="207"/>
      <c r="I2" s="207"/>
      <c r="J2" s="207"/>
      <c r="K2" s="207"/>
      <c r="L2" s="207"/>
      <c r="M2" s="207"/>
      <c r="N2" s="207"/>
      <c r="O2" s="32" t="s">
        <v>102</v>
      </c>
      <c r="P2" t="s">
        <v>275</v>
      </c>
      <c r="Q2" t="s">
        <v>174</v>
      </c>
      <c r="AA2">
        <v>1</v>
      </c>
    </row>
    <row r="3" spans="1:27">
      <c r="A3" s="30" t="s">
        <v>176</v>
      </c>
      <c r="B3" s="208" t="s">
        <v>178</v>
      </c>
      <c r="C3" s="209"/>
      <c r="D3" s="209"/>
      <c r="E3" s="209"/>
      <c r="F3" s="209"/>
      <c r="G3" s="209"/>
      <c r="H3" s="209"/>
      <c r="I3" s="209"/>
      <c r="J3" s="209"/>
      <c r="K3" s="209"/>
      <c r="L3" s="209"/>
      <c r="M3" s="209"/>
      <c r="N3" s="209"/>
    </row>
    <row r="4" spans="1:27">
      <c r="A4" s="31">
        <v>44900</v>
      </c>
      <c r="B4" s="208"/>
      <c r="C4" s="209"/>
      <c r="D4" s="209"/>
      <c r="E4" s="209"/>
      <c r="F4" s="209"/>
      <c r="G4" s="209"/>
      <c r="H4" s="209"/>
      <c r="I4" s="209"/>
      <c r="J4" s="209"/>
      <c r="K4" s="209"/>
      <c r="L4" s="209"/>
      <c r="M4" s="209"/>
      <c r="N4" s="209"/>
    </row>
    <row r="5" spans="1:27">
      <c r="A5" s="210" t="s">
        <v>170</v>
      </c>
    </row>
    <row r="6" spans="1:27">
      <c r="A6" s="210"/>
    </row>
    <row r="7" spans="1:27">
      <c r="A7" s="210"/>
    </row>
    <row r="8" spans="1:27" ht="15">
      <c r="A8" s="197" t="s">
        <v>162</v>
      </c>
      <c r="C8" s="198" t="s">
        <v>179</v>
      </c>
      <c r="D8" s="198"/>
      <c r="E8" s="198"/>
      <c r="F8" s="198"/>
      <c r="G8" s="198"/>
      <c r="H8" s="198"/>
      <c r="I8" s="198"/>
      <c r="J8" s="198"/>
      <c r="K8" s="198"/>
      <c r="L8" s="198"/>
      <c r="M8" s="198"/>
      <c r="N8" s="198"/>
    </row>
    <row r="9" spans="1:27">
      <c r="A9" s="197"/>
      <c r="C9" s="199" t="s">
        <v>261</v>
      </c>
      <c r="D9" s="199"/>
      <c r="E9" s="199"/>
      <c r="F9" s="199"/>
      <c r="G9" s="203" t="s">
        <v>262</v>
      </c>
      <c r="H9" s="204"/>
      <c r="I9" s="204"/>
      <c r="J9" s="205"/>
      <c r="K9" s="200" t="s">
        <v>180</v>
      </c>
      <c r="L9" s="200"/>
      <c r="M9" s="200"/>
      <c r="N9" s="200"/>
    </row>
    <row r="10" spans="1:27">
      <c r="A10" s="211" t="s">
        <v>169</v>
      </c>
      <c r="C10" s="201" t="s">
        <v>256</v>
      </c>
      <c r="D10" s="201"/>
      <c r="E10" s="201"/>
      <c r="F10" s="201"/>
      <c r="G10" s="202" t="s">
        <v>257</v>
      </c>
      <c r="H10" s="202"/>
      <c r="I10" s="202"/>
      <c r="J10" s="202"/>
      <c r="K10" s="202" t="s">
        <v>258</v>
      </c>
      <c r="L10" s="202"/>
      <c r="M10" s="202"/>
      <c r="N10" s="202"/>
    </row>
    <row r="11" spans="1:27">
      <c r="A11" s="211"/>
      <c r="C11" s="201"/>
      <c r="D11" s="201"/>
      <c r="E11" s="201"/>
      <c r="F11" s="201"/>
      <c r="G11" s="202"/>
      <c r="H11" s="202"/>
      <c r="I11" s="202"/>
      <c r="J11" s="202"/>
      <c r="K11" s="202"/>
      <c r="L11" s="202"/>
      <c r="M11" s="202"/>
      <c r="N11" s="202"/>
    </row>
    <row r="12" spans="1:27">
      <c r="A12" s="196" t="s">
        <v>163</v>
      </c>
      <c r="C12" s="201"/>
      <c r="D12" s="201"/>
      <c r="E12" s="201"/>
      <c r="F12" s="201"/>
      <c r="G12" s="202"/>
      <c r="H12" s="202"/>
      <c r="I12" s="202"/>
      <c r="J12" s="202"/>
      <c r="K12" s="202"/>
      <c r="L12" s="202"/>
      <c r="M12" s="202"/>
      <c r="N12" s="202"/>
    </row>
    <row r="13" spans="1:27">
      <c r="A13" s="196"/>
      <c r="C13" s="201"/>
      <c r="D13" s="201"/>
      <c r="E13" s="201"/>
      <c r="F13" s="201"/>
      <c r="G13" s="202"/>
      <c r="H13" s="202"/>
      <c r="I13" s="202"/>
      <c r="J13" s="202"/>
      <c r="K13" s="202"/>
      <c r="L13" s="202"/>
      <c r="M13" s="202"/>
      <c r="N13" s="202"/>
    </row>
    <row r="14" spans="1:27">
      <c r="A14" s="196" t="s">
        <v>259</v>
      </c>
      <c r="C14" s="201"/>
      <c r="D14" s="201"/>
      <c r="E14" s="201"/>
      <c r="F14" s="201"/>
      <c r="G14" s="202"/>
      <c r="H14" s="202"/>
      <c r="I14" s="202"/>
      <c r="J14" s="202"/>
      <c r="K14" s="202"/>
      <c r="L14" s="202"/>
      <c r="M14" s="202"/>
      <c r="N14" s="202"/>
    </row>
    <row r="15" spans="1:27">
      <c r="A15" s="196"/>
      <c r="C15" s="201"/>
      <c r="D15" s="201"/>
      <c r="E15" s="201"/>
      <c r="F15" s="201"/>
      <c r="G15" s="202"/>
      <c r="H15" s="202"/>
      <c r="I15" s="202"/>
      <c r="J15" s="202"/>
      <c r="K15" s="202"/>
      <c r="L15" s="202"/>
      <c r="M15" s="202"/>
      <c r="N15" s="202"/>
    </row>
    <row r="16" spans="1:27">
      <c r="A16" s="196" t="s">
        <v>164</v>
      </c>
      <c r="C16" s="201"/>
      <c r="D16" s="201"/>
      <c r="E16" s="201"/>
      <c r="F16" s="201"/>
      <c r="G16" s="202"/>
      <c r="H16" s="202"/>
      <c r="I16" s="202"/>
      <c r="J16" s="202"/>
      <c r="K16" s="202"/>
      <c r="L16" s="202"/>
      <c r="M16" s="202"/>
      <c r="N16" s="202"/>
    </row>
    <row r="17" spans="1:14">
      <c r="A17" s="196"/>
      <c r="C17" s="201"/>
      <c r="D17" s="201"/>
      <c r="E17" s="201"/>
      <c r="F17" s="201"/>
      <c r="G17" s="202"/>
      <c r="H17" s="202"/>
      <c r="I17" s="202"/>
      <c r="J17" s="202"/>
      <c r="K17" s="202"/>
      <c r="L17" s="202"/>
      <c r="M17" s="202"/>
      <c r="N17" s="202"/>
    </row>
    <row r="18" spans="1:14">
      <c r="A18" s="196" t="s">
        <v>246</v>
      </c>
      <c r="C18" s="199"/>
      <c r="D18" s="199"/>
      <c r="E18" s="199"/>
      <c r="F18" s="199"/>
      <c r="G18" s="200"/>
      <c r="H18" s="200"/>
      <c r="I18" s="200"/>
      <c r="J18" s="200"/>
      <c r="K18" s="200"/>
      <c r="L18" s="200"/>
      <c r="M18" s="200"/>
      <c r="N18" s="200"/>
    </row>
    <row r="19" spans="1:14">
      <c r="A19" s="196"/>
      <c r="C19" s="199"/>
      <c r="D19" s="199"/>
      <c r="E19" s="199"/>
      <c r="F19" s="199"/>
      <c r="G19" s="200"/>
      <c r="H19" s="200"/>
      <c r="I19" s="200"/>
      <c r="J19" s="200"/>
      <c r="K19" s="200"/>
      <c r="L19" s="200"/>
      <c r="M19" s="200"/>
      <c r="N19" s="200"/>
    </row>
    <row r="20" spans="1:14">
      <c r="A20" s="197" t="s">
        <v>165</v>
      </c>
      <c r="C20" s="199"/>
      <c r="D20" s="199"/>
      <c r="E20" s="199"/>
      <c r="F20" s="199"/>
      <c r="G20" s="200"/>
      <c r="H20" s="200"/>
      <c r="I20" s="200"/>
      <c r="J20" s="200"/>
      <c r="K20" s="200"/>
      <c r="L20" s="200"/>
      <c r="M20" s="200"/>
      <c r="N20" s="200"/>
    </row>
    <row r="21" spans="1:14">
      <c r="A21" s="197"/>
      <c r="C21" s="199"/>
      <c r="D21" s="199"/>
      <c r="E21" s="199"/>
      <c r="F21" s="199"/>
      <c r="G21" s="200"/>
      <c r="H21" s="200"/>
      <c r="I21" s="200"/>
      <c r="J21" s="200"/>
      <c r="K21" s="200"/>
      <c r="L21" s="200"/>
      <c r="M21" s="200"/>
      <c r="N21" s="200"/>
    </row>
    <row r="22" spans="1:14">
      <c r="A22" s="196" t="s">
        <v>166</v>
      </c>
    </row>
    <row r="23" spans="1:14">
      <c r="A23" s="196"/>
    </row>
    <row r="24" spans="1:14">
      <c r="A24" s="197" t="s">
        <v>167</v>
      </c>
    </row>
    <row r="25" spans="1:14">
      <c r="A25" s="197"/>
    </row>
    <row r="26" spans="1:14">
      <c r="A26" s="196" t="s">
        <v>168</v>
      </c>
    </row>
    <row r="27" spans="1:14">
      <c r="A27" s="196"/>
    </row>
    <row r="28" spans="1:14" hidden="1">
      <c r="A28" s="29"/>
    </row>
    <row r="29" spans="1:14" hidden="1">
      <c r="A29" s="29"/>
    </row>
    <row r="30" spans="1:14" hidden="1">
      <c r="A30" s="29"/>
    </row>
    <row r="31" spans="1:14" hidden="1">
      <c r="A31" s="29"/>
    </row>
    <row r="32" spans="1:14" hidden="1">
      <c r="A32" s="29"/>
    </row>
    <row r="33" spans="1:1" hidden="1">
      <c r="A33" s="29"/>
    </row>
    <row r="34" spans="1:1" hidden="1">
      <c r="A34" s="29"/>
    </row>
    <row r="35" spans="1:1" hidden="1">
      <c r="A35" s="29"/>
    </row>
    <row r="36" spans="1:1" hidden="1">
      <c r="A36" s="29"/>
    </row>
    <row r="37" spans="1:1" hidden="1">
      <c r="A37" s="29"/>
    </row>
    <row r="38" spans="1:1" hidden="1">
      <c r="A38" s="29"/>
    </row>
    <row r="39" spans="1:1" hidden="1">
      <c r="A39" s="29"/>
    </row>
    <row r="40" spans="1:1" hidden="1">
      <c r="A40" s="29"/>
    </row>
    <row r="41" spans="1:1" hidden="1">
      <c r="A41" s="29"/>
    </row>
    <row r="42" spans="1:1" hidden="1">
      <c r="A42" s="29"/>
    </row>
    <row r="43" spans="1:1" hidden="1">
      <c r="A43" s="29"/>
    </row>
    <row r="44" spans="1:1" hidden="1">
      <c r="A44" s="29"/>
    </row>
    <row r="45" spans="1:1" hidden="1">
      <c r="A45" s="29"/>
    </row>
    <row r="46" spans="1:1" hidden="1">
      <c r="A46" s="29"/>
    </row>
    <row r="47" spans="1:1" hidden="1">
      <c r="A47" s="29"/>
    </row>
    <row r="48" spans="1:1" hidden="1">
      <c r="A48" s="29"/>
    </row>
    <row r="49" spans="1:1" hidden="1">
      <c r="A49" s="29"/>
    </row>
    <row r="50" spans="1:1" hidden="1">
      <c r="A50" s="29"/>
    </row>
    <row r="51" spans="1:1" hidden="1">
      <c r="A51" s="29"/>
    </row>
    <row r="52" spans="1:1" hidden="1">
      <c r="A52" s="29"/>
    </row>
    <row r="53" spans="1:1" hidden="1">
      <c r="A53" s="29"/>
    </row>
    <row r="54" spans="1:1" hidden="1">
      <c r="A54" s="29"/>
    </row>
    <row r="55" spans="1:1" hidden="1">
      <c r="A55" s="29"/>
    </row>
    <row r="56" spans="1:1" hidden="1">
      <c r="A56" s="29"/>
    </row>
    <row r="57" spans="1:1" hidden="1">
      <c r="A57" s="29"/>
    </row>
    <row r="58" spans="1:1" hidden="1">
      <c r="A58" s="29"/>
    </row>
    <row r="59" spans="1:1" hidden="1">
      <c r="A59" s="29"/>
    </row>
    <row r="60" spans="1:1" hidden="1">
      <c r="A60" s="29"/>
    </row>
    <row r="61" spans="1:1" hidden="1">
      <c r="A61" s="29"/>
    </row>
    <row r="62" spans="1:1" hidden="1">
      <c r="A62" s="29"/>
    </row>
    <row r="63" spans="1:1" hidden="1">
      <c r="A63" s="29"/>
    </row>
    <row r="64" spans="1:1" hidden="1">
      <c r="A64" s="29"/>
    </row>
    <row r="65" spans="1:1" hidden="1">
      <c r="A65" s="29"/>
    </row>
    <row r="66" spans="1:1" hidden="1">
      <c r="A66" s="29"/>
    </row>
    <row r="67" spans="1:1" hidden="1">
      <c r="A67" s="29"/>
    </row>
    <row r="68" spans="1:1" hidden="1">
      <c r="A68" s="29"/>
    </row>
    <row r="69" spans="1:1" hidden="1">
      <c r="A69" s="29"/>
    </row>
    <row r="70" spans="1:1" hidden="1">
      <c r="A70" s="29"/>
    </row>
    <row r="71" spans="1:1" hidden="1">
      <c r="A71" s="29"/>
    </row>
    <row r="72" spans="1:1" hidden="1">
      <c r="A72" s="29"/>
    </row>
    <row r="73" spans="1:1" hidden="1">
      <c r="A73" s="29"/>
    </row>
    <row r="74" spans="1:1" hidden="1">
      <c r="A74" s="29"/>
    </row>
    <row r="75" spans="1:1" hidden="1">
      <c r="A75" s="29"/>
    </row>
    <row r="76" spans="1:1" hidden="1">
      <c r="A76" s="29"/>
    </row>
    <row r="77" spans="1:1" hidden="1">
      <c r="A77" s="29"/>
    </row>
    <row r="78" spans="1:1" hidden="1">
      <c r="A78" s="29"/>
    </row>
    <row r="79" spans="1:1" hidden="1">
      <c r="A79" s="29"/>
    </row>
    <row r="80" spans="1:1" hidden="1">
      <c r="A80" s="29"/>
    </row>
    <row r="81" spans="1:1" hidden="1">
      <c r="A81" s="29"/>
    </row>
    <row r="82" spans="1:1" hidden="1">
      <c r="A82" s="29"/>
    </row>
    <row r="83" spans="1:1" hidden="1">
      <c r="A83" s="29"/>
    </row>
    <row r="84" spans="1:1" hidden="1">
      <c r="A84" s="29"/>
    </row>
    <row r="85" spans="1:1" hidden="1">
      <c r="A85" s="29"/>
    </row>
    <row r="86" spans="1:1" hidden="1">
      <c r="A86" s="29"/>
    </row>
    <row r="87" spans="1:1" hidden="1">
      <c r="A87" s="29"/>
    </row>
    <row r="88" spans="1:1" hidden="1">
      <c r="A88" s="29"/>
    </row>
    <row r="89" spans="1:1" hidden="1">
      <c r="A89" s="29"/>
    </row>
    <row r="90" spans="1:1" hidden="1">
      <c r="A90" s="29"/>
    </row>
    <row r="91" spans="1:1" hidden="1">
      <c r="A91" s="29"/>
    </row>
    <row r="92" spans="1:1" hidden="1">
      <c r="A92" s="29"/>
    </row>
    <row r="93" spans="1:1" hidden="1">
      <c r="A93" s="29"/>
    </row>
    <row r="94" spans="1:1" hidden="1">
      <c r="A94" s="29"/>
    </row>
    <row r="95" spans="1:1" hidden="1">
      <c r="A95" s="29"/>
    </row>
    <row r="96" spans="1:1" hidden="1">
      <c r="A96" s="29"/>
    </row>
    <row r="97" spans="1:1" hidden="1">
      <c r="A97" s="29"/>
    </row>
    <row r="98" spans="1:1" hidden="1">
      <c r="A98" s="29"/>
    </row>
    <row r="99" spans="1:1" hidden="1">
      <c r="A99" s="29"/>
    </row>
    <row r="100" spans="1:1" hidden="1">
      <c r="A100" s="29"/>
    </row>
    <row r="101" spans="1:1" hidden="1">
      <c r="A101" s="29"/>
    </row>
    <row r="102" spans="1:1" hidden="1">
      <c r="A102" s="29"/>
    </row>
    <row r="103" spans="1:1" hidden="1">
      <c r="A103" s="29"/>
    </row>
    <row r="104" spans="1:1" hidden="1">
      <c r="A104" s="29"/>
    </row>
    <row r="105" spans="1:1" hidden="1">
      <c r="A105" s="29"/>
    </row>
    <row r="106" spans="1:1" hidden="1">
      <c r="A106" s="29"/>
    </row>
    <row r="107" spans="1:1" hidden="1">
      <c r="A107" s="29"/>
    </row>
    <row r="108" spans="1:1" hidden="1">
      <c r="A108" s="29"/>
    </row>
    <row r="109" spans="1:1" hidden="1">
      <c r="A109" s="29"/>
    </row>
    <row r="110" spans="1:1" hidden="1">
      <c r="A110" s="29"/>
    </row>
    <row r="111" spans="1:1" hidden="1">
      <c r="A111" s="29"/>
    </row>
    <row r="112" spans="1:1" hidden="1">
      <c r="A112" s="29"/>
    </row>
    <row r="113" spans="1:1" hidden="1">
      <c r="A113" s="29"/>
    </row>
    <row r="114" spans="1:1" hidden="1">
      <c r="A114" s="29"/>
    </row>
    <row r="115" spans="1:1" hidden="1">
      <c r="A115" s="29"/>
    </row>
    <row r="116" spans="1:1" hidden="1">
      <c r="A116" s="29"/>
    </row>
    <row r="117" spans="1:1" hidden="1">
      <c r="A117" s="29"/>
    </row>
    <row r="118" spans="1:1" hidden="1">
      <c r="A118" s="29"/>
    </row>
    <row r="119" spans="1:1" hidden="1">
      <c r="A119" s="29"/>
    </row>
    <row r="120" spans="1:1" hidden="1">
      <c r="A120" s="29"/>
    </row>
    <row r="121" spans="1:1" hidden="1">
      <c r="A121" s="29"/>
    </row>
    <row r="122" spans="1:1" hidden="1">
      <c r="A122" s="29"/>
    </row>
    <row r="123" spans="1:1" hidden="1">
      <c r="A123" s="29"/>
    </row>
    <row r="124" spans="1:1" hidden="1">
      <c r="A124" s="29"/>
    </row>
    <row r="125" spans="1:1" hidden="1">
      <c r="A125" s="29"/>
    </row>
    <row r="126" spans="1:1" hidden="1">
      <c r="A126" s="29"/>
    </row>
    <row r="127" spans="1:1" hidden="1">
      <c r="A127" s="29"/>
    </row>
    <row r="128" spans="1:1" hidden="1">
      <c r="A128" s="29"/>
    </row>
    <row r="129" spans="1:1" hidden="1">
      <c r="A129" s="29"/>
    </row>
    <row r="130" spans="1:1" hidden="1">
      <c r="A130" s="29"/>
    </row>
    <row r="131" spans="1:1" hidden="1">
      <c r="A131" s="29"/>
    </row>
    <row r="132" spans="1:1" hidden="1">
      <c r="A132" s="29"/>
    </row>
    <row r="133" spans="1:1" hidden="1">
      <c r="A133" s="29"/>
    </row>
    <row r="134" spans="1:1" hidden="1">
      <c r="A134" s="29"/>
    </row>
    <row r="135" spans="1:1" hidden="1">
      <c r="A135" s="29"/>
    </row>
    <row r="136" spans="1:1" hidden="1">
      <c r="A136" s="29"/>
    </row>
    <row r="137" spans="1:1" hidden="1">
      <c r="A137" s="29"/>
    </row>
    <row r="138" spans="1:1" hidden="1">
      <c r="A138" s="29"/>
    </row>
    <row r="139" spans="1:1" hidden="1">
      <c r="A139" s="29"/>
    </row>
    <row r="140" spans="1:1" hidden="1">
      <c r="A140" s="29"/>
    </row>
    <row r="141" spans="1:1" hidden="1">
      <c r="A141" s="29"/>
    </row>
    <row r="142" spans="1:1" hidden="1">
      <c r="A142" s="29"/>
    </row>
    <row r="143" spans="1:1" hidden="1">
      <c r="A143" s="29"/>
    </row>
    <row r="144" spans="1:1" hidden="1">
      <c r="A144" s="29"/>
    </row>
    <row r="145" spans="1:1" hidden="1">
      <c r="A145" s="29"/>
    </row>
    <row r="146" spans="1:1" hidden="1">
      <c r="A146" s="29"/>
    </row>
    <row r="147" spans="1:1" hidden="1">
      <c r="A147" s="29"/>
    </row>
    <row r="148" spans="1:1" hidden="1">
      <c r="A148" s="29"/>
    </row>
    <row r="149" spans="1:1" hidden="1">
      <c r="A149" s="29"/>
    </row>
    <row r="150" spans="1:1" hidden="1">
      <c r="A150" s="29"/>
    </row>
    <row r="151" spans="1:1" hidden="1">
      <c r="A151" s="29"/>
    </row>
    <row r="152" spans="1:1" hidden="1">
      <c r="A152" s="29"/>
    </row>
    <row r="153" spans="1:1" hidden="1">
      <c r="A153" s="29"/>
    </row>
    <row r="154" spans="1:1" hidden="1">
      <c r="A154" s="29"/>
    </row>
    <row r="155" spans="1:1" hidden="1">
      <c r="A155" s="29"/>
    </row>
    <row r="156" spans="1:1" hidden="1">
      <c r="A156" s="29"/>
    </row>
    <row r="157" spans="1:1" hidden="1">
      <c r="A157" s="29"/>
    </row>
    <row r="158" spans="1:1" hidden="1">
      <c r="A158" s="29"/>
    </row>
    <row r="159" spans="1:1" hidden="1">
      <c r="A159" s="29"/>
    </row>
    <row r="160" spans="1:1" hidden="1">
      <c r="A160" s="29"/>
    </row>
    <row r="161" spans="1:1" hidden="1">
      <c r="A161" s="29"/>
    </row>
    <row r="162" spans="1:1" hidden="1">
      <c r="A162" s="29"/>
    </row>
    <row r="163" spans="1:1" hidden="1">
      <c r="A163" s="29"/>
    </row>
    <row r="164" spans="1:1" hidden="1">
      <c r="A164" s="29"/>
    </row>
    <row r="165" spans="1:1" hidden="1">
      <c r="A165" s="29"/>
    </row>
    <row r="166" spans="1:1" hidden="1">
      <c r="A166" s="29"/>
    </row>
    <row r="167" spans="1:1" hidden="1">
      <c r="A167" s="29"/>
    </row>
    <row r="168" spans="1:1" hidden="1">
      <c r="A168" s="29"/>
    </row>
    <row r="169" spans="1:1" hidden="1">
      <c r="A169" s="29"/>
    </row>
    <row r="170" spans="1:1" hidden="1">
      <c r="A170" s="29"/>
    </row>
    <row r="171" spans="1:1" hidden="1">
      <c r="A171" s="29"/>
    </row>
    <row r="172" spans="1:1" hidden="1">
      <c r="A172" s="29"/>
    </row>
    <row r="173" spans="1:1" hidden="1">
      <c r="A173" s="29"/>
    </row>
    <row r="174" spans="1:1" hidden="1">
      <c r="A174" s="29"/>
    </row>
    <row r="175" spans="1:1" hidden="1">
      <c r="A175" s="29"/>
    </row>
    <row r="176" spans="1:1" hidden="1">
      <c r="A176" s="29"/>
    </row>
    <row r="177" spans="1:1" hidden="1">
      <c r="A177" s="29"/>
    </row>
    <row r="178" spans="1:1" hidden="1">
      <c r="A178" s="29"/>
    </row>
    <row r="179" spans="1:1" hidden="1">
      <c r="A179" s="29"/>
    </row>
    <row r="180" spans="1:1" hidden="1">
      <c r="A180" s="29"/>
    </row>
    <row r="181" spans="1:1" hidden="1">
      <c r="A181" s="29"/>
    </row>
    <row r="182" spans="1:1" hidden="1">
      <c r="A182" s="29"/>
    </row>
    <row r="183" spans="1:1" hidden="1">
      <c r="A183" s="29"/>
    </row>
    <row r="184" spans="1:1" hidden="1">
      <c r="A184" s="29"/>
    </row>
    <row r="185" spans="1:1" hidden="1">
      <c r="A185" s="29"/>
    </row>
    <row r="186" spans="1:1" hidden="1">
      <c r="A186" s="29"/>
    </row>
    <row r="187" spans="1:1" hidden="1">
      <c r="A187" s="29"/>
    </row>
    <row r="188" spans="1:1" hidden="1">
      <c r="A188" s="29"/>
    </row>
    <row r="189" spans="1:1" hidden="1">
      <c r="A189" s="29"/>
    </row>
    <row r="190" spans="1:1" hidden="1">
      <c r="A190" s="29"/>
    </row>
    <row r="191" spans="1:1" hidden="1">
      <c r="A191" s="29"/>
    </row>
    <row r="192" spans="1:1" hidden="1">
      <c r="A192" s="29"/>
    </row>
    <row r="193" spans="1:1" hidden="1">
      <c r="A193" s="29"/>
    </row>
    <row r="194" spans="1:1" hidden="1">
      <c r="A194" s="29"/>
    </row>
    <row r="195" spans="1:1" hidden="1">
      <c r="A195" s="29"/>
    </row>
    <row r="196" spans="1:1" hidden="1">
      <c r="A196" s="29"/>
    </row>
    <row r="197" spans="1:1" hidden="1">
      <c r="A197" s="29"/>
    </row>
    <row r="198" spans="1:1" hidden="1">
      <c r="A198" s="29"/>
    </row>
    <row r="199" spans="1:1" hidden="1">
      <c r="A199" s="29"/>
    </row>
    <row r="200" spans="1:1" hidden="1">
      <c r="A200" s="29"/>
    </row>
  </sheetData>
  <sheetProtection algorithmName="SHA-512" hashValue="wF9KG9AZnSz7iUxBv5Y7ptwH4sQZxpoSE7EY3YfTgflDIIR6iEj5BkadZ3Rn2P2Y4yV/8/rMHk8x43Ro6C+sNA==" saltValue="MiUpqC//B/xOoM1leca+tQ==" spinCount="100000" sheet="1" objects="1" scenarios="1"/>
  <mergeCells count="23">
    <mergeCell ref="B1:N2"/>
    <mergeCell ref="B3:N4"/>
    <mergeCell ref="A8:A9"/>
    <mergeCell ref="A24:A25"/>
    <mergeCell ref="A5:A7"/>
    <mergeCell ref="A10:A11"/>
    <mergeCell ref="A12:A13"/>
    <mergeCell ref="A14:A15"/>
    <mergeCell ref="A16:A17"/>
    <mergeCell ref="A18:A19"/>
    <mergeCell ref="A22:A23"/>
    <mergeCell ref="A26:A27"/>
    <mergeCell ref="A20:A21"/>
    <mergeCell ref="C8:N8"/>
    <mergeCell ref="C18:F21"/>
    <mergeCell ref="G18:J21"/>
    <mergeCell ref="K18:N21"/>
    <mergeCell ref="C10:F17"/>
    <mergeCell ref="K10:N17"/>
    <mergeCell ref="C9:F9"/>
    <mergeCell ref="K9:N9"/>
    <mergeCell ref="G10:J17"/>
    <mergeCell ref="G9:J9"/>
  </mergeCells>
  <pageMargins left="0.7" right="0.7" top="0.75" bottom="0.75" header="0.3" footer="0.3"/>
  <pageSetup paperSize="9" orientation="portrait" r:id="rId1"/>
  <drawing r:id="rId2"/>
  <legacyDrawing r:id="rId3"/>
  <controls>
    <mc:AlternateContent xmlns:mc="http://schemas.openxmlformats.org/markup-compatibility/2006">
      <mc:Choice Requires="x14">
        <control shapeId="28673" r:id="rId4" name="btn_CatA">
          <controlPr defaultSize="0" autoLine="0" r:id="rId5">
            <anchor moveWithCells="1">
              <from>
                <xdr:col>3</xdr:col>
                <xdr:colOff>9525</xdr:colOff>
                <xdr:row>17</xdr:row>
                <xdr:rowOff>133350</xdr:rowOff>
              </from>
              <to>
                <xdr:col>4</xdr:col>
                <xdr:colOff>476250</xdr:colOff>
                <xdr:row>19</xdr:row>
                <xdr:rowOff>171450</xdr:rowOff>
              </to>
            </anchor>
          </controlPr>
        </control>
      </mc:Choice>
      <mc:Fallback>
        <control shapeId="28673" r:id="rId4" name="btn_CatA"/>
      </mc:Fallback>
    </mc:AlternateContent>
    <mc:AlternateContent xmlns:mc="http://schemas.openxmlformats.org/markup-compatibility/2006">
      <mc:Choice Requires="x14">
        <control shapeId="28674" r:id="rId6" name="btn_CatC">
          <controlPr defaultSize="0" autoLine="0" r:id="rId7">
            <anchor moveWithCells="1">
              <from>
                <xdr:col>7</xdr:col>
                <xdr:colOff>66675</xdr:colOff>
                <xdr:row>17</xdr:row>
                <xdr:rowOff>123825</xdr:rowOff>
              </from>
              <to>
                <xdr:col>8</xdr:col>
                <xdr:colOff>771525</xdr:colOff>
                <xdr:row>20</xdr:row>
                <xdr:rowOff>57150</xdr:rowOff>
              </to>
            </anchor>
          </controlPr>
        </control>
      </mc:Choice>
      <mc:Fallback>
        <control shapeId="28674" r:id="rId6" name="btn_CatC"/>
      </mc:Fallback>
    </mc:AlternateContent>
    <mc:AlternateContent xmlns:mc="http://schemas.openxmlformats.org/markup-compatibility/2006">
      <mc:Choice Requires="x14">
        <control shapeId="28675" r:id="rId8" name="btn_seg3">
          <controlPr defaultSize="0" autoLine="0" r:id="rId9">
            <anchor moveWithCells="1">
              <from>
                <xdr:col>11</xdr:col>
                <xdr:colOff>266700</xdr:colOff>
                <xdr:row>17</xdr:row>
                <xdr:rowOff>114300</xdr:rowOff>
              </from>
              <to>
                <xdr:col>13</xdr:col>
                <xdr:colOff>152400</xdr:colOff>
                <xdr:row>20</xdr:row>
                <xdr:rowOff>47625</xdr:rowOff>
              </to>
            </anchor>
          </controlPr>
        </control>
      </mc:Choice>
      <mc:Fallback>
        <control shapeId="28675" r:id="rId8" name="btn_seg3"/>
      </mc:Fallback>
    </mc:AlternateContent>
  </control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B83E7-E420-478E-8777-4F52DDD44660}">
  <sheetPr codeName="hj_I_cuadros">
    <tabColor theme="8" tint="0.59999389629810485"/>
  </sheetPr>
  <dimension ref="A1:AOX27"/>
  <sheetViews>
    <sheetView topLeftCell="AKB1" workbookViewId="0">
      <selection activeCell="ALL14" sqref="ALL14"/>
    </sheetView>
  </sheetViews>
  <sheetFormatPr baseColWidth="10" defaultColWidth="5" defaultRowHeight="14.25"/>
  <cols>
    <col min="1" max="1" width="19.75" customWidth="1"/>
    <col min="2" max="16" width="5" customWidth="1"/>
    <col min="17" max="17" width="6.875" customWidth="1"/>
    <col min="18" max="306" width="5" customWidth="1"/>
    <col min="307" max="307" width="7" customWidth="1"/>
    <col min="308" max="521" width="5" customWidth="1"/>
    <col min="562" max="562" width="7.125" bestFit="1" customWidth="1"/>
    <col min="608" max="608" width="7.125" bestFit="1" customWidth="1"/>
    <col min="832" max="832" width="7.125" bestFit="1" customWidth="1"/>
    <col min="870" max="870" width="7.125" bestFit="1" customWidth="1"/>
    <col min="949" max="949" width="7.875" bestFit="1" customWidth="1"/>
  </cols>
  <sheetData>
    <row r="1" spans="1:1090">
      <c r="A1" t="s">
        <v>114</v>
      </c>
      <c r="J1">
        <v>1</v>
      </c>
      <c r="AK1" t="s">
        <v>151</v>
      </c>
      <c r="AT1">
        <v>2</v>
      </c>
      <c r="BJ1">
        <v>3</v>
      </c>
      <c r="BW1">
        <v>4</v>
      </c>
      <c r="CJ1">
        <v>5</v>
      </c>
      <c r="DB1">
        <v>6</v>
      </c>
      <c r="DS1">
        <v>7</v>
      </c>
      <c r="EJ1" t="s">
        <v>152</v>
      </c>
      <c r="EY1">
        <v>8</v>
      </c>
      <c r="FS1">
        <v>9</v>
      </c>
      <c r="GZ1">
        <v>10</v>
      </c>
      <c r="IG1" t="s">
        <v>4064</v>
      </c>
      <c r="JK1">
        <v>11</v>
      </c>
      <c r="KN1">
        <v>12</v>
      </c>
      <c r="LH1">
        <v>13</v>
      </c>
      <c r="LP1">
        <v>14</v>
      </c>
      <c r="LZ1">
        <v>15</v>
      </c>
      <c r="MI1">
        <v>16</v>
      </c>
      <c r="NH1">
        <v>17</v>
      </c>
      <c r="NV1" t="s">
        <v>3921</v>
      </c>
      <c r="OP1">
        <v>18</v>
      </c>
      <c r="QA1" t="s">
        <v>3925</v>
      </c>
      <c r="RE1">
        <v>19</v>
      </c>
      <c r="RY1">
        <v>20</v>
      </c>
      <c r="TC1">
        <v>21</v>
      </c>
      <c r="TM1">
        <v>22</v>
      </c>
      <c r="VG1">
        <v>23</v>
      </c>
      <c r="XT1" s="74" t="s">
        <v>1405</v>
      </c>
      <c r="YE1">
        <v>24</v>
      </c>
      <c r="ZL1">
        <v>25</v>
      </c>
      <c r="AAS1">
        <v>26</v>
      </c>
      <c r="ABR1">
        <v>27</v>
      </c>
      <c r="ACQ1">
        <v>28</v>
      </c>
      <c r="ADC1">
        <v>29</v>
      </c>
      <c r="ADW1">
        <v>30</v>
      </c>
      <c r="AFI1">
        <v>31</v>
      </c>
      <c r="AGS1" t="s">
        <v>3485</v>
      </c>
      <c r="AGY1">
        <v>32</v>
      </c>
      <c r="AIO1">
        <v>33</v>
      </c>
      <c r="AJH1">
        <v>34</v>
      </c>
      <c r="AJI1" t="s">
        <v>3495</v>
      </c>
      <c r="AKR1" t="s">
        <v>3920</v>
      </c>
      <c r="AKS1" t="s">
        <v>3931</v>
      </c>
      <c r="AME1">
        <v>35</v>
      </c>
      <c r="AMV1">
        <v>36</v>
      </c>
    </row>
    <row r="2" spans="1:1090">
      <c r="A2" t="s">
        <v>115</v>
      </c>
      <c r="J2" t="s">
        <v>264</v>
      </c>
      <c r="AK2" t="s">
        <v>262</v>
      </c>
      <c r="AT2" t="s">
        <v>265</v>
      </c>
      <c r="BJ2" t="s">
        <v>131</v>
      </c>
      <c r="BW2" t="s">
        <v>131</v>
      </c>
      <c r="CJ2" t="s">
        <v>134</v>
      </c>
      <c r="DB2" t="s">
        <v>144</v>
      </c>
      <c r="DS2" t="s">
        <v>144</v>
      </c>
      <c r="EJ2" t="s">
        <v>144</v>
      </c>
      <c r="EY2" t="s">
        <v>147</v>
      </c>
      <c r="FS2" t="s">
        <v>182</v>
      </c>
      <c r="GZ2" t="s">
        <v>183</v>
      </c>
      <c r="IG2" t="s">
        <v>4065</v>
      </c>
      <c r="JK2" t="s">
        <v>184</v>
      </c>
      <c r="KN2" t="s">
        <v>186</v>
      </c>
      <c r="LH2" t="s">
        <v>186</v>
      </c>
      <c r="LP2" t="s">
        <v>186</v>
      </c>
      <c r="LZ2" t="s">
        <v>1317</v>
      </c>
      <c r="MI2" t="s">
        <v>1321</v>
      </c>
      <c r="NH2" t="s">
        <v>1326</v>
      </c>
      <c r="NV2" t="s">
        <v>1326</v>
      </c>
      <c r="OP2" t="s">
        <v>1355</v>
      </c>
      <c r="QA2" t="s">
        <v>1355</v>
      </c>
      <c r="RE2" t="s">
        <v>1358</v>
      </c>
      <c r="RY2" t="s">
        <v>1360</v>
      </c>
      <c r="TC2" t="s">
        <v>1371</v>
      </c>
      <c r="TM2" t="s">
        <v>1382</v>
      </c>
      <c r="VG2" s="74" t="s">
        <v>1391</v>
      </c>
      <c r="YE2" t="s">
        <v>1458</v>
      </c>
      <c r="ZL2" t="s">
        <v>1460</v>
      </c>
      <c r="AAS2" t="s">
        <v>1469</v>
      </c>
      <c r="ABR2" t="s">
        <v>1460</v>
      </c>
      <c r="ACQ2" t="s">
        <v>1326</v>
      </c>
      <c r="ADC2" t="s">
        <v>1355</v>
      </c>
      <c r="ADW2" t="s">
        <v>1909</v>
      </c>
      <c r="AFI2" t="s">
        <v>3080</v>
      </c>
      <c r="AGY2" t="s">
        <v>149</v>
      </c>
      <c r="AIO2" t="s">
        <v>149</v>
      </c>
      <c r="AJH2" t="s">
        <v>3491</v>
      </c>
      <c r="AKR2" t="s">
        <v>3919</v>
      </c>
      <c r="AME2" t="s">
        <v>166</v>
      </c>
      <c r="AMV2" t="s">
        <v>3942</v>
      </c>
    </row>
    <row r="3" spans="1:1090">
      <c r="A3" t="s">
        <v>116</v>
      </c>
      <c r="J3" t="s">
        <v>270</v>
      </c>
      <c r="AT3" t="s">
        <v>123</v>
      </c>
      <c r="BJ3" t="s">
        <v>132</v>
      </c>
      <c r="BW3" t="s">
        <v>142</v>
      </c>
      <c r="CJ3" t="s">
        <v>140</v>
      </c>
      <c r="DB3" t="s">
        <v>132</v>
      </c>
      <c r="DS3" t="s">
        <v>142</v>
      </c>
      <c r="EJ3" t="s">
        <v>153</v>
      </c>
      <c r="EY3" t="s">
        <v>148</v>
      </c>
      <c r="FS3" t="s">
        <v>181</v>
      </c>
      <c r="GZ3" t="s">
        <v>181</v>
      </c>
      <c r="IG3" t="s">
        <v>181</v>
      </c>
      <c r="JK3" t="s">
        <v>181</v>
      </c>
      <c r="KN3" t="s">
        <v>187</v>
      </c>
      <c r="LH3" t="s">
        <v>247</v>
      </c>
      <c r="LP3" t="s">
        <v>188</v>
      </c>
      <c r="LZ3" t="s">
        <v>1318</v>
      </c>
      <c r="MI3" t="s">
        <v>1318</v>
      </c>
      <c r="NH3" t="s">
        <v>1318</v>
      </c>
      <c r="NV3" t="s">
        <v>3919</v>
      </c>
      <c r="OP3" t="s">
        <v>1318</v>
      </c>
      <c r="QA3" t="s">
        <v>1318</v>
      </c>
      <c r="RE3" t="s">
        <v>1318</v>
      </c>
      <c r="RY3" t="s">
        <v>1318</v>
      </c>
      <c r="TC3" t="s">
        <v>1318</v>
      </c>
      <c r="TM3" t="s">
        <v>1383</v>
      </c>
      <c r="VG3" t="s">
        <v>1383</v>
      </c>
      <c r="YE3" t="s">
        <v>1474</v>
      </c>
      <c r="ZL3" t="s">
        <v>1461</v>
      </c>
      <c r="AAS3" t="s">
        <v>1459</v>
      </c>
      <c r="ABR3" t="s">
        <v>1476</v>
      </c>
      <c r="ACQ3" t="s">
        <v>1475</v>
      </c>
      <c r="ADC3" t="s">
        <v>1475</v>
      </c>
      <c r="ADW3" t="s">
        <v>1383</v>
      </c>
      <c r="AFI3" t="s">
        <v>1383</v>
      </c>
      <c r="AGY3" t="s">
        <v>3486</v>
      </c>
      <c r="AIO3" t="s">
        <v>3487</v>
      </c>
      <c r="AJH3" t="s">
        <v>3492</v>
      </c>
      <c r="AKR3" t="s">
        <v>3492</v>
      </c>
      <c r="AME3" t="s">
        <v>3914</v>
      </c>
      <c r="AMV3" t="s">
        <v>3943</v>
      </c>
    </row>
    <row r="4" spans="1:1090">
      <c r="A4" t="s">
        <v>117</v>
      </c>
      <c r="J4" t="s">
        <v>130</v>
      </c>
      <c r="AK4" t="s">
        <v>130</v>
      </c>
      <c r="AT4" t="s">
        <v>95</v>
      </c>
      <c r="BJ4" t="s">
        <v>133</v>
      </c>
      <c r="BW4" t="s">
        <v>143</v>
      </c>
      <c r="CJ4" t="s">
        <v>141</v>
      </c>
      <c r="DB4" t="s">
        <v>133</v>
      </c>
      <c r="DS4" t="s">
        <v>133</v>
      </c>
      <c r="EJ4" t="s">
        <v>130</v>
      </c>
      <c r="EY4" t="s">
        <v>149</v>
      </c>
      <c r="FS4" t="s">
        <v>149</v>
      </c>
      <c r="GZ4" t="s">
        <v>149</v>
      </c>
      <c r="IG4" t="s">
        <v>149</v>
      </c>
      <c r="JK4" t="s">
        <v>149</v>
      </c>
      <c r="KN4" t="s">
        <v>133</v>
      </c>
      <c r="LH4" t="s">
        <v>143</v>
      </c>
      <c r="LP4" t="s">
        <v>146</v>
      </c>
      <c r="LZ4" t="s">
        <v>1319</v>
      </c>
      <c r="MI4" t="s">
        <v>1319</v>
      </c>
      <c r="NH4" t="s">
        <v>1319</v>
      </c>
      <c r="NV4" t="s">
        <v>1319</v>
      </c>
      <c r="OP4" t="s">
        <v>149</v>
      </c>
      <c r="QA4" t="s">
        <v>149</v>
      </c>
      <c r="RE4" t="s">
        <v>149</v>
      </c>
      <c r="RY4" t="s">
        <v>149</v>
      </c>
      <c r="TC4" t="s">
        <v>149</v>
      </c>
      <c r="TM4" t="s">
        <v>149</v>
      </c>
      <c r="VG4" t="s">
        <v>149</v>
      </c>
      <c r="YE4" t="s">
        <v>130</v>
      </c>
      <c r="ZL4" t="s">
        <v>130</v>
      </c>
      <c r="AAS4" t="s">
        <v>130</v>
      </c>
      <c r="ABR4" t="s">
        <v>130</v>
      </c>
      <c r="ACQ4" t="s">
        <v>1319</v>
      </c>
      <c r="ADC4" t="s">
        <v>149</v>
      </c>
      <c r="ADW4" t="s">
        <v>149</v>
      </c>
      <c r="AFI4" t="s">
        <v>149</v>
      </c>
      <c r="AGY4" t="s">
        <v>130</v>
      </c>
      <c r="AIO4" t="s">
        <v>130</v>
      </c>
      <c r="AJH4" t="s">
        <v>3491</v>
      </c>
      <c r="AKR4" t="s">
        <v>3919</v>
      </c>
      <c r="AME4" t="s">
        <v>3915</v>
      </c>
      <c r="AMV4" t="s">
        <v>3919</v>
      </c>
      <c r="AOX4" t="s">
        <v>3939</v>
      </c>
    </row>
    <row r="5" spans="1:1090">
      <c r="A5" t="s">
        <v>118</v>
      </c>
      <c r="J5">
        <v>2</v>
      </c>
      <c r="AK5">
        <v>2</v>
      </c>
      <c r="AT5">
        <v>1</v>
      </c>
      <c r="BJ5">
        <v>2</v>
      </c>
      <c r="BW5">
        <v>2</v>
      </c>
      <c r="CJ5">
        <v>1</v>
      </c>
      <c r="DB5">
        <v>2</v>
      </c>
      <c r="DS5">
        <v>2</v>
      </c>
      <c r="EJ5">
        <v>2</v>
      </c>
      <c r="EY5">
        <v>1</v>
      </c>
      <c r="FS5">
        <v>5</v>
      </c>
      <c r="GZ5">
        <v>5</v>
      </c>
      <c r="IG5">
        <v>5</v>
      </c>
      <c r="JK5">
        <v>4</v>
      </c>
      <c r="KN5">
        <v>3</v>
      </c>
      <c r="LH5">
        <v>3</v>
      </c>
      <c r="LP5">
        <v>3</v>
      </c>
      <c r="LZ5">
        <v>2</v>
      </c>
      <c r="MI5">
        <v>2</v>
      </c>
      <c r="NH5">
        <v>3</v>
      </c>
      <c r="NV5">
        <v>5</v>
      </c>
      <c r="OP5">
        <v>2</v>
      </c>
      <c r="QA5">
        <v>2</v>
      </c>
      <c r="RE5">
        <v>1</v>
      </c>
      <c r="RY5">
        <v>1</v>
      </c>
      <c r="TC5">
        <v>19</v>
      </c>
      <c r="TM5">
        <v>1</v>
      </c>
      <c r="UT5" t="s">
        <v>1385</v>
      </c>
      <c r="VG5">
        <v>1</v>
      </c>
      <c r="WN5" t="s">
        <v>1385</v>
      </c>
      <c r="YE5">
        <v>2</v>
      </c>
      <c r="ZL5">
        <v>6</v>
      </c>
      <c r="AAS5">
        <v>2</v>
      </c>
      <c r="ABR5">
        <v>2</v>
      </c>
      <c r="ACQ5">
        <v>3</v>
      </c>
      <c r="ADC5">
        <v>2</v>
      </c>
      <c r="ADW5">
        <v>1</v>
      </c>
      <c r="AFI5">
        <v>1</v>
      </c>
      <c r="AGY5">
        <v>2</v>
      </c>
      <c r="AIO5">
        <v>2</v>
      </c>
      <c r="AJH5">
        <v>2</v>
      </c>
      <c r="AKR5">
        <v>2</v>
      </c>
      <c r="AME5">
        <v>1</v>
      </c>
      <c r="AMV5">
        <v>2</v>
      </c>
    </row>
    <row r="6" spans="1:1090" ht="14.25" hidden="1" customHeight="1">
      <c r="A6" t="s">
        <v>119</v>
      </c>
      <c r="J6">
        <v>0</v>
      </c>
      <c r="AK6">
        <v>0</v>
      </c>
      <c r="AT6">
        <v>0</v>
      </c>
      <c r="BJ6">
        <v>0</v>
      </c>
    </row>
    <row r="8" spans="1:1090" ht="15" customHeight="1" thickBot="1">
      <c r="J8" t="s">
        <v>120</v>
      </c>
      <c r="K8" t="s">
        <v>120</v>
      </c>
      <c r="L8" t="s">
        <v>120</v>
      </c>
      <c r="M8" t="s">
        <v>120</v>
      </c>
      <c r="N8" t="s">
        <v>120</v>
      </c>
      <c r="O8" t="s">
        <v>120</v>
      </c>
      <c r="P8" t="s">
        <v>120</v>
      </c>
      <c r="Q8" t="s">
        <v>120</v>
      </c>
      <c r="R8" t="s">
        <v>120</v>
      </c>
      <c r="S8" t="s">
        <v>120</v>
      </c>
      <c r="T8" t="s">
        <v>120</v>
      </c>
      <c r="U8" t="s">
        <v>120</v>
      </c>
      <c r="V8" t="s">
        <v>120</v>
      </c>
      <c r="W8" t="s">
        <v>120</v>
      </c>
      <c r="X8" t="s">
        <v>120</v>
      </c>
      <c r="Y8" t="s">
        <v>120</v>
      </c>
      <c r="Z8" t="s">
        <v>120</v>
      </c>
      <c r="AA8" t="s">
        <v>120</v>
      </c>
      <c r="AB8" t="s">
        <v>120</v>
      </c>
      <c r="AC8" t="s">
        <v>120</v>
      </c>
      <c r="AD8" t="s">
        <v>120</v>
      </c>
      <c r="AE8" t="s">
        <v>120</v>
      </c>
      <c r="AF8" t="s">
        <v>120</v>
      </c>
      <c r="AK8" t="s">
        <v>120</v>
      </c>
      <c r="AL8" t="s">
        <v>120</v>
      </c>
      <c r="AM8" t="s">
        <v>120</v>
      </c>
      <c r="AN8" t="s">
        <v>120</v>
      </c>
      <c r="AO8" t="s">
        <v>120</v>
      </c>
      <c r="AT8" t="s">
        <v>120</v>
      </c>
      <c r="AU8" t="s">
        <v>120</v>
      </c>
      <c r="AV8" t="s">
        <v>120</v>
      </c>
      <c r="AW8" t="s">
        <v>120</v>
      </c>
      <c r="AX8" t="s">
        <v>120</v>
      </c>
      <c r="AY8" t="s">
        <v>120</v>
      </c>
      <c r="AZ8" t="s">
        <v>120</v>
      </c>
      <c r="BA8" t="s">
        <v>120</v>
      </c>
      <c r="BB8" t="s">
        <v>120</v>
      </c>
      <c r="BJ8" t="s">
        <v>120</v>
      </c>
      <c r="BK8" t="s">
        <v>120</v>
      </c>
      <c r="BL8" t="s">
        <v>120</v>
      </c>
      <c r="BM8" t="s">
        <v>120</v>
      </c>
      <c r="BN8" t="s">
        <v>120</v>
      </c>
      <c r="BO8" t="s">
        <v>120</v>
      </c>
      <c r="BW8" t="s">
        <v>120</v>
      </c>
      <c r="BX8" t="s">
        <v>120</v>
      </c>
      <c r="BY8" t="s">
        <v>120</v>
      </c>
      <c r="BZ8" t="s">
        <v>120</v>
      </c>
      <c r="CA8" t="s">
        <v>120</v>
      </c>
      <c r="CB8" t="s">
        <v>120</v>
      </c>
      <c r="CJ8" t="s">
        <v>120</v>
      </c>
      <c r="CK8" t="s">
        <v>120</v>
      </c>
      <c r="CL8" t="s">
        <v>120</v>
      </c>
      <c r="CM8" t="s">
        <v>120</v>
      </c>
      <c r="CN8" t="s">
        <v>120</v>
      </c>
      <c r="CO8" t="s">
        <v>120</v>
      </c>
      <c r="CP8" t="s">
        <v>120</v>
      </c>
      <c r="CQ8" t="s">
        <v>120</v>
      </c>
      <c r="CR8" t="s">
        <v>120</v>
      </c>
      <c r="CS8" t="s">
        <v>120</v>
      </c>
      <c r="CT8" t="s">
        <v>120</v>
      </c>
      <c r="CU8" t="s">
        <v>120</v>
      </c>
      <c r="DB8" t="s">
        <v>120</v>
      </c>
      <c r="DC8" t="s">
        <v>120</v>
      </c>
      <c r="DD8" t="s">
        <v>120</v>
      </c>
      <c r="DE8" t="s">
        <v>120</v>
      </c>
      <c r="DF8" t="s">
        <v>120</v>
      </c>
      <c r="DG8" t="s">
        <v>120</v>
      </c>
      <c r="DH8" t="s">
        <v>120</v>
      </c>
      <c r="DI8" t="s">
        <v>120</v>
      </c>
      <c r="DJ8" t="s">
        <v>120</v>
      </c>
      <c r="DK8" t="s">
        <v>120</v>
      </c>
      <c r="DL8" t="s">
        <v>120</v>
      </c>
      <c r="DM8" t="s">
        <v>120</v>
      </c>
      <c r="DS8" t="s">
        <v>120</v>
      </c>
      <c r="DT8" t="s">
        <v>120</v>
      </c>
      <c r="DU8" t="s">
        <v>120</v>
      </c>
      <c r="DV8" t="s">
        <v>120</v>
      </c>
      <c r="DW8" t="s">
        <v>120</v>
      </c>
      <c r="DX8" t="s">
        <v>120</v>
      </c>
      <c r="DY8" t="s">
        <v>120</v>
      </c>
      <c r="DZ8" t="s">
        <v>120</v>
      </c>
      <c r="EA8" t="s">
        <v>120</v>
      </c>
      <c r="EB8" t="s">
        <v>120</v>
      </c>
      <c r="EC8" t="s">
        <v>120</v>
      </c>
      <c r="ED8" t="s">
        <v>120</v>
      </c>
      <c r="EE8" t="s">
        <v>120</v>
      </c>
      <c r="EF8" t="s">
        <v>120</v>
      </c>
      <c r="EG8" t="s">
        <v>120</v>
      </c>
      <c r="EJ8" t="s">
        <v>120</v>
      </c>
      <c r="EK8" t="s">
        <v>120</v>
      </c>
      <c r="EL8" t="s">
        <v>120</v>
      </c>
      <c r="EM8" t="s">
        <v>120</v>
      </c>
      <c r="EN8" t="s">
        <v>120</v>
      </c>
      <c r="EO8" t="s">
        <v>120</v>
      </c>
      <c r="EP8" t="s">
        <v>120</v>
      </c>
      <c r="EQ8" t="s">
        <v>120</v>
      </c>
      <c r="EY8" t="s">
        <v>120</v>
      </c>
      <c r="EZ8" t="s">
        <v>120</v>
      </c>
      <c r="FA8" t="s">
        <v>120</v>
      </c>
      <c r="FB8" t="s">
        <v>120</v>
      </c>
      <c r="FC8" t="s">
        <v>120</v>
      </c>
      <c r="FD8" t="s">
        <v>120</v>
      </c>
      <c r="FE8" t="s">
        <v>120</v>
      </c>
      <c r="FF8" t="s">
        <v>120</v>
      </c>
      <c r="FG8" t="s">
        <v>120</v>
      </c>
      <c r="FH8" t="s">
        <v>120</v>
      </c>
      <c r="FI8" t="s">
        <v>120</v>
      </c>
      <c r="FJ8" t="s">
        <v>120</v>
      </c>
      <c r="FK8" t="s">
        <v>120</v>
      </c>
      <c r="FS8" t="s">
        <v>120</v>
      </c>
      <c r="FT8" t="s">
        <v>120</v>
      </c>
      <c r="FU8" t="s">
        <v>120</v>
      </c>
      <c r="FV8" t="s">
        <v>120</v>
      </c>
      <c r="FW8" t="s">
        <v>120</v>
      </c>
      <c r="FX8" t="s">
        <v>120</v>
      </c>
      <c r="FY8" t="s">
        <v>120</v>
      </c>
      <c r="FZ8" t="s">
        <v>120</v>
      </c>
      <c r="GA8" t="s">
        <v>120</v>
      </c>
      <c r="GB8" t="s">
        <v>120</v>
      </c>
      <c r="GC8" t="s">
        <v>120</v>
      </c>
      <c r="GD8" t="s">
        <v>120</v>
      </c>
      <c r="GE8" t="s">
        <v>120</v>
      </c>
      <c r="GF8" t="s">
        <v>120</v>
      </c>
      <c r="GG8" t="s">
        <v>120</v>
      </c>
      <c r="GH8" t="s">
        <v>120</v>
      </c>
      <c r="GI8" t="s">
        <v>120</v>
      </c>
      <c r="GJ8" t="s">
        <v>120</v>
      </c>
      <c r="GK8" t="s">
        <v>120</v>
      </c>
      <c r="GL8" t="s">
        <v>120</v>
      </c>
      <c r="GM8" t="s">
        <v>120</v>
      </c>
      <c r="GN8" t="s">
        <v>120</v>
      </c>
      <c r="GO8" t="s">
        <v>120</v>
      </c>
      <c r="GP8" t="s">
        <v>120</v>
      </c>
      <c r="GQ8" t="s">
        <v>120</v>
      </c>
      <c r="GR8" t="s">
        <v>120</v>
      </c>
      <c r="GS8" t="s">
        <v>120</v>
      </c>
      <c r="GT8" t="s">
        <v>120</v>
      </c>
      <c r="GZ8" t="s">
        <v>120</v>
      </c>
      <c r="HA8" t="s">
        <v>120</v>
      </c>
      <c r="HB8" t="s">
        <v>120</v>
      </c>
      <c r="HC8" t="s">
        <v>120</v>
      </c>
      <c r="HD8" t="s">
        <v>120</v>
      </c>
      <c r="HE8" t="s">
        <v>120</v>
      </c>
      <c r="HF8" t="s">
        <v>120</v>
      </c>
      <c r="HG8" t="s">
        <v>120</v>
      </c>
      <c r="HH8" t="s">
        <v>120</v>
      </c>
      <c r="HI8" t="s">
        <v>120</v>
      </c>
      <c r="HJ8" t="s">
        <v>120</v>
      </c>
      <c r="HK8" t="s">
        <v>120</v>
      </c>
      <c r="HL8" t="s">
        <v>120</v>
      </c>
      <c r="HM8" t="s">
        <v>120</v>
      </c>
      <c r="HN8" t="s">
        <v>120</v>
      </c>
      <c r="HO8" t="s">
        <v>120</v>
      </c>
      <c r="HP8" t="s">
        <v>120</v>
      </c>
      <c r="HQ8" t="s">
        <v>120</v>
      </c>
      <c r="HR8" t="s">
        <v>120</v>
      </c>
      <c r="HS8" t="s">
        <v>120</v>
      </c>
      <c r="HT8" t="s">
        <v>120</v>
      </c>
      <c r="HU8" t="s">
        <v>120</v>
      </c>
      <c r="HV8" t="s">
        <v>120</v>
      </c>
      <c r="HW8" t="s">
        <v>120</v>
      </c>
      <c r="HX8" t="s">
        <v>120</v>
      </c>
      <c r="HY8" t="s">
        <v>120</v>
      </c>
      <c r="HZ8" t="s">
        <v>120</v>
      </c>
      <c r="IA8" t="s">
        <v>120</v>
      </c>
      <c r="IG8" t="s">
        <v>120</v>
      </c>
      <c r="IH8" t="s">
        <v>120</v>
      </c>
      <c r="II8" t="s">
        <v>120</v>
      </c>
      <c r="IJ8" t="s">
        <v>120</v>
      </c>
      <c r="IK8" t="s">
        <v>120</v>
      </c>
      <c r="IL8" t="s">
        <v>120</v>
      </c>
      <c r="IM8" t="s">
        <v>120</v>
      </c>
      <c r="IN8" t="s">
        <v>120</v>
      </c>
      <c r="IO8" t="s">
        <v>120</v>
      </c>
      <c r="IP8" t="s">
        <v>120</v>
      </c>
      <c r="IQ8" t="s">
        <v>120</v>
      </c>
      <c r="IR8" t="s">
        <v>120</v>
      </c>
      <c r="IS8" t="s">
        <v>120</v>
      </c>
      <c r="IT8" t="s">
        <v>120</v>
      </c>
      <c r="IU8" t="s">
        <v>120</v>
      </c>
      <c r="IV8" t="s">
        <v>120</v>
      </c>
      <c r="IW8" t="s">
        <v>120</v>
      </c>
      <c r="IX8" t="s">
        <v>120</v>
      </c>
      <c r="IY8" t="s">
        <v>120</v>
      </c>
      <c r="IZ8" t="s">
        <v>120</v>
      </c>
      <c r="JA8" t="s">
        <v>120</v>
      </c>
      <c r="JB8" t="s">
        <v>120</v>
      </c>
      <c r="JC8" t="s">
        <v>120</v>
      </c>
      <c r="JD8" t="s">
        <v>120</v>
      </c>
      <c r="JE8" t="s">
        <v>120</v>
      </c>
      <c r="JF8" t="s">
        <v>120</v>
      </c>
      <c r="JG8" t="s">
        <v>120</v>
      </c>
      <c r="JH8" t="s">
        <v>120</v>
      </c>
      <c r="JK8" t="s">
        <v>120</v>
      </c>
      <c r="JL8" t="s">
        <v>120</v>
      </c>
      <c r="JM8" t="s">
        <v>120</v>
      </c>
      <c r="JN8" t="s">
        <v>120</v>
      </c>
      <c r="JO8" t="s">
        <v>120</v>
      </c>
      <c r="JP8" t="s">
        <v>120</v>
      </c>
      <c r="JQ8" t="s">
        <v>120</v>
      </c>
      <c r="JR8" t="s">
        <v>120</v>
      </c>
      <c r="JS8" t="s">
        <v>120</v>
      </c>
      <c r="JT8" t="s">
        <v>120</v>
      </c>
      <c r="JU8" t="s">
        <v>120</v>
      </c>
      <c r="JV8" t="s">
        <v>120</v>
      </c>
      <c r="JW8" t="s">
        <v>120</v>
      </c>
      <c r="JX8" t="s">
        <v>120</v>
      </c>
      <c r="JY8" t="s">
        <v>120</v>
      </c>
      <c r="JZ8" t="s">
        <v>120</v>
      </c>
      <c r="KA8" t="s">
        <v>120</v>
      </c>
      <c r="KB8" t="s">
        <v>120</v>
      </c>
      <c r="KC8" t="s">
        <v>120</v>
      </c>
      <c r="KD8" t="s">
        <v>120</v>
      </c>
      <c r="KE8" t="s">
        <v>120</v>
      </c>
      <c r="KF8" t="s">
        <v>120</v>
      </c>
      <c r="KG8" t="s">
        <v>120</v>
      </c>
      <c r="KN8" t="s">
        <v>120</v>
      </c>
      <c r="KO8" t="s">
        <v>120</v>
      </c>
      <c r="KP8" t="s">
        <v>120</v>
      </c>
      <c r="KQ8" t="s">
        <v>120</v>
      </c>
      <c r="KR8" t="s">
        <v>120</v>
      </c>
      <c r="KS8" t="s">
        <v>120</v>
      </c>
      <c r="KT8" t="s">
        <v>120</v>
      </c>
      <c r="KU8" t="s">
        <v>120</v>
      </c>
      <c r="KV8" t="s">
        <v>120</v>
      </c>
      <c r="KW8" t="s">
        <v>120</v>
      </c>
      <c r="KX8" t="s">
        <v>120</v>
      </c>
      <c r="KY8" t="s">
        <v>120</v>
      </c>
      <c r="KZ8" t="s">
        <v>120</v>
      </c>
      <c r="LA8" t="s">
        <v>120</v>
      </c>
      <c r="LB8" t="s">
        <v>120</v>
      </c>
      <c r="LH8" t="s">
        <v>120</v>
      </c>
      <c r="LI8" t="s">
        <v>120</v>
      </c>
      <c r="LJ8" t="s">
        <v>120</v>
      </c>
      <c r="LK8" t="s">
        <v>120</v>
      </c>
      <c r="LP8" t="s">
        <v>120</v>
      </c>
      <c r="LQ8" t="s">
        <v>120</v>
      </c>
      <c r="LR8" t="s">
        <v>120</v>
      </c>
      <c r="LS8" t="s">
        <v>120</v>
      </c>
      <c r="LT8" t="s">
        <v>120</v>
      </c>
      <c r="LU8" t="s">
        <v>120</v>
      </c>
      <c r="LV8" t="s">
        <v>120</v>
      </c>
      <c r="LZ8" t="s">
        <v>120</v>
      </c>
      <c r="MA8" t="s">
        <v>120</v>
      </c>
      <c r="MB8" t="s">
        <v>120</v>
      </c>
      <c r="MC8" t="s">
        <v>120</v>
      </c>
      <c r="MD8" t="s">
        <v>120</v>
      </c>
      <c r="MI8" t="s">
        <v>120</v>
      </c>
      <c r="MJ8" t="s">
        <v>120</v>
      </c>
      <c r="MK8" t="s">
        <v>120</v>
      </c>
      <c r="ML8" t="s">
        <v>120</v>
      </c>
      <c r="MM8" t="s">
        <v>120</v>
      </c>
      <c r="MN8" t="s">
        <v>120</v>
      </c>
      <c r="MO8" t="s">
        <v>120</v>
      </c>
      <c r="MP8" t="s">
        <v>120</v>
      </c>
      <c r="MQ8" t="s">
        <v>120</v>
      </c>
      <c r="MR8" t="s">
        <v>120</v>
      </c>
      <c r="MS8" t="s">
        <v>120</v>
      </c>
      <c r="MT8" t="s">
        <v>120</v>
      </c>
      <c r="MU8" t="s">
        <v>120</v>
      </c>
      <c r="MV8" t="s">
        <v>120</v>
      </c>
      <c r="MW8" t="s">
        <v>120</v>
      </c>
      <c r="MX8" t="s">
        <v>120</v>
      </c>
      <c r="MY8" t="s">
        <v>120</v>
      </c>
      <c r="MZ8" t="s">
        <v>120</v>
      </c>
      <c r="NH8" t="s">
        <v>120</v>
      </c>
      <c r="NI8" t="s">
        <v>120</v>
      </c>
      <c r="NJ8" t="s">
        <v>120</v>
      </c>
      <c r="NK8" t="s">
        <v>120</v>
      </c>
      <c r="NL8" t="s">
        <v>120</v>
      </c>
      <c r="NM8" t="s">
        <v>120</v>
      </c>
      <c r="NN8" t="s">
        <v>120</v>
      </c>
      <c r="NV8" t="s">
        <v>120</v>
      </c>
      <c r="NW8" t="s">
        <v>120</v>
      </c>
      <c r="NX8" t="s">
        <v>120</v>
      </c>
      <c r="NY8" t="s">
        <v>120</v>
      </c>
      <c r="NZ8" t="s">
        <v>120</v>
      </c>
      <c r="OA8" t="s">
        <v>120</v>
      </c>
      <c r="OB8" t="s">
        <v>120</v>
      </c>
      <c r="OP8" t="s">
        <v>120</v>
      </c>
      <c r="OQ8" t="s">
        <v>120</v>
      </c>
      <c r="OR8" t="s">
        <v>120</v>
      </c>
      <c r="OS8" t="s">
        <v>120</v>
      </c>
      <c r="OT8" t="s">
        <v>120</v>
      </c>
      <c r="OU8" t="s">
        <v>120</v>
      </c>
      <c r="OV8" t="s">
        <v>120</v>
      </c>
      <c r="OW8" t="s">
        <v>120</v>
      </c>
      <c r="OX8" t="s">
        <v>120</v>
      </c>
      <c r="OY8" t="s">
        <v>120</v>
      </c>
      <c r="OZ8" t="s">
        <v>120</v>
      </c>
      <c r="PA8" t="s">
        <v>120</v>
      </c>
      <c r="PB8" t="s">
        <v>120</v>
      </c>
      <c r="PC8" t="s">
        <v>120</v>
      </c>
      <c r="PD8" t="s">
        <v>120</v>
      </c>
      <c r="PE8" t="s">
        <v>120</v>
      </c>
      <c r="PF8" t="s">
        <v>120</v>
      </c>
      <c r="PG8" t="s">
        <v>120</v>
      </c>
      <c r="PH8" t="s">
        <v>120</v>
      </c>
      <c r="PI8" t="s">
        <v>120</v>
      </c>
      <c r="PJ8" t="s">
        <v>120</v>
      </c>
      <c r="PK8" t="s">
        <v>120</v>
      </c>
      <c r="PL8" t="s">
        <v>120</v>
      </c>
      <c r="PM8" t="s">
        <v>120</v>
      </c>
      <c r="QA8" t="s">
        <v>120</v>
      </c>
      <c r="QB8" t="s">
        <v>120</v>
      </c>
      <c r="QC8" t="s">
        <v>120</v>
      </c>
      <c r="QD8" t="s">
        <v>120</v>
      </c>
      <c r="QE8" t="s">
        <v>120</v>
      </c>
      <c r="QF8" t="s">
        <v>120</v>
      </c>
      <c r="QG8" t="s">
        <v>120</v>
      </c>
      <c r="QH8" t="s">
        <v>120</v>
      </c>
      <c r="QI8" t="s">
        <v>120</v>
      </c>
      <c r="QJ8" t="s">
        <v>120</v>
      </c>
      <c r="QK8" t="s">
        <v>120</v>
      </c>
      <c r="QL8" t="s">
        <v>120</v>
      </c>
      <c r="QM8" t="s">
        <v>120</v>
      </c>
      <c r="QN8" t="s">
        <v>120</v>
      </c>
      <c r="QO8" t="s">
        <v>120</v>
      </c>
      <c r="QP8" t="s">
        <v>120</v>
      </c>
      <c r="QQ8" t="s">
        <v>120</v>
      </c>
      <c r="QR8" t="s">
        <v>120</v>
      </c>
      <c r="QS8" t="s">
        <v>120</v>
      </c>
      <c r="QT8" t="s">
        <v>120</v>
      </c>
      <c r="QU8" t="s">
        <v>120</v>
      </c>
      <c r="QV8" t="s">
        <v>120</v>
      </c>
      <c r="QW8" t="s">
        <v>120</v>
      </c>
      <c r="QX8" t="s">
        <v>120</v>
      </c>
      <c r="RE8" t="s">
        <v>120</v>
      </c>
      <c r="RF8" t="s">
        <v>120</v>
      </c>
      <c r="RG8" t="s">
        <v>120</v>
      </c>
      <c r="RH8" t="s">
        <v>120</v>
      </c>
      <c r="RI8" t="s">
        <v>120</v>
      </c>
      <c r="RJ8" t="s">
        <v>120</v>
      </c>
      <c r="RK8" t="s">
        <v>120</v>
      </c>
      <c r="RL8" t="s">
        <v>120</v>
      </c>
      <c r="RM8" t="s">
        <v>120</v>
      </c>
      <c r="RN8" t="s">
        <v>120</v>
      </c>
      <c r="RO8" t="s">
        <v>120</v>
      </c>
      <c r="RP8" t="s">
        <v>120</v>
      </c>
      <c r="RQ8" t="s">
        <v>120</v>
      </c>
      <c r="RR8" t="s">
        <v>120</v>
      </c>
      <c r="RY8" t="s">
        <v>120</v>
      </c>
      <c r="RZ8" t="s">
        <v>120</v>
      </c>
      <c r="SA8" t="s">
        <v>120</v>
      </c>
      <c r="SB8" t="s">
        <v>120</v>
      </c>
      <c r="SC8" t="s">
        <v>120</v>
      </c>
      <c r="SD8" t="s">
        <v>120</v>
      </c>
      <c r="SE8" t="s">
        <v>120</v>
      </c>
      <c r="SF8" t="s">
        <v>120</v>
      </c>
      <c r="SG8" t="s">
        <v>120</v>
      </c>
      <c r="SH8" t="s">
        <v>120</v>
      </c>
      <c r="SI8" t="s">
        <v>120</v>
      </c>
      <c r="SJ8" t="s">
        <v>120</v>
      </c>
      <c r="SK8" t="s">
        <v>120</v>
      </c>
      <c r="SL8" t="s">
        <v>120</v>
      </c>
      <c r="SM8" t="s">
        <v>120</v>
      </c>
      <c r="SN8" t="s">
        <v>120</v>
      </c>
      <c r="TC8" t="s">
        <v>120</v>
      </c>
      <c r="TM8" t="s">
        <v>120</v>
      </c>
      <c r="TN8" t="s">
        <v>120</v>
      </c>
      <c r="TO8" t="s">
        <v>120</v>
      </c>
      <c r="TP8" t="s">
        <v>120</v>
      </c>
      <c r="TQ8" t="s">
        <v>120</v>
      </c>
      <c r="TR8" t="s">
        <v>120</v>
      </c>
      <c r="TS8" t="s">
        <v>120</v>
      </c>
      <c r="TT8" t="s">
        <v>120</v>
      </c>
      <c r="TU8" t="s">
        <v>120</v>
      </c>
      <c r="TV8" t="s">
        <v>120</v>
      </c>
      <c r="TW8" t="s">
        <v>120</v>
      </c>
      <c r="TX8" t="s">
        <v>120</v>
      </c>
      <c r="TY8" t="s">
        <v>120</v>
      </c>
      <c r="TZ8" t="s">
        <v>120</v>
      </c>
      <c r="UA8" t="s">
        <v>120</v>
      </c>
      <c r="UB8" t="s">
        <v>120</v>
      </c>
      <c r="UC8" t="s">
        <v>120</v>
      </c>
      <c r="UD8" t="s">
        <v>120</v>
      </c>
      <c r="UE8" t="s">
        <v>120</v>
      </c>
      <c r="UF8" t="s">
        <v>120</v>
      </c>
      <c r="UG8" t="s">
        <v>120</v>
      </c>
      <c r="UH8" t="s">
        <v>120</v>
      </c>
      <c r="UI8" t="s">
        <v>120</v>
      </c>
      <c r="UJ8" t="s">
        <v>120</v>
      </c>
      <c r="UK8" t="s">
        <v>120</v>
      </c>
      <c r="UL8" t="s">
        <v>120</v>
      </c>
      <c r="UM8" t="s">
        <v>120</v>
      </c>
      <c r="UN8" t="s">
        <v>120</v>
      </c>
      <c r="UO8" t="s">
        <v>120</v>
      </c>
      <c r="UP8" t="s">
        <v>120</v>
      </c>
      <c r="UQ8" t="s">
        <v>120</v>
      </c>
      <c r="UR8" t="s">
        <v>120</v>
      </c>
      <c r="US8" t="s">
        <v>120</v>
      </c>
      <c r="UT8" t="s">
        <v>120</v>
      </c>
      <c r="VG8" t="s">
        <v>120</v>
      </c>
      <c r="VH8" t="s">
        <v>120</v>
      </c>
      <c r="VI8" t="s">
        <v>120</v>
      </c>
      <c r="VJ8" t="s">
        <v>120</v>
      </c>
      <c r="VK8" t="s">
        <v>120</v>
      </c>
      <c r="VL8" t="s">
        <v>120</v>
      </c>
      <c r="VM8" t="s">
        <v>120</v>
      </c>
      <c r="VN8" t="s">
        <v>120</v>
      </c>
      <c r="VO8" t="s">
        <v>120</v>
      </c>
      <c r="VP8" t="s">
        <v>120</v>
      </c>
      <c r="VQ8" t="s">
        <v>120</v>
      </c>
      <c r="VR8" t="s">
        <v>120</v>
      </c>
      <c r="VS8" t="s">
        <v>120</v>
      </c>
      <c r="VT8" t="s">
        <v>120</v>
      </c>
      <c r="VU8" t="s">
        <v>120</v>
      </c>
      <c r="VV8" t="s">
        <v>120</v>
      </c>
      <c r="VW8" t="s">
        <v>120</v>
      </c>
      <c r="VX8" t="s">
        <v>120</v>
      </c>
      <c r="VY8" t="s">
        <v>120</v>
      </c>
      <c r="VZ8" t="s">
        <v>120</v>
      </c>
      <c r="WA8" t="s">
        <v>120</v>
      </c>
      <c r="WB8" t="s">
        <v>120</v>
      </c>
      <c r="WC8" t="s">
        <v>120</v>
      </c>
      <c r="WD8" t="s">
        <v>120</v>
      </c>
      <c r="WE8" t="s">
        <v>120</v>
      </c>
      <c r="WF8" t="s">
        <v>120</v>
      </c>
      <c r="WG8" t="s">
        <v>120</v>
      </c>
      <c r="WH8" t="s">
        <v>120</v>
      </c>
      <c r="WI8" t="s">
        <v>120</v>
      </c>
      <c r="WJ8" t="s">
        <v>120</v>
      </c>
      <c r="WK8" t="s">
        <v>120</v>
      </c>
      <c r="WL8" t="s">
        <v>120</v>
      </c>
      <c r="WM8" t="s">
        <v>120</v>
      </c>
      <c r="WN8" t="s">
        <v>120</v>
      </c>
      <c r="YE8" t="s">
        <v>120</v>
      </c>
      <c r="YF8" t="s">
        <v>120</v>
      </c>
      <c r="YG8" t="s">
        <v>120</v>
      </c>
      <c r="YH8" t="s">
        <v>120</v>
      </c>
      <c r="YI8" t="s">
        <v>120</v>
      </c>
      <c r="YJ8" t="s">
        <v>120</v>
      </c>
      <c r="YK8" t="s">
        <v>120</v>
      </c>
      <c r="YL8" t="s">
        <v>120</v>
      </c>
      <c r="YM8" t="s">
        <v>120</v>
      </c>
      <c r="YN8" t="s">
        <v>120</v>
      </c>
      <c r="YO8" t="s">
        <v>120</v>
      </c>
      <c r="YP8" t="s">
        <v>120</v>
      </c>
      <c r="YQ8" t="s">
        <v>120</v>
      </c>
      <c r="YR8" t="s">
        <v>120</v>
      </c>
      <c r="YS8" t="s">
        <v>120</v>
      </c>
      <c r="YT8" t="s">
        <v>120</v>
      </c>
      <c r="YU8" t="s">
        <v>120</v>
      </c>
      <c r="YV8" t="s">
        <v>120</v>
      </c>
      <c r="YW8" t="s">
        <v>120</v>
      </c>
      <c r="YX8" t="s">
        <v>120</v>
      </c>
      <c r="YY8" t="s">
        <v>120</v>
      </c>
      <c r="YZ8" t="s">
        <v>120</v>
      </c>
      <c r="ZA8" t="s">
        <v>120</v>
      </c>
      <c r="ZB8" t="s">
        <v>120</v>
      </c>
      <c r="ZC8" t="s">
        <v>120</v>
      </c>
      <c r="ZD8" t="s">
        <v>120</v>
      </c>
      <c r="ZE8" t="s">
        <v>120</v>
      </c>
      <c r="ZF8" t="s">
        <v>120</v>
      </c>
      <c r="ZL8" t="s">
        <v>120</v>
      </c>
      <c r="ZM8" t="s">
        <v>120</v>
      </c>
      <c r="ZN8" t="s">
        <v>120</v>
      </c>
      <c r="ZO8" t="s">
        <v>120</v>
      </c>
      <c r="ZP8" t="s">
        <v>120</v>
      </c>
      <c r="ZQ8" t="s">
        <v>120</v>
      </c>
      <c r="ZR8" t="s">
        <v>120</v>
      </c>
      <c r="ZS8" t="s">
        <v>120</v>
      </c>
      <c r="ZT8" t="s">
        <v>120</v>
      </c>
      <c r="ZU8" t="s">
        <v>120</v>
      </c>
      <c r="ZV8" t="s">
        <v>120</v>
      </c>
      <c r="ZW8" t="s">
        <v>120</v>
      </c>
      <c r="ZX8" t="s">
        <v>120</v>
      </c>
      <c r="ZY8" t="s">
        <v>120</v>
      </c>
      <c r="ZZ8" t="s">
        <v>120</v>
      </c>
      <c r="AAA8" t="s">
        <v>120</v>
      </c>
      <c r="AAB8" t="s">
        <v>120</v>
      </c>
      <c r="AAC8" t="s">
        <v>120</v>
      </c>
      <c r="AAD8" t="s">
        <v>120</v>
      </c>
      <c r="AAE8" t="s">
        <v>120</v>
      </c>
      <c r="AAF8" t="s">
        <v>120</v>
      </c>
      <c r="AAG8" t="s">
        <v>120</v>
      </c>
      <c r="AAH8" t="s">
        <v>120</v>
      </c>
      <c r="AAI8" t="s">
        <v>120</v>
      </c>
      <c r="AAJ8" t="s">
        <v>120</v>
      </c>
      <c r="AAK8" t="s">
        <v>120</v>
      </c>
      <c r="AAL8" t="s">
        <v>120</v>
      </c>
      <c r="AAM8" t="s">
        <v>120</v>
      </c>
      <c r="AAS8" t="s">
        <v>120</v>
      </c>
      <c r="AAT8" t="s">
        <v>120</v>
      </c>
      <c r="AAU8" t="s">
        <v>120</v>
      </c>
      <c r="AAV8" t="s">
        <v>120</v>
      </c>
      <c r="AAW8" t="s">
        <v>120</v>
      </c>
      <c r="AAX8" t="s">
        <v>120</v>
      </c>
      <c r="AAY8" t="s">
        <v>120</v>
      </c>
      <c r="AAZ8" t="s">
        <v>120</v>
      </c>
      <c r="ABA8" t="s">
        <v>120</v>
      </c>
      <c r="ABB8" t="s">
        <v>120</v>
      </c>
      <c r="ABC8" t="s">
        <v>120</v>
      </c>
      <c r="ABD8" t="s">
        <v>120</v>
      </c>
      <c r="ABE8" t="s">
        <v>120</v>
      </c>
      <c r="ABF8" t="s">
        <v>120</v>
      </c>
      <c r="ABG8" t="s">
        <v>120</v>
      </c>
      <c r="ABH8" t="s">
        <v>120</v>
      </c>
      <c r="ABI8" t="s">
        <v>120</v>
      </c>
      <c r="ABJ8" t="s">
        <v>120</v>
      </c>
      <c r="ABK8" t="s">
        <v>120</v>
      </c>
      <c r="ABR8" t="s">
        <v>120</v>
      </c>
      <c r="ABS8" t="s">
        <v>120</v>
      </c>
      <c r="ABT8" t="s">
        <v>120</v>
      </c>
      <c r="ABU8" t="s">
        <v>120</v>
      </c>
      <c r="ABV8" t="s">
        <v>120</v>
      </c>
      <c r="ABW8" t="s">
        <v>120</v>
      </c>
      <c r="ABX8" t="s">
        <v>120</v>
      </c>
      <c r="ABY8" t="s">
        <v>120</v>
      </c>
      <c r="ABZ8" t="s">
        <v>120</v>
      </c>
      <c r="ACA8" t="s">
        <v>120</v>
      </c>
      <c r="ACB8" t="s">
        <v>120</v>
      </c>
      <c r="ACC8" t="s">
        <v>120</v>
      </c>
      <c r="ACD8" t="s">
        <v>120</v>
      </c>
      <c r="ACE8" t="s">
        <v>120</v>
      </c>
      <c r="ACF8" t="s">
        <v>120</v>
      </c>
      <c r="ACG8" t="s">
        <v>120</v>
      </c>
      <c r="ACH8" t="s">
        <v>120</v>
      </c>
      <c r="ACI8" t="s">
        <v>120</v>
      </c>
      <c r="ACJ8" t="s">
        <v>120</v>
      </c>
      <c r="ACQ8" t="s">
        <v>120</v>
      </c>
      <c r="ACR8" t="s">
        <v>120</v>
      </c>
      <c r="ACS8" t="s">
        <v>120</v>
      </c>
      <c r="ACT8" t="s">
        <v>120</v>
      </c>
      <c r="ACU8" t="s">
        <v>120</v>
      </c>
      <c r="ACV8" t="s">
        <v>120</v>
      </c>
      <c r="ACW8" t="s">
        <v>120</v>
      </c>
      <c r="ADC8" t="s">
        <v>120</v>
      </c>
      <c r="ADD8" t="s">
        <v>120</v>
      </c>
      <c r="ADE8" t="s">
        <v>120</v>
      </c>
      <c r="ADF8" t="s">
        <v>120</v>
      </c>
      <c r="ADG8" t="s">
        <v>120</v>
      </c>
      <c r="ADH8" t="s">
        <v>120</v>
      </c>
      <c r="ADI8" t="s">
        <v>120</v>
      </c>
      <c r="ADJ8" t="s">
        <v>120</v>
      </c>
      <c r="ADK8" t="s">
        <v>120</v>
      </c>
      <c r="ADL8" t="s">
        <v>120</v>
      </c>
      <c r="ADM8" t="s">
        <v>120</v>
      </c>
      <c r="ADN8" t="s">
        <v>120</v>
      </c>
      <c r="ADO8" t="s">
        <v>120</v>
      </c>
      <c r="ADP8" t="s">
        <v>120</v>
      </c>
      <c r="ADQ8" t="s">
        <v>120</v>
      </c>
      <c r="ADR8" t="s">
        <v>120</v>
      </c>
      <c r="ADW8" t="s">
        <v>120</v>
      </c>
      <c r="ADX8" t="s">
        <v>120</v>
      </c>
      <c r="ADY8" t="s">
        <v>120</v>
      </c>
      <c r="ADZ8" t="s">
        <v>120</v>
      </c>
      <c r="AEA8" t="s">
        <v>120</v>
      </c>
      <c r="AEB8" t="s">
        <v>120</v>
      </c>
      <c r="AEC8" t="s">
        <v>120</v>
      </c>
      <c r="AED8" t="s">
        <v>120</v>
      </c>
      <c r="AEE8" t="s">
        <v>120</v>
      </c>
      <c r="AEF8" t="s">
        <v>120</v>
      </c>
      <c r="AEG8" t="s">
        <v>120</v>
      </c>
      <c r="AEH8" t="s">
        <v>120</v>
      </c>
      <c r="AEI8" t="s">
        <v>120</v>
      </c>
      <c r="AEJ8" t="s">
        <v>120</v>
      </c>
      <c r="AEK8" t="s">
        <v>120</v>
      </c>
      <c r="AEL8" t="s">
        <v>120</v>
      </c>
      <c r="AEM8" t="s">
        <v>120</v>
      </c>
      <c r="AEN8" t="s">
        <v>120</v>
      </c>
      <c r="AEO8" t="s">
        <v>120</v>
      </c>
      <c r="AEP8" t="s">
        <v>120</v>
      </c>
      <c r="AEQ8" t="s">
        <v>120</v>
      </c>
      <c r="AER8" t="s">
        <v>120</v>
      </c>
      <c r="AES8" t="s">
        <v>120</v>
      </c>
      <c r="AET8" t="s">
        <v>120</v>
      </c>
      <c r="AEU8" t="s">
        <v>120</v>
      </c>
      <c r="AEV8" t="s">
        <v>120</v>
      </c>
      <c r="AEW8" t="s">
        <v>120</v>
      </c>
      <c r="AEX8" t="s">
        <v>120</v>
      </c>
      <c r="AEY8" t="s">
        <v>120</v>
      </c>
      <c r="AEZ8" t="s">
        <v>120</v>
      </c>
      <c r="AFA8" t="s">
        <v>120</v>
      </c>
      <c r="AFB8" t="s">
        <v>120</v>
      </c>
      <c r="AFI8" t="s">
        <v>120</v>
      </c>
      <c r="AFJ8" t="s">
        <v>120</v>
      </c>
      <c r="AFK8" t="s">
        <v>120</v>
      </c>
      <c r="AFL8" t="s">
        <v>120</v>
      </c>
      <c r="AFM8" t="s">
        <v>120</v>
      </c>
      <c r="AFN8" t="s">
        <v>120</v>
      </c>
      <c r="AFO8" t="s">
        <v>120</v>
      </c>
      <c r="AFP8" t="s">
        <v>120</v>
      </c>
      <c r="AFQ8" t="s">
        <v>120</v>
      </c>
      <c r="AFR8" t="s">
        <v>120</v>
      </c>
      <c r="AFS8" t="s">
        <v>120</v>
      </c>
      <c r="AFT8" t="s">
        <v>120</v>
      </c>
      <c r="AFU8" t="s">
        <v>120</v>
      </c>
      <c r="AFV8" t="s">
        <v>120</v>
      </c>
      <c r="AFW8" t="s">
        <v>120</v>
      </c>
      <c r="AFX8" t="s">
        <v>120</v>
      </c>
      <c r="AFY8" t="s">
        <v>120</v>
      </c>
      <c r="AFZ8" t="s">
        <v>120</v>
      </c>
      <c r="AGA8" t="s">
        <v>120</v>
      </c>
      <c r="AGB8" t="s">
        <v>120</v>
      </c>
      <c r="AGC8" t="s">
        <v>120</v>
      </c>
      <c r="AGD8" t="s">
        <v>120</v>
      </c>
      <c r="AGE8" t="s">
        <v>120</v>
      </c>
      <c r="AGF8" t="s">
        <v>120</v>
      </c>
      <c r="AGG8" t="s">
        <v>120</v>
      </c>
      <c r="AGH8" t="s">
        <v>120</v>
      </c>
      <c r="AGI8" t="s">
        <v>120</v>
      </c>
      <c r="AGJ8" t="s">
        <v>120</v>
      </c>
      <c r="AGK8" t="s">
        <v>120</v>
      </c>
      <c r="AGL8" t="s">
        <v>120</v>
      </c>
      <c r="AGM8" t="s">
        <v>120</v>
      </c>
      <c r="AGN8" t="s">
        <v>120</v>
      </c>
      <c r="AGY8" s="146" t="s">
        <v>120</v>
      </c>
      <c r="AGZ8" s="146" t="str">
        <f>+IF(AGZ9&lt;&gt;"","x","")</f>
        <v>x</v>
      </c>
      <c r="AHA8" s="146" t="str">
        <f>+IF(AGZ9&lt;&gt;"","x","")</f>
        <v>x</v>
      </c>
      <c r="AHB8" s="146" t="str">
        <f>+IF(AGZ9&lt;&gt;"","x","")</f>
        <v>x</v>
      </c>
      <c r="AHC8" s="146" t="str">
        <f>+IF(AHC9&lt;&gt;"","x","")</f>
        <v>x</v>
      </c>
      <c r="AHD8" s="146" t="str">
        <f>+IF(AHC9&lt;&gt;"","x","")</f>
        <v>x</v>
      </c>
      <c r="AHE8" s="146" t="str">
        <f>+IF(AHC9&lt;&gt;"","x","")</f>
        <v>x</v>
      </c>
      <c r="AHF8" s="146" t="str">
        <f>+IF(AHF9&lt;&gt;"","x","")</f>
        <v>x</v>
      </c>
      <c r="AHG8" s="146" t="str">
        <f>+IF(AHF9&lt;&gt;"","x","")</f>
        <v>x</v>
      </c>
      <c r="AHH8" s="146" t="str">
        <f>+IF(AHF9&lt;&gt;"","x","")</f>
        <v>x</v>
      </c>
      <c r="AHI8" s="146" t="str">
        <f>+IF(AHI9&lt;&gt;"","x","")</f>
        <v>x</v>
      </c>
      <c r="AHJ8" s="146" t="str">
        <f>+IF(AHI9&lt;&gt;"","x","")</f>
        <v>x</v>
      </c>
      <c r="AHK8" s="146" t="str">
        <f>+IF(AHI9&lt;&gt;"","x","")</f>
        <v>x</v>
      </c>
      <c r="AHL8" s="146" t="str">
        <f>+IF(AHL9&lt;&gt;"","x","")</f>
        <v/>
      </c>
      <c r="AHM8" s="146" t="str">
        <f>+IF(AHL9&lt;&gt;"","x","")</f>
        <v/>
      </c>
      <c r="AHN8" s="146" t="str">
        <f>+IF(AHL9&lt;&gt;"","x","")</f>
        <v/>
      </c>
      <c r="AHO8" s="146" t="str">
        <f>+IF(AHO9&lt;&gt;"","x","")</f>
        <v/>
      </c>
      <c r="AHP8" s="146" t="str">
        <f>+IF(AHO9&lt;&gt;"","x","")</f>
        <v/>
      </c>
      <c r="AHQ8" s="146" t="str">
        <f>+IF(AHO9&lt;&gt;"","x","")</f>
        <v/>
      </c>
      <c r="AHR8" s="146" t="str">
        <f>+IF(AHR9&lt;&gt;"","x","")</f>
        <v/>
      </c>
      <c r="AHS8" s="146" t="str">
        <f>+IF(AHR9&lt;&gt;"","x","")</f>
        <v/>
      </c>
      <c r="AHT8" s="146" t="str">
        <f>+IF(AHR9&lt;&gt;"","x","")</f>
        <v/>
      </c>
      <c r="AHU8" s="146" t="str">
        <f>+IF(AHU9&lt;&gt;"","x","")</f>
        <v/>
      </c>
      <c r="AHV8" s="146" t="str">
        <f>+IF(AHU9&lt;&gt;"","x","")</f>
        <v/>
      </c>
      <c r="AHW8" s="146" t="str">
        <f>+IF(AHU9&lt;&gt;"","x","")</f>
        <v/>
      </c>
      <c r="AHX8" s="146" t="str">
        <f>+IF(AHX9&lt;&gt;"","x","")</f>
        <v/>
      </c>
      <c r="AHY8" s="146" t="str">
        <f>+IF(AHX9&lt;&gt;"","x","")</f>
        <v/>
      </c>
      <c r="AHZ8" s="146" t="str">
        <f>+IF(AHX9&lt;&gt;"","x","")</f>
        <v/>
      </c>
      <c r="AIA8" s="146" t="str">
        <f>+IF(AIA9&lt;&gt;"","x","")</f>
        <v/>
      </c>
      <c r="AIB8" s="146" t="str">
        <f>+IF(AIA9&lt;&gt;"","x","")</f>
        <v/>
      </c>
      <c r="AIC8" s="146" t="str">
        <f>+IF(AIA9&lt;&gt;"","x","")</f>
        <v/>
      </c>
      <c r="AIO8" t="s">
        <v>120</v>
      </c>
      <c r="AIP8" t="s">
        <v>120</v>
      </c>
      <c r="AIQ8" t="s">
        <v>120</v>
      </c>
      <c r="AJH8" t="s">
        <v>120</v>
      </c>
      <c r="AJI8" t="s">
        <v>120</v>
      </c>
      <c r="AJJ8" t="s">
        <v>120</v>
      </c>
      <c r="AJK8" t="s">
        <v>120</v>
      </c>
      <c r="AJL8" t="s">
        <v>120</v>
      </c>
      <c r="AJM8" t="s">
        <v>120</v>
      </c>
      <c r="AJN8" t="s">
        <v>120</v>
      </c>
      <c r="AJO8" t="s">
        <v>120</v>
      </c>
      <c r="AJP8" t="s">
        <v>120</v>
      </c>
      <c r="AJQ8" t="s">
        <v>120</v>
      </c>
      <c r="AJR8" t="s">
        <v>120</v>
      </c>
      <c r="AJS8" t="s">
        <v>120</v>
      </c>
      <c r="AJT8" t="s">
        <v>120</v>
      </c>
      <c r="AJU8" t="s">
        <v>120</v>
      </c>
      <c r="AJV8" t="s">
        <v>120</v>
      </c>
      <c r="AJW8" t="s">
        <v>120</v>
      </c>
      <c r="AJX8" t="s">
        <v>120</v>
      </c>
      <c r="AJY8" t="s">
        <v>120</v>
      </c>
      <c r="AJZ8" t="s">
        <v>120</v>
      </c>
      <c r="AKA8" t="s">
        <v>120</v>
      </c>
      <c r="AKB8" t="s">
        <v>120</v>
      </c>
      <c r="AKC8" t="s">
        <v>120</v>
      </c>
      <c r="AKD8" t="s">
        <v>120</v>
      </c>
      <c r="AKE8" t="s">
        <v>120</v>
      </c>
      <c r="AKF8" t="s">
        <v>120</v>
      </c>
      <c r="AKG8" t="s">
        <v>120</v>
      </c>
      <c r="AKH8" t="s">
        <v>120</v>
      </c>
      <c r="AKI8" t="s">
        <v>120</v>
      </c>
      <c r="AKR8" t="s">
        <v>120</v>
      </c>
      <c r="AKS8" t="s">
        <v>120</v>
      </c>
      <c r="AKT8" t="s">
        <v>120</v>
      </c>
      <c r="AKU8" t="s">
        <v>120</v>
      </c>
      <c r="AKV8" t="s">
        <v>120</v>
      </c>
      <c r="AKW8" t="s">
        <v>120</v>
      </c>
      <c r="AKX8" t="s">
        <v>120</v>
      </c>
      <c r="AKY8" t="s">
        <v>120</v>
      </c>
      <c r="AKZ8" t="s">
        <v>120</v>
      </c>
      <c r="ALA8" t="s">
        <v>120</v>
      </c>
      <c r="ALB8" t="s">
        <v>120</v>
      </c>
      <c r="ALC8" t="s">
        <v>120</v>
      </c>
      <c r="ALD8" t="s">
        <v>120</v>
      </c>
      <c r="ALE8" t="s">
        <v>120</v>
      </c>
      <c r="ALF8" t="s">
        <v>120</v>
      </c>
      <c r="ALG8" t="s">
        <v>120</v>
      </c>
      <c r="ALH8" t="s">
        <v>120</v>
      </c>
      <c r="ALI8" t="s">
        <v>120</v>
      </c>
      <c r="ALJ8" t="s">
        <v>120</v>
      </c>
      <c r="ALK8" t="s">
        <v>120</v>
      </c>
      <c r="ALL8" t="s">
        <v>120</v>
      </c>
      <c r="ALM8" t="s">
        <v>120</v>
      </c>
      <c r="ALN8" t="s">
        <v>120</v>
      </c>
      <c r="ALO8" t="s">
        <v>120</v>
      </c>
      <c r="ALP8" t="s">
        <v>120</v>
      </c>
      <c r="ALQ8" t="s">
        <v>120</v>
      </c>
      <c r="ALR8" t="s">
        <v>120</v>
      </c>
      <c r="ALS8" t="s">
        <v>120</v>
      </c>
      <c r="AME8" t="s">
        <v>120</v>
      </c>
      <c r="AMF8" t="s">
        <v>120</v>
      </c>
      <c r="AMG8" t="s">
        <v>120</v>
      </c>
      <c r="AMH8" t="s">
        <v>120</v>
      </c>
      <c r="AMI8" t="s">
        <v>120</v>
      </c>
      <c r="AMJ8" t="s">
        <v>120</v>
      </c>
      <c r="AMK8" t="s">
        <v>120</v>
      </c>
      <c r="AMV8" t="s">
        <v>120</v>
      </c>
      <c r="AMW8" t="s">
        <v>120</v>
      </c>
      <c r="AMX8" t="s">
        <v>120</v>
      </c>
      <c r="AMY8" t="s">
        <v>120</v>
      </c>
      <c r="AMZ8" t="s">
        <v>120</v>
      </c>
      <c r="ANA8" t="s">
        <v>120</v>
      </c>
      <c r="ANB8" t="s">
        <v>120</v>
      </c>
      <c r="ANC8" t="s">
        <v>120</v>
      </c>
      <c r="AND8" t="s">
        <v>120</v>
      </c>
      <c r="ANE8" t="s">
        <v>120</v>
      </c>
      <c r="ANF8" t="s">
        <v>120</v>
      </c>
      <c r="ANG8" t="s">
        <v>120</v>
      </c>
      <c r="ANH8" t="s">
        <v>120</v>
      </c>
      <c r="ANI8" t="s">
        <v>120</v>
      </c>
      <c r="ANJ8" t="s">
        <v>120</v>
      </c>
      <c r="ANK8" t="s">
        <v>120</v>
      </c>
      <c r="ANL8" t="s">
        <v>120</v>
      </c>
      <c r="ANM8" t="s">
        <v>120</v>
      </c>
      <c r="ANN8" t="s">
        <v>120</v>
      </c>
      <c r="ANO8" t="s">
        <v>120</v>
      </c>
      <c r="ANP8" t="s">
        <v>120</v>
      </c>
      <c r="ANQ8" t="s">
        <v>120</v>
      </c>
      <c r="ANR8" t="s">
        <v>120</v>
      </c>
      <c r="ANS8" t="s">
        <v>120</v>
      </c>
      <c r="ANT8" t="s">
        <v>120</v>
      </c>
      <c r="ANU8" t="s">
        <v>120</v>
      </c>
      <c r="ANV8" t="s">
        <v>120</v>
      </c>
      <c r="ANW8" t="s">
        <v>120</v>
      </c>
      <c r="ANX8" t="s">
        <v>120</v>
      </c>
      <c r="ANY8" t="s">
        <v>120</v>
      </c>
      <c r="ANZ8" t="s">
        <v>120</v>
      </c>
      <c r="AOA8" t="s">
        <v>120</v>
      </c>
      <c r="AOB8" t="s">
        <v>120</v>
      </c>
      <c r="AOC8" t="s">
        <v>120</v>
      </c>
      <c r="AOD8" t="s">
        <v>120</v>
      </c>
      <c r="AOE8" t="s">
        <v>120</v>
      </c>
      <c r="AOF8" t="s">
        <v>120</v>
      </c>
      <c r="AOG8" t="s">
        <v>120</v>
      </c>
      <c r="AOH8" t="s">
        <v>120</v>
      </c>
      <c r="AOI8" t="s">
        <v>120</v>
      </c>
      <c r="AOJ8" t="s">
        <v>120</v>
      </c>
      <c r="AOK8" t="s">
        <v>120</v>
      </c>
      <c r="AOL8" t="s">
        <v>120</v>
      </c>
      <c r="AOM8" t="s">
        <v>120</v>
      </c>
      <c r="AON8" t="s">
        <v>120</v>
      </c>
      <c r="AOO8" t="s">
        <v>120</v>
      </c>
      <c r="AOP8" t="s">
        <v>120</v>
      </c>
      <c r="AOQ8" t="s">
        <v>120</v>
      </c>
      <c r="AOR8" t="s">
        <v>120</v>
      </c>
      <c r="AOS8" t="s">
        <v>120</v>
      </c>
      <c r="AOT8" t="s">
        <v>120</v>
      </c>
      <c r="AOU8" t="s">
        <v>120</v>
      </c>
      <c r="AOV8" t="s">
        <v>120</v>
      </c>
      <c r="AOW8" t="s">
        <v>120</v>
      </c>
      <c r="AOX8" t="s">
        <v>120</v>
      </c>
    </row>
    <row r="9" spans="1:1090" ht="30" customHeight="1" thickBot="1">
      <c r="J9" s="20" t="s">
        <v>263</v>
      </c>
      <c r="K9" s="475" t="s">
        <v>1</v>
      </c>
      <c r="L9" s="475"/>
      <c r="M9" s="475"/>
      <c r="N9" s="475"/>
      <c r="O9" s="463" t="s">
        <v>103</v>
      </c>
      <c r="P9" s="464"/>
      <c r="Q9" s="464"/>
      <c r="R9" s="465"/>
      <c r="S9" s="463" t="s">
        <v>121</v>
      </c>
      <c r="T9" s="464"/>
      <c r="U9" s="464"/>
      <c r="V9" s="465"/>
      <c r="W9" s="475" t="s">
        <v>113</v>
      </c>
      <c r="X9" s="475"/>
      <c r="Y9" s="475"/>
      <c r="Z9" s="475"/>
      <c r="AA9" s="463" t="s">
        <v>93</v>
      </c>
      <c r="AB9" s="464"/>
      <c r="AC9" s="465"/>
      <c r="AD9" s="463" t="s">
        <v>94</v>
      </c>
      <c r="AE9" s="464"/>
      <c r="AF9" s="465"/>
      <c r="AK9" s="23" t="s">
        <v>263</v>
      </c>
      <c r="AL9" s="470" t="s">
        <v>268</v>
      </c>
      <c r="AM9" s="470"/>
      <c r="AN9" s="470"/>
      <c r="AO9" s="470"/>
      <c r="AT9" s="459" t="s">
        <v>112</v>
      </c>
      <c r="AU9" s="460"/>
      <c r="AV9" s="461"/>
      <c r="AW9" s="462"/>
      <c r="AX9" s="462"/>
      <c r="AY9" s="462"/>
      <c r="AZ9" s="462"/>
      <c r="BA9" s="462"/>
      <c r="BB9" s="462"/>
      <c r="BJ9" s="467" t="s">
        <v>266</v>
      </c>
      <c r="BK9" s="468"/>
      <c r="BL9" s="469"/>
      <c r="BM9" s="452" t="s">
        <v>267</v>
      </c>
      <c r="BN9" s="453"/>
      <c r="BO9" s="453"/>
      <c r="BW9" s="467" t="s">
        <v>266</v>
      </c>
      <c r="BX9" s="468"/>
      <c r="BY9" s="469"/>
      <c r="BZ9" s="452" t="s">
        <v>269</v>
      </c>
      <c r="CA9" s="453"/>
      <c r="CB9" s="453"/>
      <c r="CJ9" s="466" t="s">
        <v>134</v>
      </c>
      <c r="CK9" s="466"/>
      <c r="CL9" s="466"/>
      <c r="CM9" s="466"/>
      <c r="CN9" s="466"/>
      <c r="CO9" s="486"/>
      <c r="CP9" s="486"/>
      <c r="CQ9" s="486"/>
      <c r="CR9" s="486"/>
      <c r="CS9" s="486"/>
      <c r="CT9" s="486"/>
      <c r="CU9" s="486"/>
      <c r="DB9" s="456" t="s">
        <v>138</v>
      </c>
      <c r="DC9" s="457"/>
      <c r="DD9" s="458"/>
      <c r="DE9" s="456" t="s">
        <v>136</v>
      </c>
      <c r="DF9" s="457"/>
      <c r="DG9" s="458"/>
      <c r="DH9" s="456" t="s">
        <v>135</v>
      </c>
      <c r="DI9" s="457"/>
      <c r="DJ9" s="458"/>
      <c r="DK9" s="456" t="s">
        <v>137</v>
      </c>
      <c r="DL9" s="457"/>
      <c r="DM9" s="458"/>
      <c r="DS9" s="456" t="s">
        <v>138</v>
      </c>
      <c r="DT9" s="457"/>
      <c r="DU9" s="458"/>
      <c r="DV9" s="456" t="s">
        <v>136</v>
      </c>
      <c r="DW9" s="457"/>
      <c r="DX9" s="458"/>
      <c r="DY9" s="456" t="s">
        <v>135</v>
      </c>
      <c r="DZ9" s="457"/>
      <c r="EA9" s="458"/>
      <c r="EB9" s="456" t="s">
        <v>150</v>
      </c>
      <c r="EC9" s="457"/>
      <c r="ED9" s="458"/>
      <c r="EE9" s="456" t="s">
        <v>155</v>
      </c>
      <c r="EF9" s="457"/>
      <c r="EG9" s="458"/>
      <c r="EJ9" s="452" t="s">
        <v>154</v>
      </c>
      <c r="EK9" s="453"/>
      <c r="EL9" s="453"/>
      <c r="EM9" s="453"/>
      <c r="EN9" s="453"/>
      <c r="EO9" s="453"/>
      <c r="EP9" s="453"/>
      <c r="EQ9" s="453"/>
      <c r="EY9" s="489" t="s">
        <v>145</v>
      </c>
      <c r="EZ9" s="490"/>
      <c r="FA9" s="490"/>
      <c r="FB9" s="490"/>
      <c r="FC9" s="491"/>
      <c r="FD9" s="396"/>
      <c r="FE9" s="396"/>
      <c r="FF9" s="396"/>
      <c r="FG9" s="396"/>
      <c r="FH9" s="396"/>
      <c r="FI9" s="396"/>
      <c r="FJ9" s="396"/>
      <c r="FK9" s="396"/>
      <c r="FS9" s="250" t="s">
        <v>1388</v>
      </c>
      <c r="FT9" s="250"/>
      <c r="FU9" s="250"/>
      <c r="FV9" s="250"/>
      <c r="FW9" s="250"/>
      <c r="FX9" s="250"/>
      <c r="FY9" s="250"/>
      <c r="FZ9" s="250"/>
      <c r="GA9" s="250"/>
      <c r="GB9" s="250"/>
      <c r="GC9" s="250"/>
      <c r="GD9" s="250"/>
      <c r="GE9" s="250"/>
      <c r="GF9" s="250"/>
      <c r="GG9" s="250"/>
      <c r="GH9" s="250"/>
      <c r="GI9" s="250"/>
      <c r="GJ9" s="250"/>
      <c r="GK9" s="250"/>
      <c r="GL9" s="250"/>
      <c r="GM9" s="250"/>
      <c r="GN9" s="250"/>
      <c r="GO9" s="250"/>
      <c r="GP9" s="250"/>
      <c r="GQ9" s="250"/>
      <c r="GR9" s="250"/>
      <c r="GS9" s="250"/>
      <c r="GT9" s="250"/>
      <c r="GU9" s="52"/>
      <c r="GV9" s="52"/>
      <c r="GW9" s="52"/>
      <c r="GX9" s="52"/>
      <c r="GY9" s="52"/>
      <c r="GZ9" s="250" t="s">
        <v>1389</v>
      </c>
      <c r="HA9" s="250"/>
      <c r="HB9" s="250"/>
      <c r="HC9" s="250"/>
      <c r="HD9" s="250"/>
      <c r="HE9" s="250"/>
      <c r="HF9" s="250"/>
      <c r="HG9" s="250"/>
      <c r="HH9" s="250"/>
      <c r="HI9" s="250"/>
      <c r="HJ9" s="250"/>
      <c r="HK9" s="250"/>
      <c r="HL9" s="250"/>
      <c r="HM9" s="250"/>
      <c r="HN9" s="250"/>
      <c r="HO9" s="250"/>
      <c r="HP9" s="250"/>
      <c r="HQ9" s="250"/>
      <c r="HR9" s="250"/>
      <c r="HS9" s="250"/>
      <c r="HT9" s="250"/>
      <c r="HU9" s="250"/>
      <c r="HV9" s="250"/>
      <c r="HW9" s="250"/>
      <c r="HX9" s="250"/>
      <c r="HY9" s="250"/>
      <c r="HZ9" s="250"/>
      <c r="IA9" s="250"/>
      <c r="IB9" s="52"/>
      <c r="IC9" s="52"/>
      <c r="ID9" s="52"/>
      <c r="IE9" s="52"/>
      <c r="IF9" s="52"/>
      <c r="IG9" s="250" t="s">
        <v>4063</v>
      </c>
      <c r="IH9" s="250"/>
      <c r="II9" s="250"/>
      <c r="IJ9" s="250"/>
      <c r="IK9" s="250"/>
      <c r="IL9" s="250"/>
      <c r="IM9" s="250"/>
      <c r="IN9" s="250"/>
      <c r="IO9" s="250"/>
      <c r="IP9" s="250"/>
      <c r="IQ9" s="250"/>
      <c r="IR9" s="250"/>
      <c r="IS9" s="250"/>
      <c r="IT9" s="250"/>
      <c r="IU9" s="250"/>
      <c r="IV9" s="250"/>
      <c r="IW9" s="250"/>
      <c r="IX9" s="250"/>
      <c r="IY9" s="250"/>
      <c r="IZ9" s="250"/>
      <c r="JA9" s="250"/>
      <c r="JB9" s="250"/>
      <c r="JC9" s="250"/>
      <c r="JD9" s="250"/>
      <c r="JE9" s="250"/>
      <c r="JF9" s="250"/>
      <c r="JG9" s="250"/>
      <c r="JH9" s="250"/>
      <c r="JK9" s="494" t="s">
        <v>177</v>
      </c>
      <c r="JL9" s="494"/>
      <c r="JM9" s="494"/>
      <c r="JN9" s="494"/>
      <c r="JO9" s="494"/>
      <c r="JP9" s="494"/>
      <c r="JQ9" s="494"/>
      <c r="JR9" s="494"/>
      <c r="JS9" s="494"/>
      <c r="JT9" s="494"/>
      <c r="JU9" s="494"/>
      <c r="JV9" s="494"/>
      <c r="JW9" s="494"/>
      <c r="JX9" s="494"/>
      <c r="JY9" s="494"/>
      <c r="JZ9" s="494"/>
      <c r="KA9" s="494"/>
      <c r="KB9" s="494"/>
      <c r="KC9" s="494"/>
      <c r="KD9" s="494"/>
      <c r="KE9" s="494"/>
      <c r="KF9" s="494"/>
      <c r="KG9" s="494"/>
      <c r="KN9" s="492" t="s">
        <v>251</v>
      </c>
      <c r="KO9" s="492"/>
      <c r="KP9" s="492"/>
      <c r="KQ9" s="492"/>
      <c r="KR9" s="492"/>
      <c r="KS9" s="493" t="s">
        <v>252</v>
      </c>
      <c r="KT9" s="493"/>
      <c r="KU9" s="493"/>
      <c r="KV9" s="493"/>
      <c r="KW9" s="493"/>
      <c r="KX9" s="492" t="s">
        <v>253</v>
      </c>
      <c r="KY9" s="492"/>
      <c r="KZ9" s="492"/>
      <c r="LA9" s="492"/>
      <c r="LB9" s="492"/>
      <c r="LC9" s="35"/>
      <c r="LD9" s="35"/>
      <c r="LE9" s="35"/>
      <c r="LF9" s="35"/>
      <c r="LG9" s="35"/>
      <c r="LH9" s="492" t="s">
        <v>251</v>
      </c>
      <c r="LI9" s="492"/>
      <c r="LJ9" s="493" t="s">
        <v>254</v>
      </c>
      <c r="LK9" s="493"/>
      <c r="LL9" s="35"/>
      <c r="LM9" s="35"/>
      <c r="LN9" s="35"/>
      <c r="LO9" s="35"/>
      <c r="LP9" s="43"/>
      <c r="LQ9" s="492" t="s">
        <v>255</v>
      </c>
      <c r="LR9" s="492"/>
      <c r="LS9" s="492"/>
      <c r="LT9" s="493" t="s">
        <v>253</v>
      </c>
      <c r="LU9" s="493"/>
      <c r="LV9" s="493"/>
      <c r="LZ9" s="423" t="s">
        <v>1316</v>
      </c>
      <c r="MA9" s="424"/>
      <c r="MB9" s="496"/>
      <c r="MC9" s="496"/>
      <c r="MD9" s="496"/>
      <c r="MI9" s="271" t="s">
        <v>3085</v>
      </c>
      <c r="MJ9" s="271"/>
      <c r="MK9" s="271"/>
      <c r="ML9" s="271" t="s">
        <v>1322</v>
      </c>
      <c r="MM9" s="271"/>
      <c r="MN9" s="271"/>
      <c r="MO9" s="271" t="s">
        <v>1447</v>
      </c>
      <c r="MP9" s="271"/>
      <c r="MQ9" s="271"/>
      <c r="MR9" s="497" t="s">
        <v>1323</v>
      </c>
      <c r="MS9" s="498"/>
      <c r="MT9" s="498"/>
      <c r="MU9" s="497" t="s">
        <v>1324</v>
      </c>
      <c r="MV9" s="498"/>
      <c r="MW9" s="498"/>
      <c r="MX9" s="497" t="s">
        <v>1353</v>
      </c>
      <c r="MY9" s="498"/>
      <c r="MZ9" s="498"/>
      <c r="NH9" s="271" t="s">
        <v>1323</v>
      </c>
      <c r="NI9" s="271"/>
      <c r="NJ9" s="271"/>
      <c r="NK9" s="371">
        <f ca="1">+SUM(OFFSET(NH$1,0,3,MATCH("Subtotal",NH:NH,0)-1))</f>
        <v>0</v>
      </c>
      <c r="NL9" s="371"/>
      <c r="NM9" s="371"/>
      <c r="NN9" s="371"/>
      <c r="NV9" s="271" t="s">
        <v>1323</v>
      </c>
      <c r="NW9" s="271"/>
      <c r="NX9" s="271"/>
      <c r="NY9" s="371">
        <f ca="1">+SUM(OFFSET(NV$1,0,3,MATCH("Subtotal",NV:NV,0)-1))</f>
        <v>0</v>
      </c>
      <c r="NZ9" s="371"/>
      <c r="OA9" s="371"/>
      <c r="OB9" s="371"/>
      <c r="OH9" s="136"/>
      <c r="OI9" s="136"/>
      <c r="OJ9" s="136"/>
      <c r="OK9" s="136"/>
      <c r="OL9" s="136"/>
      <c r="OP9" s="378" t="s">
        <v>3924</v>
      </c>
      <c r="OQ9" s="378"/>
      <c r="OR9" s="378"/>
      <c r="OS9" s="378" t="s">
        <v>1449</v>
      </c>
      <c r="OT9" s="378"/>
      <c r="OU9" s="378"/>
      <c r="OV9" s="378" t="s">
        <v>1351</v>
      </c>
      <c r="OW9" s="378"/>
      <c r="OX9" s="378" t="s">
        <v>1648</v>
      </c>
      <c r="OY9" s="378"/>
      <c r="OZ9" s="378"/>
      <c r="PA9" s="378" t="s">
        <v>1352</v>
      </c>
      <c r="PB9" s="378"/>
      <c r="PC9" s="378"/>
      <c r="PD9" s="378" t="s">
        <v>1324</v>
      </c>
      <c r="PE9" s="378"/>
      <c r="PF9" s="378" t="s">
        <v>1450</v>
      </c>
      <c r="PG9" s="378"/>
      <c r="PH9" s="378" t="s">
        <v>1354</v>
      </c>
      <c r="PI9" s="378"/>
      <c r="PJ9" s="378"/>
      <c r="PK9" s="378" t="s">
        <v>1353</v>
      </c>
      <c r="PL9" s="378"/>
      <c r="PM9" s="378"/>
      <c r="PS9" s="136"/>
      <c r="PT9" s="136"/>
      <c r="PU9" s="136"/>
      <c r="PV9" s="136"/>
      <c r="PW9" s="136"/>
      <c r="QA9" s="378" t="s">
        <v>1322</v>
      </c>
      <c r="QB9" s="378"/>
      <c r="QC9" s="378"/>
      <c r="QD9" s="378" t="s">
        <v>1449</v>
      </c>
      <c r="QE9" s="378"/>
      <c r="QF9" s="378"/>
      <c r="QG9" s="378" t="s">
        <v>3926</v>
      </c>
      <c r="QH9" s="378"/>
      <c r="QI9" s="378" t="s">
        <v>3927</v>
      </c>
      <c r="QJ9" s="378"/>
      <c r="QK9" s="378"/>
      <c r="QL9" s="378" t="s">
        <v>1352</v>
      </c>
      <c r="QM9" s="378"/>
      <c r="QN9" s="378"/>
      <c r="QO9" s="378" t="s">
        <v>1324</v>
      </c>
      <c r="QP9" s="378"/>
      <c r="QQ9" s="378" t="s">
        <v>1450</v>
      </c>
      <c r="QR9" s="378"/>
      <c r="QS9" s="378" t="s">
        <v>1354</v>
      </c>
      <c r="QT9" s="378"/>
      <c r="QU9" s="378"/>
      <c r="QV9" s="378" t="s">
        <v>1353</v>
      </c>
      <c r="QW9" s="378"/>
      <c r="QX9" s="378"/>
      <c r="RE9" s="385" t="s">
        <v>145</v>
      </c>
      <c r="RF9" s="386"/>
      <c r="RG9" s="386"/>
      <c r="RH9" s="387"/>
      <c r="RI9" s="387"/>
      <c r="RJ9" s="387"/>
      <c r="RK9" s="387"/>
      <c r="RL9" s="387"/>
      <c r="RM9" s="387"/>
      <c r="RN9" s="387"/>
      <c r="RO9" s="387"/>
      <c r="RP9" s="387"/>
      <c r="RQ9" s="387"/>
      <c r="RR9" s="387"/>
      <c r="RY9" s="450" t="s">
        <v>1359</v>
      </c>
      <c r="RZ9" s="451"/>
      <c r="SA9" s="451"/>
      <c r="SB9" s="371">
        <f ca="1">+SUM($AV$33:INDIRECT("AV"&amp;ROW()-1))</f>
        <v>0</v>
      </c>
      <c r="SC9" s="371"/>
      <c r="SD9" s="371"/>
      <c r="SE9" s="450" t="s">
        <v>1359</v>
      </c>
      <c r="SF9" s="451"/>
      <c r="SG9" s="451"/>
      <c r="SH9" s="451"/>
      <c r="SI9" s="371">
        <f ca="1">+SUM($BC$33:INDIRECT("BC"&amp;ROW()-1))</f>
        <v>0</v>
      </c>
      <c r="SJ9" s="371"/>
      <c r="SK9" s="371"/>
      <c r="SL9" s="371">
        <f ca="1">+SUM($BF$33:INDIRECT("BF"&amp;ROW()-1))</f>
        <v>0</v>
      </c>
      <c r="SM9" s="371"/>
      <c r="SN9" s="371"/>
      <c r="TC9" s="290" t="s">
        <v>170</v>
      </c>
      <c r="TQ9" s="76">
        <f>+IF(TQ8="Ítem",1,ROW()-29)</f>
        <v>-20</v>
      </c>
      <c r="TR9" s="436" t="str">
        <f>IFERROR(INDEX(Cat_Filtro1!$A:$D,MATCH(TT9,Cat_Filtro1!$D:$D,0),3),"")</f>
        <v/>
      </c>
      <c r="TS9" s="436"/>
      <c r="TT9" s="436" t="str">
        <f>+IFERROR(VLOOKUP(UJ8,Listas!$BU:$BV,2,FALSE),"")</f>
        <v/>
      </c>
      <c r="TU9" s="436"/>
      <c r="TV9" s="436"/>
      <c r="TW9" s="436"/>
      <c r="TX9" s="436"/>
      <c r="TY9" s="436"/>
      <c r="TZ9" s="436"/>
      <c r="UA9" s="436" t="s">
        <v>102</v>
      </c>
      <c r="UB9" s="436"/>
      <c r="UC9" s="434" t="s">
        <v>102</v>
      </c>
      <c r="UD9" s="435"/>
      <c r="UE9" s="434" t="s">
        <v>102</v>
      </c>
      <c r="UF9" s="435"/>
      <c r="UG9" s="449"/>
      <c r="UH9" s="434" t="s">
        <v>102</v>
      </c>
      <c r="UI9" s="435"/>
      <c r="UJ9" s="434" t="s">
        <v>102</v>
      </c>
      <c r="UK9" s="435"/>
      <c r="UL9" s="436" t="s">
        <v>102</v>
      </c>
      <c r="UM9" s="436"/>
      <c r="UN9" s="434" t="s">
        <v>102</v>
      </c>
      <c r="UO9" s="435"/>
      <c r="UP9" s="449"/>
      <c r="UQ9" s="312"/>
      <c r="UR9" s="312"/>
      <c r="UT9" s="32" t="s">
        <v>1384</v>
      </c>
      <c r="VK9" s="76">
        <f>+IF(VK8="Ítem",1,ROW()-29)</f>
        <v>-20</v>
      </c>
      <c r="VL9" s="504"/>
      <c r="VM9" s="504"/>
      <c r="VN9" s="436" t="str">
        <f>+IFERROR(VLOOKUP(VL9,Cat_Filtro1!$C:$D,2,FALSE),"")</f>
        <v/>
      </c>
      <c r="VO9" s="436"/>
      <c r="VP9" s="436"/>
      <c r="VQ9" s="436"/>
      <c r="VR9" s="436"/>
      <c r="VS9" s="436"/>
      <c r="VT9" s="436"/>
      <c r="VU9" s="436" t="s">
        <v>102</v>
      </c>
      <c r="VV9" s="436"/>
      <c r="VW9" s="434" t="s">
        <v>102</v>
      </c>
      <c r="VX9" s="435"/>
      <c r="VY9" s="434" t="s">
        <v>102</v>
      </c>
      <c r="VZ9" s="435"/>
      <c r="WA9" s="449"/>
      <c r="WB9" s="434" t="s">
        <v>102</v>
      </c>
      <c r="WC9" s="435"/>
      <c r="WD9" s="434" t="s">
        <v>102</v>
      </c>
      <c r="WE9" s="435"/>
      <c r="WF9" s="436" t="s">
        <v>102</v>
      </c>
      <c r="WG9" s="436"/>
      <c r="WH9" s="434" t="s">
        <v>102</v>
      </c>
      <c r="WI9" s="435"/>
      <c r="WJ9" s="449"/>
      <c r="WK9" s="312"/>
      <c r="WL9" s="312"/>
      <c r="WN9" s="32" t="s">
        <v>1384</v>
      </c>
      <c r="YE9" s="20" t="s">
        <v>263</v>
      </c>
      <c r="YF9" s="502" t="s">
        <v>1266</v>
      </c>
      <c r="YG9" s="502"/>
      <c r="YH9" s="509" t="s">
        <v>1420</v>
      </c>
      <c r="YI9" s="509"/>
      <c r="YJ9" s="509"/>
      <c r="YK9" s="510" t="s">
        <v>115</v>
      </c>
      <c r="YL9" s="511"/>
      <c r="YM9" s="511"/>
      <c r="YN9" s="511"/>
      <c r="YO9" s="511"/>
      <c r="YP9" s="511"/>
      <c r="YQ9" s="512"/>
      <c r="YR9" s="94" t="s">
        <v>104</v>
      </c>
      <c r="YS9" s="510" t="s">
        <v>1411</v>
      </c>
      <c r="YT9" s="512"/>
      <c r="YU9" s="509" t="s">
        <v>1412</v>
      </c>
      <c r="YV9" s="509"/>
      <c r="YW9" s="94" t="s">
        <v>1409</v>
      </c>
      <c r="YX9" s="94" t="s">
        <v>1410</v>
      </c>
      <c r="YY9" s="510" t="s">
        <v>1422</v>
      </c>
      <c r="YZ9" s="511"/>
      <c r="ZA9" s="511"/>
      <c r="ZB9" s="512"/>
      <c r="ZC9" s="503" t="s">
        <v>1421</v>
      </c>
      <c r="ZD9" s="503"/>
      <c r="ZE9" s="513" t="s">
        <v>159</v>
      </c>
      <c r="ZF9" s="513"/>
      <c r="ZL9" s="20" t="s">
        <v>263</v>
      </c>
      <c r="ZM9" s="442" t="s">
        <v>1463</v>
      </c>
      <c r="ZN9" s="443"/>
      <c r="ZO9" s="443"/>
      <c r="ZP9" s="443"/>
      <c r="ZQ9" s="443"/>
      <c r="ZR9" s="443"/>
      <c r="ZS9" s="443"/>
      <c r="ZT9" s="443"/>
      <c r="ZU9" s="443"/>
      <c r="ZV9" s="443"/>
      <c r="ZW9" s="443"/>
      <c r="ZX9" s="444"/>
      <c r="ZY9" s="445" t="s">
        <v>116</v>
      </c>
      <c r="ZZ9" s="446"/>
      <c r="AAA9" s="446"/>
      <c r="AAB9" s="446"/>
      <c r="AAC9" s="446"/>
      <c r="AAD9" s="446"/>
      <c r="AAE9" s="446"/>
      <c r="AAF9" s="446"/>
      <c r="AAG9" s="446"/>
      <c r="AAH9" s="446"/>
      <c r="AAI9" s="446"/>
      <c r="AAJ9" s="446"/>
      <c r="AAK9" s="446"/>
      <c r="AAL9" s="446"/>
      <c r="AAM9" s="447"/>
      <c r="AAS9" s="423" t="s">
        <v>1426</v>
      </c>
      <c r="AAT9" s="424"/>
      <c r="AAU9" s="424"/>
      <c r="AAV9" s="417"/>
      <c r="AAW9" s="418"/>
      <c r="AAX9" s="418"/>
      <c r="AAY9" s="419"/>
      <c r="ABA9" s="423" t="e">
        <f>+IF(SolCotizacion!#REF!="Suite Corporativa","Catálogo","Fabricante")</f>
        <v>#REF!</v>
      </c>
      <c r="ABB9" s="424"/>
      <c r="ABC9" s="427"/>
      <c r="ABD9" s="428"/>
      <c r="ABF9" s="423" t="s">
        <v>243</v>
      </c>
      <c r="ABG9" s="424"/>
      <c r="ABH9" s="427"/>
      <c r="ABI9" s="431"/>
      <c r="ABJ9" s="431"/>
      <c r="ABK9" s="428"/>
      <c r="ACQ9" s="271" t="s">
        <v>1323</v>
      </c>
      <c r="ACR9" s="271"/>
      <c r="ACS9" s="271"/>
      <c r="ACT9" s="371">
        <f>+ResCotizacion!$R$25</f>
        <v>0</v>
      </c>
      <c r="ACU9" s="371"/>
      <c r="ACV9" s="371"/>
      <c r="ACW9" s="371"/>
      <c r="ADC9" s="271" t="s">
        <v>1478</v>
      </c>
      <c r="ADD9" s="271"/>
      <c r="ADE9" s="271"/>
      <c r="ADF9" s="271" t="s">
        <v>1477</v>
      </c>
      <c r="ADG9" s="271"/>
      <c r="ADH9" s="271"/>
      <c r="ADI9" s="271" t="s">
        <v>1324</v>
      </c>
      <c r="ADJ9" s="271"/>
      <c r="ADK9" s="271" t="s">
        <v>1450</v>
      </c>
      <c r="ADL9" s="271"/>
      <c r="ADM9" s="271" t="s">
        <v>1354</v>
      </c>
      <c r="ADN9" s="271"/>
      <c r="ADO9" s="271"/>
      <c r="ADP9" s="271" t="s">
        <v>1353</v>
      </c>
      <c r="ADQ9" s="271"/>
      <c r="ADR9" s="271"/>
      <c r="ADW9" t="s">
        <v>1910</v>
      </c>
      <c r="AEA9" s="128">
        <f>+IF(AEA8="Ítem",1,ROW()-33)</f>
        <v>-24</v>
      </c>
      <c r="AEB9" s="433" t="str">
        <f>IFERROR(INDEX(Cat_Filtro1!$A:$L,MATCH(AED9,Cat_Filtro1!$L:$L,0),4),"")</f>
        <v/>
      </c>
      <c r="AEC9" s="433"/>
      <c r="AED9" s="409" t="s">
        <v>3084</v>
      </c>
      <c r="AEE9" s="410"/>
      <c r="AEF9" s="410"/>
      <c r="AEG9" s="410"/>
      <c r="AEH9" s="410"/>
      <c r="AEI9" s="411"/>
      <c r="AEJ9" s="412" t="str">
        <f>+AEJ8</f>
        <v>x</v>
      </c>
      <c r="AEK9" s="412"/>
      <c r="AEL9" s="412"/>
      <c r="AEM9" s="412" t="str">
        <f>+AEM8</f>
        <v>x</v>
      </c>
      <c r="AEN9" s="412"/>
      <c r="AEO9" s="412"/>
      <c r="AEP9" s="129" t="str">
        <f>+AEP8</f>
        <v>x</v>
      </c>
      <c r="AEQ9" s="129" t="str">
        <f>+AEQ8</f>
        <v>x</v>
      </c>
      <c r="AER9" s="129" t="str">
        <f>+AER8</f>
        <v>x</v>
      </c>
      <c r="AES9" s="412" t="str">
        <f>+AES8</f>
        <v>x</v>
      </c>
      <c r="AET9" s="412"/>
      <c r="AEU9" s="437" t="s">
        <v>102</v>
      </c>
      <c r="AEV9" s="437"/>
      <c r="AEW9" s="438" t="s">
        <v>102</v>
      </c>
      <c r="AEX9" s="438"/>
      <c r="AEY9" s="412" t="s">
        <v>102</v>
      </c>
      <c r="AEZ9" s="412"/>
      <c r="AFA9" s="413">
        <v>1</v>
      </c>
      <c r="AFB9" s="413"/>
      <c r="AFD9" s="32"/>
      <c r="AFI9" t="s">
        <v>3081</v>
      </c>
      <c r="AFM9" s="128">
        <f>ROW()-33</f>
        <v>-24</v>
      </c>
      <c r="AFN9" s="433" t="str">
        <f>IFERROR(INDEX(Cat_Filtro1!$A:$L,MATCH(AFP9,Cat_Filtro1!$L:$L,0),4),"")</f>
        <v/>
      </c>
      <c r="AFO9" s="433"/>
      <c r="AFP9" s="409" t="s">
        <v>3082</v>
      </c>
      <c r="AFQ9" s="410"/>
      <c r="AFR9" s="410"/>
      <c r="AFS9" s="410"/>
      <c r="AFT9" s="410"/>
      <c r="AFU9" s="411"/>
      <c r="AFV9" s="412" t="s">
        <v>102</v>
      </c>
      <c r="AFW9" s="412"/>
      <c r="AFX9" s="412"/>
      <c r="AFY9" s="412" t="s">
        <v>102</v>
      </c>
      <c r="AFZ9" s="412"/>
      <c r="AGA9" s="412"/>
      <c r="AGB9" s="129" t="s">
        <v>102</v>
      </c>
      <c r="AGC9" s="126"/>
      <c r="AGD9" s="132"/>
      <c r="AGE9" s="412" t="s">
        <v>102</v>
      </c>
      <c r="AGF9" s="412"/>
      <c r="AGG9" s="437" t="s">
        <v>102</v>
      </c>
      <c r="AGH9" s="437"/>
      <c r="AGI9" s="438" t="s">
        <v>102</v>
      </c>
      <c r="AGJ9" s="438"/>
      <c r="AGK9" s="412" t="s">
        <v>102</v>
      </c>
      <c r="AGL9" s="412"/>
      <c r="AGM9" s="413">
        <v>1</v>
      </c>
      <c r="AGN9" s="413"/>
      <c r="AGY9" s="20" t="s">
        <v>263</v>
      </c>
      <c r="AGZ9" s="271" t="str">
        <f>+IF(Desplegable_prod!$A$1&lt;&gt;"",Desplegable_prod!$A$1,"")</f>
        <v>Color</v>
      </c>
      <c r="AHA9" s="271"/>
      <c r="AHB9" s="271"/>
      <c r="AHC9" s="271" t="str">
        <f>+IF(Desplegable_prod!$B$1&lt;&gt;"",Desplegable_prod!$B$1,"")</f>
        <v xml:space="preserve">Argollas Triangulares </v>
      </c>
      <c r="AHD9" s="271"/>
      <c r="AHE9" s="271"/>
      <c r="AHF9" s="271" t="str">
        <f>+IF(Desplegable_prod!$C$1&lt;&gt;"",Desplegable_prod!$C$1,"")</f>
        <v>Estacas varilla redonda lisa de hierro HR</v>
      </c>
      <c r="AHG9" s="271"/>
      <c r="AHH9" s="271"/>
      <c r="AHI9" s="271" t="str">
        <f>+IF(Desplegable_prod!$D$1&lt;&gt;"",Desplegable_prod!$D$1,"")</f>
        <v>Color de hilo, cremallera, reata de las chapetas y cordones</v>
      </c>
      <c r="AHJ9" s="271"/>
      <c r="AHK9" s="271"/>
      <c r="AHL9" s="271" t="str">
        <f>+IF(Desplegable_prod!$E$1&lt;&gt;"",Desplegable_prod!$E$1,"")</f>
        <v/>
      </c>
      <c r="AHM9" s="271"/>
      <c r="AHN9" s="271"/>
      <c r="AHO9" s="271" t="str">
        <f>+IF(Desplegable_prod!$F$1&lt;&gt;"",Desplegable_prod!$F$1,"")</f>
        <v/>
      </c>
      <c r="AHP9" s="271"/>
      <c r="AHQ9" s="271"/>
      <c r="AHR9" s="271" t="str">
        <f>+IF(Desplegable_prod!$G$1&lt;&gt;"",Desplegable_prod!$G$1,"")</f>
        <v/>
      </c>
      <c r="AHS9" s="271"/>
      <c r="AHT9" s="271"/>
      <c r="AHU9" s="271" t="str">
        <f>+IF(Desplegable_prod!$H$1&lt;&gt;"",Desplegable_prod!$H$1,"")</f>
        <v/>
      </c>
      <c r="AHV9" s="271"/>
      <c r="AHW9" s="271"/>
      <c r="AHX9" s="271" t="str">
        <f>+IF(Desplegable_prod!$I$1&lt;&gt;"",Desplegable_prod!$I$1,"")</f>
        <v/>
      </c>
      <c r="AHY9" s="271"/>
      <c r="AHZ9" s="271"/>
      <c r="AIA9" s="271" t="str">
        <f>+IF(Desplegable_prod!$J$1&lt;&gt;"",Desplegable_prod!$J$1,"")</f>
        <v/>
      </c>
      <c r="AIB9" s="271"/>
      <c r="AIC9" s="271"/>
      <c r="AIO9" s="310" t="s">
        <v>159</v>
      </c>
      <c r="AIP9" s="311"/>
      <c r="AIQ9" s="311"/>
      <c r="AJH9" s="154" t="s">
        <v>263</v>
      </c>
      <c r="AJI9" s="362" t="s">
        <v>3494</v>
      </c>
      <c r="AJJ9" s="362"/>
      <c r="AJK9" s="362"/>
      <c r="AJL9" s="362" t="s">
        <v>3129</v>
      </c>
      <c r="AJM9" s="362"/>
      <c r="AJN9" s="362"/>
      <c r="AJO9" s="362"/>
      <c r="AJP9" s="362"/>
      <c r="AJQ9" s="362"/>
      <c r="AJR9" s="362"/>
      <c r="AJS9" s="362"/>
      <c r="AJT9" s="362"/>
      <c r="AJU9" s="362"/>
      <c r="AJV9" s="362"/>
      <c r="AJW9" s="362" t="s">
        <v>159</v>
      </c>
      <c r="AJX9" s="362"/>
      <c r="AJY9" s="362"/>
      <c r="AJZ9" s="367" t="s">
        <v>3489</v>
      </c>
      <c r="AKA9" s="367"/>
      <c r="AKB9" s="368"/>
      <c r="AKC9" s="362" t="s">
        <v>3490</v>
      </c>
      <c r="AKD9" s="362"/>
      <c r="AKE9" s="362"/>
      <c r="AKF9" s="362" t="s">
        <v>1352</v>
      </c>
      <c r="AKG9" s="362"/>
      <c r="AKH9" s="362"/>
      <c r="AKI9" s="362"/>
      <c r="AKR9" s="154" t="s">
        <v>263</v>
      </c>
      <c r="AKS9" s="362" t="s">
        <v>3494</v>
      </c>
      <c r="AKT9" s="362"/>
      <c r="AKU9" s="362"/>
      <c r="AKV9" s="403" t="s">
        <v>3129</v>
      </c>
      <c r="AKW9" s="404"/>
      <c r="AKX9" s="404"/>
      <c r="AKY9" s="404"/>
      <c r="AKZ9" s="404"/>
      <c r="ALA9" s="404"/>
      <c r="ALB9" s="404"/>
      <c r="ALC9" s="404"/>
      <c r="ALD9" s="404"/>
      <c r="ALE9" s="404"/>
      <c r="ALF9" s="404"/>
      <c r="ALG9" s="404"/>
      <c r="ALH9" s="404"/>
      <c r="ALI9" s="405"/>
      <c r="ALJ9" s="362" t="s">
        <v>3933</v>
      </c>
      <c r="ALK9" s="362"/>
      <c r="ALL9" s="362"/>
      <c r="ALM9" s="362" t="s">
        <v>3924</v>
      </c>
      <c r="ALN9" s="362"/>
      <c r="ALO9" s="362"/>
      <c r="ALP9" s="362" t="s">
        <v>3932</v>
      </c>
      <c r="ALQ9" s="362"/>
      <c r="ALR9" s="362"/>
      <c r="ALS9" s="362"/>
      <c r="AME9" s="385" t="s">
        <v>3916</v>
      </c>
      <c r="AMF9" s="386"/>
      <c r="AMG9" s="386"/>
      <c r="AMH9" s="379" t="str">
        <f>+IFERROR(VLOOKUP(Cotizacion!$I$32,Cat_Filtro2!$E:$L,8,FALSE),"")</f>
        <v>REGION 7</v>
      </c>
      <c r="AMI9" s="380"/>
      <c r="AMJ9" s="380"/>
      <c r="AMK9" s="381"/>
      <c r="AMV9" s="156" t="s">
        <v>263</v>
      </c>
      <c r="AMW9" s="390" t="s">
        <v>3494</v>
      </c>
      <c r="AMX9" s="390"/>
      <c r="AMY9" s="390"/>
      <c r="AMZ9" s="390" t="s">
        <v>3129</v>
      </c>
      <c r="ANA9" s="390"/>
      <c r="ANB9" s="390"/>
      <c r="ANC9" s="390"/>
      <c r="AND9" s="390"/>
      <c r="ANE9" s="390"/>
      <c r="ANF9" s="390"/>
      <c r="ANG9" s="390"/>
      <c r="ANH9" s="390"/>
      <c r="ANI9" s="390"/>
      <c r="ANJ9" s="390"/>
      <c r="ANK9" s="390" t="s">
        <v>3933</v>
      </c>
      <c r="ANL9" s="390"/>
      <c r="ANM9" s="390"/>
      <c r="ANN9" s="271" t="s">
        <v>1322</v>
      </c>
      <c r="ANO9" s="271"/>
      <c r="ANP9" s="271"/>
      <c r="ANQ9" s="271" t="s">
        <v>1449</v>
      </c>
      <c r="ANR9" s="271"/>
      <c r="ANS9" s="271"/>
      <c r="ANT9" s="271" t="s">
        <v>3926</v>
      </c>
      <c r="ANU9" s="271"/>
      <c r="ANV9" s="271" t="s">
        <v>3927</v>
      </c>
      <c r="ANW9" s="271"/>
      <c r="ANX9" s="271"/>
      <c r="ANY9" s="271" t="s">
        <v>1352</v>
      </c>
      <c r="ANZ9" s="271"/>
      <c r="AOA9" s="271"/>
      <c r="AOB9" s="271" t="s">
        <v>1324</v>
      </c>
      <c r="AOC9" s="271"/>
      <c r="AOD9" s="271" t="s">
        <v>1450</v>
      </c>
      <c r="AOE9" s="271"/>
      <c r="AOF9" s="271" t="s">
        <v>1354</v>
      </c>
      <c r="AOG9" s="271"/>
      <c r="AOH9" s="271"/>
      <c r="AOI9" s="271" t="s">
        <v>1353</v>
      </c>
      <c r="AOJ9" s="271"/>
      <c r="AOK9" s="271"/>
      <c r="AOL9" s="271" t="s">
        <v>3934</v>
      </c>
      <c r="AOM9" s="271"/>
      <c r="AON9" s="271"/>
      <c r="AOO9" s="271" t="s">
        <v>3935</v>
      </c>
      <c r="AOP9" s="271"/>
      <c r="AOQ9" s="271"/>
      <c r="AOR9" s="271" t="s">
        <v>3941</v>
      </c>
      <c r="AOS9" s="271"/>
      <c r="AOT9" s="271"/>
      <c r="AOU9" s="271"/>
      <c r="AOV9" s="271"/>
      <c r="AOW9" s="271"/>
      <c r="AOX9" s="22" t="s">
        <v>3940</v>
      </c>
    </row>
    <row r="10" spans="1:1090" s="17" customFormat="1" ht="30" customHeight="1">
      <c r="J10" s="19">
        <f>+IF(J9="Ítem",1,J9+1)</f>
        <v>1</v>
      </c>
      <c r="K10" s="396"/>
      <c r="L10" s="396"/>
      <c r="M10" s="396"/>
      <c r="N10" s="396"/>
      <c r="O10" s="477"/>
      <c r="P10" s="478"/>
      <c r="Q10" s="478"/>
      <c r="R10" s="479"/>
      <c r="S10" s="480" t="str">
        <f>+IF(Segmento!$O$2="CatA",IFERROR(VLOOKUP(O10,#REF!,2,FALSE),""),IFERROR(VLOOKUP(O10,#REF!,2,FALSE),""))</f>
        <v/>
      </c>
      <c r="T10" s="481"/>
      <c r="U10" s="481"/>
      <c r="V10" s="482"/>
      <c r="W10" s="476" t="str">
        <f>IF(Segmento!$O$2="CatA",IFERROR(VLOOKUP(O10,#REF!,3,FALSE),""),IFERROR(VLOOKUP(O10,#REF!,3,FALSE),""))</f>
        <v/>
      </c>
      <c r="X10" s="476"/>
      <c r="Y10" s="476"/>
      <c r="Z10" s="476"/>
      <c r="AA10" s="483" t="str">
        <f>IF(Segmento!$O$2="CatA",IFERROR(VLOOKUP(O10,#REF!,6,FALSE),""),IFERROR(VLOOKUP(O10,#REF!,6,FALSE),""))</f>
        <v/>
      </c>
      <c r="AB10" s="484"/>
      <c r="AC10" s="485"/>
      <c r="AD10" s="483" t="str">
        <f>IF(Segmento!$O$2="CatA",IFERROR(VLOOKUP(O10,#REF!,7,FALSE),""),IFERROR(VLOOKUP(O10,#REF!,7,FALSE),""))</f>
        <v/>
      </c>
      <c r="AE10" s="484"/>
      <c r="AF10" s="485"/>
      <c r="AK10" s="19">
        <f>+IF(AK9="Ítem",1,AK9+1)</f>
        <v>1</v>
      </c>
      <c r="AL10" s="454"/>
      <c r="AM10" s="454"/>
      <c r="AN10" s="454"/>
      <c r="AO10" s="454"/>
      <c r="BJ10" s="454"/>
      <c r="BK10" s="454"/>
      <c r="BL10" s="454"/>
      <c r="BM10" s="454"/>
      <c r="BN10" s="454"/>
      <c r="BO10" s="454"/>
      <c r="BW10" s="454"/>
      <c r="BX10" s="454"/>
      <c r="BY10" s="454"/>
      <c r="BZ10" s="455"/>
      <c r="CA10" s="455"/>
      <c r="CB10" s="455"/>
      <c r="DB10" s="471"/>
      <c r="DC10" s="472"/>
      <c r="DD10" s="473"/>
      <c r="DE10" s="474"/>
      <c r="DF10" s="474"/>
      <c r="DG10" s="474"/>
      <c r="DH10" s="474"/>
      <c r="DI10" s="474"/>
      <c r="DJ10" s="474"/>
      <c r="DK10" s="474"/>
      <c r="DL10" s="474"/>
      <c r="DM10" s="474"/>
      <c r="DS10" s="471"/>
      <c r="DT10" s="472"/>
      <c r="DU10" s="473"/>
      <c r="DV10" s="474"/>
      <c r="DW10" s="474"/>
      <c r="DX10" s="474"/>
      <c r="DY10" s="474"/>
      <c r="DZ10" s="474"/>
      <c r="EA10" s="474"/>
      <c r="EB10" s="487"/>
      <c r="EC10" s="487"/>
      <c r="ED10" s="487"/>
      <c r="EE10" s="488"/>
      <c r="EF10" s="488"/>
      <c r="EG10" s="488"/>
      <c r="EJ10" s="474"/>
      <c r="EK10" s="474"/>
      <c r="EL10" s="474"/>
      <c r="EM10" s="474"/>
      <c r="EN10" s="474"/>
      <c r="EO10" s="474"/>
      <c r="EP10" s="474"/>
      <c r="EQ10" s="474"/>
      <c r="FS10" s="250"/>
      <c r="FT10" s="250"/>
      <c r="FU10" s="250"/>
      <c r="FV10" s="250"/>
      <c r="FW10" s="250"/>
      <c r="FX10" s="250"/>
      <c r="FY10" s="250"/>
      <c r="FZ10" s="250"/>
      <c r="GA10" s="250"/>
      <c r="GB10" s="250"/>
      <c r="GC10" s="250"/>
      <c r="GD10" s="250"/>
      <c r="GE10" s="250"/>
      <c r="GF10" s="250"/>
      <c r="GG10" s="250"/>
      <c r="GH10" s="250"/>
      <c r="GI10" s="250"/>
      <c r="GJ10" s="250"/>
      <c r="GK10" s="250"/>
      <c r="GL10" s="250"/>
      <c r="GM10" s="250"/>
      <c r="GN10" s="250"/>
      <c r="GO10" s="250"/>
      <c r="GP10" s="250"/>
      <c r="GQ10" s="250"/>
      <c r="GR10" s="250"/>
      <c r="GS10" s="250"/>
      <c r="GT10" s="250"/>
      <c r="GU10" s="52"/>
      <c r="GV10" s="52"/>
      <c r="GW10" s="52"/>
      <c r="GX10" s="52"/>
      <c r="GY10" s="52"/>
      <c r="GZ10" s="250"/>
      <c r="HA10" s="250"/>
      <c r="HB10" s="250"/>
      <c r="HC10" s="250"/>
      <c r="HD10" s="250"/>
      <c r="HE10" s="250"/>
      <c r="HF10" s="250"/>
      <c r="HG10" s="250"/>
      <c r="HH10" s="250"/>
      <c r="HI10" s="250"/>
      <c r="HJ10" s="250"/>
      <c r="HK10" s="250"/>
      <c r="HL10" s="250"/>
      <c r="HM10" s="250"/>
      <c r="HN10" s="250"/>
      <c r="HO10" s="250"/>
      <c r="HP10" s="250"/>
      <c r="HQ10" s="250"/>
      <c r="HR10" s="250"/>
      <c r="HS10" s="250"/>
      <c r="HT10" s="250"/>
      <c r="HU10" s="250"/>
      <c r="HV10" s="250"/>
      <c r="HW10" s="250"/>
      <c r="HX10" s="250"/>
      <c r="HY10" s="250"/>
      <c r="HZ10" s="250"/>
      <c r="IA10" s="250"/>
      <c r="IB10" s="52"/>
      <c r="IC10" s="52"/>
      <c r="ID10" s="52"/>
      <c r="IE10" s="52"/>
      <c r="IF10" s="52"/>
      <c r="IG10" s="250"/>
      <c r="IH10" s="250"/>
      <c r="II10" s="250"/>
      <c r="IJ10" s="250"/>
      <c r="IK10" s="250"/>
      <c r="IL10" s="250"/>
      <c r="IM10" s="250"/>
      <c r="IN10" s="250"/>
      <c r="IO10" s="250"/>
      <c r="IP10" s="250"/>
      <c r="IQ10" s="250"/>
      <c r="IR10" s="250"/>
      <c r="IS10" s="250"/>
      <c r="IT10" s="250"/>
      <c r="IU10" s="250"/>
      <c r="IV10" s="250"/>
      <c r="IW10" s="250"/>
      <c r="IX10" s="250"/>
      <c r="IY10" s="250"/>
      <c r="IZ10" s="250"/>
      <c r="JA10" s="250"/>
      <c r="JB10" s="250"/>
      <c r="JC10" s="250"/>
      <c r="JD10" s="250"/>
      <c r="JE10" s="250"/>
      <c r="JF10" s="250"/>
      <c r="JG10" s="250"/>
      <c r="JH10" s="250"/>
      <c r="JK10" s="494"/>
      <c r="JL10" s="494"/>
      <c r="JM10" s="494"/>
      <c r="JN10" s="494"/>
      <c r="JO10" s="494"/>
      <c r="JP10" s="494"/>
      <c r="JQ10" s="494"/>
      <c r="JR10" s="494"/>
      <c r="JS10" s="494"/>
      <c r="JT10" s="494"/>
      <c r="JU10" s="494"/>
      <c r="JV10" s="494"/>
      <c r="JW10" s="494"/>
      <c r="JX10" s="494"/>
      <c r="JY10" s="494"/>
      <c r="JZ10" s="494"/>
      <c r="KA10" s="494"/>
      <c r="KB10" s="494"/>
      <c r="KC10" s="494"/>
      <c r="KD10" s="494"/>
      <c r="KE10" s="494"/>
      <c r="KF10" s="494"/>
      <c r="KG10" s="494"/>
      <c r="KN10" s="41" t="s">
        <v>122</v>
      </c>
      <c r="KO10" s="41" t="s">
        <v>122</v>
      </c>
      <c r="KP10" s="41" t="s">
        <v>122</v>
      </c>
      <c r="KQ10" s="41" t="s">
        <v>122</v>
      </c>
      <c r="KR10" s="41" t="s">
        <v>122</v>
      </c>
      <c r="KS10" s="36" t="s">
        <v>122</v>
      </c>
      <c r="KT10" s="36" t="s">
        <v>122</v>
      </c>
      <c r="KU10" s="36" t="s">
        <v>122</v>
      </c>
      <c r="KV10" s="36" t="s">
        <v>122</v>
      </c>
      <c r="KW10" s="36" t="s">
        <v>122</v>
      </c>
      <c r="KX10" s="41" t="s">
        <v>122</v>
      </c>
      <c r="KY10" s="41" t="s">
        <v>122</v>
      </c>
      <c r="KZ10" s="41" t="s">
        <v>122</v>
      </c>
      <c r="LA10" s="41" t="s">
        <v>122</v>
      </c>
      <c r="LB10" s="41" t="s">
        <v>122</v>
      </c>
      <c r="LH10" s="41" t="s">
        <v>122</v>
      </c>
      <c r="LI10" s="41" t="s">
        <v>122</v>
      </c>
      <c r="LJ10" s="36" t="s">
        <v>122</v>
      </c>
      <c r="LK10" s="36" t="s">
        <v>122</v>
      </c>
      <c r="LP10" s="40" t="s">
        <v>263</v>
      </c>
      <c r="LQ10" s="39" t="s">
        <v>122</v>
      </c>
      <c r="LR10" s="39" t="s">
        <v>122</v>
      </c>
      <c r="LS10" s="39" t="s">
        <v>122</v>
      </c>
      <c r="LT10" s="40" t="s">
        <v>122</v>
      </c>
      <c r="LU10" s="40" t="s">
        <v>122</v>
      </c>
      <c r="LV10" s="40" t="s">
        <v>122</v>
      </c>
      <c r="LZ10" s="425"/>
      <c r="MA10" s="426"/>
      <c r="MB10" s="496"/>
      <c r="MC10" s="496"/>
      <c r="MD10" s="496"/>
      <c r="MI10" s="402" t="str">
        <f>+IFERROR(IF(OR(LJ10="Porcentaje máximo de aumento para tallas no comerciales",LEFT(LJ10,24)="Servicio de distribución"),
             VLOOKUP(Var!$F$13&amp;"_"&amp;LH10,Cat_Filtro2!$C:$G,5,FALSE),
             "N/A"),
           "")</f>
        <v>N/A</v>
      </c>
      <c r="MJ10" s="402"/>
      <c r="MK10" s="402"/>
      <c r="ML10" s="371" t="str">
        <f>+IFERROR(ROUND(VLOOKUP(LG10&amp;"_"&amp;LH10,Cat_resumido!$C:$DE,Var!$F$2+2,FALSE)/MG10,0),"")</f>
        <v/>
      </c>
      <c r="MM10" s="371"/>
      <c r="MN10" s="371"/>
      <c r="MO10" s="371" t="str">
        <f ca="1">+IFERROR(ROUND(ML10/(1-Var!$F$3),0),"")</f>
        <v/>
      </c>
      <c r="MP10" s="371"/>
      <c r="MQ10" s="371"/>
      <c r="MR10" s="372" t="str">
        <f ca="1">IFERROR(ROUND(MO10*MG10,2),"")</f>
        <v/>
      </c>
      <c r="MS10" s="373"/>
      <c r="MT10" s="374"/>
      <c r="MU10" s="372" t="str">
        <f ca="1">IFERROR(ROUND(MR10*LX10,2),"")</f>
        <v/>
      </c>
      <c r="MV10" s="373"/>
      <c r="MW10" s="374"/>
      <c r="MX10" s="372" t="str">
        <f ca="1">IFERROR(ROUND(MR10+MU10,2),"")</f>
        <v/>
      </c>
      <c r="MY10" s="373"/>
      <c r="MZ10" s="374"/>
      <c r="NH10" s="271" t="s">
        <v>1324</v>
      </c>
      <c r="NI10" s="271"/>
      <c r="NJ10" s="271"/>
      <c r="NK10" s="375">
        <f ca="1">+ROUND(NK9*0.19,2)</f>
        <v>0</v>
      </c>
      <c r="NL10" s="375"/>
      <c r="NM10" s="375"/>
      <c r="NN10" s="375"/>
      <c r="NV10" s="271" t="s">
        <v>1324</v>
      </c>
      <c r="NW10" s="271"/>
      <c r="NX10" s="271"/>
      <c r="NY10" s="375">
        <f ca="1">+ROUND(NY9*0.19,2)</f>
        <v>0</v>
      </c>
      <c r="NZ10" s="375"/>
      <c r="OA10" s="375"/>
      <c r="OB10" s="375"/>
      <c r="OC10"/>
      <c r="OD10"/>
      <c r="OE10"/>
      <c r="OF10"/>
      <c r="OG10"/>
      <c r="OH10"/>
      <c r="OI10"/>
      <c r="OJ10"/>
      <c r="OK10"/>
      <c r="OL10"/>
      <c r="OM10"/>
      <c r="OP10" s="372" t="str">
        <f ca="1">+IFERROR(ROUND(VLOOKUP(NX10&amp;"_"&amp;NY10,Cat_resumido!$C:$CZ,Var!$F$6-2,FALSE)/OM10,2),"")</f>
        <v/>
      </c>
      <c r="OQ10" s="373"/>
      <c r="OR10" s="374"/>
      <c r="OS10" s="371" t="str">
        <f ca="1">+IFERROR(ROUND(OP10/(1-Var!$F$3),2),"")</f>
        <v/>
      </c>
      <c r="OT10" s="371"/>
      <c r="OU10" s="371"/>
      <c r="OV10" s="388"/>
      <c r="OW10" s="388"/>
      <c r="OX10" s="371" t="str">
        <f ca="1">IFERROR(ROUND(OS10*(1-OV10),2),"")</f>
        <v/>
      </c>
      <c r="OY10" s="371"/>
      <c r="OZ10" s="371"/>
      <c r="PA10" s="371" t="str">
        <f ca="1">IFERROR(ROUND(OX10*OM10,2),"")</f>
        <v/>
      </c>
      <c r="PB10" s="371"/>
      <c r="PC10" s="371"/>
      <c r="PD10" s="389"/>
      <c r="PE10" s="389"/>
      <c r="PF10" s="388"/>
      <c r="PG10" s="388"/>
      <c r="PH10" s="371">
        <f>+IFERROR(IF(PD10="SI",ROUND(PA10*PF10,2),0),"")</f>
        <v>0</v>
      </c>
      <c r="PI10" s="371"/>
      <c r="PJ10" s="371"/>
      <c r="PK10" s="371" t="str">
        <f ca="1">+IFERROR(ROUND(PA10+PH10,2),"")</f>
        <v/>
      </c>
      <c r="PL10" s="371"/>
      <c r="PM10" s="371"/>
      <c r="PN10"/>
      <c r="PO10"/>
      <c r="PP10"/>
      <c r="PQ10"/>
      <c r="PR10"/>
      <c r="PS10"/>
      <c r="PT10"/>
      <c r="PU10"/>
      <c r="PV10"/>
      <c r="PW10"/>
      <c r="PX10"/>
      <c r="QA10" s="371" t="str">
        <f>+IFERROR(ROUND(VLOOKUP(PI10&amp;"_"&amp;PJ10,Cat_resumido!$C:$CZ,Var!$F$6-2,FALSE)/1,2),"")</f>
        <v/>
      </c>
      <c r="QB10" s="371"/>
      <c r="QC10" s="371"/>
      <c r="QD10" s="371" t="str">
        <f ca="1">+IFERROR(ROUND(QA10/(1-Var!$F$3),2),"")</f>
        <v/>
      </c>
      <c r="QE10" s="371"/>
      <c r="QF10" s="371"/>
      <c r="QG10" s="448">
        <f ca="1">+IFERROR(ROUND(Cotizacion!$AE$22/QD10,0),0)</f>
        <v>0</v>
      </c>
      <c r="QH10" s="448"/>
      <c r="QI10" s="371" t="str">
        <f ca="1">IFERROR(ROUND((Cotizacion!$AE$22-QS10)/QG10,2),"")</f>
        <v/>
      </c>
      <c r="QJ10" s="371"/>
      <c r="QK10" s="371"/>
      <c r="QL10" s="371" t="str">
        <f ca="1">IFERROR(ROUND(QI10*QG10,2),"")</f>
        <v/>
      </c>
      <c r="QM10" s="371"/>
      <c r="QN10" s="371"/>
      <c r="QO10" s="389"/>
      <c r="QP10" s="389"/>
      <c r="QQ10" s="388"/>
      <c r="QR10" s="388"/>
      <c r="QS10" s="371">
        <f>+IFERROR(IF(QO10="SI",ROUND(Cotizacion!$AE$22-(Cotizacion!$AE$22/(1+QQ10)),2),0),"")</f>
        <v>0</v>
      </c>
      <c r="QT10" s="371"/>
      <c r="QU10" s="371"/>
      <c r="QV10" s="371" t="str">
        <f ca="1">IFERROR(QL10+QS10,"")</f>
        <v/>
      </c>
      <c r="QW10" s="371"/>
      <c r="QX10" s="371"/>
      <c r="QY10"/>
      <c r="QZ10"/>
      <c r="RA10"/>
      <c r="TC10" s="291"/>
      <c r="YE10" s="75">
        <f>IFERROR(IF(YE9="Ítem",1,ROW()-ROW(SolCotizacion!#REF!)),ROW()-ROW(SolCotizacion!#REF!))</f>
        <v>1</v>
      </c>
      <c r="YF10" s="504"/>
      <c r="YG10" s="504"/>
      <c r="YH10" s="514" t="str">
        <f>+IFERROR(VLOOKUP($G10,Cat_Filtro1!$D:$U,MATCH(SolCotizacion!#REF!,Cat_Filtro1!$1:$1,0)-3,FALSE),"")</f>
        <v/>
      </c>
      <c r="YI10" s="515"/>
      <c r="YJ10" s="516"/>
      <c r="YK10" s="514" t="str">
        <f>+IFERROR(VLOOKUP($G10,Cat_Filtro1!$D:$U,MATCH(SolCotizacion!#REF!,Cat_Filtro1!$1:$1,0)-3,FALSE),"")</f>
        <v/>
      </c>
      <c r="YL10" s="515"/>
      <c r="YM10" s="515"/>
      <c r="YN10" s="515"/>
      <c r="YO10" s="515"/>
      <c r="YP10" s="515"/>
      <c r="YQ10" s="516"/>
      <c r="YR10" s="95" t="str">
        <f>+IFERROR(VLOOKUP($G10,Cat_Filtro1!$D:$U,MATCH(SolCotizacion!#REF!,Cat_Filtro1!$1:$1,0)-3,FALSE),"")</f>
        <v/>
      </c>
      <c r="YS10" s="514" t="str">
        <f>+IFERROR(VLOOKUP($G10,Cat_Filtro1!$D:$U,MATCH(SolCotizacion!#REF!,Cat_Filtro1!$1:$1,0)-3,FALSE),"")</f>
        <v/>
      </c>
      <c r="YT10" s="516"/>
      <c r="YU10" s="514" t="str">
        <f>+IFERROR(VLOOKUP($G10,Cat_Filtro1!$D:$U,MATCH(SolCotizacion!#REF!,Cat_Filtro1!$1:$1,0)-3,FALSE),"")</f>
        <v/>
      </c>
      <c r="YV10" s="516"/>
      <c r="YW10" s="95" t="str">
        <f>+IFERROR(VLOOKUP($G10,Cat_Filtro1!$D:$U,MATCH(SolCotizacion!#REF!,Cat_Filtro1!$1:$1,0)-3,FALSE),"")</f>
        <v/>
      </c>
      <c r="YX10" s="95" t="str">
        <f>+IFERROR(VLOOKUP($G10,Cat_Filtro1!$D:$U,MATCH(SolCotizacion!#REF!,Cat_Filtro1!$1:$1,0)-3,FALSE),"")</f>
        <v/>
      </c>
      <c r="YY10" s="514" t="str">
        <f>+IFERROR(VLOOKUP($G10,Cat_Filtro1!$D:$U,MATCH(SolCotizacion!#REF!,Cat_Filtro1!$1:$1,0)-3,FALSE),"")</f>
        <v/>
      </c>
      <c r="YZ10" s="515"/>
      <c r="ZA10" s="515"/>
      <c r="ZB10" s="516"/>
      <c r="ZC10" s="514" t="str">
        <f>+IFERROR(VLOOKUP($G10,Cat_Filtro1!$D:$U,MATCH(SolCotizacion!#REF!,Cat_Filtro1!$1:$1,0)-3,FALSE),"")</f>
        <v/>
      </c>
      <c r="ZD10" s="516"/>
      <c r="ZE10" s="312"/>
      <c r="ZF10" s="312"/>
      <c r="ZL10" s="75">
        <f>IFERROR(IF(ZL9="Ítem",1,ROW()-ROW(SolCotizacion!#REF!)),ROW()-ROW(SolCotizacion!#REF!))</f>
        <v>1</v>
      </c>
      <c r="ZM10" s="439" t="s">
        <v>1464</v>
      </c>
      <c r="ZN10" s="440"/>
      <c r="ZO10" s="440"/>
      <c r="ZP10" s="440"/>
      <c r="ZQ10" s="440"/>
      <c r="ZR10" s="440"/>
      <c r="ZS10" s="440"/>
      <c r="ZT10" s="440"/>
      <c r="ZU10" s="440"/>
      <c r="ZV10" s="440"/>
      <c r="ZW10" s="440"/>
      <c r="ZX10" s="441"/>
      <c r="ZY10" s="439"/>
      <c r="ZZ10" s="440"/>
      <c r="AAA10" s="440"/>
      <c r="AAB10" s="440"/>
      <c r="AAC10" s="440"/>
      <c r="AAD10" s="440"/>
      <c r="AAE10" s="440"/>
      <c r="AAF10" s="440"/>
      <c r="AAG10" s="440"/>
      <c r="AAH10" s="440"/>
      <c r="AAI10" s="440"/>
      <c r="AAJ10" s="440"/>
      <c r="AAK10" s="440"/>
      <c r="AAL10" s="440"/>
      <c r="AAM10" s="441"/>
      <c r="AAS10" s="425"/>
      <c r="AAT10" s="426"/>
      <c r="AAU10" s="426"/>
      <c r="AAV10" s="420"/>
      <c r="AAW10" s="421"/>
      <c r="AAX10" s="421"/>
      <c r="AAY10" s="422"/>
      <c r="AAZ10"/>
      <c r="ABA10" s="425"/>
      <c r="ABB10" s="426"/>
      <c r="ABC10" s="429"/>
      <c r="ABD10" s="430"/>
      <c r="ABE10"/>
      <c r="ABF10" s="425"/>
      <c r="ABG10" s="426"/>
      <c r="ABH10" s="429"/>
      <c r="ABI10" s="432"/>
      <c r="ABJ10" s="432"/>
      <c r="ABK10" s="430"/>
      <c r="ABR10"/>
      <c r="ABS10"/>
      <c r="ABT10"/>
      <c r="ABU10"/>
      <c r="ABV10"/>
      <c r="ABW10"/>
      <c r="ABX10"/>
      <c r="ABY10"/>
      <c r="ABZ10"/>
      <c r="ACA10"/>
      <c r="ACB10"/>
      <c r="ACC10"/>
      <c r="ACD10"/>
      <c r="ACE10"/>
      <c r="ACF10"/>
      <c r="ACG10"/>
      <c r="ACH10"/>
      <c r="ACI10"/>
      <c r="ACJ10"/>
      <c r="ACQ10" s="271" t="s">
        <v>1324</v>
      </c>
      <c r="ACR10" s="271"/>
      <c r="ACS10" s="271"/>
      <c r="ACT10" s="375">
        <f>+ROUND(ACT9*0.19,0)</f>
        <v>0</v>
      </c>
      <c r="ACU10" s="375"/>
      <c r="ACV10" s="375"/>
      <c r="ACW10" s="375"/>
      <c r="ADC10" s="499"/>
      <c r="ADD10" s="500"/>
      <c r="ADE10" s="501"/>
      <c r="ADF10" s="371">
        <f ca="1">+IFERROR(ROUND(ADC10/(1-Var!$F$3),2),"")</f>
        <v>0</v>
      </c>
      <c r="ADG10" s="371"/>
      <c r="ADH10" s="371"/>
      <c r="ADI10" s="389"/>
      <c r="ADJ10" s="389"/>
      <c r="ADK10" s="388"/>
      <c r="ADL10" s="388"/>
      <c r="ADM10" s="371">
        <f>+IFERROR(IF(ADI10="SI",ROUND(ADK10*ADF10,0),0),"")</f>
        <v>0</v>
      </c>
      <c r="ADN10" s="371"/>
      <c r="ADO10" s="371"/>
      <c r="ADP10" s="371">
        <f ca="1">+IFERROR(ADM10+ADF10,"")</f>
        <v>0</v>
      </c>
      <c r="ADQ10" s="371"/>
      <c r="ADR10" s="371"/>
      <c r="AGY10" s="75">
        <f>IFERROR(IF(AGY9="Ítem",1,ROW()-ROW(SolCotizacion!$F$28)-5),"error")</f>
        <v>1</v>
      </c>
      <c r="AGZ10" s="264"/>
      <c r="AHA10" s="264"/>
      <c r="AHB10" s="264"/>
      <c r="AHC10" s="264"/>
      <c r="AHD10" s="264"/>
      <c r="AHE10" s="264"/>
      <c r="AHF10" s="264"/>
      <c r="AHG10" s="264"/>
      <c r="AHH10" s="264"/>
      <c r="AHI10" s="264"/>
      <c r="AHJ10" s="264"/>
      <c r="AHK10" s="264"/>
      <c r="AHL10" s="264"/>
      <c r="AHM10" s="264"/>
      <c r="AHN10" s="264"/>
      <c r="AHO10" s="264"/>
      <c r="AHP10" s="264"/>
      <c r="AHQ10" s="264"/>
      <c r="AHR10" s="264"/>
      <c r="AHS10" s="264"/>
      <c r="AHT10" s="264"/>
      <c r="AHU10" s="264"/>
      <c r="AHV10" s="264"/>
      <c r="AHW10" s="264"/>
      <c r="AHX10" s="264"/>
      <c r="AHY10" s="264"/>
      <c r="AHZ10" s="264"/>
      <c r="AIA10" s="264"/>
      <c r="AIB10" s="264"/>
      <c r="AIC10" s="264"/>
      <c r="AIO10" s="312"/>
      <c r="AIP10" s="312"/>
      <c r="AIQ10" s="312"/>
      <c r="AJH10" s="155">
        <f>IFERROR(IF(AJH9="Ítem",1,ROW()-ROW(SolCotizacion!#REF!)),ROW()-ROW(SolCotizacion!#REF!))</f>
        <v>1</v>
      </c>
      <c r="AJI10" s="345" t="str">
        <f>+SolCotizacion!$I$28</f>
        <v>min03-P57</v>
      </c>
      <c r="AJJ10" s="345"/>
      <c r="AJK10" s="345"/>
      <c r="AJL10" s="369" t="str">
        <f>+SolCotizacion!$L$28</f>
        <v>SOBRECARPA_según NTMD vigente</v>
      </c>
      <c r="AJM10" s="369"/>
      <c r="AJN10" s="369"/>
      <c r="AJO10" s="369"/>
      <c r="AJP10" s="369"/>
      <c r="AJQ10" s="369"/>
      <c r="AJR10" s="369"/>
      <c r="AJS10" s="369"/>
      <c r="AJT10" s="369"/>
      <c r="AJU10" s="369"/>
      <c r="AJV10" s="369"/>
      <c r="AJW10" s="370">
        <v>598</v>
      </c>
      <c r="AJX10" s="370"/>
      <c r="AJY10" s="370"/>
      <c r="AJZ10" s="371">
        <f>+IFERROR(ROUND(VLOOKUP(AJH10&amp;"_"&amp;AJI10,Cat_resumido!$C:$DE,Var!$F$2-2,FALSE)/AJW10,2),"")</f>
        <v>148153.5</v>
      </c>
      <c r="AKA10" s="371"/>
      <c r="AKB10" s="371"/>
      <c r="AKC10" s="371">
        <f ca="1">+IFERROR(ROUND(AJZ10/(1-Var!$F$3),0),"")</f>
        <v>149650</v>
      </c>
      <c r="AKD10" s="371"/>
      <c r="AKE10" s="371"/>
      <c r="AKF10" s="372">
        <f ca="1">IFERROR(ROUND(AJW10*AKC10,2),"")</f>
        <v>89490700</v>
      </c>
      <c r="AKG10" s="373"/>
      <c r="AKH10" s="373"/>
      <c r="AKI10" s="374"/>
      <c r="AKR10" s="155">
        <f>IFERROR(IF(AKR9="Ítem",1,ROW()-ROW(SolCotizacion!#REF!)),ROW()-ROW(SolCotizacion!#REF!))</f>
        <v>1</v>
      </c>
      <c r="AKS10" s="345" t="str">
        <f>+SolCotizacion!$I$28</f>
        <v>min03-P57</v>
      </c>
      <c r="AKT10" s="345"/>
      <c r="AKU10" s="345"/>
      <c r="AKV10" s="406" t="str">
        <f>+SolCotizacion!$L$28</f>
        <v>SOBRECARPA_según NTMD vigente</v>
      </c>
      <c r="AKW10" s="407"/>
      <c r="AKX10" s="407"/>
      <c r="AKY10" s="407"/>
      <c r="AKZ10" s="407"/>
      <c r="ALA10" s="407"/>
      <c r="ALB10" s="407"/>
      <c r="ALC10" s="407"/>
      <c r="ALD10" s="407"/>
      <c r="ALE10" s="407"/>
      <c r="ALF10" s="407"/>
      <c r="ALG10" s="407"/>
      <c r="ALH10" s="407"/>
      <c r="ALI10" s="408"/>
      <c r="ALJ10" s="370">
        <v>1</v>
      </c>
      <c r="ALK10" s="370"/>
      <c r="ALL10" s="370"/>
      <c r="ALM10" s="371">
        <f>+IFERROR(ROUND(VLOOKUP(AKR10&amp;"_"&amp;AKS10,Cat_resumido!$C:$DE,Var!$F$2-2,FALSE)/1,2),"")</f>
        <v>88595793</v>
      </c>
      <c r="ALN10" s="371"/>
      <c r="ALO10" s="371"/>
      <c r="ALP10" s="372">
        <f ca="1">+IFERROR(ROUND(ALM10/(1-Var!$F$3),0),"")</f>
        <v>89490700</v>
      </c>
      <c r="ALQ10" s="373"/>
      <c r="ALR10" s="373"/>
      <c r="ALS10" s="374"/>
      <c r="AMV10" s="155" t="str">
        <f>+IFERROR(VLOOKUP(AOR10,Consolidacion_respuestas!$B:$BM,MATCH(AMV9,Consolidacion_respuestas!$33:$33,0)-1,FALSE),"")</f>
        <v/>
      </c>
      <c r="AMW10" s="345" t="str">
        <f>+IFERROR(VLOOKUP(AOR10,Consolidacion_respuestas!$B:$BM,MATCH(AMW9,Consolidacion_respuestas!$33:$33,0)-1,FALSE),"")</f>
        <v/>
      </c>
      <c r="AMX10" s="345" t="str">
        <f>+IFERROR(VLOOKUP($AOR10,Consolidacion_respuestas!$B:$BM,MATCH(Cuadros!AMX9,Consolidacion_respuestas!$33:$33,0)-1,FALSE),"")</f>
        <v/>
      </c>
      <c r="AMY10" s="345" t="str">
        <f>+IFERROR(VLOOKUP($AOR10,Consolidacion_respuestas!$B:$BM,MATCH(Cuadros!AMY9,Consolidacion_respuestas!$33:$33,0)-1,FALSE),"")</f>
        <v/>
      </c>
      <c r="AMZ10" s="369" t="str">
        <f>+IFERROR(VLOOKUP(AOR10,Consolidacion_respuestas!$B:$BM,MATCH(AMZ9,Consolidacion_respuestas!$33:$33,0)-1,FALSE),"")</f>
        <v/>
      </c>
      <c r="ANA10" s="369" t="str">
        <f>+IFERROR(VLOOKUP($AOR10,Consolidacion_respuestas!$B:$BM,MATCH(Cuadros!ANA9,Consolidacion_respuestas!$33:$33,0)-1,FALSE),"")</f>
        <v/>
      </c>
      <c r="ANB10" s="369" t="str">
        <f>+IFERROR(VLOOKUP($AOR10,Consolidacion_respuestas!$B:$BM,MATCH(Cuadros!ANB9,Consolidacion_respuestas!$33:$33,0)-1,FALSE),"")</f>
        <v/>
      </c>
      <c r="ANC10" s="369" t="str">
        <f>+IFERROR(VLOOKUP($AOR10,Consolidacion_respuestas!$B:$BM,MATCH(Cuadros!ANC9,Consolidacion_respuestas!$33:$33,0)-1,FALSE),"")</f>
        <v/>
      </c>
      <c r="AND10" s="369" t="str">
        <f>+IFERROR(VLOOKUP($AOR10,Consolidacion_respuestas!$B:$BM,MATCH(Cuadros!AND9,Consolidacion_respuestas!$33:$33,0)-1,FALSE),"")</f>
        <v/>
      </c>
      <c r="ANE10" s="369" t="str">
        <f>+IFERROR(VLOOKUP($AOR10,Consolidacion_respuestas!$B:$BM,MATCH(Cuadros!ANE9,Consolidacion_respuestas!$33:$33,0)-1,FALSE),"")</f>
        <v/>
      </c>
      <c r="ANF10" s="369" t="str">
        <f>+IFERROR(VLOOKUP($AOR10,Consolidacion_respuestas!$B:$BM,MATCH(Cuadros!ANF9,Consolidacion_respuestas!$33:$33,0)-1,FALSE),"")</f>
        <v/>
      </c>
      <c r="ANG10" s="369" t="str">
        <f>+IFERROR(VLOOKUP($AOR10,Consolidacion_respuestas!$B:$BM,MATCH(Cuadros!ANG9,Consolidacion_respuestas!$33:$33,0)-1,FALSE),"")</f>
        <v/>
      </c>
      <c r="ANH10" s="369" t="str">
        <f>+IFERROR(VLOOKUP($AOR10,Consolidacion_respuestas!$B:$BM,MATCH(Cuadros!ANH9,Consolidacion_respuestas!$33:$33,0)-1,FALSE),"")</f>
        <v/>
      </c>
      <c r="ANI10" s="369" t="str">
        <f>+IFERROR(VLOOKUP($AOR10,Consolidacion_respuestas!$B:$BM,MATCH(Cuadros!ANI9,Consolidacion_respuestas!$33:$33,0)-1,FALSE),"")</f>
        <v/>
      </c>
      <c r="ANJ10" s="369" t="str">
        <f>+IFERROR(VLOOKUP($AOR10,Consolidacion_respuestas!$B:$BM,MATCH(Cuadros!ANJ9,Consolidacion_respuestas!$33:$33,0)-1,FALSE),"")</f>
        <v/>
      </c>
      <c r="ANK10" s="345" t="str">
        <f>+IFERROR(VLOOKUP(AOR10,Consolidacion_respuestas!$B:$BM,MATCH(ANK9,Consolidacion_respuestas!$33:$33,0)-1,FALSE),"")</f>
        <v/>
      </c>
      <c r="ANL10" s="345" t="str">
        <f>+IFERROR(VLOOKUP($AOR10,Consolidacion_respuestas!$B:$BM,MATCH(Cuadros!ANL9,Consolidacion_respuestas!$33:$33,0)-1,FALSE),"")</f>
        <v/>
      </c>
      <c r="ANM10" s="345" t="str">
        <f>+IFERROR(VLOOKUP($AOR10,Consolidacion_respuestas!$B:$BM,MATCH(Cuadros!ANM9,Consolidacion_respuestas!$33:$33,0)-1,FALSE),"")</f>
        <v/>
      </c>
      <c r="ANN10" s="371" t="str">
        <f>+IFERROR(VLOOKUP(AOR10,Consolidacion_respuestas!$B:$BM,MATCH(ANN9,Consolidacion_respuestas!$33:$33,0)-1,FALSE),"")</f>
        <v/>
      </c>
      <c r="ANO10" s="371" t="str">
        <f>+IFERROR(VLOOKUP($AOR10,Consolidacion_respuestas!$B:$BM,MATCH(Cuadros!ANO9,Consolidacion_respuestas!$33:$33,0)-1,FALSE),"")</f>
        <v/>
      </c>
      <c r="ANP10" s="371" t="str">
        <f>+IFERROR(VLOOKUP($AOR10,Consolidacion_respuestas!$B:$BM,MATCH(Cuadros!ANP9,Consolidacion_respuestas!$33:$33,0)-1,FALSE),"")</f>
        <v/>
      </c>
      <c r="ANQ10" s="371" t="str">
        <f>+IFERROR(VLOOKUP(AOR10,Consolidacion_respuestas!$B:$BM,MATCH(ANQ9,Consolidacion_respuestas!$33:$33,0)-1,FALSE),"")</f>
        <v/>
      </c>
      <c r="ANR10" s="371" t="str">
        <f>+IFERROR(VLOOKUP($AOR10,Consolidacion_respuestas!$B:$BM,MATCH(Cuadros!ANR9,Consolidacion_respuestas!$33:$33,0)-1,FALSE),"")</f>
        <v/>
      </c>
      <c r="ANS10" s="371" t="str">
        <f>+IFERROR(VLOOKUP($AOR10,Consolidacion_respuestas!$B:$BM,MATCH(Cuadros!ANS9,Consolidacion_respuestas!$33:$33,0)-1,FALSE),"")</f>
        <v/>
      </c>
      <c r="ANT10" s="401" t="str">
        <f>+IFERROR(VLOOKUP(AOR10,Consolidacion_respuestas!$B:$BM,MATCH(ANT9,Consolidacion_respuestas!$33:$33,0)-1,FALSE),"")</f>
        <v/>
      </c>
      <c r="ANU10" s="401" t="str">
        <f>+IFERROR(VLOOKUP($AOR10,Consolidacion_respuestas!$B:$BM,MATCH(Cuadros!ANU9,Consolidacion_respuestas!$33:$33,0)-1,FALSE),"")</f>
        <v/>
      </c>
      <c r="ANV10" s="371" t="str">
        <f>+IFERROR(VLOOKUP(AOR10,Consolidacion_respuestas!$B:$BM,MATCH(ANV9,Consolidacion_respuestas!$33:$33,0)-1,FALSE),"")</f>
        <v/>
      </c>
      <c r="ANW10" s="371" t="str">
        <f>+IFERROR(VLOOKUP($AOR10,Consolidacion_respuestas!$B:$BM,MATCH(Cuadros!ANW9,Consolidacion_respuestas!$33:$33,0)-1,FALSE),"")</f>
        <v/>
      </c>
      <c r="ANX10" s="371" t="str">
        <f>+IFERROR(VLOOKUP($AOR10,Consolidacion_respuestas!$B:$BM,MATCH(Cuadros!ANX9,Consolidacion_respuestas!$33:$33,0)-1,FALSE),"")</f>
        <v/>
      </c>
      <c r="ANY10" s="371" t="str">
        <f>+IFERROR(VLOOKUP(AOR10,Consolidacion_respuestas!$B:$BM,MATCH(ANY9,Consolidacion_respuestas!$33:$33,0)-1,FALSE),"")</f>
        <v/>
      </c>
      <c r="ANZ10" s="371" t="str">
        <f>+IFERROR(VLOOKUP($AOR10,Consolidacion_respuestas!$B:$BM,MATCH(Cuadros!ANZ9,Consolidacion_respuestas!$33:$33,0)-1,FALSE),"")</f>
        <v/>
      </c>
      <c r="AOA10" s="371" t="str">
        <f>+IFERROR(VLOOKUP($AOR10,Consolidacion_respuestas!$B:$BM,MATCH(Cuadros!AOA9,Consolidacion_respuestas!$33:$33,0)-1,FALSE),"")</f>
        <v/>
      </c>
      <c r="AOB10" s="369" t="str">
        <f>+IFERROR(VLOOKUP(AOR10,Consolidacion_respuestas!$B:$BM,MATCH(AOB9,Consolidacion_respuestas!$33:$33,0)-1,FALSE),"")</f>
        <v/>
      </c>
      <c r="AOC10" s="369" t="str">
        <f>+IFERROR(VLOOKUP($AOR10,Consolidacion_respuestas!$B:$BM,MATCH(Cuadros!AOC9,Consolidacion_respuestas!$33:$33,0)-1,FALSE),"")</f>
        <v/>
      </c>
      <c r="AOD10" s="402" t="str">
        <f>+IFERROR(VLOOKUP(AOR10,Consolidacion_respuestas!$B:$BM,MATCH(AOD9,Consolidacion_respuestas!$33:$33,0)-1,FALSE),"")</f>
        <v/>
      </c>
      <c r="AOE10" s="402" t="str">
        <f>+IFERROR(VLOOKUP($AOR10,Consolidacion_respuestas!$B:$BM,MATCH(Cuadros!AOE9,Consolidacion_respuestas!$33:$33,0)-1,FALSE),"")</f>
        <v/>
      </c>
      <c r="AOF10" s="371" t="str">
        <f>+IFERROR(VLOOKUP(AOR10,Consolidacion_respuestas!$B:$BM,MATCH(AOF9,Consolidacion_respuestas!$33:$33,0)-1,FALSE),"")</f>
        <v/>
      </c>
      <c r="AOG10" s="371" t="str">
        <f>+IFERROR(VLOOKUP($AOR10,Consolidacion_respuestas!$B:$BM,MATCH(Cuadros!AOG9,Consolidacion_respuestas!$33:$33,0)-1,FALSE),"")</f>
        <v/>
      </c>
      <c r="AOH10" s="371" t="str">
        <f>+IFERROR(VLOOKUP($AOR10,Consolidacion_respuestas!$B:$BM,MATCH(Cuadros!AOH9,Consolidacion_respuestas!$33:$33,0)-1,FALSE),"")</f>
        <v/>
      </c>
      <c r="AOI10" s="371" t="str">
        <f>+IFERROR(VLOOKUP(AOR10,Consolidacion_respuestas!$B:$BM,MATCH(AOI9,Consolidacion_respuestas!$33:$33,0)-1,FALSE),"")</f>
        <v/>
      </c>
      <c r="AOJ10" s="371" t="str">
        <f>+IFERROR(VLOOKUP($AOR10,Consolidacion_respuestas!$B:$BM,MATCH(Cuadros!AOJ9,Consolidacion_respuestas!$33:$33,0)-1,FALSE),"")</f>
        <v/>
      </c>
      <c r="AOK10" s="371" t="str">
        <f>+IFERROR(VLOOKUP($AOR10,Consolidacion_respuestas!$B:$BM,MATCH(Cuadros!AOK9,Consolidacion_respuestas!$33:$33,0)-1,FALSE),"")</f>
        <v/>
      </c>
      <c r="AOL10" s="345" t="str">
        <f>+IFERROR(VLOOKUP(AOR10,Consolidacion_respuestas!$B:$BM,MATCH(AOL9,Consolidacion_respuestas!$33:$33,0)-1,FALSE),"")</f>
        <v/>
      </c>
      <c r="AOM10" s="345" t="str">
        <f>+IFERROR(VLOOKUP($AOR10,Consolidacion_respuestas!$B:$BM,MATCH(Cuadros!AOM9,Consolidacion_respuestas!$33:$33,0)-1,FALSE),"")</f>
        <v/>
      </c>
      <c r="AON10" s="345" t="str">
        <f>+IFERROR(VLOOKUP($AOR10,Consolidacion_respuestas!$B:$BM,MATCH(Cuadros!AON9,Consolidacion_respuestas!$33:$33,0)-1,FALSE),"")</f>
        <v/>
      </c>
      <c r="AOO10" s="369" t="str">
        <f>+IFERROR(VLOOKUP(AOR10,Consolidacion_respuestas!$B:$BM,MATCH(AOO9,Consolidacion_respuestas!$33:$33,0)-1,FALSE),"")</f>
        <v/>
      </c>
      <c r="AOP10" s="369" t="str">
        <f>+IFERROR(VLOOKUP($AOR10,Consolidacion_respuestas!$B:$BM,MATCH(Cuadros!AOP9,Consolidacion_respuestas!$33:$33,0)-1,FALSE),"")</f>
        <v/>
      </c>
      <c r="AOQ10" s="369" t="str">
        <f>+IFERROR(VLOOKUP($AOR10,Consolidacion_respuestas!$B:$BM,MATCH(Cuadros!AOQ9,Consolidacion_respuestas!$33:$33,0)-1,FALSE),"")</f>
        <v/>
      </c>
      <c r="AOR10" s="389"/>
      <c r="AOS10" s="389"/>
      <c r="AOT10" s="389"/>
      <c r="AOU10" s="389"/>
      <c r="AOV10" s="389"/>
      <c r="AOW10" s="389"/>
      <c r="AOX10" s="157" t="str">
        <f>+AMW10&amp;"-R" &amp; RIGHT(AOL10,1)</f>
        <v>-R</v>
      </c>
    </row>
    <row r="11" spans="1:1090" s="15" customFormat="1" ht="30" customHeight="1">
      <c r="FS11" s="262" t="str">
        <f>"Versión:" &amp; Var!$F$10</f>
        <v>Versión:7        05/02/2026</v>
      </c>
      <c r="FT11" s="262"/>
      <c r="FU11" s="262"/>
      <c r="FV11" s="262"/>
      <c r="FW11" s="262"/>
      <c r="FX11" s="262"/>
      <c r="FY11" s="257" t="str">
        <f>+Var!$F$21</f>
        <v>Material de Intendencia III</v>
      </c>
      <c r="FZ11" s="257"/>
      <c r="GA11" s="257"/>
      <c r="GB11" s="257"/>
      <c r="GC11" s="257"/>
      <c r="GD11" s="257"/>
      <c r="GE11" s="257"/>
      <c r="GF11" s="257"/>
      <c r="GG11" s="257"/>
      <c r="GH11" s="257"/>
      <c r="GI11" s="257"/>
      <c r="GJ11" s="257"/>
      <c r="GK11" s="257"/>
      <c r="GL11" s="257"/>
      <c r="GM11" s="257"/>
      <c r="GN11" s="257"/>
      <c r="GO11" s="60"/>
      <c r="GP11" s="60"/>
      <c r="GQ11" s="60"/>
      <c r="GR11" s="60"/>
      <c r="GS11" s="60"/>
      <c r="GT11" s="60"/>
      <c r="GU11" s="53"/>
      <c r="GV11" s="53"/>
      <c r="GW11" s="53"/>
      <c r="GX11" s="53"/>
      <c r="GY11" s="53"/>
      <c r="GZ11" s="262" t="str">
        <f>"Versión:" &amp; Var!$F$10</f>
        <v>Versión:7        05/02/2026</v>
      </c>
      <c r="HA11" s="262"/>
      <c r="HB11" s="262"/>
      <c r="HC11" s="262"/>
      <c r="HD11" s="262"/>
      <c r="HE11" s="262"/>
      <c r="HF11" s="257" t="str">
        <f>+Var!$F$21</f>
        <v>Material de Intendencia III</v>
      </c>
      <c r="HG11" s="257"/>
      <c r="HH11" s="257"/>
      <c r="HI11" s="257"/>
      <c r="HJ11" s="257"/>
      <c r="HK11" s="257"/>
      <c r="HL11" s="257"/>
      <c r="HM11" s="257"/>
      <c r="HN11" s="257"/>
      <c r="HO11" s="257"/>
      <c r="HP11" s="257"/>
      <c r="HQ11" s="257"/>
      <c r="HR11" s="257"/>
      <c r="HS11" s="257"/>
      <c r="HT11" s="257"/>
      <c r="HU11" s="257"/>
      <c r="HV11" s="60"/>
      <c r="HW11" s="60"/>
      <c r="HX11" s="60"/>
      <c r="HY11" s="60"/>
      <c r="HZ11" s="60"/>
      <c r="IA11" s="60"/>
      <c r="IB11" s="53"/>
      <c r="IC11" s="53"/>
      <c r="ID11" s="53"/>
      <c r="IE11" s="53"/>
      <c r="IF11" s="53"/>
      <c r="IG11" s="262" t="str">
        <f>"Versión:" &amp; Var!$F$10</f>
        <v>Versión:7        05/02/2026</v>
      </c>
      <c r="IH11" s="262"/>
      <c r="II11" s="262"/>
      <c r="IJ11" s="262"/>
      <c r="IK11" s="262"/>
      <c r="IL11" s="262"/>
      <c r="IM11" s="257" t="str">
        <f>+Var!$F$21</f>
        <v>Material de Intendencia III</v>
      </c>
      <c r="IN11" s="257"/>
      <c r="IO11" s="257"/>
      <c r="IP11" s="257"/>
      <c r="IQ11" s="257"/>
      <c r="IR11" s="257"/>
      <c r="IS11" s="257"/>
      <c r="IT11" s="257"/>
      <c r="IU11" s="257"/>
      <c r="IV11" s="257"/>
      <c r="IW11" s="257"/>
      <c r="IX11" s="257"/>
      <c r="IY11" s="257"/>
      <c r="IZ11" s="257"/>
      <c r="JA11" s="257"/>
      <c r="JB11" s="257"/>
      <c r="JC11" s="60"/>
      <c r="JD11" s="60"/>
      <c r="JE11" s="60"/>
      <c r="JF11" s="60"/>
      <c r="JG11" s="60"/>
      <c r="JH11" s="60"/>
      <c r="JK11" s="495" t="s">
        <v>185</v>
      </c>
      <c r="JL11" s="495"/>
      <c r="JM11" s="495"/>
      <c r="JN11" s="495"/>
      <c r="JO11" s="495"/>
      <c r="JP11" s="495"/>
      <c r="JQ11" s="495"/>
      <c r="JR11" s="495"/>
      <c r="JS11" s="495"/>
      <c r="JT11" s="495"/>
      <c r="JU11" s="495"/>
      <c r="JV11" s="495"/>
      <c r="JW11" s="495"/>
      <c r="JX11" s="495"/>
      <c r="JY11" s="495"/>
      <c r="JZ11" s="495"/>
      <c r="KA11" s="495"/>
      <c r="KB11" s="495"/>
      <c r="KC11" s="495"/>
      <c r="KD11" s="495"/>
      <c r="KE11" s="495"/>
      <c r="KF11" s="495"/>
      <c r="KG11" s="495"/>
      <c r="KN11" s="37"/>
      <c r="KO11" s="37"/>
      <c r="KP11" s="37"/>
      <c r="KQ11" s="37"/>
      <c r="KR11" s="37"/>
      <c r="KS11" s="37"/>
      <c r="KT11" s="37"/>
      <c r="KU11" s="37"/>
      <c r="KV11" s="37"/>
      <c r="KW11" s="37"/>
      <c r="KX11" s="42"/>
      <c r="KY11" s="42"/>
      <c r="KZ11" s="42"/>
      <c r="LA11" s="42"/>
      <c r="LB11" s="42"/>
      <c r="LH11" s="37"/>
      <c r="LI11" s="37"/>
      <c r="LJ11" s="38"/>
      <c r="LK11" s="38"/>
      <c r="LP11" s="19">
        <v>1</v>
      </c>
      <c r="LQ11" s="37"/>
      <c r="LR11" s="37"/>
      <c r="LS11" s="37"/>
      <c r="LT11" s="42"/>
      <c r="LU11" s="42"/>
      <c r="LV11" s="42"/>
      <c r="NH11" s="271" t="s">
        <v>1325</v>
      </c>
      <c r="NI11" s="271"/>
      <c r="NJ11" s="271"/>
      <c r="NK11" s="371">
        <f ca="1">+NK10+NK9</f>
        <v>0</v>
      </c>
      <c r="NL11" s="371"/>
      <c r="NM11" s="371"/>
      <c r="NN11" s="371"/>
      <c r="NV11" s="271" t="s">
        <v>3923</v>
      </c>
      <c r="NW11" s="271"/>
      <c r="NX11" s="271"/>
      <c r="NY11" s="371">
        <f ca="1">+NY10+NY9</f>
        <v>0</v>
      </c>
      <c r="NZ11" s="371"/>
      <c r="OA11" s="371"/>
      <c r="OB11" s="371"/>
      <c r="OC11"/>
      <c r="OD11"/>
      <c r="OE11"/>
      <c r="OF11"/>
      <c r="OG11"/>
      <c r="OH11"/>
      <c r="OI11"/>
      <c r="OJ11"/>
      <c r="OK11"/>
      <c r="OL11"/>
      <c r="OM11"/>
      <c r="PN11"/>
      <c r="PO11"/>
      <c r="PP11"/>
      <c r="PQ11"/>
      <c r="PR11"/>
      <c r="PS11"/>
      <c r="PT11"/>
      <c r="PU11"/>
      <c r="PV11"/>
      <c r="PW11"/>
      <c r="PX11"/>
      <c r="QY11"/>
      <c r="QZ11"/>
      <c r="RA11"/>
      <c r="TC11" s="292"/>
      <c r="ZL11" s="75" t="e">
        <f>IFERROR(IF(ZL10="Ítem",1,ROW()-ROW(SolCotizacion!#REF!)),ROW()-ROW(SolCotizacion!#REF!))</f>
        <v>#REF!</v>
      </c>
      <c r="ZM11" s="439" t="s">
        <v>1465</v>
      </c>
      <c r="ZN11" s="440"/>
      <c r="ZO11" s="440"/>
      <c r="ZP11" s="440"/>
      <c r="ZQ11" s="440"/>
      <c r="ZR11" s="440"/>
      <c r="ZS11" s="440"/>
      <c r="ZT11" s="440"/>
      <c r="ZU11" s="440"/>
      <c r="ZV11" s="440"/>
      <c r="ZW11" s="440"/>
      <c r="ZX11" s="441"/>
      <c r="ZY11" s="439"/>
      <c r="ZZ11" s="440"/>
      <c r="AAA11" s="440"/>
      <c r="AAB11" s="440"/>
      <c r="AAC11" s="440"/>
      <c r="AAD11" s="440"/>
      <c r="AAE11" s="440"/>
      <c r="AAF11" s="440"/>
      <c r="AAG11" s="440"/>
      <c r="AAH11" s="440"/>
      <c r="AAI11" s="440"/>
      <c r="AAJ11" s="440"/>
      <c r="AAK11" s="440"/>
      <c r="AAL11" s="440"/>
      <c r="AAM11" s="441"/>
      <c r="ACQ11" s="271" t="s">
        <v>1325</v>
      </c>
      <c r="ACR11" s="271"/>
      <c r="ACS11" s="271"/>
      <c r="ACT11" s="371">
        <f>+ACT10+ACT9</f>
        <v>0</v>
      </c>
      <c r="ACU11" s="371"/>
      <c r="ACV11" s="371"/>
      <c r="ACW11" s="371"/>
    </row>
    <row r="12" spans="1:1090" ht="30" customHeight="1" thickBot="1">
      <c r="FS12" s="263"/>
      <c r="FT12" s="263"/>
      <c r="FU12" s="263"/>
      <c r="FV12" s="263"/>
      <c r="FW12" s="263"/>
      <c r="FX12" s="263"/>
      <c r="FY12" s="257"/>
      <c r="FZ12" s="257"/>
      <c r="GA12" s="257"/>
      <c r="GB12" s="257"/>
      <c r="GC12" s="257"/>
      <c r="GD12" s="257"/>
      <c r="GE12" s="257"/>
      <c r="GF12" s="257"/>
      <c r="GG12" s="257"/>
      <c r="GH12" s="257"/>
      <c r="GI12" s="257"/>
      <c r="GJ12" s="257"/>
      <c r="GK12" s="257"/>
      <c r="GL12" s="257"/>
      <c r="GM12" s="257"/>
      <c r="GN12" s="257"/>
      <c r="GO12" s="60"/>
      <c r="GP12" s="60"/>
      <c r="GQ12" s="60"/>
      <c r="GR12" s="60"/>
      <c r="GS12" s="60"/>
      <c r="GT12" s="60"/>
      <c r="GU12" s="53"/>
      <c r="GV12" s="53"/>
      <c r="GW12" s="53"/>
      <c r="GX12" s="53"/>
      <c r="GY12" s="53"/>
      <c r="GZ12" s="263"/>
      <c r="HA12" s="263"/>
      <c r="HB12" s="263"/>
      <c r="HC12" s="263"/>
      <c r="HD12" s="263"/>
      <c r="HE12" s="263"/>
      <c r="HF12" s="257"/>
      <c r="HG12" s="257"/>
      <c r="HH12" s="257"/>
      <c r="HI12" s="257"/>
      <c r="HJ12" s="257"/>
      <c r="HK12" s="257"/>
      <c r="HL12" s="257"/>
      <c r="HM12" s="257"/>
      <c r="HN12" s="257"/>
      <c r="HO12" s="257"/>
      <c r="HP12" s="257"/>
      <c r="HQ12" s="257"/>
      <c r="HR12" s="257"/>
      <c r="HS12" s="257"/>
      <c r="HT12" s="257"/>
      <c r="HU12" s="257"/>
      <c r="HV12" s="60"/>
      <c r="HW12" s="60"/>
      <c r="HX12" s="60"/>
      <c r="HY12" s="60"/>
      <c r="HZ12" s="60"/>
      <c r="IA12" s="60"/>
      <c r="IB12" s="53"/>
      <c r="IC12" s="53"/>
      <c r="ID12" s="53"/>
      <c r="IE12" s="53"/>
      <c r="IF12" s="53"/>
      <c r="IG12" s="263"/>
      <c r="IH12" s="263"/>
      <c r="II12" s="263"/>
      <c r="IJ12" s="263"/>
      <c r="IK12" s="263"/>
      <c r="IL12" s="263"/>
      <c r="IM12" s="257"/>
      <c r="IN12" s="257"/>
      <c r="IO12" s="257"/>
      <c r="IP12" s="257"/>
      <c r="IQ12" s="257"/>
      <c r="IR12" s="257"/>
      <c r="IS12" s="257"/>
      <c r="IT12" s="257"/>
      <c r="IU12" s="257"/>
      <c r="IV12" s="257"/>
      <c r="IW12" s="257"/>
      <c r="IX12" s="257"/>
      <c r="IY12" s="257"/>
      <c r="IZ12" s="257"/>
      <c r="JA12" s="257"/>
      <c r="JB12" s="257"/>
      <c r="JC12" s="60"/>
      <c r="JD12" s="60"/>
      <c r="JE12" s="60"/>
      <c r="JF12" s="60"/>
      <c r="JG12" s="60"/>
      <c r="JH12" s="60"/>
      <c r="JK12" s="495"/>
      <c r="JL12" s="495"/>
      <c r="JM12" s="495"/>
      <c r="JN12" s="495"/>
      <c r="JO12" s="495"/>
      <c r="JP12" s="495"/>
      <c r="JQ12" s="495"/>
      <c r="JR12" s="495"/>
      <c r="JS12" s="495"/>
      <c r="JT12" s="495"/>
      <c r="JU12" s="495"/>
      <c r="JV12" s="495"/>
      <c r="JW12" s="495"/>
      <c r="JX12" s="495"/>
      <c r="JY12" s="495"/>
      <c r="JZ12" s="495"/>
      <c r="KA12" s="495"/>
      <c r="KB12" s="495"/>
      <c r="KC12" s="495"/>
      <c r="KD12" s="495"/>
      <c r="KE12" s="495"/>
      <c r="KF12" s="495"/>
      <c r="KG12" s="495"/>
      <c r="NV12" s="271" t="s">
        <v>3928</v>
      </c>
      <c r="NW12" s="271"/>
      <c r="NX12" s="271"/>
      <c r="NY12" s="414" t="str">
        <f ca="1">+IFERROR(ROUND(ResCotizacion!$AE$22/NY11,0),"")</f>
        <v/>
      </c>
      <c r="NZ12" s="415"/>
      <c r="OA12" s="415"/>
      <c r="OB12" s="416"/>
      <c r="TC12" s="293" t="s">
        <v>162</v>
      </c>
      <c r="VK12" t="s">
        <v>1392</v>
      </c>
      <c r="ZL12" s="75" t="e">
        <f>IFERROR(IF(ZL11="Ítem",1,ROW()-ROW(SolCotizacion!#REF!)),ROW()-ROW(SolCotizacion!#REF!))</f>
        <v>#REF!</v>
      </c>
      <c r="ZM12" s="439" t="s">
        <v>1466</v>
      </c>
      <c r="ZN12" s="440"/>
      <c r="ZO12" s="440"/>
      <c r="ZP12" s="440"/>
      <c r="ZQ12" s="440"/>
      <c r="ZR12" s="440"/>
      <c r="ZS12" s="440"/>
      <c r="ZT12" s="440"/>
      <c r="ZU12" s="440"/>
      <c r="ZV12" s="440"/>
      <c r="ZW12" s="440"/>
      <c r="ZX12" s="441"/>
      <c r="ZY12" s="439"/>
      <c r="ZZ12" s="440"/>
      <c r="AAA12" s="440"/>
      <c r="AAB12" s="440"/>
      <c r="AAC12" s="440"/>
      <c r="AAD12" s="440"/>
      <c r="AAE12" s="440"/>
      <c r="AAF12" s="440"/>
      <c r="AAG12" s="440"/>
      <c r="AAH12" s="440"/>
      <c r="AAI12" s="440"/>
      <c r="AAJ12" s="440"/>
      <c r="AAK12" s="440"/>
      <c r="AAL12" s="440"/>
      <c r="AAM12" s="441"/>
    </row>
    <row r="13" spans="1:1090" ht="30" customHeight="1">
      <c r="O13" s="18"/>
      <c r="P13" s="18"/>
      <c r="Q13" s="18"/>
      <c r="R13" s="18"/>
      <c r="S13" s="18"/>
      <c r="T13" s="18"/>
      <c r="U13" s="18"/>
      <c r="V13" s="18"/>
      <c r="FS13" s="259" t="s">
        <v>3909</v>
      </c>
      <c r="FT13" s="259"/>
      <c r="FU13" s="259"/>
      <c r="FV13" s="259"/>
      <c r="FW13" s="259"/>
      <c r="FX13" s="259"/>
      <c r="FY13" s="259"/>
      <c r="FZ13" s="259"/>
      <c r="GA13" s="259"/>
      <c r="GB13" s="259"/>
      <c r="GC13" s="259"/>
      <c r="GD13" s="259"/>
      <c r="GE13" s="259"/>
      <c r="GF13" s="259"/>
      <c r="GG13" s="259"/>
      <c r="GH13" s="259"/>
      <c r="GI13" s="259"/>
      <c r="GJ13" s="259"/>
      <c r="GK13" s="259"/>
      <c r="GL13" s="259"/>
      <c r="GM13" s="259"/>
      <c r="GN13" s="259"/>
      <c r="GO13" s="259"/>
      <c r="GP13" s="259"/>
      <c r="GQ13" s="259"/>
      <c r="GR13" s="259"/>
      <c r="GS13" s="259"/>
      <c r="GT13" s="259"/>
      <c r="GZ13" s="259" t="s">
        <v>3909</v>
      </c>
      <c r="HA13" s="259"/>
      <c r="HB13" s="259"/>
      <c r="HC13" s="259"/>
      <c r="HD13" s="259"/>
      <c r="HE13" s="259"/>
      <c r="HF13" s="259"/>
      <c r="HG13" s="259"/>
      <c r="HH13" s="259"/>
      <c r="HI13" s="259"/>
      <c r="HJ13" s="259"/>
      <c r="HK13" s="259"/>
      <c r="HL13" s="259"/>
      <c r="HM13" s="259"/>
      <c r="HN13" s="259"/>
      <c r="HO13" s="259"/>
      <c r="HP13" s="259"/>
      <c r="HQ13" s="259"/>
      <c r="HR13" s="259"/>
      <c r="HS13" s="259"/>
      <c r="HT13" s="259"/>
      <c r="HU13" s="259"/>
      <c r="HV13" s="259"/>
      <c r="HW13" s="259"/>
      <c r="HX13" s="259"/>
      <c r="HY13" s="259"/>
      <c r="HZ13" s="259"/>
      <c r="IA13" s="259"/>
      <c r="IG13" s="259" t="s">
        <v>3909</v>
      </c>
      <c r="IH13" s="259"/>
      <c r="II13" s="259"/>
      <c r="IJ13" s="259"/>
      <c r="IK13" s="259"/>
      <c r="IL13" s="259"/>
      <c r="IM13" s="259"/>
      <c r="IN13" s="259"/>
      <c r="IO13" s="259"/>
      <c r="IP13" s="259"/>
      <c r="IQ13" s="259"/>
      <c r="IR13" s="259"/>
      <c r="IS13" s="259"/>
      <c r="IT13" s="259"/>
      <c r="IU13" s="259"/>
      <c r="IV13" s="259"/>
      <c r="IW13" s="259"/>
      <c r="IX13" s="259"/>
      <c r="IY13" s="259"/>
      <c r="IZ13" s="259"/>
      <c r="JA13" s="259"/>
      <c r="JB13" s="259"/>
      <c r="JC13" s="259"/>
      <c r="JD13" s="259"/>
      <c r="JE13" s="259"/>
      <c r="JF13" s="259"/>
      <c r="JG13" s="259"/>
      <c r="JH13" s="259"/>
      <c r="TC13" s="294"/>
      <c r="TQ13" s="127" t="s">
        <v>263</v>
      </c>
      <c r="TR13" s="503" t="s">
        <v>1266</v>
      </c>
      <c r="TS13" s="503"/>
      <c r="TT13" s="445" t="s">
        <v>1420</v>
      </c>
      <c r="TU13" s="446"/>
      <c r="TV13" s="446"/>
      <c r="TW13" s="446"/>
      <c r="TX13" s="446"/>
      <c r="TY13" s="446"/>
      <c r="TZ13" s="445" t="s">
        <v>1</v>
      </c>
      <c r="UA13" s="446"/>
      <c r="UB13" s="446"/>
      <c r="UC13" s="442" t="s">
        <v>156</v>
      </c>
      <c r="UD13" s="443"/>
      <c r="UE13" s="444"/>
      <c r="UF13" s="125" t="s">
        <v>1767</v>
      </c>
      <c r="UG13" s="125" t="s">
        <v>1324</v>
      </c>
      <c r="UH13" s="94" t="s">
        <v>1450</v>
      </c>
      <c r="UI13" s="442" t="s">
        <v>1905</v>
      </c>
      <c r="UJ13" s="444"/>
      <c r="UK13" s="503" t="s">
        <v>1908</v>
      </c>
      <c r="UL13" s="503"/>
      <c r="UM13" s="503" t="s">
        <v>1906</v>
      </c>
      <c r="UN13" s="503"/>
      <c r="UO13" s="442" t="s">
        <v>1907</v>
      </c>
      <c r="UP13" s="444"/>
      <c r="UQ13" s="503" t="s">
        <v>1768</v>
      </c>
      <c r="UR13" s="503"/>
      <c r="ZL13" s="75" t="e">
        <f>IFERROR(IF(ZL12="Ítem",1,ROW()-ROW(SolCotizacion!#REF!)),ROW()-ROW(SolCotizacion!#REF!))</f>
        <v>#REF!</v>
      </c>
      <c r="ZM13" s="439" t="s">
        <v>1467</v>
      </c>
      <c r="ZN13" s="440"/>
      <c r="ZO13" s="440"/>
      <c r="ZP13" s="440"/>
      <c r="ZQ13" s="440"/>
      <c r="ZR13" s="440"/>
      <c r="ZS13" s="440"/>
      <c r="ZT13" s="440"/>
      <c r="ZU13" s="440"/>
      <c r="ZV13" s="440"/>
      <c r="ZW13" s="440"/>
      <c r="ZX13" s="441"/>
      <c r="ZY13" s="439"/>
      <c r="ZZ13" s="440"/>
      <c r="AAA13" s="440"/>
      <c r="AAB13" s="440"/>
      <c r="AAC13" s="440"/>
      <c r="AAD13" s="440"/>
      <c r="AAE13" s="440"/>
      <c r="AAF13" s="440"/>
      <c r="AAG13" s="440"/>
      <c r="AAH13" s="440"/>
      <c r="AAI13" s="440"/>
      <c r="AAJ13" s="440"/>
      <c r="AAK13" s="440"/>
      <c r="AAL13" s="440"/>
      <c r="AAM13" s="441"/>
      <c r="AFM13" s="127" t="s">
        <v>263</v>
      </c>
      <c r="AFN13" s="503" t="s">
        <v>1266</v>
      </c>
      <c r="AFO13" s="503"/>
      <c r="AFP13" s="445" t="s">
        <v>1420</v>
      </c>
      <c r="AFQ13" s="446"/>
      <c r="AFR13" s="446"/>
      <c r="AFS13" s="446"/>
      <c r="AFT13" s="446"/>
      <c r="AFU13" s="446"/>
      <c r="AFV13" s="445" t="s">
        <v>1</v>
      </c>
      <c r="AFW13" s="446"/>
      <c r="AFX13" s="446"/>
      <c r="AFY13" s="442" t="s">
        <v>156</v>
      </c>
      <c r="AFZ13" s="443"/>
      <c r="AGA13" s="444"/>
      <c r="AGB13" s="125" t="s">
        <v>1767</v>
      </c>
      <c r="AGC13" s="125" t="s">
        <v>1324</v>
      </c>
      <c r="AGD13" s="94" t="s">
        <v>1450</v>
      </c>
      <c r="AGE13" s="442" t="s">
        <v>1905</v>
      </c>
      <c r="AGF13" s="444"/>
      <c r="AGG13" s="503" t="s">
        <v>1908</v>
      </c>
      <c r="AGH13" s="503"/>
      <c r="AGI13" s="503" t="s">
        <v>1906</v>
      </c>
      <c r="AGJ13" s="503"/>
      <c r="AGK13" s="442" t="s">
        <v>1907</v>
      </c>
      <c r="AGL13" s="444"/>
      <c r="AGM13" s="503" t="s">
        <v>1768</v>
      </c>
      <c r="AGN13" s="503"/>
    </row>
    <row r="14" spans="1:1090" ht="14.25" customHeight="1">
      <c r="P14" s="11"/>
      <c r="Q14" s="11"/>
      <c r="R14" s="11"/>
      <c r="S14" s="11"/>
      <c r="T14" s="11"/>
      <c r="U14" s="11"/>
      <c r="V14" s="11"/>
      <c r="TC14" s="299" t="s">
        <v>163</v>
      </c>
      <c r="TQ14" s="75">
        <f>IFERROR(IF(TQ13="Ítem",1,ROW()-ROW(SolCotizacion!#REF!)),ROW()-ROW(SolCotizacion!#REF!))</f>
        <v>1</v>
      </c>
      <c r="TR14" s="504"/>
      <c r="TS14" s="504"/>
      <c r="TT14" s="505" t="str">
        <f>+IFERROR(VLOOKUP($G14,Cat_Filtro1!$D:$U,MATCH(SolCotizacion!#REF!,Cat_Filtro1!$1:$1,0)-3,FALSE),"")</f>
        <v/>
      </c>
      <c r="TU14" s="505"/>
      <c r="TV14" s="505"/>
      <c r="TW14" s="505"/>
      <c r="TX14" s="505"/>
      <c r="TY14" s="505"/>
      <c r="TZ14" s="504"/>
      <c r="UA14" s="504"/>
      <c r="UB14" s="504"/>
      <c r="UC14" s="504"/>
      <c r="UD14" s="504"/>
      <c r="UE14" s="504"/>
      <c r="UF14" s="126" t="s">
        <v>240</v>
      </c>
      <c r="UG14" s="126" t="s">
        <v>1374</v>
      </c>
      <c r="UH14" s="126"/>
      <c r="UI14" s="504" t="s">
        <v>240</v>
      </c>
      <c r="UJ14" s="504"/>
      <c r="UK14" s="506" t="e">
        <f>+AVERAGEIF(Cat_Filtro1!PS:PS,SolCotizacion!PV14,Cat_Filtro1!PV:PV)</f>
        <v>#DIV/0!</v>
      </c>
      <c r="UL14" s="506"/>
      <c r="UM14" s="507" t="e">
        <f>+UK14/SUM(UK14:UL14)</f>
        <v>#DIV/0!</v>
      </c>
      <c r="UN14" s="507"/>
      <c r="UO14" s="508" t="s">
        <v>102</v>
      </c>
      <c r="UP14" s="508"/>
      <c r="UQ14" s="312"/>
      <c r="UR14" s="312"/>
      <c r="VK14" t="s">
        <v>1393</v>
      </c>
      <c r="ZL14" s="75" t="e">
        <f>IFERROR(IF(ZL13="Ítem",1,ROW()-ROW(SolCotizacion!#REF!)),ROW()-ROW(SolCotizacion!#REF!))</f>
        <v>#REF!</v>
      </c>
      <c r="ZM14" s="439" t="s">
        <v>1468</v>
      </c>
      <c r="ZN14" s="440"/>
      <c r="ZO14" s="440"/>
      <c r="ZP14" s="440"/>
      <c r="ZQ14" s="440"/>
      <c r="ZR14" s="440"/>
      <c r="ZS14" s="440"/>
      <c r="ZT14" s="440"/>
      <c r="ZU14" s="440"/>
      <c r="ZV14" s="440"/>
      <c r="ZW14" s="440"/>
      <c r="ZX14" s="441"/>
      <c r="ZY14" s="439"/>
      <c r="ZZ14" s="440"/>
      <c r="AAA14" s="440"/>
      <c r="AAB14" s="440"/>
      <c r="AAC14" s="440"/>
      <c r="AAD14" s="440"/>
      <c r="AAE14" s="440"/>
      <c r="AAF14" s="440"/>
      <c r="AAG14" s="440"/>
      <c r="AAH14" s="440"/>
      <c r="AAI14" s="440"/>
      <c r="AAJ14" s="440"/>
      <c r="AAK14" s="440"/>
      <c r="AAL14" s="440"/>
      <c r="AAM14" s="441"/>
    </row>
    <row r="15" spans="1:1090">
      <c r="O15" s="11"/>
      <c r="P15" s="11"/>
      <c r="Q15" s="11"/>
      <c r="R15" s="11"/>
      <c r="S15" s="11"/>
      <c r="T15" s="11"/>
      <c r="U15" s="11"/>
      <c r="V15" s="11"/>
      <c r="TC15" s="299"/>
    </row>
    <row r="16" spans="1:1090">
      <c r="TC16" s="299" t="s">
        <v>259</v>
      </c>
      <c r="VK16" t="s">
        <v>1395</v>
      </c>
    </row>
    <row r="17" spans="1:583">
      <c r="TC17" s="299"/>
      <c r="VK17" t="s">
        <v>1396</v>
      </c>
    </row>
    <row r="18" spans="1:583">
      <c r="TC18" s="287" t="s">
        <v>164</v>
      </c>
      <c r="VK18" t="s">
        <v>1397</v>
      </c>
    </row>
    <row r="19" spans="1:583">
      <c r="A19">
        <f>+ROUND(A21,0)</f>
        <v>45</v>
      </c>
      <c r="TC19" s="287"/>
    </row>
    <row r="20" spans="1:583" ht="14.25" customHeight="1">
      <c r="TC20" s="300" t="s">
        <v>165</v>
      </c>
    </row>
    <row r="21" spans="1:583">
      <c r="A21">
        <v>45.384512000000001</v>
      </c>
      <c r="TC21" s="294"/>
    </row>
    <row r="22" spans="1:583">
      <c r="A22">
        <v>12</v>
      </c>
      <c r="TC22" s="287" t="s">
        <v>166</v>
      </c>
    </row>
    <row r="23" spans="1:583">
      <c r="TC23" s="287"/>
    </row>
    <row r="24" spans="1:583">
      <c r="TC24" s="300" t="s">
        <v>167</v>
      </c>
    </row>
    <row r="25" spans="1:583">
      <c r="A25">
        <f>+A22*A21</f>
        <v>544.61414400000001</v>
      </c>
      <c r="TC25" s="294"/>
    </row>
    <row r="26" spans="1:583">
      <c r="A26">
        <f>+A25/A22</f>
        <v>45.384512000000001</v>
      </c>
      <c r="TC26" s="287" t="s">
        <v>1366</v>
      </c>
    </row>
    <row r="27" spans="1:583">
      <c r="TC27" s="288"/>
    </row>
  </sheetData>
  <sheetProtection algorithmName="SHA-512" hashValue="wkr/U+IhFSTKATJn9vkIfcx0ZpWojRdoGi79bxfLOYPDy9XbB7ZSoCh3WJjwkwaZHqscp5CSq+eTKPZ8hNxzdw==" saltValue="fGS1OH5VGSNc9J9/vhka9g==" spinCount="100000" sheet="1" objects="1" scenarios="1"/>
  <mergeCells count="345">
    <mergeCell ref="IG11:IL11"/>
    <mergeCell ref="IM11:JB12"/>
    <mergeCell ref="IG12:IL12"/>
    <mergeCell ref="IG13:JH13"/>
    <mergeCell ref="AME9:AMG9"/>
    <mergeCell ref="AMH9:AMK9"/>
    <mergeCell ref="AKF10:AKI10"/>
    <mergeCell ref="OV9:OW9"/>
    <mergeCell ref="OX9:OZ9"/>
    <mergeCell ref="PD9:PE9"/>
    <mergeCell ref="PF9:PG9"/>
    <mergeCell ref="PH9:PJ9"/>
    <mergeCell ref="OV10:OW10"/>
    <mergeCell ref="OX10:OZ10"/>
    <mergeCell ref="PD10:PE10"/>
    <mergeCell ref="PF10:PG10"/>
    <mergeCell ref="PH10:PJ10"/>
    <mergeCell ref="AJW9:AJY9"/>
    <mergeCell ref="AJL9:AJV9"/>
    <mergeCell ref="AJI9:AJK9"/>
    <mergeCell ref="AJI10:AJK10"/>
    <mergeCell ref="AJL10:AJV10"/>
    <mergeCell ref="AJW10:AJY10"/>
    <mergeCell ref="AJZ10:AKB10"/>
    <mergeCell ref="AKC10:AKE10"/>
    <mergeCell ref="YK10:YQ10"/>
    <mergeCell ref="YS10:YT10"/>
    <mergeCell ref="YU10:YV10"/>
    <mergeCell ref="OP9:OR9"/>
    <mergeCell ref="OP10:OR10"/>
    <mergeCell ref="AGM9:AGN9"/>
    <mergeCell ref="PA10:PC10"/>
    <mergeCell ref="OS9:OU9"/>
    <mergeCell ref="PA9:PC9"/>
    <mergeCell ref="ADP10:ADR10"/>
    <mergeCell ref="RE9:RG9"/>
    <mergeCell ref="RH9:RR9"/>
    <mergeCell ref="PK9:PM9"/>
    <mergeCell ref="VL9:VM9"/>
    <mergeCell ref="VN9:VT9"/>
    <mergeCell ref="VU9:VV9"/>
    <mergeCell ref="VW9:VX9"/>
    <mergeCell ref="VY9:WA9"/>
    <mergeCell ref="QA9:QC9"/>
    <mergeCell ref="QD9:QF9"/>
    <mergeCell ref="QG9:QH9"/>
    <mergeCell ref="QI9:QK9"/>
    <mergeCell ref="QL9:QN9"/>
    <mergeCell ref="MR10:MT10"/>
    <mergeCell ref="MX9:MZ9"/>
    <mergeCell ref="MX10:MZ10"/>
    <mergeCell ref="AGG9:AGH9"/>
    <mergeCell ref="AGI9:AGJ9"/>
    <mergeCell ref="AGK9:AGL9"/>
    <mergeCell ref="YH9:YJ9"/>
    <mergeCell ref="YK9:YQ9"/>
    <mergeCell ref="YS9:YT9"/>
    <mergeCell ref="YU9:YV9"/>
    <mergeCell ref="YY9:ZB9"/>
    <mergeCell ref="ZC9:ZD9"/>
    <mergeCell ref="ZE9:ZF9"/>
    <mergeCell ref="YF10:YG10"/>
    <mergeCell ref="YH10:YJ10"/>
    <mergeCell ref="YY10:ZB10"/>
    <mergeCell ref="ZC10:ZD10"/>
    <mergeCell ref="ZE10:ZF10"/>
    <mergeCell ref="ADM9:ADO9"/>
    <mergeCell ref="ADP9:ADR9"/>
    <mergeCell ref="ADM10:ADO10"/>
    <mergeCell ref="QO9:QP9"/>
    <mergeCell ref="QQ9:QR9"/>
    <mergeCell ref="QS9:QU9"/>
    <mergeCell ref="AFN13:AFO13"/>
    <mergeCell ref="AFP13:AFU13"/>
    <mergeCell ref="AFV13:AFX13"/>
    <mergeCell ref="AFY13:AGA13"/>
    <mergeCell ref="AGE13:AGF13"/>
    <mergeCell ref="AGG13:AGH13"/>
    <mergeCell ref="AGI13:AGJ13"/>
    <mergeCell ref="AGK13:AGL13"/>
    <mergeCell ref="AGM13:AGN13"/>
    <mergeCell ref="TR14:TS14"/>
    <mergeCell ref="TT14:TY14"/>
    <mergeCell ref="TZ14:UB14"/>
    <mergeCell ref="UC14:UE14"/>
    <mergeCell ref="UI14:UJ14"/>
    <mergeCell ref="UK14:UL14"/>
    <mergeCell ref="UM14:UN14"/>
    <mergeCell ref="UO14:UP14"/>
    <mergeCell ref="UQ14:UR14"/>
    <mergeCell ref="TR13:TS13"/>
    <mergeCell ref="TT13:TY13"/>
    <mergeCell ref="TZ13:UB13"/>
    <mergeCell ref="UC13:UE13"/>
    <mergeCell ref="UI13:UJ13"/>
    <mergeCell ref="UK13:UL13"/>
    <mergeCell ref="UM13:UN13"/>
    <mergeCell ref="UO13:UP13"/>
    <mergeCell ref="UQ13:UR13"/>
    <mergeCell ref="GZ11:HE11"/>
    <mergeCell ref="GZ12:HE12"/>
    <mergeCell ref="FS11:FX11"/>
    <mergeCell ref="FS12:FX12"/>
    <mergeCell ref="ADI9:ADJ9"/>
    <mergeCell ref="ADK9:ADL9"/>
    <mergeCell ref="ADC10:ADE10"/>
    <mergeCell ref="ADF10:ADH10"/>
    <mergeCell ref="ADI10:ADJ10"/>
    <mergeCell ref="ADK10:ADL10"/>
    <mergeCell ref="ACQ9:ACS9"/>
    <mergeCell ref="ACT9:ACW9"/>
    <mergeCell ref="ACQ10:ACS10"/>
    <mergeCell ref="ACT10:ACW10"/>
    <mergeCell ref="ACQ11:ACS11"/>
    <mergeCell ref="ACT11:ACW11"/>
    <mergeCell ref="ADC9:ADE9"/>
    <mergeCell ref="ADF9:ADH9"/>
    <mergeCell ref="WK9:WL9"/>
    <mergeCell ref="YF9:YG9"/>
    <mergeCell ref="PK10:PM10"/>
    <mergeCell ref="MI9:MK9"/>
    <mergeCell ref="MI10:MK10"/>
    <mergeCell ref="MR9:MT9"/>
    <mergeCell ref="TC20:TC21"/>
    <mergeCell ref="TC22:TC23"/>
    <mergeCell ref="TC24:TC25"/>
    <mergeCell ref="TC26:TC27"/>
    <mergeCell ref="FY11:GN12"/>
    <mergeCell ref="FS13:GT13"/>
    <mergeCell ref="HF11:HU12"/>
    <mergeCell ref="GZ13:IA13"/>
    <mergeCell ref="TC9:TC11"/>
    <mergeCell ref="TC12:TC13"/>
    <mergeCell ref="TC14:TC15"/>
    <mergeCell ref="TC16:TC17"/>
    <mergeCell ref="TC18:TC19"/>
    <mergeCell ref="JK11:KG12"/>
    <mergeCell ref="ML9:MN9"/>
    <mergeCell ref="MO9:MQ9"/>
    <mergeCell ref="ML10:MN10"/>
    <mergeCell ref="MO10:MQ10"/>
    <mergeCell ref="LZ9:MA10"/>
    <mergeCell ref="MB9:MD10"/>
    <mergeCell ref="MU9:MW9"/>
    <mergeCell ref="MU10:MW10"/>
    <mergeCell ref="NH9:NJ9"/>
    <mergeCell ref="OS10:OU10"/>
    <mergeCell ref="EY9:FC9"/>
    <mergeCell ref="FD9:FK9"/>
    <mergeCell ref="LQ9:LS9"/>
    <mergeCell ref="LT9:LV9"/>
    <mergeCell ref="KN9:KR9"/>
    <mergeCell ref="KS9:KW9"/>
    <mergeCell ref="KX9:LB9"/>
    <mergeCell ref="LH9:LI9"/>
    <mergeCell ref="LJ9:LK9"/>
    <mergeCell ref="FS9:GT10"/>
    <mergeCell ref="GZ9:IA10"/>
    <mergeCell ref="JK9:KG10"/>
    <mergeCell ref="IG9:JH10"/>
    <mergeCell ref="DS10:DU10"/>
    <mergeCell ref="DV10:DX10"/>
    <mergeCell ref="DY10:EA10"/>
    <mergeCell ref="EB10:ED10"/>
    <mergeCell ref="EJ9:EQ9"/>
    <mergeCell ref="EJ10:EQ10"/>
    <mergeCell ref="DS9:DU9"/>
    <mergeCell ref="DV9:DX9"/>
    <mergeCell ref="DY9:EA9"/>
    <mergeCell ref="EB9:ED9"/>
    <mergeCell ref="EE9:EG9"/>
    <mergeCell ref="EE10:EG10"/>
    <mergeCell ref="DE9:DG9"/>
    <mergeCell ref="DH9:DJ9"/>
    <mergeCell ref="DK9:DM9"/>
    <mergeCell ref="DB10:DD10"/>
    <mergeCell ref="DE10:DG10"/>
    <mergeCell ref="DH10:DJ10"/>
    <mergeCell ref="DK10:DM10"/>
    <mergeCell ref="K10:N10"/>
    <mergeCell ref="W9:Z9"/>
    <mergeCell ref="W10:Z10"/>
    <mergeCell ref="BJ9:BL9"/>
    <mergeCell ref="BM9:BO9"/>
    <mergeCell ref="BJ10:BL10"/>
    <mergeCell ref="BM10:BO10"/>
    <mergeCell ref="O9:R9"/>
    <mergeCell ref="O10:R10"/>
    <mergeCell ref="S10:V10"/>
    <mergeCell ref="K9:N9"/>
    <mergeCell ref="S9:V9"/>
    <mergeCell ref="AL10:AO10"/>
    <mergeCell ref="AA10:AC10"/>
    <mergeCell ref="AD10:AF10"/>
    <mergeCell ref="AD9:AF9"/>
    <mergeCell ref="CO9:CU9"/>
    <mergeCell ref="BZ9:CB9"/>
    <mergeCell ref="BW10:BY10"/>
    <mergeCell ref="BZ10:CB10"/>
    <mergeCell ref="DB9:DD9"/>
    <mergeCell ref="AT9:AV9"/>
    <mergeCell ref="AW9:BB9"/>
    <mergeCell ref="AA9:AC9"/>
    <mergeCell ref="CJ9:CN9"/>
    <mergeCell ref="BW9:BY9"/>
    <mergeCell ref="AL9:AO9"/>
    <mergeCell ref="QV9:QX9"/>
    <mergeCell ref="QA10:QC10"/>
    <mergeCell ref="QD10:QF10"/>
    <mergeCell ref="QG10:QH10"/>
    <mergeCell ref="QI10:QK10"/>
    <mergeCell ref="QL10:QN10"/>
    <mergeCell ref="QO10:QP10"/>
    <mergeCell ref="WB9:WC9"/>
    <mergeCell ref="WH9:WJ9"/>
    <mergeCell ref="RY9:SA9"/>
    <mergeCell ref="SB9:SD9"/>
    <mergeCell ref="SE9:SH9"/>
    <mergeCell ref="SI9:SK9"/>
    <mergeCell ref="SL9:SN9"/>
    <mergeCell ref="TR9:TS9"/>
    <mergeCell ref="TT9:TZ9"/>
    <mergeCell ref="UA9:UB9"/>
    <mergeCell ref="UC9:UD9"/>
    <mergeCell ref="UE9:UG9"/>
    <mergeCell ref="UH9:UI9"/>
    <mergeCell ref="UN9:UP9"/>
    <mergeCell ref="UQ9:UR9"/>
    <mergeCell ref="UJ9:UK9"/>
    <mergeCell ref="UL9:UM9"/>
    <mergeCell ref="WD9:WE9"/>
    <mergeCell ref="WF9:WG9"/>
    <mergeCell ref="AEU9:AEV9"/>
    <mergeCell ref="AEW9:AEX9"/>
    <mergeCell ref="AEY9:AEZ9"/>
    <mergeCell ref="AEB9:AEC9"/>
    <mergeCell ref="ZY14:AAM14"/>
    <mergeCell ref="ZM9:ZX9"/>
    <mergeCell ref="ZY9:AAM9"/>
    <mergeCell ref="ZM10:ZX10"/>
    <mergeCell ref="ZY10:AAM10"/>
    <mergeCell ref="AAS9:AAU10"/>
    <mergeCell ref="ZM11:ZX11"/>
    <mergeCell ref="ZY11:AAM11"/>
    <mergeCell ref="ZM12:ZX12"/>
    <mergeCell ref="ZY12:AAM12"/>
    <mergeCell ref="ZM13:ZX13"/>
    <mergeCell ref="ZY13:AAM13"/>
    <mergeCell ref="ZM14:ZX14"/>
    <mergeCell ref="NH10:NJ10"/>
    <mergeCell ref="NK10:NN10"/>
    <mergeCell ref="NH11:NJ11"/>
    <mergeCell ref="NK11:NN11"/>
    <mergeCell ref="NK9:NN9"/>
    <mergeCell ref="AIO9:AIQ9"/>
    <mergeCell ref="AIO10:AIQ10"/>
    <mergeCell ref="AKC9:AKE9"/>
    <mergeCell ref="AKF9:AKI9"/>
    <mergeCell ref="AJZ9:AKB9"/>
    <mergeCell ref="AIA9:AIC9"/>
    <mergeCell ref="AGZ10:AHB10"/>
    <mergeCell ref="AHC10:AHE10"/>
    <mergeCell ref="AHF10:AHH10"/>
    <mergeCell ref="AHI10:AHK10"/>
    <mergeCell ref="AHL10:AHN10"/>
    <mergeCell ref="AHO10:AHQ10"/>
    <mergeCell ref="AHR10:AHT10"/>
    <mergeCell ref="AHU10:AHW10"/>
    <mergeCell ref="AHX10:AHZ10"/>
    <mergeCell ref="AIA10:AIC10"/>
    <mergeCell ref="AGZ9:AHB9"/>
    <mergeCell ref="AHC9:AHE9"/>
    <mergeCell ref="AHF9:AHH9"/>
    <mergeCell ref="NY9:OB9"/>
    <mergeCell ref="NV10:NX10"/>
    <mergeCell ref="NY10:OB10"/>
    <mergeCell ref="NV11:NX11"/>
    <mergeCell ref="NY11:OB11"/>
    <mergeCell ref="NV12:NX12"/>
    <mergeCell ref="NY12:OB12"/>
    <mergeCell ref="AKS9:AKU9"/>
    <mergeCell ref="ALM9:ALO9"/>
    <mergeCell ref="AKS10:AKU10"/>
    <mergeCell ref="ALM10:ALO10"/>
    <mergeCell ref="NV9:NX9"/>
    <mergeCell ref="AHI9:AHK9"/>
    <mergeCell ref="AHL9:AHN9"/>
    <mergeCell ref="AHO9:AHQ9"/>
    <mergeCell ref="AHR9:AHT9"/>
    <mergeCell ref="AHU9:AHW9"/>
    <mergeCell ref="AHX9:AHZ9"/>
    <mergeCell ref="AAV9:AAY10"/>
    <mergeCell ref="ABA9:ABB10"/>
    <mergeCell ref="ABC9:ABD10"/>
    <mergeCell ref="ABF9:ABG10"/>
    <mergeCell ref="ABH9:ABK10"/>
    <mergeCell ref="AFN9:AFO9"/>
    <mergeCell ref="ANN9:ANP9"/>
    <mergeCell ref="ANQ9:ANS9"/>
    <mergeCell ref="ANT9:ANU9"/>
    <mergeCell ref="ANV9:ANX9"/>
    <mergeCell ref="ANY9:AOA9"/>
    <mergeCell ref="AOB9:AOC9"/>
    <mergeCell ref="QQ10:QR10"/>
    <mergeCell ref="QS10:QU10"/>
    <mergeCell ref="QV10:QX10"/>
    <mergeCell ref="ALJ9:ALL9"/>
    <mergeCell ref="ALJ10:ALL10"/>
    <mergeCell ref="AKV9:ALI9"/>
    <mergeCell ref="AKV10:ALI10"/>
    <mergeCell ref="ALP9:ALS9"/>
    <mergeCell ref="ALP10:ALS10"/>
    <mergeCell ref="AFP9:AFU9"/>
    <mergeCell ref="AFV9:AFX9"/>
    <mergeCell ref="AFY9:AGA9"/>
    <mergeCell ref="AGE9:AGF9"/>
    <mergeCell ref="AFA9:AFB9"/>
    <mergeCell ref="AED9:AEI9"/>
    <mergeCell ref="AEJ9:AEL9"/>
    <mergeCell ref="AEM9:AEO9"/>
    <mergeCell ref="AES9:AET9"/>
    <mergeCell ref="AOD9:AOE9"/>
    <mergeCell ref="AOF9:AOH9"/>
    <mergeCell ref="AOI9:AOK9"/>
    <mergeCell ref="AOL9:AON9"/>
    <mergeCell ref="AOR9:AOW9"/>
    <mergeCell ref="AOO9:AOQ9"/>
    <mergeCell ref="AMW10:AMY10"/>
    <mergeCell ref="AMZ10:ANJ10"/>
    <mergeCell ref="ANK10:ANM10"/>
    <mergeCell ref="ANN10:ANP10"/>
    <mergeCell ref="ANQ10:ANS10"/>
    <mergeCell ref="ANT10:ANU10"/>
    <mergeCell ref="ANV10:ANX10"/>
    <mergeCell ref="ANY10:AOA10"/>
    <mergeCell ref="AOB10:AOC10"/>
    <mergeCell ref="AOD10:AOE10"/>
    <mergeCell ref="AOF10:AOH10"/>
    <mergeCell ref="AOI10:AOK10"/>
    <mergeCell ref="AOL10:AON10"/>
    <mergeCell ref="AOR10:AOW10"/>
    <mergeCell ref="AOO10:AOQ10"/>
    <mergeCell ref="AMW9:AMY9"/>
    <mergeCell ref="AMZ9:ANJ9"/>
    <mergeCell ref="ANK9:ANM9"/>
  </mergeCells>
  <dataValidations xWindow="1074" yWindow="410" count="13">
    <dataValidation type="list" allowBlank="1" showInputMessage="1" showErrorMessage="1" sqref="AGC9 ADI10:ADJ10 UF14:UG14 UI14:UJ14 AEP14:AEQ14 AES14:AET14 AGB14:AGC14 AGE14:AGF14 PD10:PE10 AOB10:AOC10 QO10:QP10" xr:uid="{DD669BC5-0B88-41F4-9258-425A9D9DC743}">
      <formula1>"SI,NO"</formula1>
    </dataValidation>
    <dataValidation type="custom" allowBlank="1" showInputMessage="1" showErrorMessage="1" errorTitle="Porcentaje de descuento" error="Por favor ingrese un porcentaje de descuento comprendido entre 0% y 100% y con máximo dos dígitos decimales." promptTitle="Porcentaje de descuento" prompt="Porcentaje de descuento comprendido entre 0% y 100%" sqref="OV10:OW10" xr:uid="{FA4E75DE-A742-459B-ADCE-43563D65283C}">
      <formula1>AND(ROUND(OV10,4)=OV10, OV10&gt;=0, OV10&lt;=1)</formula1>
    </dataValidation>
    <dataValidation type="whole" allowBlank="1" showInputMessage="1" showErrorMessage="1" errorTitle="Número de uniformes" error="Por favor ingrese un número entero comprendido entre 1 y 50.000 (Cincuenta mil)" sqref="WK9:WL9 UQ9:UR9" xr:uid="{5072F33B-19B4-462F-A5F2-1A75FE2620B5}">
      <formula1>1</formula1>
      <formula2>50000</formula2>
    </dataValidation>
    <dataValidation type="decimal" allowBlank="1" showInputMessage="1" showErrorMessage="1" errorTitle="Porcentaje de IVA" error="Por favor ingrese un porcentaje de IVA comprendido entre 0% y 100%" promptTitle="Porcentaje de IVA" prompt="Porcentaje de IVA comprendido entre 0% y 100%" sqref="ADK10:ADL10 QQ10:QR10 AOD10:AOE10" xr:uid="{88FE5FA2-CEDE-49FB-84A6-172CF1AEB88F}">
      <formula1>0</formula1>
      <formula2>1</formula2>
    </dataValidation>
    <dataValidation type="decimal" operator="greaterThanOrEqual" allowBlank="1" showInputMessage="1" showErrorMessage="1" errorTitle="Valor IVA" error="Por favor ingrese un valor de IVA válido" sqref="ACT10:ACW10 NK10:NN10 NY10:OB10" xr:uid="{D89E6046-9A35-4253-A858-C9C027FADC07}">
      <formula1>0</formula1>
    </dataValidation>
    <dataValidation type="decimal" operator="greaterThanOrEqual" allowBlank="1" showInputMessage="1" showErrorMessage="1" errorTitle="Precio" error="Por favor ingresé un valor de Precio válido" sqref="ADC10:ADE10" xr:uid="{B1B300C1-7C11-4FFC-8494-20985BD8CB1A}">
      <formula1>0</formula1>
    </dataValidation>
    <dataValidation allowBlank="1" showInputMessage="1" showErrorMessage="1" promptTitle="Formato validación" prompt="El color de la celda se tornará verde cuando el total sea menor o igual al Presupuesto y rojo cuando sea mayor." sqref="SL9:SN9" xr:uid="{506F89D5-C13F-4A31-9C51-18ECD0EB8D80}"/>
    <dataValidation type="whole" operator="greaterThanOrEqual" allowBlank="1" showInputMessage="1" showErrorMessage="1" errorTitle="Cantidad" error="Por favor ingrese una cantidad mayor o igual a 1" sqref="ZE10:ZF10 UQ14 AFA14 AGM14 AIO10:AIQ10" xr:uid="{2F61F7DB-0676-44A5-88FA-075E05A83688}">
      <formula1>1</formula1>
    </dataValidation>
    <dataValidation type="decimal" allowBlank="1" showInputMessage="1" showErrorMessage="1" errorTitle="Porcentaje de IVA" error="Por favor ingrese un porcentaje de IVA válido." sqref="UH14 AER14 AGD14 AGD9" xr:uid="{AB10733A-C1CC-4163-9883-8589DF4554F1}">
      <formula1>0</formula1>
      <formula2>1</formula2>
    </dataValidation>
    <dataValidation type="list" allowBlank="1" showInputMessage="1" showErrorMessage="1" sqref="TR14:TS14 AEB14:AEC14 AFN14:AFO14" xr:uid="{9F6D73B4-4371-409C-8D12-4555F45F67B4}">
      <formula1>L3_cod_raiz_productos</formula1>
    </dataValidation>
    <dataValidation allowBlank="1" showInputMessage="1" showErrorMessage="1" errorTitle="Número de uniformes" error="Por favor ingrese un número entero comprendido entre 1 y 50.000 (Cincuenta mil)" sqref="AFA9:AFB9 AGM9:AGN9" xr:uid="{577C242F-C86B-419B-B7E0-41E604BAB676}"/>
    <dataValidation type="list" allowBlank="1" showInputMessage="1" showErrorMessage="1" sqref="AOR10:AOW10" xr:uid="{0EDC0283-8157-41D0-A613-6C637667F71F}">
      <formula1>lista_proveedores_mejor_oferta_monto_agotable</formula1>
    </dataValidation>
    <dataValidation type="custom" allowBlank="1" showInputMessage="1" showErrorMessage="1" errorTitle="Porcentaje de IVA" error="Por favor ingrese un porcentaje de IVA comprendido entre 0% y 100% y con máximo dos dígitos decimales." promptTitle="Porcentaje de IVA" prompt="Porcentaje de IVA comprendido entre 0% y 100%" sqref="PF10:PG10" xr:uid="{1C50BE66-30C9-4815-BC51-E74728A52D5C}">
      <formula1>AND(ROUND(PF10,4)=PF10, PF10&gt;=0,PF10&lt;=1)</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cellIs" priority="17" operator="greaterThan" id="{65C1EA39-1968-48C8-91A1-2508B0EC6DDA}">
            <xm:f>Cotizacion!$R$25</xm:f>
            <x14:dxf>
              <font>
                <color rgb="FF9C0006"/>
              </font>
              <fill>
                <patternFill>
                  <bgColor rgb="FFFFC7CE"/>
                </patternFill>
              </fill>
            </x14:dxf>
          </x14:cfRule>
          <x14:cfRule type="cellIs" priority="18" operator="lessThanOrEqual" id="{1BA48906-5C62-42BF-904A-5660FC152C4A}">
            <xm:f>Cotizacion!$R$25</xm:f>
            <x14:dxf>
              <font>
                <color rgb="FF006100"/>
              </font>
              <fill>
                <patternFill>
                  <bgColor rgb="FFC6EFCE"/>
                </patternFill>
              </fill>
            </x14:dxf>
          </x14:cfRule>
          <xm:sqref>SL9:SN9</xm:sqref>
        </x14:conditionalFormatting>
        <x14:conditionalFormatting xmlns:xm="http://schemas.microsoft.com/office/excel/2006/main">
          <x14:cfRule type="cellIs" priority="13" operator="greaterThan" id="{A7357B78-897C-4EB6-9A08-1E5EEC11FED0}">
            <xm:f>Cotizacion!$AE$22</xm:f>
            <x14:dxf>
              <font>
                <color rgb="FF9C0006"/>
              </font>
              <fill>
                <patternFill>
                  <bgColor rgb="FFFFC7CE"/>
                </patternFill>
              </fill>
            </x14:dxf>
          </x14:cfRule>
          <x14:cfRule type="cellIs" priority="14" operator="lessThanOrEqual" id="{2031750B-D742-45C4-AD3A-9CCE01D89E8F}">
            <xm:f>Cotizacion!$AE$22</xm:f>
            <x14:dxf>
              <font>
                <color rgb="FF006100"/>
              </font>
              <fill>
                <patternFill>
                  <bgColor rgb="FFC6EFCE"/>
                </patternFill>
              </fill>
            </x14:dxf>
          </x14:cfRule>
          <xm:sqref>PK10:PM10</xm:sqref>
        </x14:conditionalFormatting>
        <x14:conditionalFormatting xmlns:xm="http://schemas.microsoft.com/office/excel/2006/main">
          <x14:cfRule type="cellIs" priority="11" operator="lessThan" id="{66FC1D16-E2D8-4E1E-B41F-994FACC5955A}">
            <xm:f>Var!$F$18</xm:f>
            <x14:dxf>
              <font>
                <color rgb="FF9C0006"/>
              </font>
              <fill>
                <patternFill>
                  <bgColor rgb="FFFFC7CE"/>
                </patternFill>
              </fill>
            </x14:dxf>
          </x14:cfRule>
          <x14:cfRule type="cellIs" priority="12" operator="greaterThanOrEqual" id="{8558E000-A1FC-46A6-9E96-7AA4192CE57F}">
            <xm:f>Var!$F$18</xm:f>
            <x14:dxf>
              <font>
                <color rgb="FF006100"/>
              </font>
              <fill>
                <patternFill>
                  <bgColor rgb="FFC6EFCE"/>
                </patternFill>
              </fill>
            </x14:dxf>
          </x14:cfRule>
          <xm:sqref>NY12</xm:sqref>
        </x14:conditionalFormatting>
      </x14:conditionalFormattings>
    </ext>
    <ext xmlns:x14="http://schemas.microsoft.com/office/spreadsheetml/2009/9/main" uri="{CCE6A557-97BC-4b89-ADB6-D9C93CAAB3DF}">
      <x14:dataValidations xmlns:xm="http://schemas.microsoft.com/office/excel/2006/main" xWindow="1074" yWindow="410" count="22">
        <x14:dataValidation type="list" allowBlank="1" showInputMessage="1" showErrorMessage="1" xr:uid="{EB079442-AA77-4758-BB18-C55F406E5763}">
          <x14:formula1>
            <xm:f>IF(Segmento!$O$2="CatA",INDIRECT(IFERROR(SUBSTITUTE(K10," ","_"),K10)),INDIRECT(IFERROR(SUBSTITUTE(K10&amp;"_"&amp;Segmento!$O$2," ","_"),K10&amp;"_"&amp;Segmento!$O$2)))</xm:f>
          </x14:formula1>
          <xm:sqref>O10:R10</xm:sqref>
        </x14:dataValidation>
        <x14:dataValidation type="list" allowBlank="1" showInputMessage="1" showErrorMessage="1" xr:uid="{0B162ADD-15BD-4796-9849-852353307951}">
          <x14:formula1>
            <xm:f>INDIRECT("departamento_" &amp; Segmento!$O$2)</xm:f>
          </x14:formula1>
          <xm:sqref>K10:N10</xm:sqref>
        </x14:dataValidation>
        <x14:dataValidation type="list" allowBlank="1" showInputMessage="1" showErrorMessage="1" xr:uid="{4C12D961-38C1-4FFF-AF9E-9949F37C10B7}">
          <x14:formula1>
            <xm:f>INDIRECT("prov_" &amp; Segmento!$O$2)</xm:f>
          </x14:formula1>
          <xm:sqref>FD9:FK9</xm:sqref>
        </x14:dataValidation>
        <x14:dataValidation type="list" allowBlank="1" showInputMessage="1" showErrorMessage="1" xr:uid="{F9126E35-8011-4D04-8CA1-FD24DE4256F8}">
          <x14:formula1>
            <xm:f>Listas!$CB$2:$CB$3</xm:f>
          </x14:formula1>
          <xm:sqref>UN9 WH9</xm:sqref>
        </x14:dataValidation>
        <x14:dataValidation type="list" allowBlank="1" showInputMessage="1" showErrorMessage="1" xr:uid="{342797F3-95AC-4E11-81C9-02C0DF78D329}">
          <x14:formula1>
            <xm:f>Listas!$BU$2:$BU$11</xm:f>
          </x14:formula1>
          <xm:sqref>UJ9 WD9</xm:sqref>
        </x14:dataValidation>
        <x14:dataValidation type="list" allowBlank="1" showInputMessage="1" showErrorMessage="1" xr:uid="{EF6B0659-218E-41E4-A1F1-79A824D8EF66}">
          <x14:formula1>
            <xm:f>IF(Var!$F$4="CteI/EP",lista_proveedores_cteI_ep,lista_proveedores)</xm:f>
          </x14:formula1>
          <xm:sqref>RH9:RR9</xm:sqref>
        </x14:dataValidation>
        <x14:dataValidation type="list" allowBlank="1" showInputMessage="1" showErrorMessage="1" xr:uid="{EA55D5A8-96AB-48CF-B3A9-E53FCA30BF5B}">
          <x14:formula1>
            <xm:f>OFFSET('L3'!#REF!,0,0,COUNTA('L3'!#REF!)-1)</xm:f>
          </x14:formula1>
          <xm:sqref>AAV9:AAY10</xm:sqref>
        </x14:dataValidation>
        <x14:dataValidation type="list" allowBlank="1" showInputMessage="1" showErrorMessage="1" xr:uid="{F52372F7-12A6-4458-9BCE-A25BC02C8543}">
          <x14:formula1>
            <xm:f>OFFSET('L3'!$CE$5,0,0,COUNTA('L3'!$CE:$CE)-1)</xm:f>
          </x14:formula1>
          <xm:sqref>YF10:YG10</xm:sqref>
        </x14:dataValidation>
        <x14:dataValidation type="list" allowBlank="1" showInputMessage="1" showErrorMessage="1" xr:uid="{D8A01B79-F05F-4900-8AA5-E271B0A3AF4C}">
          <x14:formula1>
            <xm:f>OFFSET('L3'!$BC$5,0,0,COUNTA('L3'!$BC:$BC)-1)</xm:f>
          </x14:formula1>
          <xm:sqref>ABC9:ABD10</xm:sqref>
        </x14:dataValidation>
        <x14:dataValidation type="list" allowBlank="1" showInputMessage="1" showErrorMessage="1" xr:uid="{808B076C-79AD-4AF3-8C12-7AEF9E4AE30A}">
          <x14:formula1>
            <xm:f>OFFSET('L3'!$BR$5,0,0,COUNTA('L3'!$BR:$BR)-1)</xm:f>
          </x14:formula1>
          <xm:sqref>ABH9:ABK10</xm:sqref>
        </x14:dataValidation>
        <x14:dataValidation type="list" allowBlank="1" showInputMessage="1" showErrorMessage="1" xr:uid="{DB1658D5-DC10-47C2-8C2A-9FE127CF26DF}">
          <x14:formula1>
            <xm:f>Desplegable_prod!$A$2:$A$40</xm:f>
          </x14:formula1>
          <xm:sqref>AGZ10:AHB10</xm:sqref>
        </x14:dataValidation>
        <x14:dataValidation type="list" allowBlank="1" showInputMessage="1" showErrorMessage="1" xr:uid="{CD75F243-514D-4371-AB92-5493F3D67DD7}">
          <x14:formula1>
            <xm:f>Desplegable_prod!$B$2:$B$40</xm:f>
          </x14:formula1>
          <xm:sqref>AHC10:AHE10</xm:sqref>
        </x14:dataValidation>
        <x14:dataValidation type="list" allowBlank="1" showInputMessage="1" showErrorMessage="1" xr:uid="{8387071E-6BBC-4217-9DE7-98FB696F1DDA}">
          <x14:formula1>
            <xm:f>Desplegable_prod!$C$2:$C$40</xm:f>
          </x14:formula1>
          <xm:sqref>AHF10:AHH10</xm:sqref>
        </x14:dataValidation>
        <x14:dataValidation type="list" allowBlank="1" showInputMessage="1" showErrorMessage="1" xr:uid="{C36B3AF1-4E27-426E-B882-17670B97E167}">
          <x14:formula1>
            <xm:f>Desplegable_prod!$D$2:$D$40</xm:f>
          </x14:formula1>
          <xm:sqref>AHI10:AHK10</xm:sqref>
        </x14:dataValidation>
        <x14:dataValidation type="list" allowBlank="1" showInputMessage="1" showErrorMessage="1" xr:uid="{EA50DB48-EC44-44FB-A44E-5D64DFE9F29C}">
          <x14:formula1>
            <xm:f>Desplegable_prod!$E$2:$E$40</xm:f>
          </x14:formula1>
          <xm:sqref>AHL10:AHN10</xm:sqref>
        </x14:dataValidation>
        <x14:dataValidation type="list" allowBlank="1" showInputMessage="1" showErrorMessage="1" xr:uid="{5ACCA181-9BA7-4EAC-81B1-5C256AA2DC77}">
          <x14:formula1>
            <xm:f>Desplegable_prod!$F$2:$F$40</xm:f>
          </x14:formula1>
          <xm:sqref>AHO10:AHQ10</xm:sqref>
        </x14:dataValidation>
        <x14:dataValidation type="list" allowBlank="1" showInputMessage="1" showErrorMessage="1" xr:uid="{5807E45A-512E-4407-9EFC-33A6ABAAA0C9}">
          <x14:formula1>
            <xm:f>Desplegable_prod!$G$2:$G$40</xm:f>
          </x14:formula1>
          <xm:sqref>AHR10:AHT10</xm:sqref>
        </x14:dataValidation>
        <x14:dataValidation type="list" allowBlank="1" showInputMessage="1" showErrorMessage="1" xr:uid="{F4706B88-4C93-410E-B394-3685F8713A87}">
          <x14:formula1>
            <xm:f>Desplegable_prod!$H$2:$H$40</xm:f>
          </x14:formula1>
          <xm:sqref>AHU10:AHW10</xm:sqref>
        </x14:dataValidation>
        <x14:dataValidation type="list" allowBlank="1" showInputMessage="1" showErrorMessage="1" xr:uid="{08A46C99-B1E5-4348-A562-70E8FD3AA015}">
          <x14:formula1>
            <xm:f>Desplegable_prod!$I$2:$I$40</xm:f>
          </x14:formula1>
          <xm:sqref>AHX10:AHZ10</xm:sqref>
        </x14:dataValidation>
        <x14:dataValidation type="list" allowBlank="1" showInputMessage="1" showErrorMessage="1" xr:uid="{BB71F61B-C0F7-489F-87F7-9D59F3DBAF8C}">
          <x14:formula1>
            <xm:f>Desplegable_prod!$J$2:$J$40</xm:f>
          </x14:formula1>
          <xm:sqref>AIA10:AIC10</xm:sqref>
        </x14:dataValidation>
        <x14:dataValidation type="whole" operator="greaterThanOrEqual" allowBlank="1" showInputMessage="1" showErrorMessage="1" errorTitle="Cantidad a ofertar" error="Por favor ingrese un una Cantidad a ofertar mayor o igual que lo que podría ofertar con sus precios establecidos en el catálogo teniendo en cuenta los gravámenes adicionales (Presupuesto / Precio Unitario mas gravámenes)" promptTitle="Cantidad a ofertar" prompt="La cantidad que el proveedor puede suministrar del producto solicitado con base al presupuesto" xr:uid="{71903C19-C429-422C-BFFE-4689A589CC2E}">
          <x14:formula1>
            <xm:f>IFERROR(ROUND(Cotizacion!$AE$22/QD10,0),0)</xm:f>
          </x14:formula1>
          <xm:sqref>QG10:QH10</xm:sqref>
        </x14:dataValidation>
        <x14:dataValidation type="list" allowBlank="1" showInputMessage="1" showErrorMessage="1" xr:uid="{FBFAE96D-3279-4157-BD9A-D73D854A1810}">
          <x14:formula1>
            <xm:f>INDIRECT("Filtro!c" &amp; MATCH("Logo*",Cat_Filtro1!$D:$D,0) &amp; ":c" &amp; COUNTA(Cat_Filtro1!$D:$D)+3)</xm:f>
          </x14:formula1>
          <xm:sqref>VL9:VM9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E0393-3D1B-4BCF-BC7D-97D6D7E250BA}">
  <sheetPr codeName="hj_J_parametros_productos">
    <tabColor theme="8" tint="0.59999389629810485"/>
  </sheetPr>
  <dimension ref="B6:R80"/>
  <sheetViews>
    <sheetView topLeftCell="A7" workbookViewId="0">
      <selection activeCell="E8" sqref="E8"/>
    </sheetView>
  </sheetViews>
  <sheetFormatPr baseColWidth="10" defaultColWidth="28.625" defaultRowHeight="14.25"/>
  <cols>
    <col min="1" max="1" width="2.625" customWidth="1"/>
    <col min="2" max="3" width="10" style="142" customWidth="1"/>
    <col min="4" max="4" width="40.625" style="142" customWidth="1"/>
    <col min="5" max="5" width="12.25" style="144" customWidth="1"/>
    <col min="6" max="6" width="21.375" style="142" customWidth="1"/>
    <col min="7" max="7" width="10" style="144"/>
    <col min="8" max="8" width="10" style="142"/>
    <col min="9" max="9" width="10" style="144"/>
    <col min="10" max="10" width="16.875" style="142" customWidth="1"/>
    <col min="11" max="11" width="10" style="144"/>
    <col min="12" max="12" width="10" style="142"/>
    <col min="13" max="13" width="10" style="144"/>
    <col min="14" max="14" width="17.875" style="142" customWidth="1"/>
    <col min="15" max="15" width="10" style="144"/>
    <col min="16" max="16" width="19.375" style="142" customWidth="1"/>
    <col min="17" max="17" width="10" style="144"/>
    <col min="18" max="18" width="22.125" style="142" customWidth="1"/>
  </cols>
  <sheetData>
    <row r="6" spans="2:18" ht="18">
      <c r="B6" s="140" t="s">
        <v>3132</v>
      </c>
      <c r="C6" s="140" t="s">
        <v>3484</v>
      </c>
      <c r="D6" s="140" t="s">
        <v>3133</v>
      </c>
      <c r="E6" s="143" t="s">
        <v>1329</v>
      </c>
      <c r="F6" s="140" t="s">
        <v>3134</v>
      </c>
      <c r="G6" s="143" t="s">
        <v>1329</v>
      </c>
      <c r="H6" s="140" t="s">
        <v>3134</v>
      </c>
      <c r="I6" s="143" t="s">
        <v>1329</v>
      </c>
      <c r="J6" s="140" t="s">
        <v>3134</v>
      </c>
      <c r="K6" s="143" t="s">
        <v>1329</v>
      </c>
      <c r="L6" s="140" t="s">
        <v>3135</v>
      </c>
      <c r="M6" s="143" t="s">
        <v>1329</v>
      </c>
      <c r="N6" s="140" t="s">
        <v>3135</v>
      </c>
      <c r="O6" s="143" t="s">
        <v>1329</v>
      </c>
      <c r="P6" s="140" t="s">
        <v>3135</v>
      </c>
      <c r="Q6" s="143" t="s">
        <v>1329</v>
      </c>
      <c r="R6" s="140" t="s">
        <v>3135</v>
      </c>
    </row>
    <row r="7" spans="2:18" ht="144">
      <c r="B7" s="141">
        <v>1</v>
      </c>
      <c r="C7" s="141" t="s">
        <v>3410</v>
      </c>
      <c r="D7" s="141" t="s">
        <v>4226</v>
      </c>
      <c r="E7" s="145" t="s">
        <v>3136</v>
      </c>
      <c r="F7" s="141" t="s">
        <v>3137</v>
      </c>
      <c r="G7" s="145" t="s">
        <v>3138</v>
      </c>
      <c r="H7" s="141" t="s">
        <v>4072</v>
      </c>
      <c r="I7" s="145" t="s">
        <v>3139</v>
      </c>
      <c r="J7" s="141" t="s">
        <v>3140</v>
      </c>
      <c r="K7" s="145" t="s">
        <v>3141</v>
      </c>
      <c r="L7" s="141" t="s">
        <v>3142</v>
      </c>
      <c r="M7" s="145" t="s">
        <v>3143</v>
      </c>
      <c r="N7" s="141" t="s">
        <v>3144</v>
      </c>
      <c r="O7" s="145" t="s">
        <v>3145</v>
      </c>
      <c r="P7" s="141" t="s">
        <v>3137</v>
      </c>
      <c r="Q7" s="145" t="s">
        <v>3146</v>
      </c>
      <c r="R7" s="141" t="s">
        <v>3137</v>
      </c>
    </row>
    <row r="8" spans="2:18" ht="126">
      <c r="B8" s="141">
        <v>2</v>
      </c>
      <c r="C8" s="141" t="s">
        <v>3411</v>
      </c>
      <c r="D8" s="141" t="s">
        <v>4227</v>
      </c>
      <c r="E8" s="145" t="s">
        <v>3147</v>
      </c>
      <c r="F8" s="141" t="s">
        <v>3148</v>
      </c>
      <c r="G8" s="145" t="s">
        <v>3138</v>
      </c>
      <c r="H8" s="141" t="s">
        <v>4073</v>
      </c>
      <c r="I8" s="145" t="s">
        <v>3139</v>
      </c>
      <c r="J8" s="141" t="s">
        <v>3140</v>
      </c>
      <c r="K8" s="145" t="s">
        <v>3149</v>
      </c>
      <c r="L8" s="141" t="s">
        <v>3150</v>
      </c>
      <c r="M8" s="145" t="s">
        <v>3141</v>
      </c>
      <c r="N8" s="141" t="s">
        <v>3151</v>
      </c>
      <c r="O8" s="145"/>
      <c r="P8" s="141"/>
      <c r="Q8" s="145"/>
      <c r="R8" s="141"/>
    </row>
    <row r="9" spans="2:18" ht="117">
      <c r="B9" s="141">
        <v>3</v>
      </c>
      <c r="C9" s="141" t="s">
        <v>3412</v>
      </c>
      <c r="D9" s="141" t="s">
        <v>4228</v>
      </c>
      <c r="E9" s="145" t="s">
        <v>3147</v>
      </c>
      <c r="F9" s="141" t="s">
        <v>3152</v>
      </c>
      <c r="G9" s="145" t="s">
        <v>3153</v>
      </c>
      <c r="H9" s="141" t="s">
        <v>4074</v>
      </c>
      <c r="I9" s="145" t="s">
        <v>3139</v>
      </c>
      <c r="J9" s="141" t="s">
        <v>3140</v>
      </c>
      <c r="K9" s="145" t="s">
        <v>3149</v>
      </c>
      <c r="L9" s="141" t="s">
        <v>3150</v>
      </c>
      <c r="M9" s="145" t="s">
        <v>3141</v>
      </c>
      <c r="N9" s="141" t="s">
        <v>3142</v>
      </c>
      <c r="O9" s="145" t="s">
        <v>3145</v>
      </c>
      <c r="P9" s="141" t="s">
        <v>3150</v>
      </c>
      <c r="Q9" s="145" t="s">
        <v>3146</v>
      </c>
      <c r="R9" s="141" t="s">
        <v>3150</v>
      </c>
    </row>
    <row r="10" spans="2:18" ht="144">
      <c r="B10" s="141">
        <v>4</v>
      </c>
      <c r="C10" s="141" t="s">
        <v>3413</v>
      </c>
      <c r="D10" s="141" t="s">
        <v>4229</v>
      </c>
      <c r="E10" s="145" t="s">
        <v>3154</v>
      </c>
      <c r="F10" s="141" t="s">
        <v>3155</v>
      </c>
      <c r="G10" s="145" t="s">
        <v>3153</v>
      </c>
      <c r="H10" s="141" t="s">
        <v>4075</v>
      </c>
      <c r="I10" s="145" t="s">
        <v>3156</v>
      </c>
      <c r="J10" s="141" t="s">
        <v>3157</v>
      </c>
      <c r="K10" s="145" t="s">
        <v>3158</v>
      </c>
      <c r="L10" s="141" t="s">
        <v>3159</v>
      </c>
      <c r="M10" s="145" t="s">
        <v>3160</v>
      </c>
      <c r="N10" s="141" t="s">
        <v>3161</v>
      </c>
      <c r="O10" s="145" t="s">
        <v>3145</v>
      </c>
      <c r="P10" s="141" t="s">
        <v>4076</v>
      </c>
      <c r="Q10" s="145" t="s">
        <v>3162</v>
      </c>
      <c r="R10" s="141" t="s">
        <v>4077</v>
      </c>
    </row>
    <row r="11" spans="2:18" ht="72">
      <c r="B11" s="141">
        <v>5</v>
      </c>
      <c r="C11" s="141" t="s">
        <v>3414</v>
      </c>
      <c r="D11" s="141" t="s">
        <v>4230</v>
      </c>
      <c r="E11" s="145" t="s">
        <v>3163</v>
      </c>
      <c r="F11" s="141" t="s">
        <v>3164</v>
      </c>
      <c r="G11" s="145" t="s">
        <v>3153</v>
      </c>
      <c r="H11" s="141" t="s">
        <v>4078</v>
      </c>
      <c r="I11" s="145" t="s">
        <v>3165</v>
      </c>
      <c r="J11" s="141" t="s">
        <v>3166</v>
      </c>
      <c r="K11" s="145" t="s">
        <v>3167</v>
      </c>
      <c r="L11" s="141" t="s">
        <v>3168</v>
      </c>
      <c r="M11" s="145" t="s">
        <v>3169</v>
      </c>
      <c r="N11" s="141" t="s">
        <v>3150</v>
      </c>
      <c r="O11" s="145" t="s">
        <v>3170</v>
      </c>
      <c r="P11" s="141" t="s">
        <v>3171</v>
      </c>
      <c r="Q11" s="145" t="s">
        <v>3172</v>
      </c>
      <c r="R11" s="141" t="s">
        <v>3173</v>
      </c>
    </row>
    <row r="12" spans="2:18" ht="54">
      <c r="B12" s="141">
        <v>6</v>
      </c>
      <c r="C12" s="141" t="s">
        <v>3415</v>
      </c>
      <c r="D12" s="141" t="s">
        <v>4231</v>
      </c>
      <c r="E12" s="145" t="s">
        <v>3174</v>
      </c>
      <c r="F12" s="141" t="s">
        <v>3175</v>
      </c>
      <c r="G12" s="145" t="s">
        <v>3176</v>
      </c>
      <c r="H12" s="141" t="s">
        <v>3177</v>
      </c>
      <c r="I12" s="145"/>
      <c r="J12" s="141" t="s">
        <v>122</v>
      </c>
      <c r="K12" s="145"/>
      <c r="L12" s="141"/>
      <c r="M12" s="145"/>
      <c r="N12" s="141"/>
      <c r="O12" s="145"/>
      <c r="P12" s="141"/>
      <c r="Q12" s="145"/>
      <c r="R12" s="141"/>
    </row>
    <row r="13" spans="2:18" ht="81">
      <c r="B13" s="141">
        <v>7</v>
      </c>
      <c r="C13" s="141" t="s">
        <v>3416</v>
      </c>
      <c r="D13" s="141" t="s">
        <v>4232</v>
      </c>
      <c r="E13" s="145" t="s">
        <v>3174</v>
      </c>
      <c r="F13" s="141" t="s">
        <v>3178</v>
      </c>
      <c r="G13" s="145" t="s">
        <v>3179</v>
      </c>
      <c r="H13" s="141" t="s">
        <v>3180</v>
      </c>
      <c r="I13" s="145" t="s">
        <v>3138</v>
      </c>
      <c r="J13" s="141" t="s">
        <v>3181</v>
      </c>
      <c r="K13" s="145" t="s">
        <v>3182</v>
      </c>
      <c r="L13" s="141" t="s">
        <v>3183</v>
      </c>
      <c r="M13" s="145" t="s">
        <v>3184</v>
      </c>
      <c r="N13" s="141" t="s">
        <v>3185</v>
      </c>
      <c r="O13" s="145" t="s">
        <v>3186</v>
      </c>
      <c r="P13" s="141" t="s">
        <v>3187</v>
      </c>
      <c r="Q13" s="145"/>
      <c r="R13" s="141"/>
    </row>
    <row r="14" spans="2:18" ht="27">
      <c r="B14" s="141">
        <v>8</v>
      </c>
      <c r="C14" s="141" t="s">
        <v>3417</v>
      </c>
      <c r="D14" s="141" t="s">
        <v>4233</v>
      </c>
      <c r="E14" s="145" t="s">
        <v>3188</v>
      </c>
      <c r="F14" s="141" t="s">
        <v>3189</v>
      </c>
      <c r="G14" s="145" t="s">
        <v>3153</v>
      </c>
      <c r="H14" s="141" t="s">
        <v>3190</v>
      </c>
      <c r="I14" s="145" t="s">
        <v>3174</v>
      </c>
      <c r="J14" s="141" t="s">
        <v>3191</v>
      </c>
      <c r="K14" s="145" t="s">
        <v>3182</v>
      </c>
      <c r="L14" s="141" t="s">
        <v>3192</v>
      </c>
      <c r="M14" s="145"/>
      <c r="N14" s="141"/>
      <c r="O14" s="145"/>
      <c r="P14" s="141"/>
      <c r="Q14" s="145"/>
      <c r="R14" s="141"/>
    </row>
    <row r="15" spans="2:18" ht="153">
      <c r="B15" s="141">
        <v>9</v>
      </c>
      <c r="C15" s="141" t="s">
        <v>3418</v>
      </c>
      <c r="D15" s="141" t="s">
        <v>4234</v>
      </c>
      <c r="E15" s="145" t="s">
        <v>3193</v>
      </c>
      <c r="F15" s="141" t="s">
        <v>3194</v>
      </c>
      <c r="G15" s="145" t="s">
        <v>3138</v>
      </c>
      <c r="H15" s="141" t="s">
        <v>4079</v>
      </c>
      <c r="I15" s="145" t="s">
        <v>3139</v>
      </c>
      <c r="J15" s="141" t="s">
        <v>3195</v>
      </c>
      <c r="K15" s="145" t="s">
        <v>3196</v>
      </c>
      <c r="L15" s="141" t="s">
        <v>3197</v>
      </c>
      <c r="M15" s="145" t="s">
        <v>3174</v>
      </c>
      <c r="N15" s="141" t="s">
        <v>3198</v>
      </c>
      <c r="O15" s="145" t="s">
        <v>3199</v>
      </c>
      <c r="P15" s="141" t="s">
        <v>3200</v>
      </c>
      <c r="Q15" s="145"/>
      <c r="R15" s="141"/>
    </row>
    <row r="16" spans="2:18" ht="45">
      <c r="B16" s="141">
        <v>10</v>
      </c>
      <c r="C16" s="141" t="s">
        <v>3419</v>
      </c>
      <c r="D16" s="141" t="s">
        <v>4235</v>
      </c>
      <c r="E16" s="145" t="s">
        <v>3174</v>
      </c>
      <c r="F16" s="141" t="s">
        <v>3201</v>
      </c>
      <c r="G16" s="145" t="s">
        <v>3138</v>
      </c>
      <c r="H16" s="141" t="s">
        <v>3202</v>
      </c>
      <c r="I16" s="145" t="s">
        <v>3203</v>
      </c>
      <c r="J16" s="141" t="s">
        <v>3204</v>
      </c>
      <c r="K16" s="145" t="s">
        <v>3205</v>
      </c>
      <c r="L16" s="141" t="s">
        <v>3206</v>
      </c>
      <c r="M16" s="145" t="s">
        <v>3207</v>
      </c>
      <c r="N16" s="141" t="s">
        <v>3208</v>
      </c>
      <c r="O16" s="145" t="s">
        <v>3209</v>
      </c>
      <c r="P16" s="141" t="s">
        <v>3168</v>
      </c>
      <c r="Q16" s="145"/>
      <c r="R16" s="141"/>
    </row>
    <row r="17" spans="2:18" ht="72">
      <c r="B17" s="141">
        <v>11</v>
      </c>
      <c r="C17" s="141" t="s">
        <v>3420</v>
      </c>
      <c r="D17" s="141" t="s">
        <v>4236</v>
      </c>
      <c r="E17" s="145" t="s">
        <v>3174</v>
      </c>
      <c r="F17" s="141" t="s">
        <v>3201</v>
      </c>
      <c r="G17" s="145" t="s">
        <v>3138</v>
      </c>
      <c r="H17" s="141" t="s">
        <v>3210</v>
      </c>
      <c r="I17" s="145" t="s">
        <v>3203</v>
      </c>
      <c r="J17" s="141" t="s">
        <v>3204</v>
      </c>
      <c r="K17" s="145" t="s">
        <v>3205</v>
      </c>
      <c r="L17" s="141" t="s">
        <v>3206</v>
      </c>
      <c r="M17" s="145" t="s">
        <v>3207</v>
      </c>
      <c r="N17" s="141" t="s">
        <v>3208</v>
      </c>
      <c r="O17" s="145" t="s">
        <v>3209</v>
      </c>
      <c r="P17" s="141" t="s">
        <v>3168</v>
      </c>
      <c r="Q17" s="145"/>
      <c r="R17" s="141"/>
    </row>
    <row r="18" spans="2:18" ht="45">
      <c r="B18" s="141">
        <v>12</v>
      </c>
      <c r="C18" s="141" t="s">
        <v>3421</v>
      </c>
      <c r="D18" s="141" t="s">
        <v>4237</v>
      </c>
      <c r="E18" s="145" t="s">
        <v>3211</v>
      </c>
      <c r="F18" s="141" t="s">
        <v>3212</v>
      </c>
      <c r="G18" s="145" t="s">
        <v>3174</v>
      </c>
      <c r="H18" s="141" t="s">
        <v>3213</v>
      </c>
      <c r="I18" s="145" t="s">
        <v>3138</v>
      </c>
      <c r="J18" s="141" t="s">
        <v>3202</v>
      </c>
      <c r="K18" s="145" t="s">
        <v>3179</v>
      </c>
      <c r="L18" s="141" t="s">
        <v>3214</v>
      </c>
      <c r="M18" s="145"/>
      <c r="N18" s="141"/>
      <c r="O18" s="145"/>
      <c r="P18" s="141"/>
      <c r="Q18" s="145"/>
      <c r="R18" s="141"/>
    </row>
    <row r="19" spans="2:18" ht="72">
      <c r="B19" s="141">
        <v>13</v>
      </c>
      <c r="C19" s="141" t="s">
        <v>3422</v>
      </c>
      <c r="D19" s="141" t="s">
        <v>4238</v>
      </c>
      <c r="E19" s="145" t="s">
        <v>3215</v>
      </c>
      <c r="F19" s="141" t="s">
        <v>3212</v>
      </c>
      <c r="G19" s="145" t="s">
        <v>3174</v>
      </c>
      <c r="H19" s="141" t="s">
        <v>3213</v>
      </c>
      <c r="I19" s="145" t="s">
        <v>3138</v>
      </c>
      <c r="J19" s="141" t="s">
        <v>3210</v>
      </c>
      <c r="K19" s="145" t="s">
        <v>3179</v>
      </c>
      <c r="L19" s="141" t="s">
        <v>3214</v>
      </c>
      <c r="M19" s="145"/>
      <c r="N19" s="141"/>
      <c r="O19" s="145"/>
      <c r="P19" s="141"/>
      <c r="Q19" s="145"/>
      <c r="R19" s="141"/>
    </row>
    <row r="20" spans="2:18" ht="36">
      <c r="B20" s="141">
        <v>14</v>
      </c>
      <c r="C20" s="141" t="s">
        <v>3423</v>
      </c>
      <c r="D20" s="141" t="s">
        <v>4239</v>
      </c>
      <c r="E20" s="145" t="s">
        <v>3174</v>
      </c>
      <c r="F20" s="141" t="s">
        <v>3216</v>
      </c>
      <c r="G20" s="145" t="s">
        <v>3138</v>
      </c>
      <c r="H20" s="141" t="s">
        <v>3217</v>
      </c>
      <c r="I20" s="145" t="s">
        <v>3218</v>
      </c>
      <c r="J20" s="141" t="s">
        <v>3219</v>
      </c>
      <c r="K20" s="145"/>
      <c r="L20" s="141"/>
      <c r="M20" s="145"/>
      <c r="N20" s="141"/>
      <c r="O20" s="145"/>
      <c r="P20" s="141"/>
      <c r="Q20" s="145"/>
      <c r="R20" s="141"/>
    </row>
    <row r="21" spans="2:18" ht="81">
      <c r="B21" s="141">
        <v>15</v>
      </c>
      <c r="C21" s="141" t="s">
        <v>3424</v>
      </c>
      <c r="D21" s="141" t="s">
        <v>4240</v>
      </c>
      <c r="E21" s="145" t="s">
        <v>3174</v>
      </c>
      <c r="F21" s="141" t="s">
        <v>3220</v>
      </c>
      <c r="G21" s="145" t="s">
        <v>3138</v>
      </c>
      <c r="H21" s="141" t="s">
        <v>3217</v>
      </c>
      <c r="I21" s="145" t="s">
        <v>3221</v>
      </c>
      <c r="J21" s="141" t="s">
        <v>3222</v>
      </c>
      <c r="K21" s="145" t="s">
        <v>3223</v>
      </c>
      <c r="L21" s="141" t="s">
        <v>3224</v>
      </c>
      <c r="M21" s="145" t="s">
        <v>3225</v>
      </c>
      <c r="N21" s="141" t="s">
        <v>3226</v>
      </c>
      <c r="O21" s="145" t="s">
        <v>3227</v>
      </c>
      <c r="P21" s="141" t="s">
        <v>3228</v>
      </c>
      <c r="Q21" s="145"/>
      <c r="R21" s="141"/>
    </row>
    <row r="22" spans="2:18" ht="36">
      <c r="B22" s="141">
        <v>16</v>
      </c>
      <c r="C22" s="141" t="s">
        <v>3425</v>
      </c>
      <c r="D22" s="141" t="s">
        <v>4241</v>
      </c>
      <c r="E22" s="145" t="s">
        <v>3229</v>
      </c>
      <c r="F22" s="141" t="s">
        <v>3230</v>
      </c>
      <c r="G22" s="145" t="s">
        <v>3231</v>
      </c>
      <c r="H22" s="141" t="s">
        <v>3232</v>
      </c>
      <c r="I22" s="145" t="s">
        <v>3233</v>
      </c>
      <c r="J22" s="141" t="s">
        <v>3234</v>
      </c>
      <c r="K22" s="145"/>
      <c r="L22" s="141"/>
      <c r="M22" s="145"/>
      <c r="N22" s="141"/>
      <c r="O22" s="145"/>
      <c r="P22" s="141"/>
      <c r="Q22" s="145"/>
      <c r="R22" s="141"/>
    </row>
    <row r="23" spans="2:18" ht="54">
      <c r="B23" s="141">
        <v>17</v>
      </c>
      <c r="C23" s="141" t="s">
        <v>3426</v>
      </c>
      <c r="D23" s="141" t="s">
        <v>4242</v>
      </c>
      <c r="E23" s="145" t="s">
        <v>3174</v>
      </c>
      <c r="F23" s="141" t="s">
        <v>3235</v>
      </c>
      <c r="G23" s="145" t="s">
        <v>3138</v>
      </c>
      <c r="H23" s="141" t="s">
        <v>3236</v>
      </c>
      <c r="I23" s="145" t="s">
        <v>3218</v>
      </c>
      <c r="J23" s="141" t="s">
        <v>3237</v>
      </c>
      <c r="K23" s="145" t="s">
        <v>3238</v>
      </c>
      <c r="L23" s="141" t="s">
        <v>3239</v>
      </c>
      <c r="M23" s="145"/>
      <c r="N23" s="141"/>
      <c r="O23" s="145"/>
      <c r="P23" s="141"/>
      <c r="Q23" s="145"/>
      <c r="R23" s="141"/>
    </row>
    <row r="24" spans="2:18" ht="81">
      <c r="B24" s="141">
        <v>18</v>
      </c>
      <c r="C24" s="141" t="s">
        <v>3427</v>
      </c>
      <c r="D24" s="141" t="s">
        <v>4243</v>
      </c>
      <c r="E24" s="145" t="s">
        <v>3174</v>
      </c>
      <c r="F24" s="141" t="s">
        <v>3240</v>
      </c>
      <c r="G24" s="145" t="s">
        <v>3241</v>
      </c>
      <c r="H24" s="141" t="s">
        <v>3168</v>
      </c>
      <c r="I24" s="145" t="s">
        <v>3238</v>
      </c>
      <c r="J24" s="141" t="s">
        <v>3239</v>
      </c>
      <c r="K24" s="145"/>
      <c r="L24" s="141"/>
      <c r="M24" s="145"/>
      <c r="N24" s="141"/>
      <c r="O24" s="145"/>
      <c r="P24" s="141"/>
      <c r="Q24" s="145"/>
      <c r="R24" s="141"/>
    </row>
    <row r="25" spans="2:18" ht="36">
      <c r="B25" s="141">
        <v>19</v>
      </c>
      <c r="C25" s="141" t="s">
        <v>3428</v>
      </c>
      <c r="D25" s="141" t="s">
        <v>4244</v>
      </c>
      <c r="E25" s="145" t="s">
        <v>3174</v>
      </c>
      <c r="F25" s="141" t="s">
        <v>3242</v>
      </c>
      <c r="G25" s="145" t="s">
        <v>3241</v>
      </c>
      <c r="H25" s="141" t="s">
        <v>3168</v>
      </c>
      <c r="I25" s="145" t="s">
        <v>3238</v>
      </c>
      <c r="J25" s="141" t="s">
        <v>3239</v>
      </c>
      <c r="K25" s="145"/>
      <c r="L25" s="141"/>
      <c r="M25" s="145"/>
      <c r="N25" s="141"/>
      <c r="O25" s="145"/>
      <c r="P25" s="141"/>
      <c r="Q25" s="145"/>
      <c r="R25" s="141"/>
    </row>
    <row r="26" spans="2:18" ht="54">
      <c r="B26" s="141">
        <v>20</v>
      </c>
      <c r="C26" s="141" t="s">
        <v>3429</v>
      </c>
      <c r="D26" s="141" t="s">
        <v>4245</v>
      </c>
      <c r="E26" s="145" t="s">
        <v>3223</v>
      </c>
      <c r="F26" s="141" t="s">
        <v>3224</v>
      </c>
      <c r="G26" s="145" t="s">
        <v>3243</v>
      </c>
      <c r="H26" s="141" t="s">
        <v>3244</v>
      </c>
      <c r="I26" s="145" t="s">
        <v>3245</v>
      </c>
      <c r="J26" s="141" t="s">
        <v>3246</v>
      </c>
      <c r="K26" s="145"/>
      <c r="L26" s="141"/>
      <c r="M26" s="145"/>
      <c r="N26" s="141"/>
      <c r="O26" s="145"/>
      <c r="P26" s="141"/>
      <c r="Q26" s="145"/>
      <c r="R26" s="141"/>
    </row>
    <row r="27" spans="2:18" ht="54">
      <c r="B27" s="141">
        <v>21</v>
      </c>
      <c r="C27" s="141" t="s">
        <v>3430</v>
      </c>
      <c r="D27" s="141" t="s">
        <v>4246</v>
      </c>
      <c r="E27" s="145" t="s">
        <v>3174</v>
      </c>
      <c r="F27" s="141" t="s">
        <v>3247</v>
      </c>
      <c r="G27" s="145" t="s">
        <v>3248</v>
      </c>
      <c r="H27" s="141" t="s">
        <v>3217</v>
      </c>
      <c r="I27" s="145" t="s">
        <v>3249</v>
      </c>
      <c r="J27" s="141" t="s">
        <v>3168</v>
      </c>
      <c r="K27" s="145"/>
      <c r="L27" s="141"/>
      <c r="M27" s="145"/>
      <c r="N27" s="141"/>
      <c r="O27" s="145"/>
      <c r="P27" s="141"/>
      <c r="Q27" s="145"/>
      <c r="R27" s="141"/>
    </row>
    <row r="28" spans="2:18" ht="36">
      <c r="B28" s="141">
        <v>22</v>
      </c>
      <c r="C28" s="141" t="s">
        <v>3431</v>
      </c>
      <c r="D28" s="141" t="s">
        <v>4247</v>
      </c>
      <c r="E28" s="145" t="s">
        <v>3250</v>
      </c>
      <c r="F28" s="141" t="s">
        <v>3251</v>
      </c>
      <c r="G28" s="145" t="s">
        <v>3138</v>
      </c>
      <c r="H28" s="141" t="s">
        <v>3217</v>
      </c>
      <c r="I28" s="145"/>
      <c r="J28" s="141"/>
      <c r="K28" s="145"/>
      <c r="L28" s="141"/>
      <c r="M28" s="145"/>
      <c r="N28" s="141"/>
      <c r="O28" s="145"/>
      <c r="P28" s="141"/>
      <c r="Q28" s="145"/>
      <c r="R28" s="141"/>
    </row>
    <row r="29" spans="2:18" ht="54">
      <c r="B29" s="141">
        <v>23</v>
      </c>
      <c r="C29" s="141" t="s">
        <v>3433</v>
      </c>
      <c r="D29" s="141" t="s">
        <v>4249</v>
      </c>
      <c r="E29" s="145" t="s">
        <v>3174</v>
      </c>
      <c r="F29" s="141" t="s">
        <v>3235</v>
      </c>
      <c r="G29" s="145" t="s">
        <v>3138</v>
      </c>
      <c r="H29" s="141" t="s">
        <v>3252</v>
      </c>
      <c r="I29" s="145" t="s">
        <v>3218</v>
      </c>
      <c r="J29" s="141" t="s">
        <v>3237</v>
      </c>
      <c r="K29" s="145" t="s">
        <v>3238</v>
      </c>
      <c r="L29" s="141" t="s">
        <v>3239</v>
      </c>
      <c r="M29" s="145"/>
      <c r="N29" s="141"/>
      <c r="O29" s="145"/>
      <c r="P29" s="141"/>
      <c r="Q29" s="145"/>
      <c r="R29" s="141"/>
    </row>
    <row r="30" spans="2:18" ht="45">
      <c r="B30" s="141">
        <v>24</v>
      </c>
      <c r="C30" s="141" t="s">
        <v>3434</v>
      </c>
      <c r="D30" s="141" t="s">
        <v>4250</v>
      </c>
      <c r="E30" s="145" t="s">
        <v>3138</v>
      </c>
      <c r="F30" s="141" t="s">
        <v>3253</v>
      </c>
      <c r="G30" s="145"/>
      <c r="H30" s="141"/>
      <c r="I30" s="145"/>
      <c r="J30" s="141"/>
      <c r="K30" s="145"/>
      <c r="L30" s="141"/>
      <c r="M30" s="145"/>
      <c r="N30" s="141"/>
      <c r="O30" s="145"/>
      <c r="P30" s="141"/>
      <c r="Q30" s="145"/>
      <c r="R30" s="141"/>
    </row>
    <row r="31" spans="2:18" ht="18">
      <c r="B31" s="141">
        <v>25</v>
      </c>
      <c r="C31" s="141" t="s">
        <v>3436</v>
      </c>
      <c r="D31" s="141" t="s">
        <v>4252</v>
      </c>
      <c r="E31" s="145" t="s">
        <v>3254</v>
      </c>
      <c r="F31" s="141" t="s">
        <v>3255</v>
      </c>
      <c r="G31" s="145"/>
      <c r="H31" s="141"/>
      <c r="I31" s="145"/>
      <c r="J31" s="141"/>
      <c r="K31" s="145"/>
      <c r="L31" s="141"/>
      <c r="M31" s="145"/>
      <c r="N31" s="141"/>
      <c r="O31" s="145"/>
      <c r="P31" s="141"/>
      <c r="Q31" s="145"/>
      <c r="R31" s="141"/>
    </row>
    <row r="32" spans="2:18" ht="72">
      <c r="B32" s="141">
        <v>26</v>
      </c>
      <c r="C32" s="141" t="s">
        <v>3437</v>
      </c>
      <c r="D32" s="141" t="s">
        <v>4253</v>
      </c>
      <c r="E32" s="145" t="s">
        <v>3174</v>
      </c>
      <c r="F32" s="141" t="s">
        <v>3256</v>
      </c>
      <c r="G32" s="145" t="s">
        <v>104</v>
      </c>
      <c r="H32" s="141" t="s">
        <v>3257</v>
      </c>
      <c r="I32" s="145" t="s">
        <v>3258</v>
      </c>
      <c r="J32" s="141" t="s">
        <v>3259</v>
      </c>
      <c r="K32" s="145" t="s">
        <v>3260</v>
      </c>
      <c r="L32" s="141" t="s">
        <v>3261</v>
      </c>
      <c r="M32" s="145"/>
      <c r="N32" s="141"/>
      <c r="O32" s="145"/>
      <c r="P32" s="141"/>
      <c r="Q32" s="145"/>
      <c r="R32" s="141"/>
    </row>
    <row r="33" spans="2:18" ht="45">
      <c r="B33" s="141">
        <v>27</v>
      </c>
      <c r="C33" s="141" t="s">
        <v>3438</v>
      </c>
      <c r="D33" s="141" t="s">
        <v>4254</v>
      </c>
      <c r="E33" s="145" t="s">
        <v>3174</v>
      </c>
      <c r="F33" s="141" t="s">
        <v>3262</v>
      </c>
      <c r="G33" s="145" t="s">
        <v>3263</v>
      </c>
      <c r="H33" s="141" t="s">
        <v>3264</v>
      </c>
      <c r="I33" s="145" t="s">
        <v>3265</v>
      </c>
      <c r="J33" s="141" t="s">
        <v>3266</v>
      </c>
      <c r="K33" s="145" t="s">
        <v>3267</v>
      </c>
      <c r="L33" s="141" t="s">
        <v>3268</v>
      </c>
      <c r="M33" s="145" t="s">
        <v>3269</v>
      </c>
      <c r="N33" s="141" t="s">
        <v>3270</v>
      </c>
      <c r="O33" s="145"/>
      <c r="P33" s="141"/>
      <c r="Q33" s="145"/>
      <c r="R33" s="141"/>
    </row>
    <row r="34" spans="2:18" ht="18">
      <c r="B34" s="141">
        <v>28</v>
      </c>
      <c r="C34" s="141" t="s">
        <v>3440</v>
      </c>
      <c r="D34" s="141" t="s">
        <v>4256</v>
      </c>
      <c r="E34" s="145" t="s">
        <v>3271</v>
      </c>
      <c r="F34" s="141" t="s">
        <v>3272</v>
      </c>
      <c r="G34" s="145" t="s">
        <v>3273</v>
      </c>
      <c r="H34" s="141" t="s">
        <v>3274</v>
      </c>
      <c r="I34" s="145"/>
      <c r="J34" s="141"/>
      <c r="K34" s="145"/>
      <c r="L34" s="141"/>
      <c r="M34" s="145"/>
      <c r="N34" s="141"/>
      <c r="O34" s="145"/>
      <c r="P34" s="141"/>
      <c r="Q34" s="145"/>
      <c r="R34" s="141"/>
    </row>
    <row r="35" spans="2:18" ht="45">
      <c r="B35" s="141">
        <v>29</v>
      </c>
      <c r="C35" s="141" t="s">
        <v>3441</v>
      </c>
      <c r="D35" s="141" t="s">
        <v>4257</v>
      </c>
      <c r="E35" s="145" t="s">
        <v>3275</v>
      </c>
      <c r="F35" s="141" t="s">
        <v>3276</v>
      </c>
      <c r="G35" s="145" t="s">
        <v>3277</v>
      </c>
      <c r="H35" s="141" t="s">
        <v>3274</v>
      </c>
      <c r="I35" s="145" t="s">
        <v>3174</v>
      </c>
      <c r="J35" s="141" t="s">
        <v>3278</v>
      </c>
      <c r="K35" s="145" t="s">
        <v>3279</v>
      </c>
      <c r="L35" s="141" t="s">
        <v>3274</v>
      </c>
      <c r="M35" s="145"/>
      <c r="N35" s="141"/>
      <c r="O35" s="145"/>
      <c r="P35" s="141"/>
      <c r="Q35" s="145"/>
      <c r="R35" s="141"/>
    </row>
    <row r="36" spans="2:18" ht="45">
      <c r="B36" s="141">
        <v>30</v>
      </c>
      <c r="C36" s="141" t="s">
        <v>3442</v>
      </c>
      <c r="D36" s="141" t="s">
        <v>4258</v>
      </c>
      <c r="E36" s="145" t="s">
        <v>3275</v>
      </c>
      <c r="F36" s="141" t="s">
        <v>3276</v>
      </c>
      <c r="G36" s="145" t="s">
        <v>3277</v>
      </c>
      <c r="H36" s="141" t="s">
        <v>3280</v>
      </c>
      <c r="I36" s="145" t="s">
        <v>3281</v>
      </c>
      <c r="J36" s="141" t="s">
        <v>3282</v>
      </c>
      <c r="K36" s="145"/>
      <c r="L36" s="141"/>
      <c r="M36" s="145"/>
      <c r="N36" s="141"/>
      <c r="O36" s="145"/>
      <c r="P36" s="141"/>
      <c r="Q36" s="145"/>
      <c r="R36" s="141"/>
    </row>
    <row r="37" spans="2:18" ht="90">
      <c r="B37" s="141">
        <v>31</v>
      </c>
      <c r="C37" s="141" t="s">
        <v>3445</v>
      </c>
      <c r="D37" s="141" t="s">
        <v>4261</v>
      </c>
      <c r="E37" s="145" t="s">
        <v>3174</v>
      </c>
      <c r="F37" s="141" t="s">
        <v>3283</v>
      </c>
      <c r="G37" s="145"/>
      <c r="H37" s="141"/>
      <c r="I37" s="145"/>
      <c r="J37" s="141"/>
      <c r="K37" s="145"/>
      <c r="L37" s="141"/>
      <c r="M37" s="145"/>
      <c r="N37" s="141"/>
      <c r="O37" s="145"/>
      <c r="P37" s="141"/>
      <c r="Q37" s="145"/>
      <c r="R37" s="141"/>
    </row>
    <row r="38" spans="2:18" ht="90">
      <c r="B38" s="141">
        <v>32</v>
      </c>
      <c r="C38" s="141" t="s">
        <v>3444</v>
      </c>
      <c r="D38" s="141" t="s">
        <v>4260</v>
      </c>
      <c r="E38" s="145" t="s">
        <v>3174</v>
      </c>
      <c r="F38" s="141" t="s">
        <v>3283</v>
      </c>
      <c r="G38" s="145" t="s">
        <v>3284</v>
      </c>
      <c r="H38" s="141" t="s">
        <v>3285</v>
      </c>
      <c r="I38" s="145"/>
      <c r="J38" s="141"/>
      <c r="K38" s="145"/>
      <c r="L38" s="141"/>
      <c r="M38" s="145"/>
      <c r="N38" s="141"/>
      <c r="O38" s="145"/>
      <c r="P38" s="141"/>
      <c r="Q38" s="145"/>
      <c r="R38" s="141"/>
    </row>
    <row r="39" spans="2:18" ht="18">
      <c r="B39" s="141">
        <v>33</v>
      </c>
      <c r="C39" s="141" t="s">
        <v>3446</v>
      </c>
      <c r="D39" s="141" t="s">
        <v>4262</v>
      </c>
      <c r="E39" s="145" t="s">
        <v>3248</v>
      </c>
      <c r="F39" s="141" t="s">
        <v>3286</v>
      </c>
      <c r="G39" s="145" t="s">
        <v>3174</v>
      </c>
      <c r="H39" s="141" t="s">
        <v>3287</v>
      </c>
      <c r="I39" s="145"/>
      <c r="J39" s="141"/>
      <c r="K39" s="145"/>
      <c r="L39" s="141"/>
      <c r="M39" s="145"/>
      <c r="N39" s="141"/>
      <c r="O39" s="145"/>
      <c r="P39" s="141"/>
      <c r="Q39" s="145"/>
      <c r="R39" s="141"/>
    </row>
    <row r="40" spans="2:18" ht="18">
      <c r="B40" s="141">
        <v>34</v>
      </c>
      <c r="C40" s="141" t="s">
        <v>3447</v>
      </c>
      <c r="D40" s="141" t="s">
        <v>4263</v>
      </c>
      <c r="E40" s="145" t="s">
        <v>3248</v>
      </c>
      <c r="F40" s="141" t="s">
        <v>3286</v>
      </c>
      <c r="G40" s="145" t="s">
        <v>3174</v>
      </c>
      <c r="H40" s="141" t="s">
        <v>3287</v>
      </c>
      <c r="I40" s="145"/>
      <c r="J40" s="141"/>
      <c r="K40" s="145"/>
      <c r="L40" s="141"/>
      <c r="M40" s="145"/>
      <c r="N40" s="141"/>
      <c r="O40" s="145"/>
      <c r="P40" s="141"/>
      <c r="Q40" s="145"/>
      <c r="R40" s="141"/>
    </row>
    <row r="41" spans="2:18" ht="18">
      <c r="B41" s="141">
        <v>35</v>
      </c>
      <c r="C41" s="141" t="s">
        <v>3448</v>
      </c>
      <c r="D41" s="141" t="s">
        <v>4264</v>
      </c>
      <c r="E41" s="145" t="s">
        <v>3248</v>
      </c>
      <c r="F41" s="141" t="s">
        <v>3286</v>
      </c>
      <c r="G41" s="145" t="s">
        <v>3174</v>
      </c>
      <c r="H41" s="141" t="s">
        <v>3287</v>
      </c>
      <c r="I41" s="145"/>
      <c r="J41" s="141"/>
      <c r="K41" s="145"/>
      <c r="L41" s="141"/>
      <c r="M41" s="145"/>
      <c r="N41" s="141"/>
      <c r="O41" s="145"/>
      <c r="P41" s="141"/>
      <c r="Q41" s="145"/>
      <c r="R41" s="141"/>
    </row>
    <row r="42" spans="2:18" ht="27">
      <c r="B42" s="141">
        <v>36</v>
      </c>
      <c r="C42" s="141" t="s">
        <v>3451</v>
      </c>
      <c r="D42" s="141" t="s">
        <v>4267</v>
      </c>
      <c r="E42" s="145" t="s">
        <v>3248</v>
      </c>
      <c r="F42" s="141" t="s">
        <v>3288</v>
      </c>
      <c r="G42" s="145" t="s">
        <v>3289</v>
      </c>
      <c r="H42" s="141" t="s">
        <v>3290</v>
      </c>
      <c r="I42" s="145" t="s">
        <v>3174</v>
      </c>
      <c r="J42" s="141" t="s">
        <v>3164</v>
      </c>
      <c r="K42" s="145"/>
      <c r="L42" s="141"/>
      <c r="M42" s="145"/>
      <c r="N42" s="141"/>
      <c r="O42" s="145"/>
      <c r="P42" s="141"/>
      <c r="Q42" s="145"/>
      <c r="R42" s="141"/>
    </row>
    <row r="43" spans="2:18" ht="90">
      <c r="B43" s="141">
        <v>37</v>
      </c>
      <c r="C43" s="141" t="s">
        <v>3452</v>
      </c>
      <c r="D43" s="141" t="s">
        <v>4268</v>
      </c>
      <c r="E43" s="145" t="s">
        <v>3291</v>
      </c>
      <c r="F43" s="141" t="s">
        <v>3292</v>
      </c>
      <c r="G43" s="145" t="s">
        <v>3293</v>
      </c>
      <c r="H43" s="141" t="s">
        <v>3294</v>
      </c>
      <c r="I43" s="145" t="s">
        <v>3174</v>
      </c>
      <c r="J43" s="141" t="s">
        <v>3292</v>
      </c>
      <c r="K43" s="145" t="s">
        <v>3295</v>
      </c>
      <c r="L43" s="141" t="s">
        <v>3296</v>
      </c>
      <c r="M43" s="145"/>
      <c r="N43" s="141"/>
      <c r="O43" s="145"/>
      <c r="P43" s="141"/>
      <c r="Q43" s="145"/>
      <c r="R43" s="141"/>
    </row>
    <row r="44" spans="2:18" ht="18">
      <c r="B44" s="141">
        <v>38</v>
      </c>
      <c r="C44" s="141" t="s">
        <v>3453</v>
      </c>
      <c r="D44" s="141" t="s">
        <v>4269</v>
      </c>
      <c r="E44" s="145" t="s">
        <v>3248</v>
      </c>
      <c r="F44" s="141" t="s">
        <v>3286</v>
      </c>
      <c r="G44" s="145" t="s">
        <v>3174</v>
      </c>
      <c r="H44" s="141" t="s">
        <v>3287</v>
      </c>
      <c r="I44" s="145"/>
      <c r="J44" s="141"/>
      <c r="K44" s="145"/>
      <c r="L44" s="141"/>
      <c r="M44" s="145"/>
      <c r="N44" s="141"/>
      <c r="O44" s="145"/>
      <c r="P44" s="141"/>
      <c r="Q44" s="145"/>
      <c r="R44" s="141"/>
    </row>
    <row r="45" spans="2:18" ht="18">
      <c r="B45" s="141">
        <v>39</v>
      </c>
      <c r="C45" s="141" t="s">
        <v>3450</v>
      </c>
      <c r="D45" s="141" t="s">
        <v>4266</v>
      </c>
      <c r="E45" s="145" t="s">
        <v>3248</v>
      </c>
      <c r="F45" s="141" t="s">
        <v>3286</v>
      </c>
      <c r="G45" s="145" t="s">
        <v>3174</v>
      </c>
      <c r="H45" s="141" t="s">
        <v>3287</v>
      </c>
      <c r="I45" s="145"/>
      <c r="J45" s="141"/>
      <c r="K45" s="145"/>
      <c r="L45" s="141"/>
      <c r="M45" s="145"/>
      <c r="N45" s="141"/>
      <c r="O45" s="145"/>
      <c r="P45" s="141"/>
      <c r="Q45" s="145"/>
      <c r="R45" s="141"/>
    </row>
    <row r="46" spans="2:18" ht="18">
      <c r="B46" s="141">
        <v>40</v>
      </c>
      <c r="C46" s="141" t="s">
        <v>3449</v>
      </c>
      <c r="D46" s="141" t="s">
        <v>4265</v>
      </c>
      <c r="E46" s="145" t="s">
        <v>3248</v>
      </c>
      <c r="F46" s="141" t="s">
        <v>3286</v>
      </c>
      <c r="G46" s="145" t="s">
        <v>3174</v>
      </c>
      <c r="H46" s="141" t="s">
        <v>3287</v>
      </c>
      <c r="I46" s="145"/>
      <c r="J46" s="141"/>
      <c r="K46" s="145"/>
      <c r="L46" s="141"/>
      <c r="M46" s="145"/>
      <c r="N46" s="141"/>
      <c r="O46" s="145"/>
      <c r="P46" s="141"/>
      <c r="Q46" s="145"/>
      <c r="R46" s="141"/>
    </row>
    <row r="47" spans="2:18" ht="45">
      <c r="B47" s="141">
        <v>41</v>
      </c>
      <c r="C47" s="141" t="s">
        <v>3455</v>
      </c>
      <c r="D47" s="141" t="s">
        <v>4271</v>
      </c>
      <c r="E47" s="145" t="s">
        <v>3248</v>
      </c>
      <c r="F47" s="141" t="s">
        <v>3297</v>
      </c>
      <c r="G47" s="145" t="s">
        <v>3149</v>
      </c>
      <c r="H47" s="141" t="s">
        <v>3298</v>
      </c>
      <c r="I47" s="145" t="s">
        <v>3299</v>
      </c>
      <c r="J47" s="141" t="s">
        <v>3300</v>
      </c>
      <c r="K47" s="145"/>
      <c r="L47" s="141"/>
      <c r="M47" s="145"/>
      <c r="N47" s="141"/>
      <c r="O47" s="145"/>
      <c r="P47" s="141"/>
      <c r="Q47" s="145"/>
      <c r="R47" s="141"/>
    </row>
    <row r="48" spans="2:18" ht="99">
      <c r="B48" s="141">
        <v>42</v>
      </c>
      <c r="C48" s="141" t="s">
        <v>3456</v>
      </c>
      <c r="D48" s="141" t="s">
        <v>4272</v>
      </c>
      <c r="E48" s="145" t="s">
        <v>3174</v>
      </c>
      <c r="F48" s="141" t="s">
        <v>3301</v>
      </c>
      <c r="G48" s="145" t="s">
        <v>3138</v>
      </c>
      <c r="H48" s="141" t="s">
        <v>3302</v>
      </c>
      <c r="I48" s="145"/>
      <c r="J48" s="141"/>
      <c r="K48" s="145"/>
      <c r="L48" s="141"/>
      <c r="M48" s="145"/>
      <c r="N48" s="141"/>
      <c r="O48" s="145"/>
      <c r="P48" s="141"/>
      <c r="Q48" s="145"/>
      <c r="R48" s="141"/>
    </row>
    <row r="49" spans="2:18" ht="99">
      <c r="B49" s="141">
        <v>43</v>
      </c>
      <c r="C49" s="141" t="s">
        <v>3457</v>
      </c>
      <c r="D49" s="141" t="s">
        <v>4273</v>
      </c>
      <c r="E49" s="145" t="s">
        <v>3275</v>
      </c>
      <c r="F49" s="141" t="s">
        <v>3276</v>
      </c>
      <c r="G49" s="145" t="s">
        <v>3303</v>
      </c>
      <c r="H49" s="141" t="s">
        <v>3304</v>
      </c>
      <c r="I49" s="145" t="s">
        <v>3305</v>
      </c>
      <c r="J49" s="141" t="s">
        <v>3144</v>
      </c>
      <c r="K49" s="145"/>
      <c r="L49" s="141"/>
      <c r="M49" s="145"/>
      <c r="N49" s="141"/>
      <c r="O49" s="145"/>
      <c r="P49" s="141"/>
      <c r="Q49" s="145"/>
      <c r="R49" s="141"/>
    </row>
    <row r="50" spans="2:18">
      <c r="B50" s="141">
        <v>44</v>
      </c>
      <c r="C50" s="141" t="s">
        <v>3458</v>
      </c>
      <c r="D50" s="141" t="s">
        <v>4274</v>
      </c>
      <c r="E50" s="145" t="s">
        <v>3149</v>
      </c>
      <c r="F50" s="141" t="s">
        <v>3306</v>
      </c>
      <c r="G50" s="145"/>
      <c r="H50" s="141"/>
      <c r="I50" s="145"/>
      <c r="J50" s="141"/>
      <c r="K50" s="145"/>
      <c r="L50" s="141"/>
      <c r="M50" s="145"/>
      <c r="N50" s="141"/>
      <c r="O50" s="145"/>
      <c r="P50" s="141"/>
      <c r="Q50" s="145"/>
      <c r="R50" s="141"/>
    </row>
    <row r="51" spans="2:18" ht="45">
      <c r="B51" s="141">
        <v>45</v>
      </c>
      <c r="C51" s="141" t="s">
        <v>3459</v>
      </c>
      <c r="D51" s="141" t="s">
        <v>4275</v>
      </c>
      <c r="E51" s="145" t="s">
        <v>3307</v>
      </c>
      <c r="F51" s="141" t="s">
        <v>3308</v>
      </c>
      <c r="G51" s="145" t="s">
        <v>3174</v>
      </c>
      <c r="H51" s="141" t="s">
        <v>3309</v>
      </c>
      <c r="I51" s="145" t="s">
        <v>3310</v>
      </c>
      <c r="J51" s="141" t="s">
        <v>3239</v>
      </c>
      <c r="K51" s="145"/>
      <c r="L51" s="141"/>
      <c r="M51" s="145"/>
      <c r="N51" s="141"/>
      <c r="O51" s="145"/>
      <c r="P51" s="141"/>
      <c r="Q51" s="145"/>
      <c r="R51" s="141"/>
    </row>
    <row r="52" spans="2:18" ht="45">
      <c r="B52" s="141">
        <v>46</v>
      </c>
      <c r="C52" s="141" t="s">
        <v>3460</v>
      </c>
      <c r="D52" s="141" t="s">
        <v>4276</v>
      </c>
      <c r="E52" s="145" t="s">
        <v>3174</v>
      </c>
      <c r="F52" s="141" t="s">
        <v>3311</v>
      </c>
      <c r="G52" s="145" t="s">
        <v>3248</v>
      </c>
      <c r="H52" s="141" t="s">
        <v>3312</v>
      </c>
      <c r="I52" s="145"/>
      <c r="J52" s="141"/>
      <c r="K52" s="145"/>
      <c r="L52" s="141"/>
      <c r="M52" s="145"/>
      <c r="N52" s="141"/>
      <c r="O52" s="145"/>
      <c r="P52" s="141"/>
      <c r="Q52" s="145"/>
      <c r="R52" s="141"/>
    </row>
    <row r="53" spans="2:18" ht="144">
      <c r="B53" s="141">
        <v>47</v>
      </c>
      <c r="C53" s="141" t="s">
        <v>3461</v>
      </c>
      <c r="D53" s="141" t="s">
        <v>4277</v>
      </c>
      <c r="E53" s="145" t="s">
        <v>3313</v>
      </c>
      <c r="F53" s="141" t="s">
        <v>3314</v>
      </c>
      <c r="G53" s="145" t="s">
        <v>3315</v>
      </c>
      <c r="H53" s="141" t="s">
        <v>3316</v>
      </c>
      <c r="I53" s="145" t="s">
        <v>3317</v>
      </c>
      <c r="J53" s="141" t="s">
        <v>3318</v>
      </c>
      <c r="K53" s="145" t="s">
        <v>3305</v>
      </c>
      <c r="L53" s="141" t="s">
        <v>3144</v>
      </c>
      <c r="M53" s="145"/>
      <c r="N53" s="141"/>
      <c r="O53" s="145"/>
      <c r="P53" s="141"/>
      <c r="Q53" s="145"/>
      <c r="R53" s="141"/>
    </row>
    <row r="54" spans="2:18" ht="36">
      <c r="B54" s="141">
        <v>48</v>
      </c>
      <c r="C54" s="141" t="s">
        <v>3462</v>
      </c>
      <c r="D54" s="141" t="s">
        <v>4278</v>
      </c>
      <c r="E54" s="145" t="s">
        <v>3319</v>
      </c>
      <c r="F54" s="141" t="s">
        <v>3320</v>
      </c>
      <c r="G54" s="145" t="s">
        <v>3305</v>
      </c>
      <c r="H54" s="141" t="s">
        <v>3144</v>
      </c>
      <c r="I54" s="145" t="s">
        <v>3313</v>
      </c>
      <c r="J54" s="141" t="s">
        <v>3321</v>
      </c>
      <c r="K54" s="145"/>
      <c r="L54" s="141"/>
      <c r="M54" s="145"/>
      <c r="N54" s="141"/>
      <c r="O54" s="145"/>
      <c r="P54" s="141"/>
      <c r="Q54" s="145"/>
      <c r="R54" s="141"/>
    </row>
    <row r="55" spans="2:18" ht="90">
      <c r="B55" s="141">
        <v>49</v>
      </c>
      <c r="C55" s="141" t="s">
        <v>3463</v>
      </c>
      <c r="D55" s="141" t="s">
        <v>4279</v>
      </c>
      <c r="E55" s="145" t="s">
        <v>3322</v>
      </c>
      <c r="F55" s="141" t="s">
        <v>3323</v>
      </c>
      <c r="G55" s="145" t="s">
        <v>3238</v>
      </c>
      <c r="H55" s="141" t="s">
        <v>3239</v>
      </c>
      <c r="I55" s="145" t="s">
        <v>3305</v>
      </c>
      <c r="J55" s="141" t="s">
        <v>3144</v>
      </c>
      <c r="K55" s="145"/>
      <c r="L55" s="141"/>
      <c r="M55" s="145"/>
      <c r="N55" s="141"/>
      <c r="O55" s="145"/>
      <c r="P55" s="141"/>
      <c r="Q55" s="145"/>
      <c r="R55" s="141"/>
    </row>
    <row r="56" spans="2:18" ht="81">
      <c r="B56" s="141">
        <v>50</v>
      </c>
      <c r="C56" s="141" t="s">
        <v>3464</v>
      </c>
      <c r="D56" s="141" t="s">
        <v>4280</v>
      </c>
      <c r="E56" s="145" t="s">
        <v>3324</v>
      </c>
      <c r="F56" s="141" t="s">
        <v>3325</v>
      </c>
      <c r="G56" s="145" t="s">
        <v>3174</v>
      </c>
      <c r="H56" s="141" t="s">
        <v>3326</v>
      </c>
      <c r="I56" s="145" t="s">
        <v>3138</v>
      </c>
      <c r="J56" s="141" t="s">
        <v>3327</v>
      </c>
      <c r="K56" s="145"/>
      <c r="L56" s="141"/>
      <c r="M56" s="145"/>
      <c r="N56" s="141"/>
      <c r="O56" s="145"/>
      <c r="P56" s="141"/>
      <c r="Q56" s="145"/>
      <c r="R56" s="141"/>
    </row>
    <row r="57" spans="2:18" ht="63">
      <c r="B57" s="141">
        <v>51</v>
      </c>
      <c r="C57" s="141" t="s">
        <v>3465</v>
      </c>
      <c r="D57" s="141" t="s">
        <v>4281</v>
      </c>
      <c r="E57" s="145" t="s">
        <v>3174</v>
      </c>
      <c r="F57" s="141" t="s">
        <v>3328</v>
      </c>
      <c r="G57" s="145" t="s">
        <v>3176</v>
      </c>
      <c r="H57" s="141" t="s">
        <v>3329</v>
      </c>
      <c r="I57" s="145" t="s">
        <v>3248</v>
      </c>
      <c r="J57" s="141" t="s">
        <v>3330</v>
      </c>
      <c r="K57" s="145"/>
      <c r="L57" s="141"/>
      <c r="M57" s="145"/>
      <c r="N57" s="141"/>
      <c r="O57" s="145"/>
      <c r="P57" s="141"/>
      <c r="Q57" s="145"/>
      <c r="R57" s="141"/>
    </row>
    <row r="58" spans="2:18" ht="36">
      <c r="B58" s="141">
        <v>52</v>
      </c>
      <c r="C58" s="141" t="s">
        <v>3466</v>
      </c>
      <c r="D58" s="141" t="s">
        <v>4282</v>
      </c>
      <c r="E58" s="145" t="s">
        <v>3174</v>
      </c>
      <c r="F58" s="141" t="s">
        <v>3331</v>
      </c>
      <c r="G58" s="145" t="s">
        <v>3248</v>
      </c>
      <c r="H58" s="141" t="s">
        <v>3217</v>
      </c>
      <c r="I58" s="145"/>
      <c r="J58" s="141"/>
      <c r="K58" s="145"/>
      <c r="L58" s="141"/>
      <c r="M58" s="145"/>
      <c r="N58" s="141"/>
      <c r="O58" s="145"/>
      <c r="P58" s="141"/>
      <c r="Q58" s="145"/>
      <c r="R58" s="141"/>
    </row>
    <row r="59" spans="2:18" ht="90">
      <c r="B59" s="141">
        <v>53</v>
      </c>
      <c r="C59" s="141" t="s">
        <v>3467</v>
      </c>
      <c r="D59" s="141" t="s">
        <v>4283</v>
      </c>
      <c r="E59" s="145" t="s">
        <v>3174</v>
      </c>
      <c r="F59" s="141" t="s">
        <v>3332</v>
      </c>
      <c r="G59" s="145" t="s">
        <v>3333</v>
      </c>
      <c r="H59" s="141" t="s">
        <v>3217</v>
      </c>
      <c r="I59" s="145" t="s">
        <v>3334</v>
      </c>
      <c r="J59" s="141" t="s">
        <v>3335</v>
      </c>
      <c r="K59" s="145" t="s">
        <v>3336</v>
      </c>
      <c r="L59" s="141" t="s">
        <v>3226</v>
      </c>
      <c r="M59" s="145" t="s">
        <v>3305</v>
      </c>
      <c r="N59" s="141" t="s">
        <v>3337</v>
      </c>
      <c r="O59" s="145" t="s">
        <v>3223</v>
      </c>
      <c r="P59" s="141" t="s">
        <v>3338</v>
      </c>
      <c r="Q59" s="145"/>
      <c r="R59" s="141"/>
    </row>
    <row r="60" spans="2:18" ht="90">
      <c r="B60" s="141">
        <v>54</v>
      </c>
      <c r="C60" s="141" t="s">
        <v>3468</v>
      </c>
      <c r="D60" s="141" t="s">
        <v>4284</v>
      </c>
      <c r="E60" s="145" t="s">
        <v>3174</v>
      </c>
      <c r="F60" s="141" t="s">
        <v>3323</v>
      </c>
      <c r="G60" s="145" t="s">
        <v>3248</v>
      </c>
      <c r="H60" s="141" t="s">
        <v>3339</v>
      </c>
      <c r="I60" s="145" t="s">
        <v>3340</v>
      </c>
      <c r="J60" s="141" t="s">
        <v>3341</v>
      </c>
      <c r="K60" s="145" t="s">
        <v>3305</v>
      </c>
      <c r="L60" s="141" t="s">
        <v>3144</v>
      </c>
      <c r="M60" s="145"/>
      <c r="N60" s="141"/>
      <c r="O60" s="145"/>
      <c r="P60" s="141"/>
      <c r="Q60" s="145"/>
      <c r="R60" s="141"/>
    </row>
    <row r="61" spans="2:18" ht="144">
      <c r="B61" s="141">
        <v>55</v>
      </c>
      <c r="C61" s="141" t="s">
        <v>3469</v>
      </c>
      <c r="D61" s="141" t="s">
        <v>4285</v>
      </c>
      <c r="E61" s="145" t="s">
        <v>3342</v>
      </c>
      <c r="F61" s="141" t="s">
        <v>3343</v>
      </c>
      <c r="G61" s="145" t="s">
        <v>3344</v>
      </c>
      <c r="H61" s="141" t="s">
        <v>3345</v>
      </c>
      <c r="I61" s="145" t="s">
        <v>3346</v>
      </c>
      <c r="J61" s="141" t="s">
        <v>3347</v>
      </c>
      <c r="K61" s="145" t="s">
        <v>3348</v>
      </c>
      <c r="L61" s="141" t="s">
        <v>3316</v>
      </c>
      <c r="M61" s="145" t="s">
        <v>3349</v>
      </c>
      <c r="N61" s="141" t="s">
        <v>3350</v>
      </c>
      <c r="O61" s="145"/>
      <c r="P61" s="141"/>
      <c r="Q61" s="145"/>
      <c r="R61" s="141"/>
    </row>
    <row r="62" spans="2:18" ht="99">
      <c r="B62" s="141">
        <v>56</v>
      </c>
      <c r="C62" s="141" t="s">
        <v>3470</v>
      </c>
      <c r="D62" s="141" t="s">
        <v>4286</v>
      </c>
      <c r="E62" s="145" t="s">
        <v>3174</v>
      </c>
      <c r="F62" s="141" t="s">
        <v>3351</v>
      </c>
      <c r="G62" s="145" t="s">
        <v>3352</v>
      </c>
      <c r="H62" s="141" t="s">
        <v>3353</v>
      </c>
      <c r="I62" s="145"/>
      <c r="J62" s="141"/>
      <c r="K62" s="145"/>
      <c r="L62" s="141"/>
      <c r="M62" s="145"/>
      <c r="N62" s="141"/>
      <c r="O62" s="145"/>
      <c r="P62" s="141"/>
      <c r="Q62" s="145"/>
      <c r="R62" s="141"/>
    </row>
    <row r="63" spans="2:18" ht="144">
      <c r="B63" s="141">
        <v>57</v>
      </c>
      <c r="C63" s="141" t="s">
        <v>3471</v>
      </c>
      <c r="D63" s="141" t="s">
        <v>4287</v>
      </c>
      <c r="E63" s="145" t="s">
        <v>3174</v>
      </c>
      <c r="F63" s="141" t="s">
        <v>3351</v>
      </c>
      <c r="G63" s="145" t="s">
        <v>3354</v>
      </c>
      <c r="H63" s="141" t="s">
        <v>3355</v>
      </c>
      <c r="I63" s="145" t="s">
        <v>3356</v>
      </c>
      <c r="J63" s="141" t="s">
        <v>3357</v>
      </c>
      <c r="K63" s="145" t="s">
        <v>3358</v>
      </c>
      <c r="L63" s="141" t="s">
        <v>3351</v>
      </c>
      <c r="M63" s="145"/>
      <c r="N63" s="141"/>
      <c r="O63" s="145"/>
      <c r="P63" s="141"/>
      <c r="Q63" s="145"/>
      <c r="R63" s="141"/>
    </row>
    <row r="64" spans="2:18" ht="81">
      <c r="B64" s="141">
        <v>58</v>
      </c>
      <c r="C64" s="141" t="s">
        <v>3472</v>
      </c>
      <c r="D64" s="141" t="s">
        <v>4288</v>
      </c>
      <c r="E64" s="145" t="s">
        <v>3174</v>
      </c>
      <c r="F64" s="141" t="s">
        <v>3359</v>
      </c>
      <c r="G64" s="145" t="s">
        <v>3279</v>
      </c>
      <c r="H64" s="141" t="s">
        <v>3360</v>
      </c>
      <c r="I64" s="145" t="s">
        <v>3361</v>
      </c>
      <c r="J64" s="141" t="s">
        <v>3362</v>
      </c>
      <c r="K64" s="145" t="s">
        <v>3363</v>
      </c>
      <c r="L64" s="141" t="s">
        <v>3364</v>
      </c>
      <c r="M64" s="145" t="s">
        <v>3365</v>
      </c>
      <c r="N64" s="141" t="s">
        <v>3366</v>
      </c>
      <c r="O64" s="145"/>
      <c r="P64" s="141"/>
      <c r="Q64" s="145"/>
      <c r="R64" s="141"/>
    </row>
    <row r="65" spans="2:18" ht="72">
      <c r="B65" s="141">
        <v>59</v>
      </c>
      <c r="C65" s="141" t="s">
        <v>3473</v>
      </c>
      <c r="D65" s="141" t="s">
        <v>4289</v>
      </c>
      <c r="E65" s="145" t="s">
        <v>3367</v>
      </c>
      <c r="F65" s="141" t="s">
        <v>4080</v>
      </c>
      <c r="G65" s="145" t="s">
        <v>3174</v>
      </c>
      <c r="H65" s="141" t="s">
        <v>3368</v>
      </c>
      <c r="I65" s="145" t="s">
        <v>3369</v>
      </c>
      <c r="J65" s="141" t="s">
        <v>3168</v>
      </c>
      <c r="K65" s="145"/>
      <c r="L65" s="141"/>
      <c r="M65" s="145"/>
      <c r="N65" s="141"/>
      <c r="O65" s="145"/>
      <c r="P65" s="141"/>
      <c r="Q65" s="145"/>
      <c r="R65" s="141"/>
    </row>
    <row r="66" spans="2:18" ht="99">
      <c r="B66" s="141">
        <v>60</v>
      </c>
      <c r="C66" s="141" t="s">
        <v>3474</v>
      </c>
      <c r="D66" s="141" t="s">
        <v>4290</v>
      </c>
      <c r="E66" s="145" t="s">
        <v>3174</v>
      </c>
      <c r="F66" s="141" t="s">
        <v>3304</v>
      </c>
      <c r="G66" s="145" t="s">
        <v>3370</v>
      </c>
      <c r="H66" s="141" t="s">
        <v>3371</v>
      </c>
      <c r="I66" s="145" t="s">
        <v>3372</v>
      </c>
      <c r="J66" s="141" t="s">
        <v>3351</v>
      </c>
      <c r="K66" s="145"/>
      <c r="L66" s="141"/>
      <c r="M66" s="145"/>
      <c r="N66" s="141"/>
      <c r="O66" s="145"/>
      <c r="P66" s="141"/>
      <c r="Q66" s="145"/>
      <c r="R66" s="141"/>
    </row>
    <row r="67" spans="2:18" ht="54">
      <c r="B67" s="141">
        <v>61</v>
      </c>
      <c r="C67" s="141" t="s">
        <v>3476</v>
      </c>
      <c r="D67" s="141" t="s">
        <v>4292</v>
      </c>
      <c r="E67" s="145" t="s">
        <v>104</v>
      </c>
      <c r="F67" s="141" t="s">
        <v>3373</v>
      </c>
      <c r="G67" s="145" t="s">
        <v>3138</v>
      </c>
      <c r="H67" s="141" t="s">
        <v>4081</v>
      </c>
      <c r="I67" s="145" t="s">
        <v>3221</v>
      </c>
      <c r="J67" s="141" t="s">
        <v>3374</v>
      </c>
      <c r="K67" s="145" t="s">
        <v>3174</v>
      </c>
      <c r="L67" s="141" t="s">
        <v>3375</v>
      </c>
      <c r="M67" s="145"/>
      <c r="N67" s="141"/>
      <c r="O67" s="145"/>
      <c r="P67" s="141"/>
      <c r="Q67" s="145"/>
      <c r="R67" s="141"/>
    </row>
    <row r="68" spans="2:18" ht="45">
      <c r="B68" s="141">
        <v>62</v>
      </c>
      <c r="C68" s="141" t="s">
        <v>3479</v>
      </c>
      <c r="D68" s="141" t="s">
        <v>4295</v>
      </c>
      <c r="E68" s="145" t="s">
        <v>3376</v>
      </c>
      <c r="F68" s="141" t="s">
        <v>3377</v>
      </c>
      <c r="G68" s="145"/>
      <c r="H68" s="141"/>
      <c r="I68" s="145"/>
      <c r="J68" s="141"/>
      <c r="K68" s="145"/>
      <c r="L68" s="141"/>
      <c r="M68" s="145"/>
      <c r="N68" s="141"/>
      <c r="O68" s="145"/>
      <c r="P68" s="141"/>
      <c r="Q68" s="145"/>
      <c r="R68" s="141"/>
    </row>
    <row r="69" spans="2:18" ht="63">
      <c r="B69" s="141">
        <v>63</v>
      </c>
      <c r="C69" s="141" t="s">
        <v>3480</v>
      </c>
      <c r="D69" s="141" t="s">
        <v>4296</v>
      </c>
      <c r="E69" s="145" t="s">
        <v>3378</v>
      </c>
      <c r="F69" s="141" t="s">
        <v>3379</v>
      </c>
      <c r="G69" s="145" t="s">
        <v>3138</v>
      </c>
      <c r="H69" s="141" t="s">
        <v>3252</v>
      </c>
      <c r="I69" s="145" t="s">
        <v>3380</v>
      </c>
      <c r="J69" s="141" t="s">
        <v>3381</v>
      </c>
      <c r="K69" s="145" t="s">
        <v>3382</v>
      </c>
      <c r="L69" s="141" t="s">
        <v>3383</v>
      </c>
      <c r="M69" s="145" t="s">
        <v>3384</v>
      </c>
      <c r="N69" s="141" t="s">
        <v>3385</v>
      </c>
      <c r="O69" s="145" t="s">
        <v>3386</v>
      </c>
      <c r="P69" s="141" t="s">
        <v>3387</v>
      </c>
      <c r="Q69" s="145" t="s">
        <v>3388</v>
      </c>
      <c r="R69" s="141" t="s">
        <v>3389</v>
      </c>
    </row>
    <row r="70" spans="2:18" ht="99">
      <c r="B70" s="141">
        <v>64</v>
      </c>
      <c r="C70" s="141" t="s">
        <v>3483</v>
      </c>
      <c r="D70" s="141" t="s">
        <v>4299</v>
      </c>
      <c r="E70" s="145" t="s">
        <v>3390</v>
      </c>
      <c r="F70" s="141" t="s">
        <v>3341</v>
      </c>
      <c r="G70" s="145" t="s">
        <v>3174</v>
      </c>
      <c r="H70" s="141" t="s">
        <v>3391</v>
      </c>
      <c r="I70" s="145" t="s">
        <v>3392</v>
      </c>
      <c r="J70" s="141" t="s">
        <v>3393</v>
      </c>
      <c r="K70" s="145" t="s">
        <v>3248</v>
      </c>
      <c r="L70" s="141" t="s">
        <v>3394</v>
      </c>
      <c r="M70" s="145"/>
      <c r="N70" s="141"/>
      <c r="O70" s="145"/>
      <c r="P70" s="141"/>
      <c r="Q70" s="145"/>
      <c r="R70" s="141"/>
    </row>
    <row r="71" spans="2:18" ht="135">
      <c r="B71" s="141">
        <v>65</v>
      </c>
      <c r="C71" s="141" t="s">
        <v>3482</v>
      </c>
      <c r="D71" s="141" t="s">
        <v>4298</v>
      </c>
      <c r="E71" s="145" t="s">
        <v>3376</v>
      </c>
      <c r="F71" s="141" t="s">
        <v>4082</v>
      </c>
      <c r="G71" s="145"/>
      <c r="H71" s="141"/>
      <c r="I71" s="145"/>
      <c r="J71" s="141"/>
      <c r="K71" s="145"/>
      <c r="L71" s="141"/>
      <c r="M71" s="145"/>
      <c r="N71" s="141"/>
      <c r="O71" s="145"/>
      <c r="P71" s="141"/>
      <c r="Q71" s="145"/>
      <c r="R71" s="141"/>
    </row>
    <row r="72" spans="2:18" ht="72">
      <c r="B72" s="141">
        <v>66</v>
      </c>
      <c r="C72" s="141" t="s">
        <v>3481</v>
      </c>
      <c r="D72" s="141" t="s">
        <v>4297</v>
      </c>
      <c r="E72" s="145" t="s">
        <v>3376</v>
      </c>
      <c r="F72" s="141" t="s">
        <v>4083</v>
      </c>
      <c r="G72" s="145"/>
      <c r="H72" s="141"/>
      <c r="I72" s="145"/>
      <c r="J72" s="141"/>
      <c r="K72" s="145"/>
      <c r="L72" s="141"/>
      <c r="M72" s="145"/>
      <c r="N72" s="141"/>
      <c r="O72" s="145"/>
      <c r="P72" s="141"/>
      <c r="Q72" s="145"/>
      <c r="R72" s="141"/>
    </row>
    <row r="73" spans="2:18" ht="135">
      <c r="B73" s="141">
        <v>67</v>
      </c>
      <c r="C73" s="141" t="s">
        <v>3478</v>
      </c>
      <c r="D73" s="141" t="s">
        <v>4294</v>
      </c>
      <c r="E73" s="145" t="s">
        <v>3376</v>
      </c>
      <c r="F73" s="141" t="s">
        <v>4082</v>
      </c>
      <c r="G73" s="145"/>
      <c r="H73" s="141"/>
      <c r="I73" s="145"/>
      <c r="J73" s="141"/>
      <c r="K73" s="145"/>
      <c r="L73" s="141"/>
      <c r="M73" s="145"/>
      <c r="N73" s="141"/>
      <c r="O73" s="145"/>
      <c r="P73" s="141"/>
      <c r="Q73" s="145"/>
      <c r="R73" s="141"/>
    </row>
    <row r="74" spans="2:18" ht="72">
      <c r="B74" s="141">
        <v>68</v>
      </c>
      <c r="C74" s="141" t="s">
        <v>3477</v>
      </c>
      <c r="D74" s="141" t="s">
        <v>4293</v>
      </c>
      <c r="E74" s="145" t="s">
        <v>3376</v>
      </c>
      <c r="F74" s="141" t="s">
        <v>4083</v>
      </c>
      <c r="G74" s="145"/>
      <c r="H74" s="141"/>
      <c r="I74" s="145"/>
      <c r="J74" s="141"/>
      <c r="K74" s="145"/>
      <c r="L74" s="141"/>
      <c r="M74" s="145"/>
      <c r="N74" s="141"/>
      <c r="O74" s="145"/>
      <c r="P74" s="141"/>
      <c r="Q74" s="145"/>
      <c r="R74" s="141"/>
    </row>
    <row r="75" spans="2:18">
      <c r="B75" s="141">
        <v>69</v>
      </c>
      <c r="C75" s="141" t="s">
        <v>3443</v>
      </c>
      <c r="D75" s="141" t="s">
        <v>4259</v>
      </c>
      <c r="E75" s="145" t="s">
        <v>3174</v>
      </c>
      <c r="F75" s="141" t="s">
        <v>3395</v>
      </c>
      <c r="G75" s="145"/>
      <c r="H75" s="141"/>
      <c r="I75" s="145"/>
      <c r="J75" s="141"/>
      <c r="K75" s="145"/>
      <c r="L75" s="141"/>
      <c r="M75" s="145"/>
      <c r="N75" s="141"/>
      <c r="O75" s="145"/>
      <c r="P75" s="141"/>
      <c r="Q75" s="145"/>
      <c r="R75" s="141"/>
    </row>
    <row r="76" spans="2:18" ht="18">
      <c r="B76" s="141">
        <v>70</v>
      </c>
      <c r="C76" s="141" t="s">
        <v>3435</v>
      </c>
      <c r="D76" s="141" t="s">
        <v>4251</v>
      </c>
      <c r="E76" s="145" t="s">
        <v>3396</v>
      </c>
      <c r="F76" s="141" t="s">
        <v>3397</v>
      </c>
      <c r="G76" s="145"/>
      <c r="H76" s="141"/>
      <c r="I76" s="145"/>
      <c r="J76" s="141"/>
      <c r="K76" s="145"/>
      <c r="L76" s="141"/>
      <c r="M76" s="145"/>
      <c r="N76" s="141"/>
      <c r="O76" s="145"/>
      <c r="P76" s="141"/>
      <c r="Q76" s="145"/>
      <c r="R76" s="141"/>
    </row>
    <row r="77" spans="2:18" ht="18">
      <c r="B77" s="141">
        <v>71</v>
      </c>
      <c r="C77" s="141" t="s">
        <v>3454</v>
      </c>
      <c r="D77" s="141" t="s">
        <v>4270</v>
      </c>
      <c r="E77" s="145" t="s">
        <v>3248</v>
      </c>
      <c r="F77" s="141" t="s">
        <v>3339</v>
      </c>
      <c r="G77" s="145"/>
      <c r="H77" s="141"/>
      <c r="I77" s="145"/>
      <c r="J77" s="141"/>
      <c r="K77" s="145"/>
      <c r="L77" s="141"/>
      <c r="M77" s="145"/>
      <c r="N77" s="141"/>
      <c r="O77" s="145"/>
      <c r="P77" s="141"/>
      <c r="Q77" s="145"/>
      <c r="R77" s="141"/>
    </row>
    <row r="78" spans="2:18" ht="54">
      <c r="B78" s="141">
        <v>72</v>
      </c>
      <c r="C78" s="141" t="s">
        <v>3432</v>
      </c>
      <c r="D78" s="141" t="s">
        <v>4248</v>
      </c>
      <c r="E78" s="145" t="s">
        <v>3223</v>
      </c>
      <c r="F78" s="141" t="s">
        <v>3251</v>
      </c>
      <c r="G78" s="145" t="s">
        <v>3138</v>
      </c>
      <c r="H78" s="141" t="s">
        <v>3252</v>
      </c>
      <c r="I78" s="145"/>
      <c r="J78" s="141"/>
      <c r="K78" s="145"/>
      <c r="L78" s="141"/>
      <c r="M78" s="145"/>
      <c r="N78" s="141"/>
      <c r="O78" s="145"/>
      <c r="P78" s="141"/>
      <c r="Q78" s="145"/>
      <c r="R78" s="141"/>
    </row>
    <row r="79" spans="2:18" ht="18">
      <c r="B79" s="141">
        <v>73</v>
      </c>
      <c r="C79" s="141" t="s">
        <v>3439</v>
      </c>
      <c r="D79" s="141" t="s">
        <v>4255</v>
      </c>
      <c r="E79" s="145" t="s">
        <v>3398</v>
      </c>
      <c r="F79" s="141" t="s">
        <v>3399</v>
      </c>
      <c r="G79" s="145" t="s">
        <v>3400</v>
      </c>
      <c r="H79" s="141" t="s">
        <v>3401</v>
      </c>
      <c r="I79" s="145"/>
      <c r="J79" s="141"/>
      <c r="K79" s="145"/>
      <c r="L79" s="141"/>
      <c r="M79" s="145"/>
      <c r="N79" s="141"/>
      <c r="O79" s="145"/>
      <c r="P79" s="141"/>
      <c r="Q79" s="145"/>
      <c r="R79" s="141"/>
    </row>
    <row r="80" spans="2:18" ht="63">
      <c r="B80" s="141">
        <v>74</v>
      </c>
      <c r="C80" s="141" t="s">
        <v>3475</v>
      </c>
      <c r="D80" s="141" t="s">
        <v>4291</v>
      </c>
      <c r="E80" s="145" t="s">
        <v>3402</v>
      </c>
      <c r="F80" s="141" t="s">
        <v>4084</v>
      </c>
      <c r="G80" s="145" t="s">
        <v>3248</v>
      </c>
      <c r="H80" s="141" t="s">
        <v>3403</v>
      </c>
      <c r="I80" s="145" t="s">
        <v>3404</v>
      </c>
      <c r="J80" s="141" t="s">
        <v>3405</v>
      </c>
      <c r="K80" s="145" t="s">
        <v>3406</v>
      </c>
      <c r="L80" s="141" t="s">
        <v>3407</v>
      </c>
      <c r="M80" s="145" t="s">
        <v>3408</v>
      </c>
      <c r="N80" s="141" t="s">
        <v>3409</v>
      </c>
      <c r="O80" s="145"/>
      <c r="P80" s="141"/>
      <c r="Q80" s="145"/>
      <c r="R80" s="141"/>
    </row>
  </sheetData>
  <sheetProtection algorithmName="SHA-512" hashValue="Bo3ZK5YWjG1MUE8NoVkckKvpVp7qDVMfeHwXi4ND2dXI+fh9mv6xq/PnWUO1CZOP3uZY5BsHF9sBEckp43ZC1w==" saltValue="crcyCMgEHyNMAxWwsGuqzg==" spinCount="100000" sheet="1" objects="1" scenarios="1"/>
  <autoFilter ref="B6:R80" xr:uid="{842E0393-3D1B-4BCF-BC7D-97D6D7E250BA}"/>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7F79C-7688-420E-89EF-2412DA1887CD}">
  <sheetPr codeName="hj_J_listas_prod">
    <tabColor theme="8" tint="0.59999389629810485"/>
  </sheetPr>
  <dimension ref="A1:D11"/>
  <sheetViews>
    <sheetView workbookViewId="0"/>
  </sheetViews>
  <sheetFormatPr baseColWidth="10" defaultRowHeight="14.25"/>
  <sheetData>
    <row r="1" spans="1:4">
      <c r="A1" t="s">
        <v>3174</v>
      </c>
      <c r="B1" t="s">
        <v>3354</v>
      </c>
      <c r="C1" t="s">
        <v>3356</v>
      </c>
      <c r="D1" t="s">
        <v>3358</v>
      </c>
    </row>
    <row r="2" spans="1:4">
      <c r="A2" t="s">
        <v>8693</v>
      </c>
      <c r="B2" t="s">
        <v>8703</v>
      </c>
      <c r="C2" t="s">
        <v>8703</v>
      </c>
      <c r="D2" t="s">
        <v>8693</v>
      </c>
    </row>
    <row r="3" spans="1:4">
      <c r="A3" t="s">
        <v>8694</v>
      </c>
      <c r="B3" t="s">
        <v>8704</v>
      </c>
      <c r="C3" t="s">
        <v>8706</v>
      </c>
      <c r="D3" t="s">
        <v>8694</v>
      </c>
    </row>
    <row r="4" spans="1:4">
      <c r="A4" t="s">
        <v>8695</v>
      </c>
      <c r="B4" t="s">
        <v>8705</v>
      </c>
      <c r="C4" t="s">
        <v>8707</v>
      </c>
      <c r="D4" t="s">
        <v>8695</v>
      </c>
    </row>
    <row r="5" spans="1:4">
      <c r="A5" t="s">
        <v>8696</v>
      </c>
      <c r="D5" t="s">
        <v>8696</v>
      </c>
    </row>
    <row r="6" spans="1:4">
      <c r="A6" t="s">
        <v>8697</v>
      </c>
      <c r="D6" t="s">
        <v>8697</v>
      </c>
    </row>
    <row r="7" spans="1:4">
      <c r="A7" t="s">
        <v>8698</v>
      </c>
      <c r="D7" t="s">
        <v>8698</v>
      </c>
    </row>
    <row r="8" spans="1:4">
      <c r="A8" t="s">
        <v>8699</v>
      </c>
      <c r="D8" t="s">
        <v>8699</v>
      </c>
    </row>
    <row r="9" spans="1:4">
      <c r="A9" t="s">
        <v>8700</v>
      </c>
      <c r="D9" t="s">
        <v>8700</v>
      </c>
    </row>
    <row r="10" spans="1:4">
      <c r="A10" t="s">
        <v>8701</v>
      </c>
      <c r="D10" t="s">
        <v>8701</v>
      </c>
    </row>
    <row r="11" spans="1:4">
      <c r="A11" t="s">
        <v>8702</v>
      </c>
      <c r="D11" t="s">
        <v>8702</v>
      </c>
    </row>
  </sheetData>
  <sheetProtection algorithmName="SHA-512" hashValue="JbfNWCaRn9q7spe1YGt67Cpw6LFCnk5IizBpHGW326S8kHV5mA8YSiEHjRN2YAIbFPzuWXamcFvkoMcfb3s8Fg==" saltValue="jzrfEqMz0aNqXTtgfc5hQA==" spinCount="100000" sheet="1" objects="1" scenario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92B7A-2F89-40C6-B105-DA4F2C4C6A05}">
  <sheetPr codeName="hj_Z_var">
    <tabColor theme="8" tint="0.59999389629810485"/>
  </sheetPr>
  <dimension ref="A1:AG21"/>
  <sheetViews>
    <sheetView workbookViewId="0">
      <selection activeCell="F11" sqref="F11"/>
    </sheetView>
  </sheetViews>
  <sheetFormatPr baseColWidth="10" defaultRowHeight="14.25"/>
  <cols>
    <col min="1" max="1" width="20.875" bestFit="1" customWidth="1"/>
    <col min="5" max="5" width="16.75" bestFit="1" customWidth="1"/>
    <col min="6" max="6" width="28" bestFit="1" customWidth="1"/>
    <col min="7" max="7" width="53.125" customWidth="1"/>
  </cols>
  <sheetData>
    <row r="1" spans="1:33" s="55" customFormat="1" ht="11.25">
      <c r="A1" s="55" t="s">
        <v>1328</v>
      </c>
      <c r="B1" s="55" t="s">
        <v>1331</v>
      </c>
      <c r="C1" s="55" t="s">
        <v>1332</v>
      </c>
      <c r="D1" s="55" t="s">
        <v>1333</v>
      </c>
      <c r="E1" s="55" t="s">
        <v>1329</v>
      </c>
      <c r="F1" s="55" t="s">
        <v>1330</v>
      </c>
      <c r="G1" s="55" t="s">
        <v>116</v>
      </c>
      <c r="AF1" s="55" t="s">
        <v>172</v>
      </c>
    </row>
    <row r="2" spans="1:33">
      <c r="A2" t="s">
        <v>3909</v>
      </c>
      <c r="E2" t="s">
        <v>1334</v>
      </c>
      <c r="F2">
        <v>12</v>
      </c>
      <c r="G2" t="s">
        <v>1335</v>
      </c>
      <c r="P2" t="s">
        <v>4223</v>
      </c>
      <c r="AF2" t="s">
        <v>171</v>
      </c>
      <c r="AG2" t="s">
        <v>173</v>
      </c>
    </row>
    <row r="3" spans="1:33">
      <c r="A3" t="s">
        <v>3909</v>
      </c>
      <c r="E3" t="s">
        <v>1336</v>
      </c>
      <c r="F3" s="51">
        <f ca="1">+SolCotizacion!$AE$67</f>
        <v>0.01</v>
      </c>
      <c r="AF3" t="s">
        <v>174</v>
      </c>
      <c r="AG3">
        <f>IF(Configuracion!K12&lt;&gt;"",Configuracion!K12,"")</f>
        <v>123</v>
      </c>
    </row>
    <row r="4" spans="1:33">
      <c r="A4" t="s">
        <v>3909</v>
      </c>
      <c r="E4" t="s">
        <v>3126</v>
      </c>
      <c r="F4" t="str">
        <f>+IF(SolCotizacion!$I$22&lt;&gt;"",SolCotizacion!$I$22,"")</f>
        <v>COMPRAVENTA</v>
      </c>
      <c r="AF4" t="s">
        <v>145</v>
      </c>
      <c r="AG4" t="str">
        <f>IF(Configuracion!K14&lt;&gt;"",Configuracion!K14,"")</f>
        <v/>
      </c>
    </row>
    <row r="5" spans="1:33">
      <c r="A5" t="s">
        <v>3909</v>
      </c>
      <c r="E5" t="s">
        <v>192</v>
      </c>
      <c r="F5">
        <v>3</v>
      </c>
      <c r="G5" t="s">
        <v>3947</v>
      </c>
      <c r="AF5" t="s">
        <v>175</v>
      </c>
      <c r="AG5" t="str">
        <f>IF(Configuracion!K16&lt;&gt;"",Configuracion!K16,"")</f>
        <v>123U</v>
      </c>
    </row>
    <row r="6" spans="1:33">
      <c r="A6" t="s">
        <v>3909</v>
      </c>
      <c r="E6" t="s">
        <v>1356</v>
      </c>
      <c r="F6">
        <v>20</v>
      </c>
      <c r="G6" t="s">
        <v>1357</v>
      </c>
    </row>
    <row r="7" spans="1:33">
      <c r="A7" t="s">
        <v>3909</v>
      </c>
      <c r="E7" t="s">
        <v>1362</v>
      </c>
      <c r="F7" t="s">
        <v>3488</v>
      </c>
    </row>
    <row r="8" spans="1:33">
      <c r="A8" t="s">
        <v>3909</v>
      </c>
      <c r="E8" t="s">
        <v>1363</v>
      </c>
      <c r="F8" t="str">
        <f>+IF(F4="COMPRAVENTA","7,x22,i22,q22,10","60,x22,i22,q22,10")</f>
        <v>7,x22,i22,q22,10</v>
      </c>
    </row>
    <row r="9" spans="1:33">
      <c r="A9" t="s">
        <v>3909</v>
      </c>
      <c r="E9" t="s">
        <v>171</v>
      </c>
      <c r="F9" t="s">
        <v>174</v>
      </c>
    </row>
    <row r="10" spans="1:33">
      <c r="A10" t="s">
        <v>3909</v>
      </c>
      <c r="E10" t="s">
        <v>1369</v>
      </c>
      <c r="F10" s="64" t="s">
        <v>8687</v>
      </c>
      <c r="G10" s="64" t="s">
        <v>1762</v>
      </c>
    </row>
    <row r="11" spans="1:33">
      <c r="A11" t="s">
        <v>3909</v>
      </c>
      <c r="E11" t="s">
        <v>1370</v>
      </c>
      <c r="F11" s="65">
        <v>46058</v>
      </c>
    </row>
    <row r="12" spans="1:33">
      <c r="A12" t="s">
        <v>3909</v>
      </c>
      <c r="E12" t="s">
        <v>1379</v>
      </c>
      <c r="F12" t="s">
        <v>240</v>
      </c>
      <c r="G12" t="s">
        <v>1380</v>
      </c>
    </row>
    <row r="13" spans="1:33">
      <c r="A13" t="s">
        <v>3909</v>
      </c>
      <c r="E13" t="s">
        <v>1446</v>
      </c>
      <c r="F13" t="s">
        <v>4175</v>
      </c>
    </row>
    <row r="14" spans="1:33">
      <c r="A14" t="s">
        <v>3909</v>
      </c>
      <c r="E14" t="s">
        <v>1448</v>
      </c>
      <c r="F14" s="102">
        <v>532338092</v>
      </c>
    </row>
    <row r="15" spans="1:33">
      <c r="A15" t="s">
        <v>3909</v>
      </c>
      <c r="E15" t="s">
        <v>1404</v>
      </c>
      <c r="F15" s="102">
        <v>1</v>
      </c>
      <c r="G15" t="s">
        <v>3083</v>
      </c>
    </row>
    <row r="16" spans="1:33">
      <c r="A16" t="s">
        <v>3909</v>
      </c>
      <c r="E16" t="s">
        <v>3493</v>
      </c>
      <c r="F16" s="102">
        <v>1423500</v>
      </c>
    </row>
    <row r="17" spans="1:7">
      <c r="A17" t="s">
        <v>3909</v>
      </c>
      <c r="E17" t="s">
        <v>3912</v>
      </c>
      <c r="F17" s="152">
        <v>600</v>
      </c>
    </row>
    <row r="18" spans="1:7">
      <c r="A18" t="s">
        <v>3909</v>
      </c>
      <c r="E18" t="s">
        <v>3922</v>
      </c>
      <c r="F18">
        <v>598</v>
      </c>
    </row>
    <row r="19" spans="1:7">
      <c r="A19" t="s">
        <v>3909</v>
      </c>
      <c r="E19" t="s">
        <v>3929</v>
      </c>
      <c r="F19" s="153">
        <v>598</v>
      </c>
      <c r="G19" t="s">
        <v>3930</v>
      </c>
    </row>
    <row r="20" spans="1:7">
      <c r="A20" t="s">
        <v>3909</v>
      </c>
      <c r="E20" t="s">
        <v>3948</v>
      </c>
      <c r="F20" t="s">
        <v>4043</v>
      </c>
    </row>
    <row r="21" spans="1:7">
      <c r="A21" t="s">
        <v>3909</v>
      </c>
      <c r="E21" t="s">
        <v>4062</v>
      </c>
      <c r="F21" t="s">
        <v>3909</v>
      </c>
    </row>
  </sheetData>
  <sheetProtection algorithmName="SHA-512" hashValue="nVN5Dk/Ekbyo23Ee6pLCHeC+O1a+K9nWcXlhZzP4zdj4YfbeVN4K0yOAJv7rMemu/lof89kw4KSf51SR6ZukXQ==" saltValue="K00FayU1mYGFVnW9Sr3sKg==" spinCount="100000" sheet="1" objects="1" scenarios="1"/>
  <phoneticPr fontId="23"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63435-0F42-4491-80CE-A6E4337E36A1}">
  <sheetPr codeName="hj_M_val">
    <tabColor theme="8" tint="0.59999389629810485"/>
  </sheetPr>
  <dimension ref="A1:S70"/>
  <sheetViews>
    <sheetView workbookViewId="0">
      <selection activeCell="F15" sqref="F15"/>
    </sheetView>
  </sheetViews>
  <sheetFormatPr baseColWidth="10" defaultRowHeight="14.25"/>
  <cols>
    <col min="6" max="6" width="15.25" bestFit="1" customWidth="1"/>
    <col min="7" max="7" width="24.125" customWidth="1"/>
    <col min="9" max="9" width="46.75" customWidth="1"/>
  </cols>
  <sheetData>
    <row r="1" spans="1:19">
      <c r="A1" t="s">
        <v>194</v>
      </c>
    </row>
    <row r="2" spans="1:19">
      <c r="A2" t="s">
        <v>192</v>
      </c>
      <c r="B2" t="s">
        <v>195</v>
      </c>
      <c r="C2" t="s">
        <v>239</v>
      </c>
      <c r="D2" t="s">
        <v>104</v>
      </c>
      <c r="E2" t="s">
        <v>236</v>
      </c>
      <c r="F2" t="s">
        <v>237</v>
      </c>
      <c r="G2" t="s">
        <v>221</v>
      </c>
      <c r="H2" t="s">
        <v>116</v>
      </c>
      <c r="I2" t="s">
        <v>243</v>
      </c>
    </row>
    <row r="3" spans="1:19">
      <c r="A3">
        <v>1</v>
      </c>
      <c r="B3" t="s">
        <v>220</v>
      </c>
      <c r="C3" t="s">
        <v>240</v>
      </c>
      <c r="D3" t="s">
        <v>233</v>
      </c>
      <c r="E3" t="s">
        <v>199</v>
      </c>
      <c r="F3" t="s">
        <v>196</v>
      </c>
      <c r="G3" t="s">
        <v>222</v>
      </c>
      <c r="I3" t="s">
        <v>4045</v>
      </c>
    </row>
    <row r="4" spans="1:19">
      <c r="A4">
        <v>1</v>
      </c>
      <c r="B4" t="s">
        <v>220</v>
      </c>
      <c r="C4" t="s">
        <v>240</v>
      </c>
      <c r="D4" t="s">
        <v>233</v>
      </c>
      <c r="E4" t="s">
        <v>198</v>
      </c>
      <c r="F4" t="s">
        <v>197</v>
      </c>
      <c r="G4" t="s">
        <v>223</v>
      </c>
      <c r="I4" t="s">
        <v>4045</v>
      </c>
      <c r="Q4" s="49"/>
      <c r="R4" s="50"/>
      <c r="S4" s="50"/>
    </row>
    <row r="5" spans="1:19">
      <c r="A5">
        <v>1</v>
      </c>
      <c r="B5" t="s">
        <v>220</v>
      </c>
      <c r="C5" t="s">
        <v>240</v>
      </c>
      <c r="D5" t="s">
        <v>233</v>
      </c>
      <c r="E5" t="s">
        <v>201</v>
      </c>
      <c r="F5" t="s">
        <v>200</v>
      </c>
      <c r="G5" t="s">
        <v>224</v>
      </c>
      <c r="I5" t="s">
        <v>4045</v>
      </c>
    </row>
    <row r="6" spans="1:19">
      <c r="A6">
        <v>1</v>
      </c>
      <c r="B6" t="s">
        <v>220</v>
      </c>
      <c r="C6" t="s">
        <v>240</v>
      </c>
      <c r="D6" t="s">
        <v>233</v>
      </c>
      <c r="E6" t="s">
        <v>203</v>
      </c>
      <c r="F6" t="s">
        <v>202</v>
      </c>
      <c r="G6" t="s">
        <v>225</v>
      </c>
      <c r="I6" t="s">
        <v>4045</v>
      </c>
    </row>
    <row r="7" spans="1:19">
      <c r="A7">
        <v>1</v>
      </c>
      <c r="B7" t="s">
        <v>220</v>
      </c>
      <c r="C7" t="s">
        <v>240</v>
      </c>
      <c r="D7" t="s">
        <v>233</v>
      </c>
      <c r="E7" t="s">
        <v>205</v>
      </c>
      <c r="F7" t="s">
        <v>1337</v>
      </c>
      <c r="G7" t="s">
        <v>226</v>
      </c>
      <c r="I7" t="s">
        <v>4045</v>
      </c>
    </row>
    <row r="8" spans="1:19">
      <c r="A8">
        <v>1</v>
      </c>
      <c r="B8" t="s">
        <v>220</v>
      </c>
      <c r="C8" t="s">
        <v>240</v>
      </c>
      <c r="D8" t="s">
        <v>233</v>
      </c>
      <c r="E8" t="s">
        <v>207</v>
      </c>
      <c r="F8" t="s">
        <v>1338</v>
      </c>
      <c r="G8" t="s">
        <v>227</v>
      </c>
      <c r="I8" t="s">
        <v>4045</v>
      </c>
    </row>
    <row r="9" spans="1:19">
      <c r="A9">
        <v>1</v>
      </c>
      <c r="B9" t="s">
        <v>220</v>
      </c>
      <c r="C9" t="s">
        <v>240</v>
      </c>
      <c r="D9" t="s">
        <v>233</v>
      </c>
      <c r="E9" t="s">
        <v>209</v>
      </c>
      <c r="F9" t="s">
        <v>1339</v>
      </c>
      <c r="G9" t="s">
        <v>228</v>
      </c>
      <c r="I9" t="s">
        <v>4045</v>
      </c>
    </row>
    <row r="10" spans="1:19">
      <c r="A10">
        <v>1</v>
      </c>
      <c r="B10" t="s">
        <v>220</v>
      </c>
      <c r="C10" t="s">
        <v>240</v>
      </c>
      <c r="D10" t="s">
        <v>233</v>
      </c>
      <c r="E10" t="s">
        <v>1893</v>
      </c>
      <c r="F10" t="s">
        <v>4046</v>
      </c>
      <c r="G10" t="s">
        <v>3126</v>
      </c>
      <c r="I10" t="s">
        <v>4045</v>
      </c>
    </row>
    <row r="11" spans="1:19">
      <c r="A11">
        <v>1</v>
      </c>
      <c r="B11" t="s">
        <v>220</v>
      </c>
      <c r="C11" t="s">
        <v>240</v>
      </c>
      <c r="D11" t="s">
        <v>233</v>
      </c>
      <c r="E11" t="s">
        <v>4048</v>
      </c>
      <c r="F11" t="s">
        <v>4047</v>
      </c>
      <c r="G11" t="s">
        <v>3918</v>
      </c>
      <c r="I11" t="s">
        <v>4045</v>
      </c>
    </row>
    <row r="12" spans="1:19">
      <c r="A12">
        <v>1</v>
      </c>
      <c r="B12" t="s">
        <v>220</v>
      </c>
      <c r="C12" t="s">
        <v>240</v>
      </c>
      <c r="D12" t="s">
        <v>233</v>
      </c>
      <c r="E12" t="s">
        <v>4050</v>
      </c>
      <c r="F12" t="s">
        <v>4049</v>
      </c>
      <c r="G12" t="s">
        <v>276</v>
      </c>
      <c r="I12" t="s">
        <v>4045</v>
      </c>
    </row>
    <row r="13" spans="1:19">
      <c r="A13">
        <v>1</v>
      </c>
      <c r="B13" t="s">
        <v>220</v>
      </c>
      <c r="C13" t="s">
        <v>240</v>
      </c>
      <c r="D13" t="s">
        <v>233</v>
      </c>
      <c r="E13" t="s">
        <v>4052</v>
      </c>
      <c r="F13" t="s">
        <v>4051</v>
      </c>
      <c r="G13" t="s">
        <v>112</v>
      </c>
      <c r="I13" t="s">
        <v>4045</v>
      </c>
    </row>
    <row r="14" spans="1:19">
      <c r="A14">
        <v>1</v>
      </c>
      <c r="B14" t="s">
        <v>220</v>
      </c>
      <c r="C14" t="s">
        <v>240</v>
      </c>
      <c r="D14" t="s">
        <v>233</v>
      </c>
      <c r="E14" t="s">
        <v>4053</v>
      </c>
      <c r="F14" t="s">
        <v>4159</v>
      </c>
      <c r="G14" t="s">
        <v>3129</v>
      </c>
      <c r="I14" t="s">
        <v>4045</v>
      </c>
    </row>
    <row r="15" spans="1:19">
      <c r="A15">
        <v>1</v>
      </c>
      <c r="B15" t="s">
        <v>220</v>
      </c>
      <c r="C15" t="s">
        <v>240</v>
      </c>
      <c r="D15" t="s">
        <v>4055</v>
      </c>
      <c r="F15" t="s">
        <v>238</v>
      </c>
      <c r="G15" t="s">
        <v>4056</v>
      </c>
      <c r="H15" t="s">
        <v>130</v>
      </c>
      <c r="I15" t="s">
        <v>4045</v>
      </c>
      <c r="J15" t="s">
        <v>4059</v>
      </c>
    </row>
    <row r="16" spans="1:19">
      <c r="A16">
        <v>1</v>
      </c>
      <c r="B16" t="s">
        <v>220</v>
      </c>
      <c r="C16" t="s">
        <v>240</v>
      </c>
      <c r="D16" t="s">
        <v>4057</v>
      </c>
      <c r="F16" t="s">
        <v>238</v>
      </c>
      <c r="G16" t="s">
        <v>4056</v>
      </c>
      <c r="H16" t="s">
        <v>3910</v>
      </c>
      <c r="I16" t="s">
        <v>4045</v>
      </c>
      <c r="J16" t="s">
        <v>4060</v>
      </c>
    </row>
    <row r="17" spans="1:10">
      <c r="A17">
        <v>1</v>
      </c>
      <c r="B17" t="s">
        <v>220</v>
      </c>
      <c r="C17" t="s">
        <v>240</v>
      </c>
      <c r="D17" t="s">
        <v>4055</v>
      </c>
      <c r="F17" t="s">
        <v>238</v>
      </c>
      <c r="G17" t="s">
        <v>4056</v>
      </c>
      <c r="H17" t="s">
        <v>3904</v>
      </c>
      <c r="I17" t="s">
        <v>4045</v>
      </c>
      <c r="J17" t="s">
        <v>4058</v>
      </c>
    </row>
    <row r="18" spans="1:10">
      <c r="A18">
        <v>1</v>
      </c>
      <c r="B18" t="s">
        <v>220</v>
      </c>
      <c r="C18" t="s">
        <v>240</v>
      </c>
      <c r="D18" t="s">
        <v>234</v>
      </c>
      <c r="E18" t="s">
        <v>242</v>
      </c>
      <c r="F18" t="s">
        <v>238</v>
      </c>
      <c r="G18" t="s">
        <v>271</v>
      </c>
      <c r="H18" t="s">
        <v>124</v>
      </c>
      <c r="I18" t="s">
        <v>4045</v>
      </c>
    </row>
    <row r="19" spans="1:10">
      <c r="A19">
        <v>1</v>
      </c>
      <c r="B19" t="s">
        <v>220</v>
      </c>
      <c r="C19" t="s">
        <v>240</v>
      </c>
      <c r="D19" t="s">
        <v>234</v>
      </c>
      <c r="E19" t="s">
        <v>1350</v>
      </c>
      <c r="F19" t="s">
        <v>238</v>
      </c>
      <c r="G19" t="s">
        <v>272</v>
      </c>
      <c r="H19" t="s">
        <v>124</v>
      </c>
      <c r="I19" t="s">
        <v>4045</v>
      </c>
    </row>
    <row r="28" spans="1:10">
      <c r="A28">
        <v>1</v>
      </c>
      <c r="B28" t="s">
        <v>220</v>
      </c>
      <c r="C28" t="s">
        <v>240</v>
      </c>
      <c r="D28" t="s">
        <v>233</v>
      </c>
      <c r="E28" t="s">
        <v>211</v>
      </c>
      <c r="F28" t="s">
        <v>1340</v>
      </c>
      <c r="G28" t="s">
        <v>1398</v>
      </c>
      <c r="I28" t="s">
        <v>1621</v>
      </c>
    </row>
    <row r="29" spans="1:10">
      <c r="A29">
        <v>1</v>
      </c>
      <c r="B29" t="s">
        <v>220</v>
      </c>
      <c r="C29" t="s">
        <v>240</v>
      </c>
      <c r="D29" t="s">
        <v>233</v>
      </c>
      <c r="E29" t="s">
        <v>1342</v>
      </c>
      <c r="F29" t="s">
        <v>1341</v>
      </c>
      <c r="G29" t="s">
        <v>1404</v>
      </c>
      <c r="I29" t="s">
        <v>1621</v>
      </c>
    </row>
    <row r="30" spans="1:10">
      <c r="A30">
        <v>1</v>
      </c>
      <c r="B30" t="s">
        <v>220</v>
      </c>
      <c r="C30" t="s">
        <v>240</v>
      </c>
      <c r="D30" t="s">
        <v>233</v>
      </c>
      <c r="E30" t="s">
        <v>213</v>
      </c>
      <c r="F30" t="s">
        <v>1343</v>
      </c>
      <c r="G30" t="s">
        <v>1451</v>
      </c>
      <c r="I30" t="s">
        <v>1470</v>
      </c>
    </row>
    <row r="31" spans="1:10">
      <c r="A31">
        <v>1</v>
      </c>
      <c r="B31" t="s">
        <v>220</v>
      </c>
      <c r="C31" t="s">
        <v>240</v>
      </c>
      <c r="D31" t="s">
        <v>233</v>
      </c>
      <c r="E31" t="s">
        <v>1345</v>
      </c>
      <c r="F31" t="s">
        <v>1344</v>
      </c>
      <c r="G31" t="s">
        <v>112</v>
      </c>
      <c r="I31" t="s">
        <v>1621</v>
      </c>
    </row>
    <row r="32" spans="1:10">
      <c r="A32">
        <v>1</v>
      </c>
      <c r="B32" t="s">
        <v>220</v>
      </c>
      <c r="C32" t="s">
        <v>240</v>
      </c>
      <c r="D32" t="s">
        <v>233</v>
      </c>
      <c r="E32" t="s">
        <v>215</v>
      </c>
      <c r="F32" t="s">
        <v>1346</v>
      </c>
      <c r="G32" t="e">
        <f>IF(SolCotizacion!#REF!="Software General","Catálogo","Fabricante")</f>
        <v>#REF!</v>
      </c>
      <c r="I32" t="s">
        <v>1470</v>
      </c>
    </row>
    <row r="33" spans="1:10">
      <c r="A33">
        <v>1</v>
      </c>
      <c r="B33" t="s">
        <v>220</v>
      </c>
      <c r="C33" t="s">
        <v>240</v>
      </c>
      <c r="D33" t="s">
        <v>233</v>
      </c>
      <c r="E33" t="s">
        <v>1348</v>
      </c>
      <c r="F33" t="s">
        <v>1347</v>
      </c>
      <c r="G33" t="s">
        <v>1647</v>
      </c>
      <c r="I33" t="s">
        <v>1621</v>
      </c>
    </row>
    <row r="34" spans="1:10">
      <c r="A34">
        <v>1</v>
      </c>
      <c r="B34" t="s">
        <v>220</v>
      </c>
      <c r="C34" t="s">
        <v>240</v>
      </c>
      <c r="D34" t="s">
        <v>233</v>
      </c>
      <c r="E34" t="s">
        <v>1453</v>
      </c>
      <c r="F34" t="s">
        <v>1454</v>
      </c>
      <c r="G34" t="s">
        <v>243</v>
      </c>
      <c r="I34" t="s">
        <v>1470</v>
      </c>
    </row>
    <row r="35" spans="1:10">
      <c r="A35">
        <v>1</v>
      </c>
      <c r="B35" t="s">
        <v>220</v>
      </c>
      <c r="C35" t="s">
        <v>1374</v>
      </c>
      <c r="D35" t="s">
        <v>233</v>
      </c>
      <c r="E35" t="s">
        <v>1455</v>
      </c>
      <c r="F35" t="s">
        <v>1456</v>
      </c>
      <c r="G35" s="105" t="s">
        <v>1452</v>
      </c>
      <c r="H35" t="s">
        <v>1457</v>
      </c>
      <c r="I35" t="s">
        <v>1470</v>
      </c>
    </row>
    <row r="36" spans="1:10">
      <c r="A36">
        <v>1</v>
      </c>
      <c r="B36" t="s">
        <v>220</v>
      </c>
      <c r="C36" t="s">
        <v>240</v>
      </c>
      <c r="D36" t="s">
        <v>234</v>
      </c>
      <c r="E36" t="s">
        <v>242</v>
      </c>
      <c r="F36" t="s">
        <v>238</v>
      </c>
      <c r="G36" t="s">
        <v>1266</v>
      </c>
      <c r="H36" t="s">
        <v>130</v>
      </c>
      <c r="I36" t="s">
        <v>1470</v>
      </c>
    </row>
    <row r="37" spans="1:10" ht="13.15" customHeight="1">
      <c r="A37">
        <v>1</v>
      </c>
      <c r="B37" t="s">
        <v>220</v>
      </c>
      <c r="C37" t="s">
        <v>240</v>
      </c>
      <c r="D37" t="s">
        <v>234</v>
      </c>
      <c r="E37" t="s">
        <v>1349</v>
      </c>
      <c r="F37" t="s">
        <v>238</v>
      </c>
      <c r="G37" t="s">
        <v>159</v>
      </c>
      <c r="H37" t="s">
        <v>130</v>
      </c>
      <c r="I37" t="s">
        <v>1470</v>
      </c>
    </row>
    <row r="38" spans="1:10">
      <c r="A38">
        <v>1</v>
      </c>
      <c r="B38" t="s">
        <v>220</v>
      </c>
      <c r="C38" t="s">
        <v>240</v>
      </c>
      <c r="D38" t="s">
        <v>234</v>
      </c>
      <c r="E38" t="s">
        <v>242</v>
      </c>
      <c r="F38" t="s">
        <v>238</v>
      </c>
      <c r="G38" t="s">
        <v>271</v>
      </c>
      <c r="H38" t="s">
        <v>124</v>
      </c>
      <c r="I38" t="s">
        <v>1621</v>
      </c>
      <c r="J38" t="s">
        <v>241</v>
      </c>
    </row>
    <row r="39" spans="1:10">
      <c r="A39">
        <v>1</v>
      </c>
      <c r="B39" t="s">
        <v>220</v>
      </c>
      <c r="C39" t="s">
        <v>240</v>
      </c>
      <c r="D39" t="s">
        <v>234</v>
      </c>
      <c r="E39" t="s">
        <v>1350</v>
      </c>
      <c r="F39" t="s">
        <v>238</v>
      </c>
      <c r="G39" t="s">
        <v>272</v>
      </c>
      <c r="H39" t="s">
        <v>124</v>
      </c>
      <c r="I39" t="s">
        <v>1621</v>
      </c>
      <c r="J39" t="s">
        <v>241</v>
      </c>
    </row>
    <row r="40" spans="1:10">
      <c r="A40">
        <v>1</v>
      </c>
      <c r="B40" t="s">
        <v>220</v>
      </c>
      <c r="C40" t="s">
        <v>240</v>
      </c>
      <c r="D40" t="s">
        <v>233</v>
      </c>
      <c r="E40" t="s">
        <v>1472</v>
      </c>
      <c r="F40" t="s">
        <v>1473</v>
      </c>
      <c r="G40" t="s">
        <v>1462</v>
      </c>
      <c r="I40" t="s">
        <v>1620</v>
      </c>
    </row>
    <row r="41" spans="1:10">
      <c r="A41">
        <v>1</v>
      </c>
      <c r="B41" t="s">
        <v>220</v>
      </c>
      <c r="C41" t="s">
        <v>240</v>
      </c>
      <c r="D41" t="s">
        <v>234</v>
      </c>
      <c r="E41" t="s">
        <v>242</v>
      </c>
      <c r="F41" t="s">
        <v>238</v>
      </c>
      <c r="G41" t="s">
        <v>1266</v>
      </c>
      <c r="H41" t="s">
        <v>130</v>
      </c>
      <c r="I41" t="s">
        <v>1620</v>
      </c>
    </row>
    <row r="42" spans="1:10">
      <c r="A42">
        <v>1</v>
      </c>
      <c r="B42" t="s">
        <v>220</v>
      </c>
      <c r="C42" t="s">
        <v>1374</v>
      </c>
      <c r="D42" t="s">
        <v>234</v>
      </c>
      <c r="E42" t="s">
        <v>1471</v>
      </c>
      <c r="F42" t="s">
        <v>238</v>
      </c>
      <c r="G42" t="s">
        <v>116</v>
      </c>
      <c r="H42" t="s">
        <v>130</v>
      </c>
      <c r="I42" t="s">
        <v>1622</v>
      </c>
    </row>
    <row r="49" spans="1:10">
      <c r="A49">
        <v>1</v>
      </c>
      <c r="B49" t="s">
        <v>220</v>
      </c>
      <c r="C49" t="s">
        <v>240</v>
      </c>
      <c r="D49" t="s">
        <v>233</v>
      </c>
      <c r="E49" t="s">
        <v>199</v>
      </c>
      <c r="F49" t="s">
        <v>196</v>
      </c>
      <c r="G49" t="s">
        <v>222</v>
      </c>
      <c r="I49" t="s">
        <v>244</v>
      </c>
    </row>
    <row r="50" spans="1:10">
      <c r="A50">
        <v>1</v>
      </c>
      <c r="B50" t="s">
        <v>220</v>
      </c>
      <c r="C50" t="s">
        <v>240</v>
      </c>
      <c r="D50" t="s">
        <v>233</v>
      </c>
      <c r="E50" t="s">
        <v>198</v>
      </c>
      <c r="F50" t="s">
        <v>197</v>
      </c>
      <c r="G50" t="s">
        <v>223</v>
      </c>
      <c r="I50" t="s">
        <v>244</v>
      </c>
    </row>
    <row r="51" spans="1:10">
      <c r="A51">
        <v>1</v>
      </c>
      <c r="B51" t="s">
        <v>220</v>
      </c>
      <c r="C51" t="s">
        <v>240</v>
      </c>
      <c r="D51" t="s">
        <v>233</v>
      </c>
      <c r="E51" t="s">
        <v>201</v>
      </c>
      <c r="F51" t="s">
        <v>200</v>
      </c>
      <c r="G51" t="s">
        <v>224</v>
      </c>
      <c r="I51" t="s">
        <v>244</v>
      </c>
    </row>
    <row r="52" spans="1:10">
      <c r="A52">
        <v>1</v>
      </c>
      <c r="B52" t="s">
        <v>220</v>
      </c>
      <c r="C52" t="s">
        <v>240</v>
      </c>
      <c r="D52" t="s">
        <v>233</v>
      </c>
      <c r="E52" t="s">
        <v>203</v>
      </c>
      <c r="F52" t="s">
        <v>202</v>
      </c>
      <c r="G52" t="s">
        <v>225</v>
      </c>
      <c r="I52" t="s">
        <v>244</v>
      </c>
    </row>
    <row r="53" spans="1:10">
      <c r="A53">
        <v>1</v>
      </c>
      <c r="B53" t="s">
        <v>220</v>
      </c>
      <c r="C53" t="s">
        <v>240</v>
      </c>
      <c r="D53" t="s">
        <v>233</v>
      </c>
      <c r="E53" t="s">
        <v>205</v>
      </c>
      <c r="F53" t="s">
        <v>204</v>
      </c>
      <c r="G53" t="s">
        <v>226</v>
      </c>
      <c r="I53" t="s">
        <v>244</v>
      </c>
    </row>
    <row r="54" spans="1:10">
      <c r="A54">
        <v>1</v>
      </c>
      <c r="B54" t="s">
        <v>220</v>
      </c>
      <c r="C54" t="s">
        <v>240</v>
      </c>
      <c r="D54" t="s">
        <v>233</v>
      </c>
      <c r="E54" t="s">
        <v>207</v>
      </c>
      <c r="F54" t="s">
        <v>206</v>
      </c>
      <c r="G54" t="s">
        <v>227</v>
      </c>
      <c r="I54" t="s">
        <v>244</v>
      </c>
    </row>
    <row r="55" spans="1:10">
      <c r="A55">
        <v>1</v>
      </c>
      <c r="B55" t="s">
        <v>220</v>
      </c>
      <c r="C55" t="s">
        <v>240</v>
      </c>
      <c r="D55" t="s">
        <v>233</v>
      </c>
      <c r="E55" t="s">
        <v>209</v>
      </c>
      <c r="F55" t="s">
        <v>208</v>
      </c>
      <c r="G55" t="s">
        <v>228</v>
      </c>
      <c r="I55" t="s">
        <v>244</v>
      </c>
    </row>
    <row r="56" spans="1:10">
      <c r="A56">
        <v>1</v>
      </c>
      <c r="B56" t="s">
        <v>220</v>
      </c>
      <c r="C56" t="s">
        <v>240</v>
      </c>
      <c r="D56" t="s">
        <v>233</v>
      </c>
      <c r="E56" t="s">
        <v>211</v>
      </c>
      <c r="F56" t="s">
        <v>210</v>
      </c>
      <c r="G56" t="s">
        <v>229</v>
      </c>
      <c r="I56" t="s">
        <v>244</v>
      </c>
    </row>
    <row r="57" spans="1:10">
      <c r="A57">
        <v>1</v>
      </c>
      <c r="B57" t="s">
        <v>220</v>
      </c>
      <c r="C57" t="s">
        <v>240</v>
      </c>
      <c r="D57" t="s">
        <v>233</v>
      </c>
      <c r="E57" t="s">
        <v>213</v>
      </c>
      <c r="F57" t="s">
        <v>212</v>
      </c>
      <c r="G57" t="s">
        <v>232</v>
      </c>
      <c r="I57" t="s">
        <v>244</v>
      </c>
    </row>
    <row r="58" spans="1:10">
      <c r="A58">
        <v>1</v>
      </c>
      <c r="B58" t="s">
        <v>220</v>
      </c>
      <c r="C58" t="s">
        <v>240</v>
      </c>
      <c r="D58" t="s">
        <v>233</v>
      </c>
      <c r="E58" t="s">
        <v>215</v>
      </c>
      <c r="F58" t="s">
        <v>214</v>
      </c>
      <c r="G58" t="s">
        <v>230</v>
      </c>
      <c r="I58" t="s">
        <v>244</v>
      </c>
    </row>
    <row r="59" spans="1:10">
      <c r="A59">
        <v>1</v>
      </c>
      <c r="B59" t="s">
        <v>220</v>
      </c>
      <c r="C59" t="s">
        <v>240</v>
      </c>
      <c r="D59" t="s">
        <v>233</v>
      </c>
      <c r="E59" t="s">
        <v>219</v>
      </c>
      <c r="F59" t="s">
        <v>218</v>
      </c>
      <c r="G59" t="s">
        <v>112</v>
      </c>
      <c r="I59" t="s">
        <v>244</v>
      </c>
    </row>
    <row r="60" spans="1:10">
      <c r="A60">
        <v>1</v>
      </c>
      <c r="B60" t="s">
        <v>220</v>
      </c>
      <c r="C60" t="s">
        <v>240</v>
      </c>
      <c r="D60" t="s">
        <v>234</v>
      </c>
      <c r="E60" t="s">
        <v>235</v>
      </c>
      <c r="F60" t="s">
        <v>238</v>
      </c>
      <c r="G60" t="s">
        <v>103</v>
      </c>
      <c r="H60" t="s">
        <v>130</v>
      </c>
      <c r="I60" t="s">
        <v>245</v>
      </c>
    </row>
    <row r="61" spans="1:10">
      <c r="A61">
        <v>1</v>
      </c>
      <c r="B61" t="s">
        <v>220</v>
      </c>
      <c r="C61" t="s">
        <v>240</v>
      </c>
      <c r="D61" t="s">
        <v>234</v>
      </c>
      <c r="E61" t="s">
        <v>242</v>
      </c>
      <c r="F61" t="s">
        <v>238</v>
      </c>
      <c r="G61" t="s">
        <v>271</v>
      </c>
      <c r="H61" t="s">
        <v>124</v>
      </c>
      <c r="I61" t="s">
        <v>244</v>
      </c>
      <c r="J61" t="s">
        <v>241</v>
      </c>
    </row>
    <row r="62" spans="1:10">
      <c r="A62">
        <v>1</v>
      </c>
      <c r="B62" t="s">
        <v>220</v>
      </c>
      <c r="C62" t="s">
        <v>240</v>
      </c>
      <c r="D62" t="s">
        <v>234</v>
      </c>
      <c r="E62" t="s">
        <v>1350</v>
      </c>
      <c r="F62" t="s">
        <v>238</v>
      </c>
      <c r="G62" t="s">
        <v>272</v>
      </c>
      <c r="H62" t="s">
        <v>124</v>
      </c>
      <c r="I62" t="s">
        <v>244</v>
      </c>
      <c r="J62" t="s">
        <v>241</v>
      </c>
    </row>
    <row r="68" spans="1:14">
      <c r="A68">
        <v>1</v>
      </c>
      <c r="B68" t="s">
        <v>220</v>
      </c>
      <c r="C68" t="s">
        <v>240</v>
      </c>
      <c r="D68" t="s">
        <v>233</v>
      </c>
      <c r="E68" t="s">
        <v>217</v>
      </c>
      <c r="F68" t="s">
        <v>216</v>
      </c>
      <c r="G68" t="s">
        <v>231</v>
      </c>
      <c r="I68" t="s">
        <v>244</v>
      </c>
    </row>
    <row r="69" spans="1:14">
      <c r="N69" s="25"/>
    </row>
    <row r="70" spans="1:14">
      <c r="N70" s="25"/>
    </row>
  </sheetData>
  <sheetProtection algorithmName="SHA-512" hashValue="gOmYIvtTZWXpjkao4XRrUeY8ackv3ryotF77YIvX5O9uly1+mMRCFHCxa8GeSoea2T1rdifCv4NeZ6FSbnY63Q==" saltValue="qnjkoaDtfHc+4OxGmk+gOA==" spinCount="100000" sheet="1" objects="1" scenarios="1"/>
  <dataValidations disablePrompts="1" count="1">
    <dataValidation operator="greaterThanOrEqual" allowBlank="1" showInputMessage="1" showErrorMessage="1" errorTitle="ERROR" error="Debe ingresar valores mayores o iguales que uno $1" sqref="Q4:S4" xr:uid="{AB8C1C1F-6292-4B57-B212-02648DE6DC6E}"/>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1A14E-9543-4A16-8B5B-C2A2AE31D627}">
  <sheetPr codeName="hj_N_campos_siguientes">
    <tabColor theme="8" tint="0.59999389629810485"/>
  </sheetPr>
  <dimension ref="A1:N38"/>
  <sheetViews>
    <sheetView workbookViewId="0"/>
  </sheetViews>
  <sheetFormatPr baseColWidth="10" defaultRowHeight="14.25"/>
  <cols>
    <col min="2" max="2" width="10.5" customWidth="1"/>
    <col min="3" max="3" width="14.75" customWidth="1"/>
    <col min="4" max="6" width="12.25" customWidth="1"/>
    <col min="7" max="7" width="17.5" customWidth="1"/>
    <col min="8" max="8" width="18.875" bestFit="1" customWidth="1"/>
    <col min="9" max="9" width="13.625" customWidth="1"/>
    <col min="12" max="14" width="13.625" customWidth="1"/>
  </cols>
  <sheetData>
    <row r="1" spans="1:14">
      <c r="A1" t="s">
        <v>1858</v>
      </c>
      <c r="B1" t="s">
        <v>1859</v>
      </c>
      <c r="C1" t="s">
        <v>1864</v>
      </c>
      <c r="D1" t="s">
        <v>1866</v>
      </c>
      <c r="E1" t="s">
        <v>1867</v>
      </c>
      <c r="F1" t="s">
        <v>1870</v>
      </c>
      <c r="G1" t="s">
        <v>1860</v>
      </c>
      <c r="H1" t="s">
        <v>1865</v>
      </c>
      <c r="I1" t="s">
        <v>1857</v>
      </c>
      <c r="J1" t="s">
        <v>1861</v>
      </c>
      <c r="K1" t="s">
        <v>1862</v>
      </c>
      <c r="L1" t="s">
        <v>115</v>
      </c>
      <c r="M1" t="s">
        <v>1868</v>
      </c>
      <c r="N1" t="s">
        <v>116</v>
      </c>
    </row>
    <row r="3" spans="1:14">
      <c r="A3" s="123">
        <v>1</v>
      </c>
      <c r="B3" s="123" t="s">
        <v>1893</v>
      </c>
      <c r="C3" s="105" t="str" cm="1">
        <f t="array" aca="1" ref="C3" ca="1">+IF(OR(INDIRECT("SolCotizacion!" &amp;B3)="",INDIRECT("SolCotizacion!" &amp;B3)=0),"","&lt;&gt;""""")</f>
        <v>&lt;&gt;""</v>
      </c>
      <c r="D3" s="123" t="s">
        <v>102</v>
      </c>
      <c r="E3" s="123" t="s">
        <v>102</v>
      </c>
      <c r="F3" s="123" t="s">
        <v>220</v>
      </c>
      <c r="G3" s="123" t="s">
        <v>1893</v>
      </c>
      <c r="H3" s="123" t="s">
        <v>1895</v>
      </c>
      <c r="I3" s="123"/>
      <c r="J3" s="123" t="s">
        <v>1863</v>
      </c>
      <c r="K3" s="123" t="s">
        <v>1374</v>
      </c>
      <c r="L3" s="123" t="s">
        <v>1398</v>
      </c>
      <c r="M3" s="123" t="s">
        <v>1374</v>
      </c>
      <c r="N3" s="123" t="s">
        <v>1869</v>
      </c>
    </row>
    <row r="4" spans="1:14">
      <c r="A4" s="123">
        <v>1</v>
      </c>
      <c r="B4" s="123" t="s">
        <v>1893</v>
      </c>
      <c r="C4" s="105" t="str" cm="1">
        <f t="array" aca="1" ref="C4" ca="1">+IF(OR(INDIRECT("SolCotizacion!" &amp;B4)="",INDIRECT("SolCotizacion!" &amp;B4)=0),"","&lt;&gt;""""")</f>
        <v>&lt;&gt;""</v>
      </c>
      <c r="D4" s="123" t="s">
        <v>102</v>
      </c>
      <c r="E4" s="123" t="s">
        <v>102</v>
      </c>
      <c r="F4" s="123" t="s">
        <v>220</v>
      </c>
      <c r="G4" s="123" t="s">
        <v>1897</v>
      </c>
      <c r="H4" s="123" t="s">
        <v>1899</v>
      </c>
      <c r="I4" s="123"/>
      <c r="J4" s="105" t="str">
        <f ca="1">+IF(C4&lt;&gt;"","235,248,255","200,196,196")</f>
        <v>235,248,255</v>
      </c>
      <c r="K4" s="105" t="str">
        <f ca="1">+IF(C4&lt;&gt;"","NO","SI")</f>
        <v>NO</v>
      </c>
      <c r="L4" s="123" t="s">
        <v>1763</v>
      </c>
      <c r="M4" s="123" t="s">
        <v>240</v>
      </c>
      <c r="N4" s="123" t="s">
        <v>1871</v>
      </c>
    </row>
    <row r="5" spans="1:14">
      <c r="A5" s="123">
        <v>1</v>
      </c>
      <c r="B5" s="123" t="s">
        <v>1893</v>
      </c>
      <c r="C5" s="105" t="str" cm="1">
        <f t="array" aca="1" ref="C5" ca="1">+IF(OR(INDIRECT("SolCotizacion!" &amp;B5)="",INDIRECT("SolCotizacion!" &amp;B5)=0),"","&lt;&gt;""""")</f>
        <v>&lt;&gt;""</v>
      </c>
      <c r="D5" s="123" t="s">
        <v>102</v>
      </c>
      <c r="E5" s="123" t="s">
        <v>102</v>
      </c>
      <c r="F5" s="123" t="s">
        <v>220</v>
      </c>
      <c r="G5" s="123" t="s">
        <v>1901</v>
      </c>
      <c r="H5" s="123" t="s">
        <v>1902</v>
      </c>
      <c r="I5" s="123"/>
      <c r="J5" s="123" t="s">
        <v>1863</v>
      </c>
      <c r="K5" s="123" t="s">
        <v>240</v>
      </c>
      <c r="L5" s="123" t="s">
        <v>1413</v>
      </c>
      <c r="M5" s="123" t="s">
        <v>240</v>
      </c>
      <c r="N5" s="123"/>
    </row>
    <row r="6" spans="1:14">
      <c r="A6" s="123">
        <v>1</v>
      </c>
      <c r="B6" s="123" t="s">
        <v>1893</v>
      </c>
      <c r="C6" s="105" t="str" cm="1">
        <f t="array" aca="1" ref="C6" ca="1">+IF(OR(INDIRECT("SolCotizacion!" &amp;B6)="",INDIRECT("SolCotizacion!" &amp;B6)=0),"","&lt;&gt;""""")</f>
        <v>&lt;&gt;""</v>
      </c>
      <c r="D6" s="123" t="s">
        <v>102</v>
      </c>
      <c r="E6" s="123" t="s">
        <v>102</v>
      </c>
      <c r="F6" s="123" t="s">
        <v>220</v>
      </c>
      <c r="G6" s="123" t="s">
        <v>1453</v>
      </c>
      <c r="H6" s="123" t="s">
        <v>1454</v>
      </c>
      <c r="I6" s="123"/>
      <c r="J6" s="123" t="s">
        <v>1863</v>
      </c>
      <c r="K6" s="123" t="s">
        <v>240</v>
      </c>
      <c r="L6" s="123" t="s">
        <v>1764</v>
      </c>
      <c r="M6" s="123" t="s">
        <v>240</v>
      </c>
      <c r="N6" s="123"/>
    </row>
    <row r="7" spans="1:14">
      <c r="A7" s="123">
        <v>1</v>
      </c>
      <c r="B7" s="123" t="s">
        <v>1893</v>
      </c>
      <c r="C7" s="105" t="str" cm="1">
        <f t="array" aca="1" ref="C7" ca="1">+IF(OR(INDIRECT("SolCotizacion!" &amp;B7)="",INDIRECT("SolCotizacion!" &amp;B7)=0),"","&lt;&gt;""""")</f>
        <v>&lt;&gt;""</v>
      </c>
      <c r="D7" s="123" t="s">
        <v>102</v>
      </c>
      <c r="E7" s="123" t="s">
        <v>102</v>
      </c>
      <c r="F7" s="123" t="s">
        <v>220</v>
      </c>
      <c r="G7" s="123" t="s">
        <v>1894</v>
      </c>
      <c r="H7" s="123" t="s">
        <v>1896</v>
      </c>
      <c r="I7" s="123"/>
      <c r="J7" s="123" t="s">
        <v>1863</v>
      </c>
      <c r="K7" s="123" t="s">
        <v>240</v>
      </c>
      <c r="L7" s="123" t="s">
        <v>1765</v>
      </c>
      <c r="M7" s="123" t="s">
        <v>240</v>
      </c>
      <c r="N7" s="123"/>
    </row>
    <row r="8" spans="1:14">
      <c r="A8" s="123">
        <v>1</v>
      </c>
      <c r="B8" s="123" t="s">
        <v>1893</v>
      </c>
      <c r="C8" s="105" t="str" cm="1">
        <f t="array" aca="1" ref="C8" ca="1">+IF(OR(INDIRECT("SolCotizacion!" &amp;B8)="",INDIRECT("SolCotizacion!" &amp;B8)=0),"","&lt;&gt;""""")</f>
        <v>&lt;&gt;""</v>
      </c>
      <c r="D8" s="123" t="s">
        <v>102</v>
      </c>
      <c r="E8" s="123" t="s">
        <v>102</v>
      </c>
      <c r="F8" s="123" t="s">
        <v>220</v>
      </c>
      <c r="G8" s="123" t="s">
        <v>1898</v>
      </c>
      <c r="H8" s="123" t="s">
        <v>1900</v>
      </c>
      <c r="I8" s="123"/>
      <c r="J8" s="123" t="s">
        <v>1863</v>
      </c>
      <c r="K8" s="123" t="s">
        <v>240</v>
      </c>
      <c r="L8" s="123" t="s">
        <v>1766</v>
      </c>
      <c r="M8" s="123" t="s">
        <v>240</v>
      </c>
      <c r="N8" s="123"/>
    </row>
    <row r="9" spans="1:14">
      <c r="A9" s="123">
        <v>1</v>
      </c>
      <c r="B9" s="123" t="s">
        <v>1893</v>
      </c>
      <c r="C9" s="105" t="str" cm="1">
        <f t="array" aca="1" ref="C9" ca="1">+IF(OR(INDIRECT("SolCotizacion!" &amp;B9)="",INDIRECT("SolCotizacion!" &amp;B9)=0),"","&lt;&gt;""""")</f>
        <v>&lt;&gt;""</v>
      </c>
      <c r="D9" s="123" t="s">
        <v>102</v>
      </c>
      <c r="E9" s="123" t="s">
        <v>102</v>
      </c>
      <c r="F9" s="123" t="s">
        <v>220</v>
      </c>
      <c r="G9" s="123" t="s">
        <v>1903</v>
      </c>
      <c r="H9" s="123" t="s">
        <v>1904</v>
      </c>
      <c r="I9" s="123"/>
      <c r="J9" s="123" t="s">
        <v>1863</v>
      </c>
      <c r="K9" s="123" t="s">
        <v>240</v>
      </c>
      <c r="L9" s="123" t="s">
        <v>1647</v>
      </c>
      <c r="M9" s="123" t="s">
        <v>240</v>
      </c>
      <c r="N9" s="123"/>
    </row>
    <row r="10" spans="1:14">
      <c r="A10" s="123">
        <v>1</v>
      </c>
      <c r="B10" s="123" t="s">
        <v>1893</v>
      </c>
      <c r="C10" s="105" t="str" cm="1">
        <f t="array" aca="1" ref="C10" ca="1">+IF(OR(INDIRECT("SolCotizacion!" &amp;B10)="",INDIRECT("SolCotizacion!" &amp;B10)=0),"","&lt;&gt;""""")</f>
        <v>&lt;&gt;""</v>
      </c>
      <c r="D10" s="123" t="s">
        <v>102</v>
      </c>
      <c r="E10" s="123" t="s">
        <v>102</v>
      </c>
      <c r="F10" s="123" t="s">
        <v>220</v>
      </c>
      <c r="G10" s="123" t="s">
        <v>1455</v>
      </c>
      <c r="H10" s="123" t="s">
        <v>1456</v>
      </c>
      <c r="I10" s="123"/>
      <c r="J10" s="123" t="s">
        <v>1863</v>
      </c>
      <c r="K10" s="123" t="s">
        <v>240</v>
      </c>
      <c r="L10" s="123" t="s">
        <v>1619</v>
      </c>
      <c r="M10" s="123" t="s">
        <v>240</v>
      </c>
      <c r="N10" s="123"/>
    </row>
    <row r="11" spans="1:14">
      <c r="A11">
        <v>2</v>
      </c>
      <c r="B11" t="s">
        <v>1897</v>
      </c>
      <c r="C11" s="105" t="str" cm="1">
        <f t="array" aca="1" ref="C11" ca="1">+IF(OR(INDIRECT("SolCotizacion!" &amp;B11)="",INDIRECT("SolCotizacion!" &amp;B11)=0),"","&lt;&gt;""""")</f>
        <v/>
      </c>
      <c r="D11" t="s">
        <v>102</v>
      </c>
      <c r="E11" t="s">
        <v>102</v>
      </c>
      <c r="F11" s="123" t="s">
        <v>220</v>
      </c>
      <c r="G11" t="s">
        <v>1897</v>
      </c>
      <c r="H11" t="s">
        <v>1899</v>
      </c>
      <c r="J11" t="s">
        <v>1863</v>
      </c>
      <c r="K11" t="s">
        <v>1374</v>
      </c>
      <c r="L11" t="s">
        <v>1763</v>
      </c>
      <c r="M11" t="s">
        <v>1374</v>
      </c>
      <c r="N11" t="s">
        <v>1869</v>
      </c>
    </row>
    <row r="12" spans="1:14">
      <c r="A12">
        <v>2</v>
      </c>
      <c r="B12" t="s">
        <v>1897</v>
      </c>
      <c r="C12" s="105" t="str" cm="1">
        <f t="array" aca="1" ref="C12" ca="1">+IF(OR(INDIRECT("SolCotizacion!" &amp;B12)="",INDIRECT("SolCotizacion!" &amp;B12)=0),"","&lt;&gt;""""")</f>
        <v/>
      </c>
      <c r="D12" t="s">
        <v>102</v>
      </c>
      <c r="E12" t="s">
        <v>102</v>
      </c>
      <c r="F12" s="123" t="s">
        <v>220</v>
      </c>
      <c r="G12" t="s">
        <v>1901</v>
      </c>
      <c r="H12" t="s">
        <v>1902</v>
      </c>
      <c r="J12" s="105" t="str">
        <f ca="1">+IF(C12&lt;&gt;"","235,248,255","200,196,196")</f>
        <v>200,196,196</v>
      </c>
      <c r="K12" s="105" t="str">
        <f ca="1">+IF(C12&lt;&gt;"","NO","SI")</f>
        <v>SI</v>
      </c>
      <c r="L12" t="s">
        <v>1413</v>
      </c>
      <c r="M12" t="s">
        <v>240</v>
      </c>
      <c r="N12" t="s">
        <v>1871</v>
      </c>
    </row>
    <row r="13" spans="1:14">
      <c r="A13">
        <v>2</v>
      </c>
      <c r="B13" t="s">
        <v>1897</v>
      </c>
      <c r="C13" s="105" t="str" cm="1">
        <f t="array" aca="1" ref="C13" ca="1">+IF(OR(INDIRECT("SolCotizacion!" &amp;B13)="",INDIRECT("SolCotizacion!" &amp;B13)=0),"","&lt;&gt;""""")</f>
        <v/>
      </c>
      <c r="D13" t="s">
        <v>102</v>
      </c>
      <c r="E13" t="s">
        <v>102</v>
      </c>
      <c r="F13" s="123" t="s">
        <v>220</v>
      </c>
      <c r="G13" t="s">
        <v>1453</v>
      </c>
      <c r="H13" t="s">
        <v>1454</v>
      </c>
      <c r="J13" t="s">
        <v>1863</v>
      </c>
      <c r="K13" t="s">
        <v>240</v>
      </c>
      <c r="L13" t="s">
        <v>1764</v>
      </c>
      <c r="M13" t="s">
        <v>240</v>
      </c>
    </row>
    <row r="14" spans="1:14">
      <c r="A14">
        <v>2</v>
      </c>
      <c r="B14" t="s">
        <v>1897</v>
      </c>
      <c r="C14" s="105" t="str" cm="1">
        <f t="array" aca="1" ref="C14" ca="1">+IF(OR(INDIRECT("SolCotizacion!" &amp;B14)="",INDIRECT("SolCotizacion!" &amp;B14)=0),"","&lt;&gt;""""")</f>
        <v/>
      </c>
      <c r="D14" t="s">
        <v>102</v>
      </c>
      <c r="E14" t="s">
        <v>102</v>
      </c>
      <c r="F14" s="123" t="s">
        <v>220</v>
      </c>
      <c r="G14" t="s">
        <v>1894</v>
      </c>
      <c r="H14" t="s">
        <v>1896</v>
      </c>
      <c r="J14" t="s">
        <v>1863</v>
      </c>
      <c r="K14" t="s">
        <v>240</v>
      </c>
      <c r="L14" t="s">
        <v>1765</v>
      </c>
      <c r="M14" t="s">
        <v>240</v>
      </c>
    </row>
    <row r="15" spans="1:14">
      <c r="A15">
        <v>2</v>
      </c>
      <c r="B15" t="s">
        <v>1897</v>
      </c>
      <c r="C15" s="105" t="str" cm="1">
        <f t="array" aca="1" ref="C15" ca="1">+IF(OR(INDIRECT("SolCotizacion!" &amp;B15)="",INDIRECT("SolCotizacion!" &amp;B15)=0),"","&lt;&gt;""""")</f>
        <v/>
      </c>
      <c r="D15" t="s">
        <v>102</v>
      </c>
      <c r="E15" t="s">
        <v>102</v>
      </c>
      <c r="F15" s="123" t="s">
        <v>220</v>
      </c>
      <c r="G15" t="s">
        <v>1898</v>
      </c>
      <c r="H15" t="s">
        <v>1900</v>
      </c>
      <c r="J15" t="s">
        <v>1863</v>
      </c>
      <c r="K15" t="s">
        <v>240</v>
      </c>
      <c r="L15" t="s">
        <v>1766</v>
      </c>
      <c r="M15" t="s">
        <v>240</v>
      </c>
    </row>
    <row r="16" spans="1:14">
      <c r="A16">
        <v>2</v>
      </c>
      <c r="B16" t="s">
        <v>1897</v>
      </c>
      <c r="C16" s="105" t="str" cm="1">
        <f t="array" aca="1" ref="C16" ca="1">+IF(OR(INDIRECT("SolCotizacion!" &amp;B16)="",INDIRECT("SolCotizacion!" &amp;B16)=0),"","&lt;&gt;""""")</f>
        <v/>
      </c>
      <c r="D16" t="s">
        <v>102</v>
      </c>
      <c r="E16" t="s">
        <v>102</v>
      </c>
      <c r="F16" s="123" t="s">
        <v>220</v>
      </c>
      <c r="G16" t="s">
        <v>1903</v>
      </c>
      <c r="H16" t="s">
        <v>1904</v>
      </c>
      <c r="J16" t="s">
        <v>1863</v>
      </c>
      <c r="K16" t="s">
        <v>240</v>
      </c>
      <c r="L16" t="s">
        <v>1647</v>
      </c>
      <c r="M16" t="s">
        <v>240</v>
      </c>
    </row>
    <row r="17" spans="1:14">
      <c r="A17">
        <v>2</v>
      </c>
      <c r="B17" t="s">
        <v>1897</v>
      </c>
      <c r="C17" s="105" t="str" cm="1">
        <f t="array" aca="1" ref="C17" ca="1">+IF(OR(INDIRECT("SolCotizacion!" &amp;B17)="",INDIRECT("SolCotizacion!" &amp;B17)=0),"","&lt;&gt;""""")</f>
        <v/>
      </c>
      <c r="D17" t="s">
        <v>102</v>
      </c>
      <c r="E17" t="s">
        <v>102</v>
      </c>
      <c r="F17" s="123" t="s">
        <v>220</v>
      </c>
      <c r="G17" t="s">
        <v>1455</v>
      </c>
      <c r="H17" t="s">
        <v>1456</v>
      </c>
      <c r="J17" t="s">
        <v>1863</v>
      </c>
      <c r="K17" t="s">
        <v>240</v>
      </c>
      <c r="L17" t="s">
        <v>1619</v>
      </c>
      <c r="M17" t="s">
        <v>240</v>
      </c>
    </row>
    <row r="18" spans="1:14" s="123" customFormat="1">
      <c r="A18" s="123">
        <v>3</v>
      </c>
      <c r="B18" s="123" t="s">
        <v>1901</v>
      </c>
      <c r="C18" s="105" t="str" cm="1">
        <f t="array" aca="1" ref="C18" ca="1">+IF(OR(INDIRECT("SolCotizacion!" &amp;B18)="",INDIRECT("SolCotizacion!" &amp;B18)=0),"","&lt;&gt;""""")</f>
        <v/>
      </c>
      <c r="D18" s="123" t="s">
        <v>102</v>
      </c>
      <c r="E18" s="123" t="s">
        <v>102</v>
      </c>
      <c r="F18" s="123" t="s">
        <v>220</v>
      </c>
      <c r="G18" s="123" t="s">
        <v>1901</v>
      </c>
      <c r="H18" s="123" t="s">
        <v>1902</v>
      </c>
      <c r="J18" s="123" t="s">
        <v>1863</v>
      </c>
      <c r="K18" s="123" t="s">
        <v>1374</v>
      </c>
      <c r="L18" s="123" t="s">
        <v>1413</v>
      </c>
      <c r="M18" s="123" t="s">
        <v>1374</v>
      </c>
      <c r="N18" s="123" t="s">
        <v>1869</v>
      </c>
    </row>
    <row r="19" spans="1:14" s="123" customFormat="1">
      <c r="A19" s="123">
        <v>3</v>
      </c>
      <c r="B19" s="123" t="s">
        <v>1901</v>
      </c>
      <c r="C19" s="105" t="str" cm="1">
        <f t="array" aca="1" ref="C19" ca="1">+IF(OR(INDIRECT("SolCotizacion!" &amp;B19)="",INDIRECT("SolCotizacion!" &amp;B19)=0),"","&lt;&gt;""""")</f>
        <v/>
      </c>
      <c r="D19" s="123" t="s">
        <v>102</v>
      </c>
      <c r="E19" s="123" t="s">
        <v>102</v>
      </c>
      <c r="F19" s="123" t="s">
        <v>220</v>
      </c>
      <c r="G19" s="123" t="s">
        <v>1453</v>
      </c>
      <c r="H19" s="123" t="s">
        <v>1454</v>
      </c>
      <c r="J19" s="105" t="str">
        <f ca="1">+IF(C19&lt;&gt;"","235,248,255","200,196,196")</f>
        <v>200,196,196</v>
      </c>
      <c r="K19" s="105" t="str">
        <f ca="1">+IF(C19&lt;&gt;"","NO","SI")</f>
        <v>SI</v>
      </c>
      <c r="L19" s="123" t="s">
        <v>1764</v>
      </c>
      <c r="M19" s="123" t="s">
        <v>240</v>
      </c>
      <c r="N19" s="123" t="s">
        <v>1871</v>
      </c>
    </row>
    <row r="20" spans="1:14" s="123" customFormat="1">
      <c r="A20" s="123">
        <v>3</v>
      </c>
      <c r="B20" s="123" t="s">
        <v>1901</v>
      </c>
      <c r="C20" s="105" t="str" cm="1">
        <f t="array" aca="1" ref="C20" ca="1">+IF(OR(INDIRECT("SolCotizacion!" &amp;B20)="",INDIRECT("SolCotizacion!" &amp;B20)=0),"","&lt;&gt;""""")</f>
        <v/>
      </c>
      <c r="D20" s="123" t="s">
        <v>102</v>
      </c>
      <c r="E20" s="123" t="s">
        <v>102</v>
      </c>
      <c r="F20" s="123" t="s">
        <v>220</v>
      </c>
      <c r="G20" s="123" t="s">
        <v>1894</v>
      </c>
      <c r="H20" s="123" t="s">
        <v>1896</v>
      </c>
      <c r="J20" s="123" t="s">
        <v>1863</v>
      </c>
      <c r="K20" s="123" t="s">
        <v>240</v>
      </c>
      <c r="L20" s="123" t="s">
        <v>1765</v>
      </c>
      <c r="M20" s="123" t="s">
        <v>240</v>
      </c>
    </row>
    <row r="21" spans="1:14" s="123" customFormat="1">
      <c r="A21" s="123">
        <v>3</v>
      </c>
      <c r="B21" s="123" t="s">
        <v>1901</v>
      </c>
      <c r="C21" s="105" t="str" cm="1">
        <f t="array" aca="1" ref="C21" ca="1">+IF(OR(INDIRECT("SolCotizacion!" &amp;B21)="",INDIRECT("SolCotizacion!" &amp;B21)=0),"","&lt;&gt;""""")</f>
        <v/>
      </c>
      <c r="D21" s="123" t="s">
        <v>102</v>
      </c>
      <c r="E21" s="123" t="s">
        <v>102</v>
      </c>
      <c r="F21" s="123" t="s">
        <v>220</v>
      </c>
      <c r="G21" s="123" t="s">
        <v>1898</v>
      </c>
      <c r="H21" s="123" t="s">
        <v>1900</v>
      </c>
      <c r="J21" s="123" t="s">
        <v>1863</v>
      </c>
      <c r="K21" s="123" t="s">
        <v>240</v>
      </c>
      <c r="L21" s="123" t="s">
        <v>1766</v>
      </c>
      <c r="M21" s="123" t="s">
        <v>240</v>
      </c>
    </row>
    <row r="22" spans="1:14" s="123" customFormat="1">
      <c r="A22" s="123">
        <v>3</v>
      </c>
      <c r="B22" s="123" t="s">
        <v>1901</v>
      </c>
      <c r="C22" s="105" t="str" cm="1">
        <f t="array" aca="1" ref="C22" ca="1">+IF(OR(INDIRECT("SolCotizacion!" &amp;B22)="",INDIRECT("SolCotizacion!" &amp;B22)=0),"","&lt;&gt;""""")</f>
        <v/>
      </c>
      <c r="D22" s="123" t="s">
        <v>102</v>
      </c>
      <c r="E22" s="123" t="s">
        <v>102</v>
      </c>
      <c r="F22" s="123" t="s">
        <v>220</v>
      </c>
      <c r="G22" s="123" t="s">
        <v>1903</v>
      </c>
      <c r="H22" s="123" t="s">
        <v>1904</v>
      </c>
      <c r="J22" s="123" t="s">
        <v>1863</v>
      </c>
      <c r="K22" s="123" t="s">
        <v>240</v>
      </c>
      <c r="L22" s="123" t="s">
        <v>1647</v>
      </c>
      <c r="M22" s="123" t="s">
        <v>240</v>
      </c>
    </row>
    <row r="23" spans="1:14" s="123" customFormat="1">
      <c r="A23" s="123">
        <v>3</v>
      </c>
      <c r="B23" s="123" t="s">
        <v>1901</v>
      </c>
      <c r="C23" s="105" t="str" cm="1">
        <f t="array" aca="1" ref="C23" ca="1">+IF(OR(INDIRECT("SolCotizacion!" &amp;B23)="",INDIRECT("SolCotizacion!" &amp;B23)=0),"","&lt;&gt;""""")</f>
        <v/>
      </c>
      <c r="D23" s="123" t="s">
        <v>102</v>
      </c>
      <c r="E23" s="123" t="s">
        <v>102</v>
      </c>
      <c r="F23" s="123" t="s">
        <v>220</v>
      </c>
      <c r="G23" s="123" t="s">
        <v>1455</v>
      </c>
      <c r="H23" s="123" t="s">
        <v>1456</v>
      </c>
      <c r="J23" s="123" t="s">
        <v>1863</v>
      </c>
      <c r="K23" s="123" t="s">
        <v>240</v>
      </c>
      <c r="L23" s="123" t="s">
        <v>1619</v>
      </c>
      <c r="M23" s="123" t="s">
        <v>240</v>
      </c>
    </row>
    <row r="24" spans="1:14">
      <c r="A24">
        <v>4</v>
      </c>
      <c r="B24" t="s">
        <v>1453</v>
      </c>
      <c r="C24" s="105" t="str" cm="1">
        <f t="array" aca="1" ref="C24" ca="1">+IF(OR(INDIRECT("SolCotizacion!" &amp;B24)="",INDIRECT("SolCotizacion!" &amp;B24)=0),"","&lt;&gt;""""")</f>
        <v/>
      </c>
      <c r="D24" t="s">
        <v>102</v>
      </c>
      <c r="E24" t="s">
        <v>102</v>
      </c>
      <c r="F24" s="123" t="s">
        <v>220</v>
      </c>
      <c r="G24" t="s">
        <v>1453</v>
      </c>
      <c r="H24" t="s">
        <v>1454</v>
      </c>
      <c r="J24" t="s">
        <v>1863</v>
      </c>
      <c r="K24" t="s">
        <v>1374</v>
      </c>
      <c r="L24" t="s">
        <v>1764</v>
      </c>
      <c r="M24" t="s">
        <v>1374</v>
      </c>
      <c r="N24" t="s">
        <v>1869</v>
      </c>
    </row>
    <row r="25" spans="1:14">
      <c r="A25">
        <v>4</v>
      </c>
      <c r="B25" t="s">
        <v>1453</v>
      </c>
      <c r="C25" s="105" t="str" cm="1">
        <f t="array" aca="1" ref="C25" ca="1">+IF(OR(INDIRECT("SolCotizacion!" &amp;B25)="",INDIRECT("SolCotizacion!" &amp;B25)=0),"","&lt;&gt;""""")</f>
        <v/>
      </c>
      <c r="D25" t="s">
        <v>102</v>
      </c>
      <c r="E25" t="s">
        <v>102</v>
      </c>
      <c r="F25" s="123" t="s">
        <v>220</v>
      </c>
      <c r="G25" t="s">
        <v>1894</v>
      </c>
      <c r="H25" t="s">
        <v>1896</v>
      </c>
      <c r="J25" s="105" t="str">
        <f ca="1">+IF(C25&lt;&gt;"","235,248,255","200,196,196")</f>
        <v>200,196,196</v>
      </c>
      <c r="K25" s="105" t="str">
        <f ca="1">+IF(C25&lt;&gt;"","NO","SI")</f>
        <v>SI</v>
      </c>
      <c r="L25" t="s">
        <v>1765</v>
      </c>
      <c r="M25" t="s">
        <v>240</v>
      </c>
      <c r="N25" t="s">
        <v>1871</v>
      </c>
    </row>
    <row r="26" spans="1:14">
      <c r="A26">
        <v>4</v>
      </c>
      <c r="B26" t="s">
        <v>1453</v>
      </c>
      <c r="C26" s="105" t="str" cm="1">
        <f t="array" aca="1" ref="C26" ca="1">+IF(OR(INDIRECT("SolCotizacion!" &amp;B26)="",INDIRECT("SolCotizacion!" &amp;B26)=0),"","&lt;&gt;""""")</f>
        <v/>
      </c>
      <c r="D26" t="s">
        <v>102</v>
      </c>
      <c r="E26" t="s">
        <v>102</v>
      </c>
      <c r="F26" s="123" t="s">
        <v>220</v>
      </c>
      <c r="G26" t="s">
        <v>1898</v>
      </c>
      <c r="H26" t="s">
        <v>1900</v>
      </c>
      <c r="J26" t="s">
        <v>1863</v>
      </c>
      <c r="K26" t="s">
        <v>240</v>
      </c>
      <c r="L26" t="s">
        <v>1766</v>
      </c>
      <c r="M26" t="s">
        <v>240</v>
      </c>
    </row>
    <row r="27" spans="1:14">
      <c r="A27">
        <v>4</v>
      </c>
      <c r="B27" t="s">
        <v>1453</v>
      </c>
      <c r="C27" s="105" t="str" cm="1">
        <f t="array" aca="1" ref="C27" ca="1">+IF(OR(INDIRECT("SolCotizacion!" &amp;B27)="",INDIRECT("SolCotizacion!" &amp;B27)=0),"","&lt;&gt;""""")</f>
        <v/>
      </c>
      <c r="D27" t="s">
        <v>102</v>
      </c>
      <c r="E27" t="s">
        <v>102</v>
      </c>
      <c r="F27" s="123" t="s">
        <v>220</v>
      </c>
      <c r="G27" t="s">
        <v>1903</v>
      </c>
      <c r="H27" t="s">
        <v>1904</v>
      </c>
      <c r="J27" t="s">
        <v>1863</v>
      </c>
      <c r="K27" t="s">
        <v>240</v>
      </c>
      <c r="L27" t="s">
        <v>1647</v>
      </c>
      <c r="M27" t="s">
        <v>240</v>
      </c>
    </row>
    <row r="28" spans="1:14">
      <c r="A28">
        <v>4</v>
      </c>
      <c r="B28" t="s">
        <v>1453</v>
      </c>
      <c r="C28" s="105" t="str" cm="1">
        <f t="array" aca="1" ref="C28" ca="1">+IF(OR(INDIRECT("SolCotizacion!" &amp;B28)="",INDIRECT("SolCotizacion!" &amp;B28)=0),"","&lt;&gt;""""")</f>
        <v/>
      </c>
      <c r="D28" t="s">
        <v>102</v>
      </c>
      <c r="E28" t="s">
        <v>102</v>
      </c>
      <c r="F28" s="123" t="s">
        <v>220</v>
      </c>
      <c r="G28" t="s">
        <v>1455</v>
      </c>
      <c r="H28" t="s">
        <v>1456</v>
      </c>
      <c r="J28" t="s">
        <v>1863</v>
      </c>
      <c r="K28" t="s">
        <v>240</v>
      </c>
      <c r="L28" t="s">
        <v>1619</v>
      </c>
      <c r="M28" t="s">
        <v>240</v>
      </c>
    </row>
    <row r="29" spans="1:14">
      <c r="A29">
        <v>4</v>
      </c>
      <c r="B29" t="s">
        <v>1453</v>
      </c>
      <c r="C29" s="133" t="str">
        <f>+IF(SolCotizacion!$AE$22="34.Cobertura Nacional","34.Cobertura Nacional","&lt;&gt;""""")</f>
        <v>&lt;&gt;""</v>
      </c>
      <c r="D29" t="s">
        <v>102</v>
      </c>
      <c r="E29" t="s">
        <v>102</v>
      </c>
      <c r="F29" s="123" t="s">
        <v>220</v>
      </c>
      <c r="G29" t="s">
        <v>3067</v>
      </c>
      <c r="H29" t="s">
        <v>3068</v>
      </c>
      <c r="I29">
        <f>+IF(SolCotizacion!$AE$22="34.Cobertura Nacional","",SolCotizacion!$AE$22)</f>
        <v>67155400</v>
      </c>
      <c r="J29" s="133" t="str">
        <f>+IF(C29="34.Cobertura Nacional","235,248,255","200,196,196")</f>
        <v>200,196,196</v>
      </c>
      <c r="K29" s="133" t="str">
        <f>+IF(C29="34.Cobertura Nacional","NO","SI")</f>
        <v>SI</v>
      </c>
      <c r="L29" t="s">
        <v>1619</v>
      </c>
      <c r="M29" t="s">
        <v>240</v>
      </c>
    </row>
    <row r="30" spans="1:14" s="123" customFormat="1">
      <c r="A30" s="123">
        <v>5</v>
      </c>
      <c r="B30" s="123" t="s">
        <v>1894</v>
      </c>
      <c r="C30" s="105" t="str" cm="1">
        <f t="array" aca="1" ref="C30" ca="1">+IF(OR(INDIRECT("SolCotizacion!" &amp;B30)="",INDIRECT("SolCotizacion!" &amp;B30)=0),"","&lt;&gt;""""")</f>
        <v/>
      </c>
      <c r="D30" s="123" t="s">
        <v>102</v>
      </c>
      <c r="E30" s="123" t="s">
        <v>102</v>
      </c>
      <c r="F30" s="123" t="s">
        <v>220</v>
      </c>
      <c r="G30" s="123" t="s">
        <v>1894</v>
      </c>
      <c r="H30" s="123" t="s">
        <v>1896</v>
      </c>
      <c r="J30" s="123" t="s">
        <v>1863</v>
      </c>
      <c r="K30" s="123" t="s">
        <v>1374</v>
      </c>
      <c r="L30" s="123" t="s">
        <v>1765</v>
      </c>
      <c r="M30" s="123" t="s">
        <v>1374</v>
      </c>
      <c r="N30" s="123" t="s">
        <v>1869</v>
      </c>
    </row>
    <row r="31" spans="1:14" s="123" customFormat="1">
      <c r="A31" s="123">
        <v>5</v>
      </c>
      <c r="B31" s="123" t="s">
        <v>1894</v>
      </c>
      <c r="C31" s="105" t="str" cm="1">
        <f t="array" aca="1" ref="C31" ca="1">+IF(OR(INDIRECT("SolCotizacion!" &amp;B31)="",INDIRECT("SolCotizacion!" &amp;B31)=0),"","&lt;&gt;""""")</f>
        <v/>
      </c>
      <c r="D31" s="123" t="s">
        <v>102</v>
      </c>
      <c r="E31" s="123" t="s">
        <v>102</v>
      </c>
      <c r="F31" s="123" t="s">
        <v>220</v>
      </c>
      <c r="G31" s="123" t="s">
        <v>1898</v>
      </c>
      <c r="H31" s="123" t="s">
        <v>1900</v>
      </c>
      <c r="J31" s="105" t="str">
        <f ca="1">+IF(C31&lt;&gt;"","235,248,255","200,196,196")</f>
        <v>200,196,196</v>
      </c>
      <c r="K31" s="105" t="str">
        <f ca="1">+IF(C31&lt;&gt;"","NO","SI")</f>
        <v>SI</v>
      </c>
      <c r="L31" s="123" t="s">
        <v>1766</v>
      </c>
      <c r="M31" s="123" t="s">
        <v>240</v>
      </c>
      <c r="N31" s="123" t="s">
        <v>1871</v>
      </c>
    </row>
    <row r="32" spans="1:14" s="123" customFormat="1">
      <c r="A32" s="123">
        <v>5</v>
      </c>
      <c r="B32" s="123" t="s">
        <v>1894</v>
      </c>
      <c r="C32" s="105" t="str" cm="1">
        <f t="array" aca="1" ref="C32" ca="1">+IF(OR(INDIRECT("SolCotizacion!" &amp;B32)="",INDIRECT("SolCotizacion!" &amp;B32)=0),"","&lt;&gt;""""")</f>
        <v/>
      </c>
      <c r="D32" s="123" t="s">
        <v>102</v>
      </c>
      <c r="E32" s="123" t="s">
        <v>102</v>
      </c>
      <c r="F32" s="123" t="s">
        <v>220</v>
      </c>
      <c r="G32" s="123" t="s">
        <v>1903</v>
      </c>
      <c r="H32" s="123" t="s">
        <v>1904</v>
      </c>
      <c r="J32" s="123" t="s">
        <v>1863</v>
      </c>
      <c r="K32" s="123" t="s">
        <v>240</v>
      </c>
      <c r="L32" s="123" t="s">
        <v>1647</v>
      </c>
      <c r="M32" s="123" t="s">
        <v>240</v>
      </c>
    </row>
    <row r="33" spans="1:14" s="123" customFormat="1">
      <c r="A33" s="123">
        <v>5</v>
      </c>
      <c r="B33" s="123" t="s">
        <v>1894</v>
      </c>
      <c r="C33" s="105" t="str" cm="1">
        <f t="array" aca="1" ref="C33" ca="1">+IF(OR(INDIRECT("SolCotizacion!" &amp;B33)="",INDIRECT("SolCotizacion!" &amp;B33)=0),"","&lt;&gt;""""")</f>
        <v/>
      </c>
      <c r="D33" s="123" t="s">
        <v>102</v>
      </c>
      <c r="E33" s="123" t="s">
        <v>102</v>
      </c>
      <c r="F33" s="123" t="s">
        <v>220</v>
      </c>
      <c r="G33" s="123" t="s">
        <v>1455</v>
      </c>
      <c r="H33" s="123" t="s">
        <v>1456</v>
      </c>
      <c r="J33" s="123" t="s">
        <v>1863</v>
      </c>
      <c r="K33" s="123" t="s">
        <v>240</v>
      </c>
      <c r="L33" s="123" t="s">
        <v>1619</v>
      </c>
      <c r="M33" s="123" t="s">
        <v>240</v>
      </c>
    </row>
    <row r="34" spans="1:14">
      <c r="A34">
        <v>6</v>
      </c>
      <c r="B34" t="s">
        <v>1898</v>
      </c>
      <c r="C34" s="105" t="str" cm="1">
        <f t="array" aca="1" ref="C34" ca="1">+IF(OR(INDIRECT("SolCotizacion!" &amp;B34)="",INDIRECT("SolCotizacion!" &amp;B34)=0),"","&lt;&gt;""""")</f>
        <v/>
      </c>
      <c r="D34" t="s">
        <v>102</v>
      </c>
      <c r="E34" t="s">
        <v>102</v>
      </c>
      <c r="F34" s="123" t="s">
        <v>220</v>
      </c>
      <c r="G34" t="s">
        <v>1898</v>
      </c>
      <c r="H34" t="s">
        <v>1900</v>
      </c>
      <c r="J34" t="s">
        <v>1863</v>
      </c>
      <c r="K34" t="s">
        <v>1374</v>
      </c>
      <c r="L34" t="s">
        <v>1766</v>
      </c>
      <c r="M34" t="s">
        <v>1374</v>
      </c>
      <c r="N34" t="s">
        <v>1869</v>
      </c>
    </row>
    <row r="35" spans="1:14">
      <c r="A35">
        <v>6</v>
      </c>
      <c r="B35" t="s">
        <v>1898</v>
      </c>
      <c r="C35" s="105" t="str" cm="1">
        <f t="array" aca="1" ref="C35" ca="1">+IF(OR(INDIRECT("SolCotizacion!" &amp;B35)="",INDIRECT("SolCotizacion!" &amp;B35)=0),"","&lt;&gt;""""")</f>
        <v/>
      </c>
      <c r="D35" t="s">
        <v>102</v>
      </c>
      <c r="E35" t="s">
        <v>102</v>
      </c>
      <c r="F35" s="123" t="s">
        <v>220</v>
      </c>
      <c r="G35" t="s">
        <v>1903</v>
      </c>
      <c r="H35" t="s">
        <v>1904</v>
      </c>
      <c r="J35" s="105" t="str">
        <f ca="1">+IF(C35&lt;&gt;"","235,248,255","200,196,196")</f>
        <v>200,196,196</v>
      </c>
      <c r="K35" s="105" t="str">
        <f ca="1">+IF(C35&lt;&gt;"","NO","SI")</f>
        <v>SI</v>
      </c>
      <c r="L35" t="s">
        <v>1647</v>
      </c>
      <c r="M35" t="s">
        <v>240</v>
      </c>
      <c r="N35" t="s">
        <v>1871</v>
      </c>
    </row>
    <row r="36" spans="1:14">
      <c r="A36">
        <v>6</v>
      </c>
      <c r="B36" t="s">
        <v>1898</v>
      </c>
      <c r="C36" s="105" t="str" cm="1">
        <f t="array" aca="1" ref="C36" ca="1">+IF(OR(INDIRECT("SolCotizacion!" &amp;B36)="",INDIRECT("SolCotizacion!" &amp;B36)=0),"","&lt;&gt;""""")</f>
        <v/>
      </c>
      <c r="D36" t="s">
        <v>102</v>
      </c>
      <c r="E36" t="s">
        <v>102</v>
      </c>
      <c r="F36" s="123" t="s">
        <v>220</v>
      </c>
      <c r="G36" t="s">
        <v>1455</v>
      </c>
      <c r="H36" t="s">
        <v>1456</v>
      </c>
      <c r="J36" t="s">
        <v>1863</v>
      </c>
      <c r="K36" t="s">
        <v>240</v>
      </c>
      <c r="L36" t="s">
        <v>1619</v>
      </c>
      <c r="M36" t="s">
        <v>240</v>
      </c>
    </row>
    <row r="37" spans="1:14" s="123" customFormat="1">
      <c r="A37" s="123">
        <v>7</v>
      </c>
      <c r="B37" s="123" t="s">
        <v>1903</v>
      </c>
      <c r="C37" s="105" t="str" cm="1">
        <f t="array" aca="1" ref="C37" ca="1">+IF(OR(INDIRECT("SolCotizacion!" &amp;B37)="",INDIRECT("SolCotizacion!" &amp;B37)=0),"","&lt;&gt;""""")</f>
        <v/>
      </c>
      <c r="D37" s="123" t="s">
        <v>102</v>
      </c>
      <c r="E37" s="123" t="s">
        <v>102</v>
      </c>
      <c r="F37" s="123" t="s">
        <v>220</v>
      </c>
      <c r="G37" s="123" t="s">
        <v>1903</v>
      </c>
      <c r="H37" s="123" t="s">
        <v>1904</v>
      </c>
      <c r="J37" s="123" t="s">
        <v>1863</v>
      </c>
      <c r="K37" s="123" t="s">
        <v>1374</v>
      </c>
      <c r="L37" s="123" t="s">
        <v>1647</v>
      </c>
      <c r="M37" s="123" t="s">
        <v>1374</v>
      </c>
      <c r="N37" s="123" t="s">
        <v>1869</v>
      </c>
    </row>
    <row r="38" spans="1:14" s="123" customFormat="1">
      <c r="A38" s="123">
        <v>7</v>
      </c>
      <c r="B38" s="123" t="s">
        <v>1903</v>
      </c>
      <c r="C38" s="105" t="str" cm="1">
        <f t="array" aca="1" ref="C38" ca="1">+IF(OR(INDIRECT("SolCotizacion!" &amp;B38)="",INDIRECT("SolCotizacion!" &amp;B38)=0),"","&lt;&gt;""""")</f>
        <v/>
      </c>
      <c r="D38" s="123" t="s">
        <v>102</v>
      </c>
      <c r="E38" s="123" t="s">
        <v>102</v>
      </c>
      <c r="F38" s="123" t="s">
        <v>220</v>
      </c>
      <c r="G38" s="123" t="s">
        <v>1455</v>
      </c>
      <c r="H38" s="123" t="s">
        <v>1456</v>
      </c>
      <c r="J38" s="105" t="str">
        <f ca="1">+IF(C38&lt;&gt;"","235,248,255","200,196,196")</f>
        <v>200,196,196</v>
      </c>
      <c r="K38" s="105" t="str">
        <f ca="1">+IF(C38&lt;&gt;"","NO","SI")</f>
        <v>SI</v>
      </c>
      <c r="L38" s="123" t="s">
        <v>1619</v>
      </c>
      <c r="M38" s="123" t="s">
        <v>240</v>
      </c>
      <c r="N38" s="123" t="s">
        <v>1871</v>
      </c>
    </row>
  </sheetData>
  <sheetProtection algorithmName="SHA-512" hashValue="FZXh9Ux65Wsf99gt8Cn0Si6rpQc3otDtEOqzWgF3qgzr5wvI5UqT0NcUnxmD4LniPYlZB7RfHME7arXsNSt92A==" saltValue="EKwYgRDzCEo0yIKLG47N0w==" spinCount="100000" sheet="1" objects="1" scenarios="1"/>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C63D3-2D1A-41F6-B66E-7F5EA93B1572}">
  <sheetPr codeName="Hoja4">
    <tabColor theme="8" tint="0.59999389629810485"/>
  </sheetPr>
  <dimension ref="A1:C1"/>
  <sheetViews>
    <sheetView workbookViewId="0">
      <selection activeCell="E18" sqref="E18"/>
    </sheetView>
  </sheetViews>
  <sheetFormatPr baseColWidth="10" defaultRowHeight="14.25"/>
  <sheetData>
    <row r="1" spans="1:3">
      <c r="A1" t="s">
        <v>1872</v>
      </c>
      <c r="B1" t="s">
        <v>1873</v>
      </c>
      <c r="C1" t="s">
        <v>1874</v>
      </c>
    </row>
  </sheetData>
  <sheetProtection algorithmName="SHA-512" hashValue="Xqq2UJqLkCn8jgchxprOSHDMwUSj0ElxDlPy0EfdkXJe8vb6TwhoOVgoHFVcLf0ycMd64qoL2UStWtrE5WYqag==" saltValue="AqsLY379dfBaedNgBmG0ow==" spinCount="100000" sheet="1" objects="1" scenarios="1"/>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5EE8D-0BA0-4257-8ABF-0AE4FDA7B9A8}">
  <sheetPr codeName="hj_H4_tipo_prov">
    <tabColor theme="8" tint="0.59999389629810485"/>
  </sheetPr>
  <dimension ref="A1:Y69"/>
  <sheetViews>
    <sheetView topLeftCell="A25" workbookViewId="0">
      <selection activeCell="A68" sqref="A68"/>
    </sheetView>
  </sheetViews>
  <sheetFormatPr baseColWidth="10" defaultRowHeight="14.25"/>
  <cols>
    <col min="1" max="1" width="32.625" customWidth="1"/>
  </cols>
  <sheetData>
    <row r="1" spans="1:25" s="55" customFormat="1" ht="11.25">
      <c r="A1" s="115" t="s">
        <v>1420</v>
      </c>
      <c r="B1" s="55" t="s">
        <v>226</v>
      </c>
      <c r="C1" s="115" t="s">
        <v>1442</v>
      </c>
      <c r="D1" s="55" t="s">
        <v>1624</v>
      </c>
      <c r="E1" s="55" t="s">
        <v>1625</v>
      </c>
      <c r="F1" s="55" t="s">
        <v>1626</v>
      </c>
      <c r="G1" s="55" t="s">
        <v>1627</v>
      </c>
      <c r="H1" s="55" t="s">
        <v>1628</v>
      </c>
      <c r="I1" s="55" t="s">
        <v>1629</v>
      </c>
      <c r="J1" s="55" t="s">
        <v>1</v>
      </c>
      <c r="K1" s="55" t="s">
        <v>156</v>
      </c>
      <c r="L1" s="55" t="s">
        <v>1630</v>
      </c>
      <c r="M1" s="55" t="s">
        <v>1631</v>
      </c>
      <c r="N1" s="55" t="s">
        <v>1632</v>
      </c>
      <c r="O1" s="55" t="s">
        <v>1633</v>
      </c>
      <c r="P1" s="55" t="s">
        <v>1</v>
      </c>
      <c r="Q1" s="55" t="s">
        <v>156</v>
      </c>
      <c r="R1" s="55" t="s">
        <v>1634</v>
      </c>
      <c r="S1" s="55" t="s">
        <v>1635</v>
      </c>
      <c r="T1" s="55" t="s">
        <v>1</v>
      </c>
      <c r="U1" s="55" t="s">
        <v>156</v>
      </c>
      <c r="V1" s="55" t="s">
        <v>1636</v>
      </c>
      <c r="W1" s="55" t="s">
        <v>1637</v>
      </c>
      <c r="X1" s="55" t="s">
        <v>1</v>
      </c>
      <c r="Y1" s="55" t="s">
        <v>156</v>
      </c>
    </row>
    <row r="2" spans="1:25">
      <c r="A2" t="s">
        <v>4202</v>
      </c>
      <c r="C2" t="s">
        <v>1445</v>
      </c>
    </row>
    <row r="3" spans="1:25">
      <c r="A3" t="s">
        <v>4166</v>
      </c>
      <c r="C3" t="s">
        <v>1445</v>
      </c>
    </row>
    <row r="4" spans="1:25">
      <c r="A4" t="s">
        <v>1850</v>
      </c>
      <c r="C4" t="s">
        <v>1445</v>
      </c>
    </row>
    <row r="5" spans="1:25">
      <c r="A5" t="s">
        <v>3093</v>
      </c>
      <c r="C5" t="s">
        <v>1445</v>
      </c>
    </row>
    <row r="6" spans="1:25">
      <c r="A6" t="s">
        <v>4176</v>
      </c>
      <c r="C6" t="s">
        <v>1445</v>
      </c>
    </row>
    <row r="7" spans="1:25">
      <c r="A7" t="s">
        <v>4169</v>
      </c>
      <c r="C7" t="s">
        <v>1445</v>
      </c>
    </row>
    <row r="8" spans="1:25">
      <c r="A8" t="s">
        <v>4177</v>
      </c>
      <c r="C8" t="s">
        <v>1445</v>
      </c>
    </row>
    <row r="9" spans="1:25">
      <c r="A9" t="s">
        <v>4197</v>
      </c>
      <c r="C9" t="s">
        <v>1445</v>
      </c>
    </row>
    <row r="10" spans="1:25">
      <c r="A10" t="s">
        <v>4173</v>
      </c>
      <c r="C10" t="s">
        <v>1445</v>
      </c>
    </row>
    <row r="11" spans="1:25">
      <c r="A11" t="s">
        <v>4187</v>
      </c>
      <c r="C11" t="s">
        <v>1445</v>
      </c>
    </row>
    <row r="12" spans="1:25">
      <c r="A12" t="s">
        <v>3099</v>
      </c>
      <c r="C12" t="s">
        <v>1445</v>
      </c>
    </row>
    <row r="13" spans="1:25">
      <c r="A13" t="s">
        <v>4198</v>
      </c>
      <c r="C13" t="s">
        <v>1445</v>
      </c>
    </row>
    <row r="14" spans="1:25">
      <c r="A14" t="s">
        <v>4192</v>
      </c>
      <c r="C14" t="s">
        <v>1445</v>
      </c>
    </row>
    <row r="15" spans="1:25">
      <c r="A15" t="s">
        <v>4178</v>
      </c>
      <c r="C15" t="s">
        <v>4054</v>
      </c>
    </row>
    <row r="16" spans="1:25">
      <c r="A16" t="s">
        <v>4175</v>
      </c>
      <c r="C16" t="s">
        <v>1445</v>
      </c>
    </row>
    <row r="17" spans="1:3">
      <c r="A17" t="s">
        <v>3089</v>
      </c>
      <c r="C17" t="s">
        <v>1445</v>
      </c>
    </row>
    <row r="18" spans="1:3">
      <c r="A18" t="s">
        <v>4200</v>
      </c>
      <c r="C18" t="s">
        <v>4054</v>
      </c>
    </row>
    <row r="19" spans="1:3">
      <c r="A19" t="s">
        <v>4164</v>
      </c>
      <c r="C19" t="s">
        <v>1445</v>
      </c>
    </row>
    <row r="20" spans="1:3">
      <c r="A20" t="s">
        <v>4201</v>
      </c>
      <c r="C20" t="s">
        <v>1445</v>
      </c>
    </row>
    <row r="21" spans="1:3">
      <c r="A21" t="s">
        <v>3102</v>
      </c>
      <c r="C21" t="s">
        <v>1445</v>
      </c>
    </row>
    <row r="22" spans="1:3">
      <c r="A22" t="s">
        <v>4184</v>
      </c>
      <c r="C22" t="s">
        <v>1445</v>
      </c>
    </row>
    <row r="23" spans="1:3">
      <c r="A23" t="s">
        <v>3098</v>
      </c>
      <c r="C23" t="s">
        <v>1445</v>
      </c>
    </row>
    <row r="24" spans="1:3">
      <c r="A24" t="s">
        <v>4188</v>
      </c>
      <c r="C24" t="s">
        <v>1445</v>
      </c>
    </row>
    <row r="25" spans="1:3">
      <c r="A25" t="s">
        <v>4168</v>
      </c>
      <c r="C25" t="s">
        <v>1445</v>
      </c>
    </row>
    <row r="26" spans="1:3">
      <c r="A26" t="s">
        <v>4203</v>
      </c>
      <c r="C26" t="s">
        <v>1445</v>
      </c>
    </row>
    <row r="27" spans="1:3">
      <c r="A27" t="s">
        <v>1851</v>
      </c>
      <c r="C27" t="s">
        <v>1445</v>
      </c>
    </row>
    <row r="28" spans="1:3">
      <c r="A28" t="s">
        <v>4182</v>
      </c>
      <c r="C28" t="s">
        <v>1445</v>
      </c>
    </row>
    <row r="29" spans="1:3">
      <c r="A29" t="s">
        <v>4181</v>
      </c>
      <c r="C29" t="s">
        <v>1445</v>
      </c>
    </row>
    <row r="30" spans="1:3">
      <c r="A30" t="s">
        <v>1852</v>
      </c>
      <c r="C30" t="s">
        <v>1445</v>
      </c>
    </row>
    <row r="31" spans="1:3">
      <c r="A31" t="s">
        <v>4170</v>
      </c>
      <c r="C31" t="s">
        <v>1445</v>
      </c>
    </row>
    <row r="32" spans="1:3">
      <c r="A32" t="s">
        <v>4161</v>
      </c>
      <c r="C32" t="s">
        <v>1445</v>
      </c>
    </row>
    <row r="33" spans="1:3">
      <c r="A33" t="s">
        <v>4196</v>
      </c>
      <c r="C33" t="s">
        <v>1445</v>
      </c>
    </row>
    <row r="34" spans="1:3">
      <c r="A34" t="s">
        <v>3104</v>
      </c>
      <c r="C34" t="s">
        <v>4054</v>
      </c>
    </row>
    <row r="35" spans="1:3">
      <c r="A35" t="s">
        <v>3095</v>
      </c>
      <c r="C35" t="s">
        <v>1445</v>
      </c>
    </row>
    <row r="36" spans="1:3">
      <c r="A36" t="s">
        <v>4190</v>
      </c>
      <c r="C36" t="s">
        <v>4054</v>
      </c>
    </row>
    <row r="37" spans="1:3">
      <c r="A37" t="s">
        <v>3086</v>
      </c>
      <c r="C37" t="s">
        <v>1445</v>
      </c>
    </row>
    <row r="38" spans="1:3">
      <c r="A38" t="s">
        <v>4191</v>
      </c>
      <c r="C38" t="s">
        <v>1445</v>
      </c>
    </row>
    <row r="39" spans="1:3">
      <c r="A39" t="s">
        <v>4194</v>
      </c>
      <c r="C39" t="s">
        <v>1445</v>
      </c>
    </row>
    <row r="40" spans="1:3">
      <c r="A40" t="s">
        <v>4186</v>
      </c>
      <c r="C40" t="s">
        <v>1445</v>
      </c>
    </row>
    <row r="41" spans="1:3">
      <c r="A41" t="s">
        <v>4180</v>
      </c>
      <c r="C41" t="s">
        <v>1445</v>
      </c>
    </row>
    <row r="42" spans="1:3">
      <c r="A42" t="s">
        <v>3090</v>
      </c>
      <c r="C42" t="s">
        <v>4054</v>
      </c>
    </row>
    <row r="43" spans="1:3">
      <c r="A43" t="s">
        <v>4199</v>
      </c>
      <c r="C43" t="s">
        <v>1445</v>
      </c>
    </row>
    <row r="44" spans="1:3">
      <c r="A44" t="s">
        <v>4189</v>
      </c>
      <c r="C44" t="s">
        <v>4054</v>
      </c>
    </row>
    <row r="45" spans="1:3">
      <c r="A45" t="s">
        <v>4204</v>
      </c>
      <c r="C45" t="s">
        <v>1445</v>
      </c>
    </row>
    <row r="46" spans="1:3">
      <c r="A46" t="s">
        <v>3105</v>
      </c>
      <c r="C46" t="s">
        <v>1445</v>
      </c>
    </row>
    <row r="47" spans="1:3">
      <c r="A47" t="s">
        <v>4160</v>
      </c>
      <c r="C47" t="s">
        <v>1445</v>
      </c>
    </row>
    <row r="48" spans="1:3">
      <c r="A48" t="s">
        <v>4172</v>
      </c>
      <c r="C48" t="s">
        <v>1445</v>
      </c>
    </row>
    <row r="49" spans="1:3">
      <c r="A49" t="s">
        <v>4171</v>
      </c>
      <c r="C49" t="s">
        <v>1445</v>
      </c>
    </row>
    <row r="50" spans="1:3">
      <c r="A50" t="s">
        <v>4185</v>
      </c>
      <c r="C50" t="s">
        <v>1445</v>
      </c>
    </row>
    <row r="51" spans="1:3">
      <c r="A51" t="s">
        <v>3094</v>
      </c>
      <c r="C51" t="s">
        <v>1445</v>
      </c>
    </row>
    <row r="52" spans="1:3">
      <c r="A52" t="s">
        <v>3103</v>
      </c>
      <c r="C52" t="s">
        <v>1445</v>
      </c>
    </row>
    <row r="53" spans="1:3">
      <c r="A53" t="s">
        <v>3088</v>
      </c>
      <c r="C53" t="s">
        <v>1445</v>
      </c>
    </row>
    <row r="54" spans="1:3">
      <c r="A54" t="s">
        <v>3087</v>
      </c>
      <c r="C54" t="s">
        <v>1445</v>
      </c>
    </row>
    <row r="55" spans="1:3">
      <c r="A55" t="s">
        <v>4183</v>
      </c>
      <c r="C55" t="s">
        <v>1445</v>
      </c>
    </row>
    <row r="56" spans="1:3">
      <c r="A56" t="s">
        <v>4167</v>
      </c>
      <c r="C56" t="s">
        <v>1445</v>
      </c>
    </row>
    <row r="57" spans="1:3">
      <c r="A57" t="s">
        <v>4165</v>
      </c>
      <c r="C57" t="s">
        <v>1445</v>
      </c>
    </row>
    <row r="58" spans="1:3">
      <c r="A58" t="s">
        <v>4174</v>
      </c>
      <c r="C58" t="s">
        <v>1445</v>
      </c>
    </row>
    <row r="59" spans="1:3">
      <c r="A59" t="s">
        <v>3096</v>
      </c>
      <c r="C59" t="s">
        <v>1445</v>
      </c>
    </row>
    <row r="60" spans="1:3">
      <c r="A60" t="s">
        <v>3092</v>
      </c>
      <c r="C60" t="s">
        <v>1445</v>
      </c>
    </row>
    <row r="61" spans="1:3">
      <c r="A61" t="s">
        <v>3101</v>
      </c>
      <c r="C61" t="s">
        <v>1445</v>
      </c>
    </row>
    <row r="62" spans="1:3">
      <c r="A62" t="s">
        <v>3100</v>
      </c>
      <c r="C62" t="s">
        <v>4054</v>
      </c>
    </row>
    <row r="63" spans="1:3">
      <c r="A63" t="s">
        <v>4195</v>
      </c>
      <c r="C63" t="s">
        <v>1445</v>
      </c>
    </row>
    <row r="64" spans="1:3">
      <c r="A64" t="s">
        <v>4193</v>
      </c>
      <c r="C64" t="s">
        <v>4054</v>
      </c>
    </row>
    <row r="65" spans="1:3">
      <c r="A65" t="s">
        <v>4179</v>
      </c>
      <c r="C65" t="s">
        <v>1445</v>
      </c>
    </row>
    <row r="66" spans="1:3">
      <c r="A66" t="s">
        <v>3091</v>
      </c>
      <c r="C66" t="s">
        <v>4054</v>
      </c>
    </row>
    <row r="67" spans="1:3">
      <c r="A67" t="s">
        <v>3097</v>
      </c>
      <c r="C67" t="s">
        <v>1445</v>
      </c>
    </row>
    <row r="68" spans="1:3">
      <c r="A68" t="s">
        <v>4163</v>
      </c>
      <c r="C68" t="s">
        <v>4054</v>
      </c>
    </row>
    <row r="69" spans="1:3">
      <c r="A69" t="s">
        <v>4162</v>
      </c>
      <c r="C69" t="s">
        <v>1445</v>
      </c>
    </row>
  </sheetData>
  <sheetProtection algorithmName="SHA-512" hashValue="2GNyL2vrrRO63i6g+jSNudPijSZ3rxpwAZ4BCS73QhruXUV3Nhy6yy5sP3gcNxrRGhKGpNVlKcLfP8hOppfA2w==" saltValue="Oan7Sh3wgz5j1Iy8jj7Oqw==" spinCount="100000" sheet="1" objects="1" scenarios="1"/>
  <autoFilter ref="A1:Y69" xr:uid="{7615EE8D-0BA0-4257-8ABF-0AE4FDA7B9A8}"/>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16984-06D1-4FC9-87A9-8EB8FDECBC39}">
  <sheetPr codeName="hj_h5_prov_x_cat">
    <tabColor theme="8" tint="0.59999389629810485"/>
  </sheetPr>
  <dimension ref="A1:Q130"/>
  <sheetViews>
    <sheetView topLeftCell="A58" workbookViewId="0"/>
  </sheetViews>
  <sheetFormatPr baseColWidth="10" defaultRowHeight="14.25"/>
  <cols>
    <col min="5" max="5" width="11.875" bestFit="1" customWidth="1"/>
    <col min="6" max="6" width="54.5" bestFit="1" customWidth="1"/>
    <col min="7" max="7" width="23.5" customWidth="1"/>
    <col min="8" max="8" width="18.5" customWidth="1"/>
  </cols>
  <sheetData>
    <row r="1" spans="1:17" s="55" customFormat="1" ht="11.25">
      <c r="A1" s="55" t="s">
        <v>1561</v>
      </c>
      <c r="B1" s="55" t="s">
        <v>1264</v>
      </c>
      <c r="C1" s="55" t="s">
        <v>1398</v>
      </c>
      <c r="D1" s="55" t="s">
        <v>1451</v>
      </c>
      <c r="E1" s="55" t="s">
        <v>1413</v>
      </c>
      <c r="F1" s="55" t="s">
        <v>243</v>
      </c>
      <c r="G1" s="55" t="s">
        <v>1562</v>
      </c>
      <c r="H1" s="55" t="s">
        <v>1560</v>
      </c>
    </row>
    <row r="2" spans="1:17">
      <c r="B2" t="s">
        <v>1670</v>
      </c>
      <c r="C2" t="s">
        <v>1400</v>
      </c>
      <c r="D2" t="s">
        <v>102</v>
      </c>
      <c r="E2" t="s">
        <v>1402</v>
      </c>
      <c r="F2" t="s">
        <v>1414</v>
      </c>
      <c r="G2" t="s">
        <v>1563</v>
      </c>
      <c r="H2" t="s">
        <v>1557</v>
      </c>
    </row>
    <row r="3" spans="1:17">
      <c r="B3" t="s">
        <v>1671</v>
      </c>
      <c r="C3" t="s">
        <v>1400</v>
      </c>
      <c r="D3" t="s">
        <v>102</v>
      </c>
      <c r="E3" t="s">
        <v>1402</v>
      </c>
      <c r="F3" t="s">
        <v>1419</v>
      </c>
      <c r="G3" t="s">
        <v>1563</v>
      </c>
      <c r="H3" t="s">
        <v>1557</v>
      </c>
    </row>
    <row r="4" spans="1:17">
      <c r="B4" t="s">
        <v>1672</v>
      </c>
      <c r="C4" t="s">
        <v>1400</v>
      </c>
      <c r="D4" t="s">
        <v>102</v>
      </c>
      <c r="E4" t="s">
        <v>1402</v>
      </c>
      <c r="F4" t="s">
        <v>1416</v>
      </c>
      <c r="G4" t="s">
        <v>1563</v>
      </c>
      <c r="H4" t="s">
        <v>1557</v>
      </c>
    </row>
    <row r="5" spans="1:17">
      <c r="B5" t="s">
        <v>1673</v>
      </c>
      <c r="C5" t="s">
        <v>1400</v>
      </c>
      <c r="D5" t="s">
        <v>102</v>
      </c>
      <c r="E5" t="s">
        <v>1402</v>
      </c>
      <c r="F5" t="s">
        <v>1418</v>
      </c>
      <c r="G5" t="s">
        <v>1563</v>
      </c>
      <c r="H5" t="s">
        <v>1557</v>
      </c>
    </row>
    <row r="6" spans="1:17">
      <c r="B6" t="s">
        <v>1674</v>
      </c>
      <c r="C6" t="s">
        <v>1400</v>
      </c>
      <c r="D6" t="s">
        <v>102</v>
      </c>
      <c r="E6" t="s">
        <v>1402</v>
      </c>
      <c r="F6" t="s">
        <v>1415</v>
      </c>
      <c r="G6" t="s">
        <v>1563</v>
      </c>
      <c r="H6" t="s">
        <v>1557</v>
      </c>
    </row>
    <row r="7" spans="1:17">
      <c r="B7" t="s">
        <v>1675</v>
      </c>
      <c r="C7" t="s">
        <v>1400</v>
      </c>
      <c r="D7" t="s">
        <v>102</v>
      </c>
      <c r="E7" t="s">
        <v>1402</v>
      </c>
      <c r="F7" t="s">
        <v>1417</v>
      </c>
      <c r="G7" t="s">
        <v>1563</v>
      </c>
      <c r="H7" t="s">
        <v>1557</v>
      </c>
    </row>
    <row r="8" spans="1:17">
      <c r="B8" t="s">
        <v>1676</v>
      </c>
      <c r="C8" t="s">
        <v>1400</v>
      </c>
      <c r="D8" t="s">
        <v>102</v>
      </c>
      <c r="E8" t="s">
        <v>1402</v>
      </c>
      <c r="F8" t="s">
        <v>1431</v>
      </c>
      <c r="G8" t="s">
        <v>1563</v>
      </c>
      <c r="H8" t="s">
        <v>1557</v>
      </c>
    </row>
    <row r="9" spans="1:17" s="122" customFormat="1">
      <c r="B9" s="122" t="s">
        <v>1677</v>
      </c>
      <c r="C9" s="122" t="s">
        <v>1400</v>
      </c>
      <c r="D9" s="122" t="s">
        <v>102</v>
      </c>
      <c r="E9" s="122" t="s">
        <v>1402</v>
      </c>
      <c r="F9" s="122" t="s">
        <v>1663</v>
      </c>
      <c r="G9" s="122" t="s">
        <v>1563</v>
      </c>
      <c r="H9" s="122" t="s">
        <v>1557</v>
      </c>
    </row>
    <row r="10" spans="1:17">
      <c r="B10" t="s">
        <v>1678</v>
      </c>
      <c r="C10" t="s">
        <v>1400</v>
      </c>
      <c r="D10" t="s">
        <v>102</v>
      </c>
      <c r="E10" t="s">
        <v>1558</v>
      </c>
      <c r="F10" t="s">
        <v>1436</v>
      </c>
      <c r="G10" t="s">
        <v>1563</v>
      </c>
      <c r="H10" t="s">
        <v>1492</v>
      </c>
      <c r="I10" t="s">
        <v>1484</v>
      </c>
      <c r="J10" t="s">
        <v>1493</v>
      </c>
      <c r="K10" t="s">
        <v>1494</v>
      </c>
      <c r="L10" t="s">
        <v>1495</v>
      </c>
      <c r="M10" t="s">
        <v>1496</v>
      </c>
      <c r="N10" t="s">
        <v>1497</v>
      </c>
      <c r="O10" t="s">
        <v>1498</v>
      </c>
      <c r="P10" t="s">
        <v>1499</v>
      </c>
      <c r="Q10" t="s">
        <v>1500</v>
      </c>
    </row>
    <row r="11" spans="1:17">
      <c r="B11" t="s">
        <v>1679</v>
      </c>
      <c r="C11" t="s">
        <v>1400</v>
      </c>
      <c r="D11" t="s">
        <v>102</v>
      </c>
      <c r="E11" t="s">
        <v>1558</v>
      </c>
      <c r="F11" t="s">
        <v>1435</v>
      </c>
      <c r="G11" t="s">
        <v>1563</v>
      </c>
      <c r="H11" t="s">
        <v>1492</v>
      </c>
      <c r="I11" t="s">
        <v>1484</v>
      </c>
      <c r="J11" t="s">
        <v>1493</v>
      </c>
      <c r="K11" t="s">
        <v>1494</v>
      </c>
      <c r="L11" t="s">
        <v>1495</v>
      </c>
      <c r="M11" t="s">
        <v>1496</v>
      </c>
      <c r="N11" t="s">
        <v>1497</v>
      </c>
      <c r="O11" t="s">
        <v>1498</v>
      </c>
      <c r="P11" t="s">
        <v>1499</v>
      </c>
      <c r="Q11" t="s">
        <v>1500</v>
      </c>
    </row>
    <row r="12" spans="1:17">
      <c r="B12" t="s">
        <v>1680</v>
      </c>
      <c r="C12" t="s">
        <v>1400</v>
      </c>
      <c r="D12" t="s">
        <v>102</v>
      </c>
      <c r="E12" t="s">
        <v>1558</v>
      </c>
      <c r="F12" t="s">
        <v>1434</v>
      </c>
      <c r="G12" t="s">
        <v>1563</v>
      </c>
      <c r="H12" t="s">
        <v>1492</v>
      </c>
      <c r="I12" t="s">
        <v>1484</v>
      </c>
      <c r="J12" t="s">
        <v>1493</v>
      </c>
      <c r="K12" t="s">
        <v>1494</v>
      </c>
      <c r="L12" t="s">
        <v>1495</v>
      </c>
      <c r="M12" t="s">
        <v>1496</v>
      </c>
      <c r="N12" t="s">
        <v>1497</v>
      </c>
      <c r="O12" t="s">
        <v>1498</v>
      </c>
      <c r="P12" t="s">
        <v>1499</v>
      </c>
      <c r="Q12" t="s">
        <v>1500</v>
      </c>
    </row>
    <row r="13" spans="1:17">
      <c r="B13" t="s">
        <v>1681</v>
      </c>
      <c r="C13" t="s">
        <v>1400</v>
      </c>
      <c r="D13" t="s">
        <v>102</v>
      </c>
      <c r="E13" t="s">
        <v>1558</v>
      </c>
      <c r="F13" t="s">
        <v>1433</v>
      </c>
      <c r="G13" t="s">
        <v>1563</v>
      </c>
      <c r="H13" t="s">
        <v>1492</v>
      </c>
      <c r="I13" t="s">
        <v>1484</v>
      </c>
      <c r="J13" t="s">
        <v>1493</v>
      </c>
      <c r="K13" t="s">
        <v>1494</v>
      </c>
      <c r="L13" t="s">
        <v>1495</v>
      </c>
      <c r="M13" t="s">
        <v>1496</v>
      </c>
      <c r="N13" t="s">
        <v>1497</v>
      </c>
      <c r="O13" t="s">
        <v>1498</v>
      </c>
      <c r="P13" t="s">
        <v>1499</v>
      </c>
      <c r="Q13" t="s">
        <v>1500</v>
      </c>
    </row>
    <row r="14" spans="1:17">
      <c r="B14" t="s">
        <v>1682</v>
      </c>
      <c r="C14" t="s">
        <v>1400</v>
      </c>
      <c r="D14" t="s">
        <v>102</v>
      </c>
      <c r="E14" t="s">
        <v>1558</v>
      </c>
      <c r="F14" t="s">
        <v>1403</v>
      </c>
      <c r="G14" t="s">
        <v>1563</v>
      </c>
      <c r="H14" t="s">
        <v>1492</v>
      </c>
      <c r="I14" t="s">
        <v>1484</v>
      </c>
      <c r="J14" t="s">
        <v>1493</v>
      </c>
      <c r="K14" t="s">
        <v>1494</v>
      </c>
      <c r="L14" t="s">
        <v>1495</v>
      </c>
      <c r="M14" t="s">
        <v>1496</v>
      </c>
      <c r="N14" t="s">
        <v>1497</v>
      </c>
      <c r="O14" t="s">
        <v>1498</v>
      </c>
      <c r="P14" t="s">
        <v>1499</v>
      </c>
      <c r="Q14" t="s">
        <v>1500</v>
      </c>
    </row>
    <row r="15" spans="1:17">
      <c r="B15" t="s">
        <v>1683</v>
      </c>
      <c r="C15" t="s">
        <v>1400</v>
      </c>
      <c r="D15" t="s">
        <v>102</v>
      </c>
      <c r="E15" t="s">
        <v>1558</v>
      </c>
      <c r="F15" t="s">
        <v>1431</v>
      </c>
      <c r="G15" t="s">
        <v>1563</v>
      </c>
      <c r="H15" t="s">
        <v>1492</v>
      </c>
      <c r="I15" t="s">
        <v>1484</v>
      </c>
      <c r="J15" t="s">
        <v>1493</v>
      </c>
      <c r="K15" t="s">
        <v>1494</v>
      </c>
      <c r="L15" t="s">
        <v>1495</v>
      </c>
      <c r="M15" t="s">
        <v>1496</v>
      </c>
      <c r="N15" t="s">
        <v>1497</v>
      </c>
      <c r="O15" t="s">
        <v>1498</v>
      </c>
      <c r="P15" t="s">
        <v>1499</v>
      </c>
      <c r="Q15" t="s">
        <v>1500</v>
      </c>
    </row>
    <row r="16" spans="1:17">
      <c r="B16" t="s">
        <v>1684</v>
      </c>
      <c r="C16" t="s">
        <v>1400</v>
      </c>
      <c r="D16" t="s">
        <v>102</v>
      </c>
      <c r="E16" t="s">
        <v>1558</v>
      </c>
      <c r="F16" t="s">
        <v>1432</v>
      </c>
      <c r="G16" t="s">
        <v>1563</v>
      </c>
      <c r="H16" t="s">
        <v>1492</v>
      </c>
      <c r="I16" t="s">
        <v>1484</v>
      </c>
      <c r="J16" t="s">
        <v>1493</v>
      </c>
      <c r="K16" t="s">
        <v>1494</v>
      </c>
      <c r="L16" t="s">
        <v>1495</v>
      </c>
      <c r="M16" t="s">
        <v>1496</v>
      </c>
      <c r="N16" t="s">
        <v>1497</v>
      </c>
      <c r="O16" t="s">
        <v>1498</v>
      </c>
      <c r="P16" t="s">
        <v>1499</v>
      </c>
      <c r="Q16" t="s">
        <v>1500</v>
      </c>
    </row>
    <row r="17" spans="2:17" s="122" customFormat="1">
      <c r="B17" s="122" t="s">
        <v>1685</v>
      </c>
      <c r="C17" s="122" t="s">
        <v>1400</v>
      </c>
      <c r="D17" s="122" t="s">
        <v>102</v>
      </c>
      <c r="E17" s="122" t="s">
        <v>1558</v>
      </c>
      <c r="F17" s="122" t="s">
        <v>1664</v>
      </c>
      <c r="G17" s="122" t="s">
        <v>1563</v>
      </c>
      <c r="H17" s="122" t="s">
        <v>1492</v>
      </c>
      <c r="I17" s="122" t="s">
        <v>1484</v>
      </c>
      <c r="J17" s="122" t="s">
        <v>1493</v>
      </c>
      <c r="K17" s="122" t="s">
        <v>1494</v>
      </c>
      <c r="L17" s="122" t="s">
        <v>1495</v>
      </c>
      <c r="M17" s="122" t="s">
        <v>1496</v>
      </c>
      <c r="N17" s="122" t="s">
        <v>1497</v>
      </c>
      <c r="O17" s="122" t="s">
        <v>1498</v>
      </c>
      <c r="P17" s="122" t="s">
        <v>1499</v>
      </c>
      <c r="Q17" s="122" t="s">
        <v>1500</v>
      </c>
    </row>
    <row r="18" spans="2:17">
      <c r="B18" t="s">
        <v>1686</v>
      </c>
      <c r="C18" t="s">
        <v>1400</v>
      </c>
      <c r="D18" t="s">
        <v>102</v>
      </c>
      <c r="E18" t="s">
        <v>1501</v>
      </c>
      <c r="F18" t="s">
        <v>1503</v>
      </c>
      <c r="G18" t="s">
        <v>1563</v>
      </c>
      <c r="H18" t="s">
        <v>1506</v>
      </c>
      <c r="I18" t="s">
        <v>1507</v>
      </c>
      <c r="J18" t="s">
        <v>1508</v>
      </c>
      <c r="K18" t="s">
        <v>1509</v>
      </c>
      <c r="L18" t="s">
        <v>1510</v>
      </c>
      <c r="M18" t="s">
        <v>1511</v>
      </c>
      <c r="N18" t="s">
        <v>1512</v>
      </c>
      <c r="O18" t="s">
        <v>1513</v>
      </c>
      <c r="P18" t="s">
        <v>1514</v>
      </c>
      <c r="Q18" t="s">
        <v>1515</v>
      </c>
    </row>
    <row r="19" spans="2:17">
      <c r="B19" t="s">
        <v>1687</v>
      </c>
      <c r="C19" t="s">
        <v>1400</v>
      </c>
      <c r="D19" t="s">
        <v>102</v>
      </c>
      <c r="E19" t="s">
        <v>1501</v>
      </c>
      <c r="F19" t="s">
        <v>1504</v>
      </c>
      <c r="G19" t="s">
        <v>1563</v>
      </c>
      <c r="H19" t="s">
        <v>1506</v>
      </c>
      <c r="I19" t="s">
        <v>1507</v>
      </c>
      <c r="J19" t="s">
        <v>1508</v>
      </c>
      <c r="K19" t="s">
        <v>1509</v>
      </c>
      <c r="L19" t="s">
        <v>1510</v>
      </c>
      <c r="M19" t="s">
        <v>1511</v>
      </c>
      <c r="N19" t="s">
        <v>1512</v>
      </c>
      <c r="O19" t="s">
        <v>1513</v>
      </c>
      <c r="P19" t="s">
        <v>1514</v>
      </c>
      <c r="Q19" t="s">
        <v>1515</v>
      </c>
    </row>
    <row r="20" spans="2:17">
      <c r="B20" t="s">
        <v>1688</v>
      </c>
      <c r="C20" t="s">
        <v>1400</v>
      </c>
      <c r="D20" t="s">
        <v>102</v>
      </c>
      <c r="E20" t="s">
        <v>1501</v>
      </c>
      <c r="F20" t="s">
        <v>1502</v>
      </c>
      <c r="G20" t="s">
        <v>1563</v>
      </c>
      <c r="H20" t="s">
        <v>1506</v>
      </c>
      <c r="I20" t="s">
        <v>1507</v>
      </c>
      <c r="J20" t="s">
        <v>1508</v>
      </c>
      <c r="K20" t="s">
        <v>1509</v>
      </c>
      <c r="L20" t="s">
        <v>1510</v>
      </c>
      <c r="M20" t="s">
        <v>1511</v>
      </c>
      <c r="N20" t="s">
        <v>1512</v>
      </c>
      <c r="O20" t="s">
        <v>1513</v>
      </c>
      <c r="P20" t="s">
        <v>1514</v>
      </c>
      <c r="Q20" t="s">
        <v>1515</v>
      </c>
    </row>
    <row r="21" spans="2:17">
      <c r="B21" t="s">
        <v>1689</v>
      </c>
      <c r="C21" t="s">
        <v>1400</v>
      </c>
      <c r="D21" t="s">
        <v>102</v>
      </c>
      <c r="E21" t="s">
        <v>1501</v>
      </c>
      <c r="F21" t="s">
        <v>1431</v>
      </c>
      <c r="G21" t="s">
        <v>1563</v>
      </c>
      <c r="H21" t="s">
        <v>1506</v>
      </c>
      <c r="I21" t="s">
        <v>1507</v>
      </c>
      <c r="J21" t="s">
        <v>1508</v>
      </c>
      <c r="K21" t="s">
        <v>1509</v>
      </c>
      <c r="L21" t="s">
        <v>1510</v>
      </c>
      <c r="M21" t="s">
        <v>1511</v>
      </c>
      <c r="N21" t="s">
        <v>1512</v>
      </c>
      <c r="O21" t="s">
        <v>1513</v>
      </c>
      <c r="P21" t="s">
        <v>1514</v>
      </c>
      <c r="Q21" t="s">
        <v>1515</v>
      </c>
    </row>
    <row r="22" spans="2:17">
      <c r="B22" t="s">
        <v>1690</v>
      </c>
      <c r="C22" t="s">
        <v>1400</v>
      </c>
      <c r="D22" t="s">
        <v>102</v>
      </c>
      <c r="E22" t="s">
        <v>1501</v>
      </c>
      <c r="F22" t="s">
        <v>1505</v>
      </c>
      <c r="G22" t="s">
        <v>1563</v>
      </c>
      <c r="H22" t="s">
        <v>1506</v>
      </c>
      <c r="I22" t="s">
        <v>1507</v>
      </c>
      <c r="J22" t="s">
        <v>1508</v>
      </c>
      <c r="K22" t="s">
        <v>1509</v>
      </c>
      <c r="L22" t="s">
        <v>1510</v>
      </c>
      <c r="M22" t="s">
        <v>1511</v>
      </c>
      <c r="N22" t="s">
        <v>1512</v>
      </c>
      <c r="O22" t="s">
        <v>1513</v>
      </c>
      <c r="P22" t="s">
        <v>1514</v>
      </c>
      <c r="Q22" t="s">
        <v>1515</v>
      </c>
    </row>
    <row r="23" spans="2:17" s="122" customFormat="1">
      <c r="B23" s="122" t="s">
        <v>1691</v>
      </c>
      <c r="C23" s="122" t="s">
        <v>1400</v>
      </c>
      <c r="D23" s="122" t="s">
        <v>102</v>
      </c>
      <c r="E23" s="122" t="s">
        <v>1501</v>
      </c>
      <c r="F23" s="122" t="s">
        <v>1665</v>
      </c>
      <c r="G23" s="122" t="s">
        <v>1563</v>
      </c>
      <c r="H23" s="122" t="s">
        <v>1506</v>
      </c>
      <c r="I23" s="122" t="s">
        <v>1507</v>
      </c>
      <c r="J23" s="122" t="s">
        <v>1508</v>
      </c>
      <c r="K23" s="122" t="s">
        <v>1509</v>
      </c>
      <c r="L23" s="122" t="s">
        <v>1510</v>
      </c>
      <c r="M23" s="122" t="s">
        <v>1511</v>
      </c>
      <c r="N23" s="122" t="s">
        <v>1512</v>
      </c>
      <c r="O23" s="122" t="s">
        <v>1513</v>
      </c>
      <c r="P23" s="122" t="s">
        <v>1514</v>
      </c>
      <c r="Q23" s="122" t="s">
        <v>1515</v>
      </c>
    </row>
    <row r="24" spans="2:17">
      <c r="B24" t="s">
        <v>1692</v>
      </c>
      <c r="C24" t="s">
        <v>1400</v>
      </c>
      <c r="D24" t="s">
        <v>102</v>
      </c>
      <c r="E24" t="s">
        <v>1559</v>
      </c>
      <c r="F24" t="s">
        <v>1583</v>
      </c>
      <c r="G24" t="s">
        <v>1563</v>
      </c>
      <c r="H24" t="s">
        <v>1552</v>
      </c>
      <c r="I24" t="s">
        <v>1507</v>
      </c>
      <c r="J24" t="s">
        <v>1553</v>
      </c>
      <c r="K24" t="s">
        <v>1554</v>
      </c>
      <c r="L24" t="s">
        <v>1549</v>
      </c>
      <c r="M24" t="s">
        <v>1508</v>
      </c>
      <c r="N24" t="s">
        <v>1555</v>
      </c>
      <c r="O24" t="s">
        <v>1498</v>
      </c>
      <c r="P24" t="s">
        <v>1556</v>
      </c>
    </row>
    <row r="25" spans="2:17">
      <c r="B25" t="s">
        <v>1693</v>
      </c>
      <c r="C25" t="s">
        <v>1400</v>
      </c>
      <c r="D25" t="s">
        <v>102</v>
      </c>
      <c r="E25" t="s">
        <v>1559</v>
      </c>
      <c r="F25" t="s">
        <v>1584</v>
      </c>
      <c r="G25" t="s">
        <v>1563</v>
      </c>
      <c r="H25" t="s">
        <v>1552</v>
      </c>
      <c r="I25" t="s">
        <v>1507</v>
      </c>
      <c r="J25" t="s">
        <v>1553</v>
      </c>
      <c r="K25" t="s">
        <v>1554</v>
      </c>
      <c r="L25" t="s">
        <v>1549</v>
      </c>
      <c r="M25" t="s">
        <v>1508</v>
      </c>
      <c r="N25" t="s">
        <v>1555</v>
      </c>
      <c r="O25" t="s">
        <v>1498</v>
      </c>
      <c r="P25" t="s">
        <v>1556</v>
      </c>
    </row>
    <row r="26" spans="2:17">
      <c r="B26" t="s">
        <v>1756</v>
      </c>
      <c r="C26" t="s">
        <v>1400</v>
      </c>
      <c r="D26" t="s">
        <v>102</v>
      </c>
      <c r="E26" t="s">
        <v>1559</v>
      </c>
      <c r="F26" t="s">
        <v>1754</v>
      </c>
      <c r="G26" t="s">
        <v>1563</v>
      </c>
      <c r="H26" t="s">
        <v>1549</v>
      </c>
      <c r="I26" t="s">
        <v>1508</v>
      </c>
      <c r="J26" t="s">
        <v>1556</v>
      </c>
    </row>
    <row r="27" spans="2:17">
      <c r="B27" t="s">
        <v>1757</v>
      </c>
      <c r="C27" t="s">
        <v>1400</v>
      </c>
      <c r="D27" t="s">
        <v>102</v>
      </c>
      <c r="E27" t="s">
        <v>1559</v>
      </c>
      <c r="F27" t="s">
        <v>1755</v>
      </c>
      <c r="G27" t="s">
        <v>1563</v>
      </c>
      <c r="H27" t="s">
        <v>1549</v>
      </c>
      <c r="I27" t="s">
        <v>1508</v>
      </c>
      <c r="J27" t="s">
        <v>1556</v>
      </c>
    </row>
    <row r="28" spans="2:17">
      <c r="B28" t="s">
        <v>1694</v>
      </c>
      <c r="C28" t="s">
        <v>1400</v>
      </c>
      <c r="D28" t="s">
        <v>102</v>
      </c>
      <c r="E28" t="s">
        <v>1559</v>
      </c>
      <c r="F28" t="s">
        <v>1431</v>
      </c>
      <c r="G28" t="s">
        <v>1563</v>
      </c>
      <c r="H28" t="s">
        <v>1552</v>
      </c>
      <c r="I28" t="s">
        <v>1507</v>
      </c>
      <c r="J28" t="s">
        <v>1553</v>
      </c>
      <c r="K28" t="s">
        <v>1554</v>
      </c>
      <c r="L28" t="s">
        <v>1549</v>
      </c>
      <c r="M28" t="s">
        <v>1508</v>
      </c>
      <c r="N28" t="s">
        <v>1555</v>
      </c>
      <c r="O28" t="s">
        <v>1498</v>
      </c>
      <c r="P28" t="s">
        <v>1556</v>
      </c>
    </row>
    <row r="29" spans="2:17">
      <c r="B29" t="s">
        <v>1695</v>
      </c>
      <c r="C29" t="s">
        <v>1400</v>
      </c>
      <c r="D29" t="s">
        <v>102</v>
      </c>
      <c r="E29" t="s">
        <v>1516</v>
      </c>
      <c r="F29" s="110" t="s">
        <v>1528</v>
      </c>
      <c r="G29" t="s">
        <v>1563</v>
      </c>
      <c r="H29" t="s">
        <v>1530</v>
      </c>
      <c r="I29" t="s">
        <v>1531</v>
      </c>
      <c r="J29" t="s">
        <v>1532</v>
      </c>
      <c r="K29" t="s">
        <v>1510</v>
      </c>
      <c r="L29" t="s">
        <v>1488</v>
      </c>
      <c r="M29" t="s">
        <v>1513</v>
      </c>
    </row>
    <row r="30" spans="2:17">
      <c r="B30" t="s">
        <v>1696</v>
      </c>
      <c r="C30" t="s">
        <v>1400</v>
      </c>
      <c r="D30" t="s">
        <v>102</v>
      </c>
      <c r="E30" t="s">
        <v>1516</v>
      </c>
      <c r="F30" s="110" t="s">
        <v>1517</v>
      </c>
      <c r="G30" t="s">
        <v>1563</v>
      </c>
      <c r="H30" t="s">
        <v>1530</v>
      </c>
      <c r="I30" t="s">
        <v>1531</v>
      </c>
      <c r="J30" t="s">
        <v>1532</v>
      </c>
      <c r="K30" t="s">
        <v>1510</v>
      </c>
      <c r="L30" t="s">
        <v>1533</v>
      </c>
      <c r="M30" t="s">
        <v>1488</v>
      </c>
      <c r="N30" t="s">
        <v>1513</v>
      </c>
    </row>
    <row r="31" spans="2:17">
      <c r="B31" t="s">
        <v>1697</v>
      </c>
      <c r="C31" t="s">
        <v>1400</v>
      </c>
      <c r="D31" t="s">
        <v>102</v>
      </c>
      <c r="E31" t="s">
        <v>1516</v>
      </c>
      <c r="F31" s="110" t="s">
        <v>1526</v>
      </c>
      <c r="G31" t="s">
        <v>1563</v>
      </c>
      <c r="H31" t="s">
        <v>1532</v>
      </c>
      <c r="I31" t="s">
        <v>1510</v>
      </c>
    </row>
    <row r="32" spans="2:17">
      <c r="B32" t="s">
        <v>1698</v>
      </c>
      <c r="C32" t="s">
        <v>1400</v>
      </c>
      <c r="D32" t="s">
        <v>102</v>
      </c>
      <c r="E32" t="s">
        <v>1516</v>
      </c>
      <c r="F32" s="110" t="s">
        <v>1525</v>
      </c>
      <c r="G32" t="s">
        <v>1563</v>
      </c>
      <c r="H32" t="s">
        <v>1532</v>
      </c>
      <c r="I32" t="s">
        <v>1510</v>
      </c>
    </row>
    <row r="33" spans="2:16">
      <c r="B33" t="s">
        <v>1699</v>
      </c>
      <c r="C33" t="s">
        <v>1400</v>
      </c>
      <c r="D33" t="s">
        <v>102</v>
      </c>
      <c r="E33" t="s">
        <v>1516</v>
      </c>
      <c r="F33" s="110" t="s">
        <v>1522</v>
      </c>
      <c r="G33" t="s">
        <v>1563</v>
      </c>
      <c r="H33" t="s">
        <v>1529</v>
      </c>
      <c r="I33" t="s">
        <v>1532</v>
      </c>
      <c r="J33" t="s">
        <v>1510</v>
      </c>
      <c r="K33" t="s">
        <v>1533</v>
      </c>
    </row>
    <row r="34" spans="2:16">
      <c r="B34" t="s">
        <v>1700</v>
      </c>
      <c r="C34" t="s">
        <v>1400</v>
      </c>
      <c r="D34" t="s">
        <v>102</v>
      </c>
      <c r="E34" t="s">
        <v>1516</v>
      </c>
      <c r="F34" s="110" t="s">
        <v>1521</v>
      </c>
      <c r="G34" t="s">
        <v>1563</v>
      </c>
      <c r="H34" t="s">
        <v>1529</v>
      </c>
      <c r="I34" t="s">
        <v>1532</v>
      </c>
      <c r="J34" t="s">
        <v>1510</v>
      </c>
    </row>
    <row r="35" spans="2:16">
      <c r="B35" t="s">
        <v>1701</v>
      </c>
      <c r="C35" t="s">
        <v>1400</v>
      </c>
      <c r="D35" t="s">
        <v>102</v>
      </c>
      <c r="E35" t="s">
        <v>1516</v>
      </c>
      <c r="F35" s="110" t="s">
        <v>1523</v>
      </c>
      <c r="G35" t="s">
        <v>1563</v>
      </c>
      <c r="H35" t="s">
        <v>1529</v>
      </c>
      <c r="I35" t="s">
        <v>1532</v>
      </c>
      <c r="J35" t="s">
        <v>1510</v>
      </c>
    </row>
    <row r="36" spans="2:16">
      <c r="B36" t="s">
        <v>1702</v>
      </c>
      <c r="C36" t="s">
        <v>1400</v>
      </c>
      <c r="D36" t="s">
        <v>102</v>
      </c>
      <c r="E36" t="s">
        <v>1516</v>
      </c>
      <c r="F36" s="110" t="s">
        <v>1524</v>
      </c>
      <c r="G36" t="s">
        <v>1563</v>
      </c>
      <c r="H36" t="s">
        <v>1532</v>
      </c>
      <c r="I36" t="s">
        <v>1510</v>
      </c>
    </row>
    <row r="37" spans="2:16">
      <c r="B37" t="s">
        <v>1703</v>
      </c>
      <c r="C37" t="s">
        <v>1400</v>
      </c>
      <c r="D37" t="s">
        <v>102</v>
      </c>
      <c r="E37" t="s">
        <v>1516</v>
      </c>
      <c r="F37" s="110" t="s">
        <v>1519</v>
      </c>
      <c r="G37" t="s">
        <v>1563</v>
      </c>
      <c r="H37" t="s">
        <v>1530</v>
      </c>
      <c r="I37" t="s">
        <v>1531</v>
      </c>
      <c r="J37" t="s">
        <v>1532</v>
      </c>
      <c r="K37" t="s">
        <v>1510</v>
      </c>
      <c r="L37" t="s">
        <v>1488</v>
      </c>
    </row>
    <row r="38" spans="2:16">
      <c r="B38" t="s">
        <v>1704</v>
      </c>
      <c r="C38" t="s">
        <v>1400</v>
      </c>
      <c r="D38" t="s">
        <v>102</v>
      </c>
      <c r="E38" t="s">
        <v>1516</v>
      </c>
      <c r="F38" s="110" t="s">
        <v>1520</v>
      </c>
      <c r="G38" t="s">
        <v>1563</v>
      </c>
      <c r="H38" t="s">
        <v>1533</v>
      </c>
      <c r="I38" t="s">
        <v>1513</v>
      </c>
    </row>
    <row r="39" spans="2:16">
      <c r="B39" t="s">
        <v>1705</v>
      </c>
      <c r="C39" t="s">
        <v>1400</v>
      </c>
      <c r="D39" t="s">
        <v>102</v>
      </c>
      <c r="E39" t="s">
        <v>1516</v>
      </c>
      <c r="F39" s="110" t="s">
        <v>1518</v>
      </c>
      <c r="G39" t="s">
        <v>1563</v>
      </c>
      <c r="H39" t="s">
        <v>1530</v>
      </c>
      <c r="I39" t="s">
        <v>1531</v>
      </c>
      <c r="J39" t="s">
        <v>1510</v>
      </c>
      <c r="K39" t="s">
        <v>1488</v>
      </c>
    </row>
    <row r="40" spans="2:16">
      <c r="B40" t="s">
        <v>1706</v>
      </c>
      <c r="C40" t="s">
        <v>1400</v>
      </c>
      <c r="D40" t="s">
        <v>102</v>
      </c>
      <c r="E40" t="s">
        <v>1516</v>
      </c>
      <c r="F40" s="110" t="s">
        <v>1431</v>
      </c>
      <c r="G40" t="s">
        <v>1563</v>
      </c>
      <c r="H40" t="s">
        <v>1529</v>
      </c>
      <c r="I40" t="s">
        <v>1530</v>
      </c>
      <c r="J40" t="s">
        <v>1531</v>
      </c>
      <c r="K40" t="s">
        <v>1532</v>
      </c>
      <c r="L40" t="s">
        <v>1510</v>
      </c>
      <c r="M40" t="s">
        <v>1533</v>
      </c>
      <c r="N40" t="s">
        <v>1488</v>
      </c>
      <c r="O40" t="s">
        <v>1513</v>
      </c>
      <c r="P40" t="s">
        <v>1514</v>
      </c>
    </row>
    <row r="41" spans="2:16">
      <c r="B41" t="s">
        <v>1707</v>
      </c>
      <c r="C41" t="s">
        <v>1400</v>
      </c>
      <c r="D41" t="s">
        <v>102</v>
      </c>
      <c r="E41" t="s">
        <v>1516</v>
      </c>
      <c r="F41" s="110" t="s">
        <v>1527</v>
      </c>
      <c r="G41" t="s">
        <v>1563</v>
      </c>
      <c r="H41" t="s">
        <v>1529</v>
      </c>
      <c r="I41" t="s">
        <v>1530</v>
      </c>
      <c r="J41" t="s">
        <v>1531</v>
      </c>
      <c r="K41" t="s">
        <v>1532</v>
      </c>
      <c r="L41" t="s">
        <v>1513</v>
      </c>
    </row>
    <row r="42" spans="2:16">
      <c r="B42" t="s">
        <v>1708</v>
      </c>
      <c r="C42" t="s">
        <v>1400</v>
      </c>
      <c r="D42" t="s">
        <v>102</v>
      </c>
      <c r="E42" t="s">
        <v>1534</v>
      </c>
      <c r="F42" t="s">
        <v>1535</v>
      </c>
      <c r="G42" t="s">
        <v>1563</v>
      </c>
      <c r="H42" t="s">
        <v>1507</v>
      </c>
      <c r="I42" t="s">
        <v>1549</v>
      </c>
      <c r="J42" t="s">
        <v>1508</v>
      </c>
      <c r="K42" t="s">
        <v>1550</v>
      </c>
      <c r="L42" t="s">
        <v>1551</v>
      </c>
      <c r="M42" t="s">
        <v>1512</v>
      </c>
    </row>
    <row r="43" spans="2:16">
      <c r="B43" t="s">
        <v>1709</v>
      </c>
      <c r="C43" t="s">
        <v>1400</v>
      </c>
      <c r="D43" t="s">
        <v>102</v>
      </c>
      <c r="E43" t="s">
        <v>1534</v>
      </c>
      <c r="F43" t="s">
        <v>1536</v>
      </c>
      <c r="G43" t="s">
        <v>1563</v>
      </c>
      <c r="H43" t="s">
        <v>1507</v>
      </c>
      <c r="I43" t="s">
        <v>1549</v>
      </c>
      <c r="J43" t="s">
        <v>1508</v>
      </c>
      <c r="K43" t="s">
        <v>1550</v>
      </c>
      <c r="L43" t="s">
        <v>1551</v>
      </c>
      <c r="M43" t="s">
        <v>1512</v>
      </c>
    </row>
    <row r="44" spans="2:16">
      <c r="B44" t="s">
        <v>1710</v>
      </c>
      <c r="C44" t="s">
        <v>1400</v>
      </c>
      <c r="D44" t="s">
        <v>102</v>
      </c>
      <c r="E44" t="s">
        <v>1534</v>
      </c>
      <c r="F44" t="s">
        <v>1537</v>
      </c>
      <c r="G44" t="s">
        <v>1563</v>
      </c>
      <c r="H44" t="s">
        <v>1507</v>
      </c>
      <c r="I44" t="s">
        <v>1549</v>
      </c>
      <c r="J44" t="s">
        <v>1508</v>
      </c>
      <c r="K44" t="s">
        <v>1550</v>
      </c>
      <c r="L44" t="s">
        <v>1551</v>
      </c>
      <c r="M44" t="s">
        <v>1512</v>
      </c>
    </row>
    <row r="45" spans="2:16">
      <c r="B45" t="s">
        <v>1711</v>
      </c>
      <c r="C45" t="s">
        <v>1400</v>
      </c>
      <c r="D45" t="s">
        <v>102</v>
      </c>
      <c r="E45" t="s">
        <v>1534</v>
      </c>
      <c r="F45" t="s">
        <v>1538</v>
      </c>
      <c r="G45" t="s">
        <v>1563</v>
      </c>
      <c r="H45" t="s">
        <v>1507</v>
      </c>
      <c r="I45" t="s">
        <v>1549</v>
      </c>
      <c r="J45" t="s">
        <v>1508</v>
      </c>
      <c r="K45" t="s">
        <v>1550</v>
      </c>
      <c r="L45" t="s">
        <v>1551</v>
      </c>
      <c r="M45" t="s">
        <v>1512</v>
      </c>
    </row>
    <row r="46" spans="2:16">
      <c r="B46" t="s">
        <v>1712</v>
      </c>
      <c r="C46" t="s">
        <v>1400</v>
      </c>
      <c r="D46" t="s">
        <v>102</v>
      </c>
      <c r="E46" t="s">
        <v>1534</v>
      </c>
      <c r="F46" t="s">
        <v>1539</v>
      </c>
      <c r="G46" t="s">
        <v>1563</v>
      </c>
      <c r="H46" t="s">
        <v>1507</v>
      </c>
      <c r="I46" t="s">
        <v>1549</v>
      </c>
      <c r="J46" t="s">
        <v>1508</v>
      </c>
      <c r="K46" t="s">
        <v>1550</v>
      </c>
      <c r="L46" t="s">
        <v>1551</v>
      </c>
      <c r="M46" t="s">
        <v>1512</v>
      </c>
    </row>
    <row r="47" spans="2:16">
      <c r="B47" t="s">
        <v>1713</v>
      </c>
      <c r="C47" t="s">
        <v>1400</v>
      </c>
      <c r="D47" t="s">
        <v>102</v>
      </c>
      <c r="E47" t="s">
        <v>1534</v>
      </c>
      <c r="F47" t="s">
        <v>1540</v>
      </c>
      <c r="G47" t="s">
        <v>1563</v>
      </c>
      <c r="H47" t="s">
        <v>1507</v>
      </c>
      <c r="I47" t="s">
        <v>1549</v>
      </c>
      <c r="J47" t="s">
        <v>1508</v>
      </c>
      <c r="K47" t="s">
        <v>1550</v>
      </c>
      <c r="L47" t="s">
        <v>1551</v>
      </c>
      <c r="M47" t="s">
        <v>1512</v>
      </c>
    </row>
    <row r="48" spans="2:16">
      <c r="B48" t="s">
        <v>1714</v>
      </c>
      <c r="C48" t="s">
        <v>1400</v>
      </c>
      <c r="D48" t="s">
        <v>102</v>
      </c>
      <c r="E48" t="s">
        <v>1534</v>
      </c>
      <c r="F48" t="s">
        <v>1431</v>
      </c>
      <c r="G48" t="s">
        <v>1563</v>
      </c>
      <c r="H48" t="s">
        <v>1507</v>
      </c>
      <c r="I48" t="s">
        <v>1549</v>
      </c>
      <c r="J48" t="s">
        <v>1508</v>
      </c>
      <c r="K48" t="s">
        <v>1550</v>
      </c>
      <c r="L48" t="s">
        <v>1551</v>
      </c>
      <c r="M48" t="s">
        <v>1512</v>
      </c>
    </row>
    <row r="49" spans="1:13">
      <c r="B49" t="s">
        <v>1715</v>
      </c>
      <c r="C49" t="s">
        <v>1400</v>
      </c>
      <c r="D49" t="s">
        <v>102</v>
      </c>
      <c r="E49" t="s">
        <v>1534</v>
      </c>
      <c r="F49" t="s">
        <v>1541</v>
      </c>
      <c r="G49" t="s">
        <v>1563</v>
      </c>
      <c r="H49" t="s">
        <v>1507</v>
      </c>
      <c r="I49" t="s">
        <v>1549</v>
      </c>
      <c r="J49" t="s">
        <v>1508</v>
      </c>
      <c r="K49" t="s">
        <v>1550</v>
      </c>
      <c r="L49" t="s">
        <v>1551</v>
      </c>
      <c r="M49" t="s">
        <v>1512</v>
      </c>
    </row>
    <row r="50" spans="1:13">
      <c r="B50" t="s">
        <v>1716</v>
      </c>
      <c r="C50" t="s">
        <v>1400</v>
      </c>
      <c r="D50" t="s">
        <v>102</v>
      </c>
      <c r="E50" t="s">
        <v>1534</v>
      </c>
      <c r="F50" t="s">
        <v>1542</v>
      </c>
      <c r="G50" t="s">
        <v>1563</v>
      </c>
      <c r="H50" t="s">
        <v>1507</v>
      </c>
      <c r="I50" t="s">
        <v>1549</v>
      </c>
      <c r="J50" t="s">
        <v>1508</v>
      </c>
      <c r="K50" t="s">
        <v>1550</v>
      </c>
      <c r="L50" t="s">
        <v>1551</v>
      </c>
      <c r="M50" t="s">
        <v>1512</v>
      </c>
    </row>
    <row r="51" spans="1:13">
      <c r="B51" t="s">
        <v>1717</v>
      </c>
      <c r="C51" t="s">
        <v>1400</v>
      </c>
      <c r="D51" t="s">
        <v>102</v>
      </c>
      <c r="E51" t="s">
        <v>1534</v>
      </c>
      <c r="F51" t="s">
        <v>1543</v>
      </c>
      <c r="G51" t="s">
        <v>1563</v>
      </c>
      <c r="H51" t="s">
        <v>1507</v>
      </c>
      <c r="I51" t="s">
        <v>1549</v>
      </c>
      <c r="J51" t="s">
        <v>1508</v>
      </c>
      <c r="K51" t="s">
        <v>1550</v>
      </c>
      <c r="L51" t="s">
        <v>1551</v>
      </c>
      <c r="M51" t="s">
        <v>1512</v>
      </c>
    </row>
    <row r="52" spans="1:13">
      <c r="B52" t="s">
        <v>1718</v>
      </c>
      <c r="C52" t="s">
        <v>1400</v>
      </c>
      <c r="D52" t="s">
        <v>102</v>
      </c>
      <c r="E52" t="s">
        <v>1534</v>
      </c>
      <c r="F52" t="s">
        <v>1544</v>
      </c>
      <c r="G52" t="s">
        <v>1563</v>
      </c>
      <c r="H52" t="s">
        <v>1507</v>
      </c>
      <c r="I52" t="s">
        <v>1549</v>
      </c>
      <c r="J52" t="s">
        <v>1508</v>
      </c>
      <c r="K52" t="s">
        <v>1550</v>
      </c>
      <c r="L52" t="s">
        <v>1551</v>
      </c>
      <c r="M52" t="s">
        <v>1512</v>
      </c>
    </row>
    <row r="53" spans="1:13">
      <c r="B53" t="s">
        <v>1719</v>
      </c>
      <c r="C53" t="s">
        <v>1400</v>
      </c>
      <c r="D53" t="s">
        <v>102</v>
      </c>
      <c r="E53" t="s">
        <v>1534</v>
      </c>
      <c r="F53" t="s">
        <v>1545</v>
      </c>
      <c r="G53" t="s">
        <v>1563</v>
      </c>
      <c r="H53" t="s">
        <v>1507</v>
      </c>
      <c r="I53" t="s">
        <v>1549</v>
      </c>
      <c r="J53" t="s">
        <v>1508</v>
      </c>
      <c r="K53" t="s">
        <v>1550</v>
      </c>
      <c r="L53" t="s">
        <v>1551</v>
      </c>
      <c r="M53" t="s">
        <v>1512</v>
      </c>
    </row>
    <row r="54" spans="1:13">
      <c r="B54" t="s">
        <v>1720</v>
      </c>
      <c r="C54" t="s">
        <v>1400</v>
      </c>
      <c r="D54" t="s">
        <v>102</v>
      </c>
      <c r="E54" t="s">
        <v>1534</v>
      </c>
      <c r="F54" t="s">
        <v>1546</v>
      </c>
      <c r="G54" t="s">
        <v>1563</v>
      </c>
      <c r="H54" t="s">
        <v>1507</v>
      </c>
      <c r="I54" t="s">
        <v>1549</v>
      </c>
      <c r="J54" t="s">
        <v>1508</v>
      </c>
      <c r="K54" t="s">
        <v>1550</v>
      </c>
      <c r="L54" t="s">
        <v>1551</v>
      </c>
      <c r="M54" t="s">
        <v>1512</v>
      </c>
    </row>
    <row r="55" spans="1:13">
      <c r="B55" t="s">
        <v>1721</v>
      </c>
      <c r="C55" t="s">
        <v>1400</v>
      </c>
      <c r="D55" t="s">
        <v>102</v>
      </c>
      <c r="E55" t="s">
        <v>1534</v>
      </c>
      <c r="F55" t="s">
        <v>1547</v>
      </c>
      <c r="G55" t="s">
        <v>1563</v>
      </c>
      <c r="H55" t="s">
        <v>1507</v>
      </c>
      <c r="I55" t="s">
        <v>1549</v>
      </c>
      <c r="J55" t="s">
        <v>1508</v>
      </c>
      <c r="K55" t="s">
        <v>1550</v>
      </c>
      <c r="L55" t="s">
        <v>1551</v>
      </c>
      <c r="M55" t="s">
        <v>1512</v>
      </c>
    </row>
    <row r="56" spans="1:13">
      <c r="B56" t="s">
        <v>1722</v>
      </c>
      <c r="C56" t="s">
        <v>1400</v>
      </c>
      <c r="D56" t="s">
        <v>102</v>
      </c>
      <c r="E56" t="s">
        <v>1534</v>
      </c>
      <c r="F56" t="s">
        <v>1548</v>
      </c>
      <c r="G56" t="s">
        <v>1563</v>
      </c>
      <c r="H56" t="s">
        <v>1507</v>
      </c>
      <c r="I56" t="s">
        <v>1549</v>
      </c>
      <c r="J56" t="s">
        <v>1508</v>
      </c>
      <c r="K56" t="s">
        <v>1550</v>
      </c>
      <c r="L56" t="s">
        <v>1551</v>
      </c>
      <c r="M56" t="s">
        <v>1512</v>
      </c>
    </row>
    <row r="57" spans="1:13">
      <c r="B57" t="s">
        <v>1723</v>
      </c>
      <c r="C57" t="s">
        <v>1400</v>
      </c>
      <c r="D57" t="s">
        <v>102</v>
      </c>
      <c r="E57" t="s">
        <v>1534</v>
      </c>
      <c r="F57" s="122" t="s">
        <v>1666</v>
      </c>
      <c r="G57" t="s">
        <v>1563</v>
      </c>
      <c r="H57" t="s">
        <v>1507</v>
      </c>
      <c r="I57" t="s">
        <v>1549</v>
      </c>
      <c r="J57" t="s">
        <v>1508</v>
      </c>
      <c r="K57" t="s">
        <v>1550</v>
      </c>
      <c r="L57" t="s">
        <v>1551</v>
      </c>
      <c r="M57" t="s">
        <v>1512</v>
      </c>
    </row>
    <row r="58" spans="1:13" s="105" customFormat="1">
      <c r="B58" s="105" t="s">
        <v>1724</v>
      </c>
      <c r="C58" s="105" t="s">
        <v>1400</v>
      </c>
      <c r="D58" s="105" t="s">
        <v>102</v>
      </c>
      <c r="E58" s="105" t="s">
        <v>1585</v>
      </c>
      <c r="F58" s="105" t="s">
        <v>1600</v>
      </c>
      <c r="G58" s="105" t="s">
        <v>1563</v>
      </c>
      <c r="H58" s="105" t="s">
        <v>1616</v>
      </c>
      <c r="I58" s="105" t="s">
        <v>1615</v>
      </c>
      <c r="J58" s="105" t="s">
        <v>1617</v>
      </c>
    </row>
    <row r="59" spans="1:13" s="105" customFormat="1">
      <c r="B59" s="105" t="s">
        <v>1725</v>
      </c>
      <c r="C59" s="105" t="s">
        <v>1400</v>
      </c>
      <c r="D59" s="105" t="s">
        <v>102</v>
      </c>
      <c r="E59" s="105" t="s">
        <v>1585</v>
      </c>
      <c r="F59" s="105" t="s">
        <v>1604</v>
      </c>
      <c r="G59" s="105" t="s">
        <v>1563</v>
      </c>
      <c r="H59" s="105" t="s">
        <v>1616</v>
      </c>
      <c r="I59" s="105" t="s">
        <v>1615</v>
      </c>
      <c r="J59" s="105" t="s">
        <v>1617</v>
      </c>
    </row>
    <row r="60" spans="1:13" s="105" customFormat="1">
      <c r="B60" s="105" t="s">
        <v>1726</v>
      </c>
      <c r="C60" s="105" t="s">
        <v>1400</v>
      </c>
      <c r="D60" s="105" t="s">
        <v>102</v>
      </c>
      <c r="E60" s="105" t="s">
        <v>1585</v>
      </c>
      <c r="F60" s="105" t="s">
        <v>1606</v>
      </c>
      <c r="G60" s="105" t="s">
        <v>1563</v>
      </c>
      <c r="H60" s="105" t="s">
        <v>1616</v>
      </c>
      <c r="I60" s="105" t="s">
        <v>1615</v>
      </c>
      <c r="J60" s="105" t="s">
        <v>1617</v>
      </c>
    </row>
    <row r="61" spans="1:13" s="119" customFormat="1">
      <c r="B61" s="119" t="s">
        <v>1727</v>
      </c>
      <c r="C61" s="119" t="s">
        <v>1400</v>
      </c>
      <c r="D61" s="119" t="s">
        <v>102</v>
      </c>
      <c r="E61" s="119" t="s">
        <v>1585</v>
      </c>
      <c r="F61" s="119" t="s">
        <v>1607</v>
      </c>
      <c r="G61" s="119" t="s">
        <v>1563</v>
      </c>
      <c r="H61" s="119" t="s">
        <v>1615</v>
      </c>
    </row>
    <row r="62" spans="1:13" s="105" customFormat="1">
      <c r="B62" s="105" t="s">
        <v>1728</v>
      </c>
      <c r="C62" s="105" t="s">
        <v>1400</v>
      </c>
      <c r="D62" s="105" t="s">
        <v>102</v>
      </c>
      <c r="E62" s="105" t="s">
        <v>1585</v>
      </c>
      <c r="F62" s="105" t="s">
        <v>1613</v>
      </c>
      <c r="G62" s="105" t="s">
        <v>1563</v>
      </c>
      <c r="H62" s="105" t="s">
        <v>1616</v>
      </c>
      <c r="I62" s="105" t="s">
        <v>1615</v>
      </c>
      <c r="J62" s="105" t="s">
        <v>1617</v>
      </c>
    </row>
    <row r="63" spans="1:13" s="105" customFormat="1">
      <c r="B63" s="105" t="s">
        <v>1729</v>
      </c>
      <c r="C63" s="105" t="s">
        <v>1400</v>
      </c>
      <c r="D63" s="105" t="s">
        <v>102</v>
      </c>
      <c r="E63" s="105" t="s">
        <v>1585</v>
      </c>
      <c r="F63" s="105" t="s">
        <v>1601</v>
      </c>
      <c r="G63" s="105" t="s">
        <v>1563</v>
      </c>
      <c r="H63" s="105" t="s">
        <v>1616</v>
      </c>
      <c r="I63" s="105" t="s">
        <v>1615</v>
      </c>
      <c r="J63" s="105" t="s">
        <v>1617</v>
      </c>
    </row>
    <row r="64" spans="1:13" s="105" customFormat="1">
      <c r="B64" s="105" t="s">
        <v>1730</v>
      </c>
      <c r="C64" s="105" t="s">
        <v>1400</v>
      </c>
      <c r="D64" s="105" t="s">
        <v>102</v>
      </c>
      <c r="E64" s="105" t="s">
        <v>1585</v>
      </c>
      <c r="F64" s="105" t="s">
        <v>1605</v>
      </c>
      <c r="G64" s="105" t="s">
        <v>1563</v>
      </c>
      <c r="H64" s="105" t="s">
        <v>1616</v>
      </c>
      <c r="I64" s="105" t="s">
        <v>1615</v>
      </c>
      <c r="J64" s="105" t="s">
        <v>1617</v>
      </c>
    </row>
    <row r="65" spans="2:10" s="105" customFormat="1">
      <c r="B65" s="105" t="s">
        <v>1731</v>
      </c>
      <c r="C65" s="105" t="s">
        <v>1400</v>
      </c>
      <c r="D65" s="105" t="s">
        <v>102</v>
      </c>
      <c r="E65" s="105" t="s">
        <v>1585</v>
      </c>
      <c r="F65" s="105" t="s">
        <v>1609</v>
      </c>
      <c r="G65" s="105" t="s">
        <v>1563</v>
      </c>
      <c r="H65" s="105" t="s">
        <v>1616</v>
      </c>
      <c r="I65" s="105" t="s">
        <v>1615</v>
      </c>
      <c r="J65" s="105" t="s">
        <v>1617</v>
      </c>
    </row>
    <row r="66" spans="2:10" s="105" customFormat="1">
      <c r="B66" s="105" t="s">
        <v>1732</v>
      </c>
      <c r="C66" s="105" t="s">
        <v>1400</v>
      </c>
      <c r="D66" s="105" t="s">
        <v>102</v>
      </c>
      <c r="E66" s="105" t="s">
        <v>1585</v>
      </c>
      <c r="F66" s="105" t="s">
        <v>1608</v>
      </c>
      <c r="G66" s="105" t="s">
        <v>1563</v>
      </c>
      <c r="H66" s="105" t="s">
        <v>1616</v>
      </c>
      <c r="I66" s="105" t="s">
        <v>1615</v>
      </c>
      <c r="J66" s="105" t="s">
        <v>1617</v>
      </c>
    </row>
    <row r="67" spans="2:10" s="105" customFormat="1">
      <c r="B67" s="105" t="s">
        <v>1733</v>
      </c>
      <c r="C67" s="105" t="s">
        <v>1400</v>
      </c>
      <c r="D67" s="105" t="s">
        <v>102</v>
      </c>
      <c r="E67" s="105" t="s">
        <v>1585</v>
      </c>
      <c r="F67" s="105" t="s">
        <v>1650</v>
      </c>
      <c r="G67" s="105" t="s">
        <v>1563</v>
      </c>
      <c r="H67" s="105" t="s">
        <v>1616</v>
      </c>
      <c r="I67" s="105" t="s">
        <v>1615</v>
      </c>
      <c r="J67" s="105" t="s">
        <v>1617</v>
      </c>
    </row>
    <row r="68" spans="2:10" s="105" customFormat="1">
      <c r="B68" s="105" t="s">
        <v>1734</v>
      </c>
      <c r="C68" s="105" t="s">
        <v>1400</v>
      </c>
      <c r="D68" s="105" t="s">
        <v>102</v>
      </c>
      <c r="E68" s="105" t="s">
        <v>1585</v>
      </c>
      <c r="F68" s="105" t="s">
        <v>1610</v>
      </c>
      <c r="G68" s="105" t="s">
        <v>1563</v>
      </c>
      <c r="H68" s="105" t="s">
        <v>1616</v>
      </c>
      <c r="I68" s="105" t="s">
        <v>1615</v>
      </c>
      <c r="J68" s="105" t="s">
        <v>1617</v>
      </c>
    </row>
    <row r="69" spans="2:10" s="105" customFormat="1">
      <c r="B69" s="105" t="s">
        <v>1735</v>
      </c>
      <c r="C69" s="105" t="s">
        <v>1400</v>
      </c>
      <c r="D69" s="105" t="s">
        <v>102</v>
      </c>
      <c r="E69" s="105" t="s">
        <v>1585</v>
      </c>
      <c r="F69" s="105" t="s">
        <v>1602</v>
      </c>
      <c r="G69" s="105" t="s">
        <v>1563</v>
      </c>
      <c r="H69" s="105" t="s">
        <v>1616</v>
      </c>
      <c r="I69" s="105" t="s">
        <v>1615</v>
      </c>
      <c r="J69" s="105" t="s">
        <v>1617</v>
      </c>
    </row>
    <row r="70" spans="2:10" s="105" customFormat="1">
      <c r="B70" s="105" t="s">
        <v>1736</v>
      </c>
      <c r="C70" s="105" t="s">
        <v>1400</v>
      </c>
      <c r="D70" s="105" t="s">
        <v>102</v>
      </c>
      <c r="E70" s="105" t="s">
        <v>1585</v>
      </c>
      <c r="F70" s="105" t="s">
        <v>1614</v>
      </c>
      <c r="G70" s="105" t="s">
        <v>1563</v>
      </c>
      <c r="H70" s="105" t="s">
        <v>1616</v>
      </c>
      <c r="I70" s="105" t="s">
        <v>1615</v>
      </c>
      <c r="J70" s="105" t="s">
        <v>1617</v>
      </c>
    </row>
    <row r="71" spans="2:10" s="119" customFormat="1">
      <c r="B71" s="119" t="s">
        <v>1737</v>
      </c>
      <c r="C71" s="119" t="s">
        <v>1400</v>
      </c>
      <c r="D71" s="119" t="s">
        <v>102</v>
      </c>
      <c r="E71" s="119" t="s">
        <v>1585</v>
      </c>
      <c r="F71" s="119" t="s">
        <v>1611</v>
      </c>
      <c r="G71" s="119" t="s">
        <v>1563</v>
      </c>
      <c r="H71" s="119" t="s">
        <v>1615</v>
      </c>
    </row>
    <row r="72" spans="2:10" s="119" customFormat="1">
      <c r="B72" s="119" t="s">
        <v>1738</v>
      </c>
      <c r="C72" s="119" t="s">
        <v>1400</v>
      </c>
      <c r="D72" s="119" t="s">
        <v>102</v>
      </c>
      <c r="E72" s="119" t="s">
        <v>1585</v>
      </c>
      <c r="F72" s="119" t="s">
        <v>1592</v>
      </c>
      <c r="G72" s="119" t="s">
        <v>1563</v>
      </c>
      <c r="H72" s="119" t="s">
        <v>1615</v>
      </c>
    </row>
    <row r="73" spans="2:10" s="105" customFormat="1">
      <c r="B73" s="105" t="s">
        <v>1739</v>
      </c>
      <c r="C73" s="105" t="s">
        <v>1400</v>
      </c>
      <c r="D73" s="105" t="s">
        <v>102</v>
      </c>
      <c r="E73" s="105" t="s">
        <v>1585</v>
      </c>
      <c r="F73" s="105" t="s">
        <v>1595</v>
      </c>
      <c r="G73" s="105" t="s">
        <v>1563</v>
      </c>
      <c r="H73" s="105" t="s">
        <v>1616</v>
      </c>
      <c r="I73" s="105" t="s">
        <v>1615</v>
      </c>
      <c r="J73" s="105" t="s">
        <v>1617</v>
      </c>
    </row>
    <row r="74" spans="2:10" s="105" customFormat="1">
      <c r="B74" s="105" t="s">
        <v>1740</v>
      </c>
      <c r="C74" s="105" t="s">
        <v>1400</v>
      </c>
      <c r="D74" s="105" t="s">
        <v>102</v>
      </c>
      <c r="E74" s="105" t="s">
        <v>1585</v>
      </c>
      <c r="F74" s="105" t="s">
        <v>1593</v>
      </c>
      <c r="G74" s="105" t="s">
        <v>1563</v>
      </c>
      <c r="H74" s="105" t="s">
        <v>1616</v>
      </c>
      <c r="I74" s="105" t="s">
        <v>1615</v>
      </c>
      <c r="J74" s="105" t="s">
        <v>1617</v>
      </c>
    </row>
    <row r="75" spans="2:10" s="105" customFormat="1">
      <c r="B75" s="105" t="s">
        <v>1741</v>
      </c>
      <c r="C75" s="105" t="s">
        <v>1400</v>
      </c>
      <c r="D75" s="105" t="s">
        <v>102</v>
      </c>
      <c r="E75" s="105" t="s">
        <v>1585</v>
      </c>
      <c r="F75" s="105" t="s">
        <v>1591</v>
      </c>
      <c r="G75" s="105" t="s">
        <v>1563</v>
      </c>
      <c r="H75" s="105" t="s">
        <v>1616</v>
      </c>
      <c r="I75" s="105" t="s">
        <v>1615</v>
      </c>
      <c r="J75" s="105" t="s">
        <v>1617</v>
      </c>
    </row>
    <row r="76" spans="2:10" s="119" customFormat="1">
      <c r="B76" s="119" t="s">
        <v>1742</v>
      </c>
      <c r="C76" s="119" t="s">
        <v>1400</v>
      </c>
      <c r="D76" s="119" t="s">
        <v>102</v>
      </c>
      <c r="E76" s="119" t="s">
        <v>1585</v>
      </c>
      <c r="F76" s="119" t="s">
        <v>1589</v>
      </c>
      <c r="G76" s="119" t="s">
        <v>1563</v>
      </c>
      <c r="H76" s="119" t="s">
        <v>1615</v>
      </c>
    </row>
    <row r="77" spans="2:10" s="105" customFormat="1">
      <c r="B77" s="105" t="s">
        <v>1743</v>
      </c>
      <c r="C77" s="105" t="s">
        <v>1400</v>
      </c>
      <c r="D77" s="105" t="s">
        <v>102</v>
      </c>
      <c r="E77" s="105" t="s">
        <v>1585</v>
      </c>
      <c r="F77" s="105" t="s">
        <v>1588</v>
      </c>
      <c r="G77" s="105" t="s">
        <v>1563</v>
      </c>
      <c r="H77" s="105" t="s">
        <v>1616</v>
      </c>
      <c r="I77" s="105" t="s">
        <v>1615</v>
      </c>
      <c r="J77" s="105" t="s">
        <v>1617</v>
      </c>
    </row>
    <row r="78" spans="2:10" s="105" customFormat="1">
      <c r="B78" s="105" t="s">
        <v>1744</v>
      </c>
      <c r="C78" s="105" t="s">
        <v>1400</v>
      </c>
      <c r="D78" s="105" t="s">
        <v>102</v>
      </c>
      <c r="E78" s="105" t="s">
        <v>1585</v>
      </c>
      <c r="F78" s="105" t="s">
        <v>1596</v>
      </c>
      <c r="G78" s="105" t="s">
        <v>1563</v>
      </c>
      <c r="H78" s="105" t="s">
        <v>1616</v>
      </c>
      <c r="I78" s="105" t="s">
        <v>1615</v>
      </c>
      <c r="J78" s="105" t="s">
        <v>1617</v>
      </c>
    </row>
    <row r="79" spans="2:10" s="105" customFormat="1">
      <c r="B79" s="105" t="s">
        <v>1745</v>
      </c>
      <c r="C79" s="105" t="s">
        <v>1400</v>
      </c>
      <c r="D79" s="105" t="s">
        <v>102</v>
      </c>
      <c r="E79" s="105" t="s">
        <v>1585</v>
      </c>
      <c r="F79" s="105" t="s">
        <v>1586</v>
      </c>
      <c r="G79" s="105" t="s">
        <v>1563</v>
      </c>
      <c r="H79" s="105" t="s">
        <v>1616</v>
      </c>
      <c r="I79" s="105" t="s">
        <v>1615</v>
      </c>
      <c r="J79" s="105" t="s">
        <v>1617</v>
      </c>
    </row>
    <row r="80" spans="2:10" s="105" customFormat="1">
      <c r="B80" s="105" t="s">
        <v>1746</v>
      </c>
      <c r="C80" s="105" t="s">
        <v>1400</v>
      </c>
      <c r="D80" s="105" t="s">
        <v>102</v>
      </c>
      <c r="E80" s="105" t="s">
        <v>1585</v>
      </c>
      <c r="F80" s="105" t="s">
        <v>1587</v>
      </c>
      <c r="G80" s="105" t="s">
        <v>1563</v>
      </c>
      <c r="H80" s="105" t="s">
        <v>1616</v>
      </c>
      <c r="I80" s="105" t="s">
        <v>1615</v>
      </c>
      <c r="J80" s="105" t="s">
        <v>1617</v>
      </c>
    </row>
    <row r="81" spans="2:10" s="105" customFormat="1">
      <c r="B81" s="105" t="s">
        <v>1747</v>
      </c>
      <c r="C81" s="105" t="s">
        <v>1400</v>
      </c>
      <c r="D81" s="105" t="s">
        <v>102</v>
      </c>
      <c r="E81" s="105" t="s">
        <v>1585</v>
      </c>
      <c r="F81" s="105" t="s">
        <v>1597</v>
      </c>
      <c r="G81" s="105" t="s">
        <v>1563</v>
      </c>
      <c r="H81" s="105" t="s">
        <v>1616</v>
      </c>
      <c r="I81" s="105" t="s">
        <v>1615</v>
      </c>
      <c r="J81" s="105" t="s">
        <v>1617</v>
      </c>
    </row>
    <row r="82" spans="2:10" s="105" customFormat="1">
      <c r="B82" s="105" t="s">
        <v>1748</v>
      </c>
      <c r="C82" s="105" t="s">
        <v>1400</v>
      </c>
      <c r="D82" s="105" t="s">
        <v>102</v>
      </c>
      <c r="E82" s="105" t="s">
        <v>1585</v>
      </c>
      <c r="F82" s="105" t="s">
        <v>1590</v>
      </c>
      <c r="G82" s="105" t="s">
        <v>1563</v>
      </c>
      <c r="H82" s="105" t="s">
        <v>1616</v>
      </c>
      <c r="I82" s="105" t="s">
        <v>1615</v>
      </c>
      <c r="J82" s="105" t="s">
        <v>1617</v>
      </c>
    </row>
    <row r="83" spans="2:10" s="105" customFormat="1">
      <c r="B83" s="105" t="s">
        <v>1749</v>
      </c>
      <c r="C83" s="105" t="s">
        <v>1400</v>
      </c>
      <c r="D83" s="105" t="s">
        <v>102</v>
      </c>
      <c r="E83" s="105" t="s">
        <v>1585</v>
      </c>
      <c r="F83" s="105" t="s">
        <v>1598</v>
      </c>
      <c r="G83" s="105" t="s">
        <v>1563</v>
      </c>
      <c r="H83" s="105" t="s">
        <v>1616</v>
      </c>
      <c r="I83" s="105" t="s">
        <v>1615</v>
      </c>
      <c r="J83" s="105" t="s">
        <v>1617</v>
      </c>
    </row>
    <row r="84" spans="2:10" s="105" customFormat="1">
      <c r="B84" s="105" t="s">
        <v>1750</v>
      </c>
      <c r="C84" s="105" t="s">
        <v>1400</v>
      </c>
      <c r="D84" s="105" t="s">
        <v>102</v>
      </c>
      <c r="E84" s="105" t="s">
        <v>1585</v>
      </c>
      <c r="F84" s="105" t="s">
        <v>1594</v>
      </c>
      <c r="G84" s="105" t="s">
        <v>1563</v>
      </c>
      <c r="H84" s="105" t="s">
        <v>1616</v>
      </c>
      <c r="I84" s="105" t="s">
        <v>1615</v>
      </c>
      <c r="J84" s="105" t="s">
        <v>1617</v>
      </c>
    </row>
    <row r="85" spans="2:10" s="105" customFormat="1">
      <c r="B85" s="105" t="s">
        <v>1751</v>
      </c>
      <c r="C85" s="105" t="s">
        <v>1400</v>
      </c>
      <c r="D85" s="105" t="s">
        <v>102</v>
      </c>
      <c r="E85" s="105" t="s">
        <v>1585</v>
      </c>
      <c r="F85" s="105" t="s">
        <v>1599</v>
      </c>
      <c r="G85" s="105" t="s">
        <v>1563</v>
      </c>
      <c r="H85" s="105" t="s">
        <v>1616</v>
      </c>
      <c r="I85" s="105" t="s">
        <v>1615</v>
      </c>
      <c r="J85" s="105" t="s">
        <v>1617</v>
      </c>
    </row>
    <row r="86" spans="2:10" s="105" customFormat="1">
      <c r="B86" s="105" t="s">
        <v>1752</v>
      </c>
      <c r="C86" s="105" t="s">
        <v>1400</v>
      </c>
      <c r="D86" s="105" t="s">
        <v>102</v>
      </c>
      <c r="E86" s="105" t="s">
        <v>1585</v>
      </c>
      <c r="F86" s="105" t="s">
        <v>1603</v>
      </c>
      <c r="G86" s="105" t="s">
        <v>1563</v>
      </c>
      <c r="H86" s="105" t="s">
        <v>1616</v>
      </c>
      <c r="I86" s="105" t="s">
        <v>1615</v>
      </c>
      <c r="J86" s="105" t="s">
        <v>1617</v>
      </c>
    </row>
    <row r="87" spans="2:10" s="105" customFormat="1">
      <c r="B87" s="105" t="s">
        <v>1753</v>
      </c>
      <c r="C87" s="105" t="s">
        <v>1400</v>
      </c>
      <c r="D87" s="105" t="s">
        <v>102</v>
      </c>
      <c r="E87" s="105" t="s">
        <v>1585</v>
      </c>
      <c r="F87" s="105" t="s">
        <v>1612</v>
      </c>
      <c r="G87" s="105" t="s">
        <v>1563</v>
      </c>
      <c r="H87" s="105" t="s">
        <v>1616</v>
      </c>
      <c r="I87" s="105" t="s">
        <v>1615</v>
      </c>
      <c r="J87" s="105" t="s">
        <v>1617</v>
      </c>
    </row>
    <row r="88" spans="2:10">
      <c r="B88" t="s">
        <v>1759</v>
      </c>
      <c r="C88" t="s">
        <v>1400</v>
      </c>
      <c r="D88" t="s">
        <v>102</v>
      </c>
      <c r="E88" t="s">
        <v>1585</v>
      </c>
      <c r="F88" t="s">
        <v>1758</v>
      </c>
      <c r="G88" t="s">
        <v>1563</v>
      </c>
      <c r="H88" t="s">
        <v>1616</v>
      </c>
      <c r="I88" t="s">
        <v>1615</v>
      </c>
      <c r="J88" t="s">
        <v>1617</v>
      </c>
    </row>
    <row r="130" spans="2:7">
      <c r="B130" t="s">
        <v>1623</v>
      </c>
      <c r="C130" t="s">
        <v>1620</v>
      </c>
      <c r="G130" t="s">
        <v>1563</v>
      </c>
    </row>
  </sheetData>
  <sheetProtection algorithmName="SHA-512" hashValue="2z+NkP1hIaqIkfcCJxX7F2kIbwDk5DcpVisuxnLAudW5OpXdSRaO/RmWGNVFfO/JuBl2huBLnlkXc1PDA1LSLA==" saltValue="kcMqo1lQp4hnqFibTnU1Jw==" spinCount="100000" sheet="1" objects="1" scenarios="1"/>
  <autoFilter ref="A1:Q90" xr:uid="{76F16984-06D1-4FC9-87A9-8EB8FDECBC39}"/>
  <phoneticPr fontId="23" type="noConversion"/>
  <pageMargins left="0.7" right="0.7" top="0.75" bottom="0.75" header="0.3" footer="0.3"/>
  <legacy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A43FC-D549-4233-AB56-ADD3BCBF6FD9}">
  <sheetPr codeName="hj_l3">
    <tabColor theme="7" tint="0.59999389629810485"/>
  </sheetPr>
  <dimension ref="A1:EO4688"/>
  <sheetViews>
    <sheetView topLeftCell="D5" workbookViewId="0">
      <selection activeCell="J7" sqref="J7"/>
    </sheetView>
  </sheetViews>
  <sheetFormatPr baseColWidth="10" defaultRowHeight="14.25"/>
  <cols>
    <col min="1" max="1" width="53.375" bestFit="1" customWidth="1"/>
    <col min="6" max="6" width="15.375" customWidth="1"/>
    <col min="12" max="12" width="36.75" bestFit="1" customWidth="1"/>
    <col min="40" max="40" width="27.375" bestFit="1" customWidth="1"/>
    <col min="57" max="57" width="36.75" bestFit="1" customWidth="1"/>
    <col min="67" max="67" width="23.375" customWidth="1"/>
    <col min="69" max="69" width="23.75" customWidth="1"/>
    <col min="70" max="70" width="65.875" bestFit="1" customWidth="1"/>
    <col min="72" max="72" width="36.75" bestFit="1" customWidth="1"/>
    <col min="74" max="74" width="17.5" bestFit="1" customWidth="1"/>
    <col min="75" max="75" width="27.5" bestFit="1" customWidth="1"/>
    <col min="85" max="85" width="36.75" bestFit="1" customWidth="1"/>
    <col min="87" max="87" width="24.125" customWidth="1"/>
    <col min="97" max="97" width="36.75" bestFit="1" customWidth="1"/>
    <col min="99" max="99" width="24.125" customWidth="1"/>
    <col min="109" max="109" width="36.75" bestFit="1" customWidth="1"/>
    <col min="111" max="111" width="38.5" customWidth="1"/>
    <col min="112" max="113" width="56.625" customWidth="1"/>
    <col min="123" max="123" width="36.75" bestFit="1" customWidth="1"/>
    <col min="124" max="125" width="36.75" customWidth="1"/>
    <col min="126" max="126" width="30.75" customWidth="1"/>
    <col min="140" max="140" width="36.75" bestFit="1" customWidth="1"/>
    <col min="141" max="141" width="36.75" customWidth="1"/>
  </cols>
  <sheetData>
    <row r="1" spans="1:145" ht="14.25" hidden="1" customHeight="1"/>
    <row r="2" spans="1:145">
      <c r="A2" s="517" t="s">
        <v>3127</v>
      </c>
      <c r="B2" s="518"/>
      <c r="C2" s="518"/>
      <c r="J2" s="89"/>
      <c r="K2" s="90"/>
      <c r="L2" s="89" t="s">
        <v>3130</v>
      </c>
      <c r="M2" s="91"/>
      <c r="BA2" s="92"/>
      <c r="BB2" s="93"/>
      <c r="BC2" s="93"/>
      <c r="BD2" s="93"/>
      <c r="BE2" s="93" t="s">
        <v>1427</v>
      </c>
      <c r="BF2" s="93"/>
      <c r="BG2" s="93"/>
      <c r="BH2" s="93"/>
      <c r="BI2" s="93"/>
      <c r="BO2" s="92"/>
      <c r="BP2" s="93"/>
      <c r="BQ2" s="93"/>
      <c r="BR2" s="93"/>
      <c r="BS2" s="93"/>
      <c r="BT2" s="93" t="s">
        <v>1429</v>
      </c>
      <c r="BU2" s="93"/>
      <c r="BV2" s="93"/>
      <c r="BW2" s="93"/>
      <c r="BX2" s="93"/>
      <c r="BY2" s="93"/>
      <c r="CE2" s="93"/>
      <c r="CF2" s="93"/>
      <c r="CG2" s="93" t="s">
        <v>1439</v>
      </c>
      <c r="CH2" s="93"/>
      <c r="CI2" s="93"/>
      <c r="CJ2" s="93"/>
      <c r="CK2" s="93"/>
      <c r="CQ2" s="93"/>
      <c r="CR2" s="93"/>
      <c r="CS2" s="93" t="s">
        <v>1887</v>
      </c>
      <c r="CT2" s="93"/>
      <c r="CU2" s="93"/>
      <c r="CV2" s="93"/>
      <c r="CW2" s="93"/>
      <c r="DC2" s="93"/>
      <c r="DD2" s="93"/>
      <c r="DE2" s="93" t="s">
        <v>1889</v>
      </c>
      <c r="DF2" s="93"/>
      <c r="DG2" s="93"/>
      <c r="DH2" s="93"/>
      <c r="DI2" s="93"/>
      <c r="DJ2" s="93"/>
      <c r="DK2" s="93"/>
      <c r="DQ2" s="93"/>
      <c r="DR2" s="93"/>
      <c r="DS2" s="93" t="s">
        <v>1441</v>
      </c>
      <c r="DT2" s="93"/>
      <c r="DU2" s="93"/>
      <c r="DV2" s="93"/>
      <c r="DW2" s="93"/>
      <c r="DX2" s="93"/>
      <c r="DY2" s="93"/>
      <c r="DZ2" s="93"/>
      <c r="EA2" s="93"/>
      <c r="EG2" s="93"/>
      <c r="EH2" s="93"/>
      <c r="EI2" s="93"/>
      <c r="EJ2" s="93" t="s">
        <v>3945</v>
      </c>
      <c r="EK2" s="93"/>
      <c r="EL2" s="93"/>
      <c r="EM2" s="93"/>
      <c r="EN2" s="93"/>
      <c r="EO2" s="93"/>
    </row>
    <row r="4" spans="1:145">
      <c r="A4" s="81" t="s">
        <v>3128</v>
      </c>
      <c r="C4" s="97" t="s">
        <v>116</v>
      </c>
      <c r="J4" s="81" t="s">
        <v>3901</v>
      </c>
      <c r="L4" s="98" t="s">
        <v>3901</v>
      </c>
      <c r="N4" t="s">
        <v>116</v>
      </c>
      <c r="Y4" s="79" t="s">
        <v>1880</v>
      </c>
      <c r="AG4" s="79" t="s">
        <v>1879</v>
      </c>
      <c r="AN4" s="79" t="s">
        <v>1881</v>
      </c>
      <c r="BA4" s="81" t="s">
        <v>1398</v>
      </c>
      <c r="BB4" s="81" t="s">
        <v>1426</v>
      </c>
      <c r="BC4" s="82" t="s">
        <v>1618</v>
      </c>
      <c r="BE4" s="98" t="s">
        <v>1398</v>
      </c>
      <c r="BF4" s="98" t="s">
        <v>1426</v>
      </c>
      <c r="BG4" s="82" t="s">
        <v>1618</v>
      </c>
      <c r="BH4" s="55" t="s">
        <v>1444</v>
      </c>
      <c r="BJ4" s="97" t="s">
        <v>116</v>
      </c>
      <c r="BO4" s="81" t="s">
        <v>1398</v>
      </c>
      <c r="BP4" s="81" t="s">
        <v>1426</v>
      </c>
      <c r="BQ4" s="81" t="s">
        <v>1618</v>
      </c>
      <c r="BR4" s="83" t="s">
        <v>243</v>
      </c>
      <c r="BT4" s="98" t="s">
        <v>1398</v>
      </c>
      <c r="BU4" s="98" t="s">
        <v>1426</v>
      </c>
      <c r="BV4" s="98" t="s">
        <v>1618</v>
      </c>
      <c r="BW4" s="98" t="s">
        <v>243</v>
      </c>
      <c r="BX4" s="55" t="s">
        <v>1444</v>
      </c>
      <c r="BZ4" s="97" t="s">
        <v>116</v>
      </c>
      <c r="CE4" s="55" t="s">
        <v>1406</v>
      </c>
      <c r="CG4" s="98" t="s">
        <v>1398</v>
      </c>
      <c r="CH4" s="98" t="s">
        <v>1769</v>
      </c>
      <c r="CI4" s="98" t="s">
        <v>1413</v>
      </c>
      <c r="CJ4" s="55" t="s">
        <v>1444</v>
      </c>
      <c r="CL4" s="97" t="s">
        <v>116</v>
      </c>
      <c r="CQ4" s="55" t="s">
        <v>1406</v>
      </c>
      <c r="CS4" s="98" t="s">
        <v>1398</v>
      </c>
      <c r="CT4" s="98" t="s">
        <v>1769</v>
      </c>
      <c r="CU4" s="98" t="s">
        <v>1413</v>
      </c>
      <c r="CV4" s="55" t="s">
        <v>1444</v>
      </c>
      <c r="CX4" s="97" t="s">
        <v>116</v>
      </c>
      <c r="DC4" s="55" t="s">
        <v>1406</v>
      </c>
      <c r="DE4" s="98" t="s">
        <v>1398</v>
      </c>
      <c r="DF4" s="98" t="s">
        <v>1769</v>
      </c>
      <c r="DG4" s="98" t="s">
        <v>1413</v>
      </c>
      <c r="DH4" s="98" t="s">
        <v>1420</v>
      </c>
      <c r="DI4" s="98" t="s">
        <v>1420</v>
      </c>
      <c r="DJ4" s="55" t="s">
        <v>1444</v>
      </c>
      <c r="DL4" s="97" t="s">
        <v>116</v>
      </c>
      <c r="DQ4" s="55" t="s">
        <v>145</v>
      </c>
      <c r="DS4" s="55" t="s">
        <v>3901</v>
      </c>
      <c r="DT4" s="147" t="s">
        <v>276</v>
      </c>
      <c r="DU4" s="79" t="s">
        <v>3106</v>
      </c>
      <c r="DV4" s="79" t="s">
        <v>3107</v>
      </c>
      <c r="DW4" s="111" t="s">
        <v>1444</v>
      </c>
      <c r="EA4" s="97" t="s">
        <v>116</v>
      </c>
      <c r="EG4" s="55" t="s">
        <v>145</v>
      </c>
      <c r="EH4" s="55" t="s">
        <v>3926</v>
      </c>
      <c r="EJ4" s="55" t="s">
        <v>3926</v>
      </c>
      <c r="EK4" s="147" t="s">
        <v>3938</v>
      </c>
      <c r="EO4" s="97" t="s">
        <v>116</v>
      </c>
    </row>
    <row r="5" spans="1:145">
      <c r="A5" s="25" t="s">
        <v>3108</v>
      </c>
      <c r="C5" t="s">
        <v>1424</v>
      </c>
      <c r="J5" t="s">
        <v>4087</v>
      </c>
      <c r="L5" t="s">
        <v>1367</v>
      </c>
      <c r="N5" t="s">
        <v>3131</v>
      </c>
      <c r="Y5" t="s">
        <v>1770</v>
      </c>
      <c r="AA5" t="s">
        <v>1878</v>
      </c>
      <c r="AG5" t="s">
        <v>1875</v>
      </c>
      <c r="AN5" t="s">
        <v>1882</v>
      </c>
      <c r="BA5" t="s">
        <v>1400</v>
      </c>
      <c r="BB5" t="s">
        <v>102</v>
      </c>
      <c r="BC5" t="s">
        <v>1402</v>
      </c>
      <c r="BE5" s="96" t="e">
        <f>+SolCotizacion!#REF!</f>
        <v>#REF!</v>
      </c>
      <c r="BF5" t="e">
        <f>+SolCotizacion!#REF!</f>
        <v>#REF!</v>
      </c>
      <c r="BG5" t="s">
        <v>1582</v>
      </c>
      <c r="BH5">
        <v>1</v>
      </c>
      <c r="BJ5" t="s">
        <v>1428</v>
      </c>
      <c r="BT5" s="96" t="e">
        <f>+SolCotizacion!#REF!</f>
        <v>#REF!</v>
      </c>
      <c r="BU5" s="96" t="e">
        <f>+SolCotizacion!#REF!</f>
        <v>#REF!</v>
      </c>
      <c r="BV5" t="str">
        <f>+SolCotizacion!$X$22</f>
        <v>REGION 5</v>
      </c>
      <c r="BW5" t="s">
        <v>1438</v>
      </c>
      <c r="BX5">
        <v>1</v>
      </c>
      <c r="BZ5" t="s">
        <v>1430</v>
      </c>
      <c r="CE5" s="27"/>
      <c r="CG5" s="96" t="e">
        <f>+SolCotizacion!#REF!</f>
        <v>#REF!</v>
      </c>
      <c r="CH5" s="96">
        <f>+SolCotizacion!$AE$22</f>
        <v>67155400</v>
      </c>
      <c r="CI5" s="96" t="str">
        <f>+SolCotizacion!$X$22</f>
        <v>REGION 5</v>
      </c>
      <c r="CJ5">
        <v>1</v>
      </c>
      <c r="CL5" t="s">
        <v>1440</v>
      </c>
      <c r="CQ5" s="27"/>
      <c r="CS5" s="96" t="e">
        <f>+SolCotizacion!#REF!</f>
        <v>#REF!</v>
      </c>
      <c r="CT5" s="96">
        <f>+SolCotizacion!$AE$22</f>
        <v>67155400</v>
      </c>
      <c r="CU5" s="96" t="str">
        <f>+SolCotizacion!$X$22</f>
        <v>REGION 5</v>
      </c>
      <c r="CV5">
        <v>1</v>
      </c>
      <c r="CX5" t="s">
        <v>1888</v>
      </c>
      <c r="DC5" s="27" t="s">
        <v>1781</v>
      </c>
      <c r="DE5" s="96" t="e">
        <f>+SolCotizacion!#REF!</f>
        <v>#REF!</v>
      </c>
      <c r="DF5" s="96">
        <f>+SolCotizacion!$AE$22</f>
        <v>67155400</v>
      </c>
      <c r="DG5" s="96" t="str">
        <f>+SolCotizacion!$X$22</f>
        <v>REGION 5</v>
      </c>
      <c r="DH5" s="96" t="s">
        <v>1892</v>
      </c>
      <c r="DI5" s="96" t="s">
        <v>1891</v>
      </c>
      <c r="DJ5">
        <v>1</v>
      </c>
      <c r="DL5" t="s">
        <v>1890</v>
      </c>
      <c r="DQ5" t="s">
        <v>4198</v>
      </c>
      <c r="DS5" s="96" t="str">
        <f>"=min03-P57"</f>
        <v>=min03-P57</v>
      </c>
      <c r="DT5" s="96" t="str">
        <f>"=REGION 5"</f>
        <v>=REGION 5</v>
      </c>
      <c r="DU5" s="96" t="s">
        <v>8713</v>
      </c>
      <c r="DV5" s="96" t="s">
        <v>8714</v>
      </c>
      <c r="DW5" s="96">
        <v>1</v>
      </c>
      <c r="EA5" t="s">
        <v>3944</v>
      </c>
      <c r="EG5" s="25" t="s">
        <v>4168</v>
      </c>
      <c r="EH5" s="166">
        <v>5074</v>
      </c>
      <c r="EJ5" s="96" t="str">
        <f>"=5074"</f>
        <v>=5074</v>
      </c>
      <c r="EK5" s="96" t="s">
        <v>3937</v>
      </c>
      <c r="EO5" t="s">
        <v>3946</v>
      </c>
    </row>
    <row r="6" spans="1:145">
      <c r="A6" s="25" t="s">
        <v>3114</v>
      </c>
      <c r="J6" t="s">
        <v>4088</v>
      </c>
      <c r="Y6" t="s">
        <v>1771</v>
      </c>
      <c r="AG6" t="s">
        <v>1876</v>
      </c>
      <c r="AN6" t="s">
        <v>1883</v>
      </c>
      <c r="BA6" t="s">
        <v>1400</v>
      </c>
      <c r="BB6" t="s">
        <v>102</v>
      </c>
      <c r="BC6" t="s">
        <v>1558</v>
      </c>
      <c r="CE6" s="27"/>
      <c r="CQ6" s="27"/>
      <c r="CS6" s="96" t="e">
        <f>+SolCotizacion!#REF!</f>
        <v>#REF!</v>
      </c>
      <c r="CT6" s="96" t="s">
        <v>1877</v>
      </c>
      <c r="CU6" s="96" t="str">
        <f>+SolCotizacion!$X$22</f>
        <v>REGION 5</v>
      </c>
      <c r="CV6">
        <v>1</v>
      </c>
      <c r="DC6" s="27" t="s">
        <v>1782</v>
      </c>
      <c r="DQ6" t="s">
        <v>4175</v>
      </c>
      <c r="DS6" t="str">
        <f>"=min03-P57"</f>
        <v>=min03-P57</v>
      </c>
      <c r="DT6" t="str">
        <f>"=REGION 7"</f>
        <v>=REGION 7</v>
      </c>
      <c r="DU6" t="s">
        <v>8713</v>
      </c>
      <c r="DV6" t="s">
        <v>8714</v>
      </c>
      <c r="DW6">
        <v>1</v>
      </c>
      <c r="EG6" s="25"/>
      <c r="EH6" s="158"/>
    </row>
    <row r="7" spans="1:145">
      <c r="A7" s="25" t="s">
        <v>3109</v>
      </c>
      <c r="J7" t="s">
        <v>4089</v>
      </c>
      <c r="Y7" t="s">
        <v>1772</v>
      </c>
      <c r="AN7" t="s">
        <v>1884</v>
      </c>
      <c r="BA7" t="s">
        <v>1400</v>
      </c>
      <c r="BB7" t="s">
        <v>102</v>
      </c>
      <c r="BC7" t="s">
        <v>1501</v>
      </c>
      <c r="CE7" s="27"/>
      <c r="CQ7" s="27"/>
      <c r="DC7" s="27" t="s">
        <v>1783</v>
      </c>
      <c r="DQ7" t="s">
        <v>4164</v>
      </c>
    </row>
    <row r="8" spans="1:145">
      <c r="A8" s="25" t="s">
        <v>3113</v>
      </c>
      <c r="J8" t="s">
        <v>4090</v>
      </c>
      <c r="Y8" t="s">
        <v>1773</v>
      </c>
      <c r="AN8" t="s">
        <v>1885</v>
      </c>
      <c r="BA8" t="s">
        <v>1400</v>
      </c>
      <c r="BB8" t="s">
        <v>102</v>
      </c>
      <c r="BC8" t="s">
        <v>1559</v>
      </c>
      <c r="CE8" s="27"/>
      <c r="CQ8" s="27"/>
      <c r="DC8" s="27" t="s">
        <v>1784</v>
      </c>
      <c r="DQ8" t="s">
        <v>4188</v>
      </c>
    </row>
    <row r="9" spans="1:145">
      <c r="A9" s="25" t="s">
        <v>3110</v>
      </c>
      <c r="J9" t="s">
        <v>4091</v>
      </c>
      <c r="L9" t="s">
        <v>1425</v>
      </c>
      <c r="Y9" t="s">
        <v>1835</v>
      </c>
      <c r="AI9" s="124"/>
      <c r="AN9" t="s">
        <v>1886</v>
      </c>
      <c r="BA9" t="s">
        <v>1400</v>
      </c>
      <c r="BB9" t="s">
        <v>102</v>
      </c>
      <c r="BC9" t="s">
        <v>1516</v>
      </c>
      <c r="BE9" t="s">
        <v>1425</v>
      </c>
      <c r="BT9" t="s">
        <v>1425</v>
      </c>
      <c r="CE9" s="27"/>
      <c r="CG9" t="s">
        <v>1425</v>
      </c>
      <c r="CQ9" s="27"/>
      <c r="CS9" t="s">
        <v>1425</v>
      </c>
      <c r="DC9" s="27" t="s">
        <v>1785</v>
      </c>
      <c r="DE9" t="s">
        <v>1425</v>
      </c>
      <c r="DQ9" t="s">
        <v>3093</v>
      </c>
    </row>
    <row r="10" spans="1:145">
      <c r="A10" s="25" t="s">
        <v>3111</v>
      </c>
      <c r="J10" t="s">
        <v>4068</v>
      </c>
      <c r="Y10" t="s">
        <v>1774</v>
      </c>
      <c r="BA10" t="s">
        <v>1400</v>
      </c>
      <c r="BB10" t="s">
        <v>102</v>
      </c>
      <c r="BC10" t="s">
        <v>1585</v>
      </c>
      <c r="CE10" s="27"/>
      <c r="CQ10" s="27"/>
      <c r="DC10" s="27" t="s">
        <v>1786</v>
      </c>
      <c r="DQ10" t="s">
        <v>3091</v>
      </c>
    </row>
    <row r="11" spans="1:145">
      <c r="A11" s="25" t="s">
        <v>3112</v>
      </c>
      <c r="J11" t="s">
        <v>4092</v>
      </c>
      <c r="Y11" t="s">
        <v>1775</v>
      </c>
      <c r="BA11" t="s">
        <v>1400</v>
      </c>
      <c r="BB11" t="s">
        <v>102</v>
      </c>
      <c r="BC11" t="s">
        <v>1534</v>
      </c>
      <c r="CE11" s="27"/>
      <c r="CQ11" s="27"/>
      <c r="DC11" s="27" t="s">
        <v>1787</v>
      </c>
      <c r="DQ11" t="s">
        <v>3103</v>
      </c>
    </row>
    <row r="12" spans="1:145">
      <c r="A12" s="25"/>
      <c r="J12" t="s">
        <v>4093</v>
      </c>
      <c r="Y12" t="s">
        <v>1829</v>
      </c>
      <c r="CE12" s="27"/>
      <c r="CQ12" s="27"/>
      <c r="DC12" s="27" t="s">
        <v>1788</v>
      </c>
      <c r="DQ12" t="s">
        <v>3094</v>
      </c>
    </row>
    <row r="13" spans="1:145">
      <c r="J13" t="s">
        <v>4094</v>
      </c>
      <c r="Y13" t="s">
        <v>1836</v>
      </c>
      <c r="CE13" s="27"/>
      <c r="CQ13" s="27"/>
      <c r="DC13" s="27" t="s">
        <v>1789</v>
      </c>
      <c r="DQ13" t="s">
        <v>4176</v>
      </c>
    </row>
    <row r="14" spans="1:145">
      <c r="J14" t="s">
        <v>4095</v>
      </c>
      <c r="Y14" t="s">
        <v>1840</v>
      </c>
      <c r="CE14" s="27"/>
      <c r="CQ14" s="27"/>
      <c r="DC14" s="27" t="s">
        <v>1790</v>
      </c>
      <c r="DQ14" t="s">
        <v>3098</v>
      </c>
    </row>
    <row r="15" spans="1:145">
      <c r="J15" t="s">
        <v>4096</v>
      </c>
      <c r="Y15" t="s">
        <v>1841</v>
      </c>
      <c r="CE15" s="27"/>
      <c r="CQ15" s="27"/>
      <c r="DC15" s="27" t="s">
        <v>1791</v>
      </c>
      <c r="DQ15" t="s">
        <v>4197</v>
      </c>
    </row>
    <row r="16" spans="1:145">
      <c r="J16" t="s">
        <v>4097</v>
      </c>
      <c r="Y16" t="s">
        <v>1848</v>
      </c>
      <c r="CE16" s="27"/>
      <c r="CQ16" s="27"/>
      <c r="DC16" s="27" t="s">
        <v>1792</v>
      </c>
    </row>
    <row r="17" spans="10:107">
      <c r="J17" t="s">
        <v>4098</v>
      </c>
      <c r="Y17" t="s">
        <v>1849</v>
      </c>
      <c r="CE17" s="27"/>
      <c r="CQ17" s="27"/>
      <c r="DC17" s="27" t="s">
        <v>1793</v>
      </c>
    </row>
    <row r="18" spans="10:107">
      <c r="J18" t="s">
        <v>4099</v>
      </c>
      <c r="Y18" t="s">
        <v>1842</v>
      </c>
      <c r="CE18" s="27"/>
      <c r="CQ18" s="27"/>
      <c r="DC18" s="27" t="s">
        <v>1794</v>
      </c>
    </row>
    <row r="19" spans="10:107">
      <c r="J19" t="s">
        <v>4100</v>
      </c>
      <c r="Y19" t="s">
        <v>1843</v>
      </c>
      <c r="CE19" s="27"/>
      <c r="CQ19" s="27"/>
      <c r="DC19" s="27" t="s">
        <v>1795</v>
      </c>
    </row>
    <row r="20" spans="10:107">
      <c r="J20" t="s">
        <v>4101</v>
      </c>
      <c r="Y20" t="s">
        <v>1776</v>
      </c>
      <c r="CE20" s="27"/>
      <c r="CQ20" s="27"/>
      <c r="DC20" s="27" t="s">
        <v>1796</v>
      </c>
    </row>
    <row r="21" spans="10:107">
      <c r="J21" t="s">
        <v>4102</v>
      </c>
      <c r="Y21" t="s">
        <v>1777</v>
      </c>
      <c r="CE21" s="27"/>
      <c r="CQ21" s="27"/>
      <c r="DC21" s="27" t="s">
        <v>1797</v>
      </c>
    </row>
    <row r="22" spans="10:107">
      <c r="J22" t="s">
        <v>4103</v>
      </c>
      <c r="Y22" t="s">
        <v>1837</v>
      </c>
      <c r="CE22" s="27"/>
      <c r="CQ22" s="27"/>
      <c r="DC22" s="27" t="s">
        <v>1798</v>
      </c>
    </row>
    <row r="23" spans="10:107">
      <c r="J23" t="s">
        <v>4104</v>
      </c>
      <c r="Y23" t="s">
        <v>1838</v>
      </c>
      <c r="BE23" t="str">
        <f>+IF(BE22="Software General",BE22,"")</f>
        <v/>
      </c>
      <c r="BF23" t="str">
        <f>+IF(BE23&lt;&gt;"",BE23,"")</f>
        <v/>
      </c>
      <c r="CE23" s="27"/>
      <c r="CQ23" s="27"/>
      <c r="DC23" s="27" t="s">
        <v>1799</v>
      </c>
    </row>
    <row r="24" spans="10:107">
      <c r="J24" t="s">
        <v>4105</v>
      </c>
      <c r="Y24" t="s">
        <v>1844</v>
      </c>
      <c r="CE24" s="27"/>
      <c r="CQ24" s="27"/>
      <c r="DC24" s="27" t="s">
        <v>1800</v>
      </c>
    </row>
    <row r="25" spans="10:107">
      <c r="J25" t="s">
        <v>4106</v>
      </c>
      <c r="Y25" t="s">
        <v>1845</v>
      </c>
      <c r="CE25" s="27"/>
      <c r="CQ25" s="27"/>
      <c r="DC25" s="27" t="s">
        <v>1801</v>
      </c>
    </row>
    <row r="26" spans="10:107">
      <c r="J26" t="s">
        <v>4107</v>
      </c>
      <c r="Y26" t="s">
        <v>1778</v>
      </c>
      <c r="CE26" s="27"/>
      <c r="CQ26" s="27"/>
      <c r="DC26" s="27" t="s">
        <v>1802</v>
      </c>
    </row>
    <row r="27" spans="10:107">
      <c r="J27" t="s">
        <v>4108</v>
      </c>
      <c r="Y27" t="s">
        <v>1846</v>
      </c>
      <c r="CE27" s="27"/>
      <c r="CQ27" s="27"/>
      <c r="DC27" s="27" t="s">
        <v>1803</v>
      </c>
    </row>
    <row r="28" spans="10:107">
      <c r="J28" t="s">
        <v>4109</v>
      </c>
      <c r="Y28" t="s">
        <v>1779</v>
      </c>
      <c r="CE28" s="27"/>
      <c r="CQ28" s="27"/>
      <c r="DC28" s="27" t="s">
        <v>1804</v>
      </c>
    </row>
    <row r="29" spans="10:107">
      <c r="J29" t="s">
        <v>4110</v>
      </c>
      <c r="Y29" t="s">
        <v>1780</v>
      </c>
      <c r="CE29" s="27"/>
      <c r="CQ29" s="27"/>
      <c r="DC29" s="27" t="s">
        <v>1805</v>
      </c>
    </row>
    <row r="30" spans="10:107">
      <c r="J30" t="s">
        <v>4111</v>
      </c>
      <c r="Y30" t="s">
        <v>1830</v>
      </c>
      <c r="CE30" s="27"/>
      <c r="CQ30" s="27"/>
      <c r="DC30" s="27" t="s">
        <v>1806</v>
      </c>
    </row>
    <row r="31" spans="10:107">
      <c r="J31" t="s">
        <v>4112</v>
      </c>
      <c r="Y31" t="s">
        <v>1831</v>
      </c>
      <c r="CE31" s="27"/>
      <c r="CQ31" s="27"/>
      <c r="DC31" s="27" t="s">
        <v>1807</v>
      </c>
    </row>
    <row r="32" spans="10:107">
      <c r="J32" t="s">
        <v>4113</v>
      </c>
      <c r="Y32" t="s">
        <v>1832</v>
      </c>
      <c r="CE32" s="27"/>
      <c r="CQ32" s="27"/>
      <c r="DC32" s="27" t="s">
        <v>1808</v>
      </c>
    </row>
    <row r="33" spans="10:107">
      <c r="J33" t="s">
        <v>4114</v>
      </c>
      <c r="Y33" t="s">
        <v>1833</v>
      </c>
      <c r="CE33" s="27"/>
      <c r="CQ33" s="27"/>
      <c r="DC33" s="27" t="s">
        <v>1809</v>
      </c>
    </row>
    <row r="34" spans="10:107" ht="15.75">
      <c r="J34" t="s">
        <v>4115</v>
      </c>
      <c r="Y34" t="s">
        <v>1839</v>
      </c>
      <c r="BO34" s="99"/>
      <c r="BP34" s="84"/>
      <c r="BQ34" s="84"/>
      <c r="BR34" s="87"/>
      <c r="CE34" s="27"/>
      <c r="CQ34" s="27"/>
      <c r="DC34" s="27" t="s">
        <v>1810</v>
      </c>
    </row>
    <row r="35" spans="10:107" ht="15.75">
      <c r="J35" t="s">
        <v>4116</v>
      </c>
      <c r="Y35" t="s">
        <v>1847</v>
      </c>
      <c r="BO35" s="99"/>
      <c r="BP35" s="84"/>
      <c r="BQ35" s="84"/>
      <c r="BR35" s="87"/>
      <c r="CE35" s="27"/>
      <c r="CQ35" s="27"/>
      <c r="DC35" s="27" t="s">
        <v>1811</v>
      </c>
    </row>
    <row r="36" spans="10:107" ht="15.75">
      <c r="J36" t="s">
        <v>4117</v>
      </c>
      <c r="Y36" t="s">
        <v>1834</v>
      </c>
      <c r="BO36" s="99"/>
      <c r="BP36" s="84"/>
      <c r="BQ36" s="84"/>
      <c r="BR36" s="87"/>
      <c r="CE36" s="27"/>
      <c r="CQ36" s="27"/>
      <c r="DC36" s="27" t="s">
        <v>1812</v>
      </c>
    </row>
    <row r="37" spans="10:107" ht="15.75">
      <c r="J37" t="s">
        <v>4118</v>
      </c>
      <c r="Y37" t="s">
        <v>1877</v>
      </c>
      <c r="BO37" s="99"/>
      <c r="BP37" s="84"/>
      <c r="BQ37" s="84"/>
      <c r="BR37" s="87"/>
      <c r="CE37" s="27"/>
      <c r="CQ37" s="27"/>
      <c r="DC37" s="27" t="s">
        <v>1813</v>
      </c>
    </row>
    <row r="38" spans="10:107" ht="15.75">
      <c r="J38" t="s">
        <v>4119</v>
      </c>
      <c r="BO38" s="99"/>
      <c r="BP38" s="84"/>
      <c r="BQ38" s="84"/>
      <c r="BR38" s="87"/>
      <c r="CE38" s="27"/>
      <c r="CQ38" s="27"/>
      <c r="DC38" s="27" t="s">
        <v>1814</v>
      </c>
    </row>
    <row r="39" spans="10:107" ht="15.75">
      <c r="J39" t="s">
        <v>4120</v>
      </c>
      <c r="BO39" s="99"/>
      <c r="BP39" s="84"/>
      <c r="BQ39" s="84"/>
      <c r="BR39" s="87"/>
      <c r="CE39" s="27"/>
      <c r="CQ39" s="27"/>
      <c r="DC39" s="27" t="s">
        <v>1815</v>
      </c>
    </row>
    <row r="40" spans="10:107" ht="15.75">
      <c r="J40" t="s">
        <v>4121</v>
      </c>
      <c r="BO40" s="99"/>
      <c r="BP40" s="84"/>
      <c r="BQ40" s="84"/>
      <c r="BR40" s="87"/>
      <c r="CE40" s="27"/>
      <c r="CQ40" s="27"/>
      <c r="DC40" s="27" t="s">
        <v>1816</v>
      </c>
    </row>
    <row r="41" spans="10:107" ht="15.75">
      <c r="J41" t="s">
        <v>4122</v>
      </c>
      <c r="BO41" s="99"/>
      <c r="BP41" s="84"/>
      <c r="BQ41" s="84"/>
      <c r="BR41" s="87"/>
      <c r="CE41" s="27"/>
      <c r="CQ41" s="27"/>
      <c r="DC41" s="27" t="s">
        <v>1817</v>
      </c>
    </row>
    <row r="42" spans="10:107" ht="15.75">
      <c r="J42" t="s">
        <v>4123</v>
      </c>
      <c r="BO42" s="99"/>
      <c r="BP42" s="84"/>
      <c r="BQ42" s="84"/>
      <c r="BR42" s="87"/>
      <c r="CE42" s="27"/>
      <c r="CQ42" s="27"/>
      <c r="DC42" s="27" t="s">
        <v>1818</v>
      </c>
    </row>
    <row r="43" spans="10:107" ht="15.75">
      <c r="J43" t="s">
        <v>4124</v>
      </c>
      <c r="BO43" s="99"/>
      <c r="BP43" s="84"/>
      <c r="BQ43" s="84"/>
      <c r="BR43" s="87"/>
      <c r="CE43" s="27"/>
      <c r="CQ43" s="27"/>
      <c r="DC43" s="27" t="s">
        <v>1819</v>
      </c>
    </row>
    <row r="44" spans="10:107" ht="15.75">
      <c r="J44" t="s">
        <v>4125</v>
      </c>
      <c r="BO44" s="99"/>
      <c r="BP44" s="84"/>
      <c r="BQ44" s="84"/>
      <c r="BR44" s="87"/>
      <c r="CE44" s="27"/>
      <c r="CQ44" s="27"/>
      <c r="DC44" s="27" t="s">
        <v>1820</v>
      </c>
    </row>
    <row r="45" spans="10:107" ht="15.75">
      <c r="J45" t="s">
        <v>4126</v>
      </c>
      <c r="BO45" s="99"/>
      <c r="BP45" s="84"/>
      <c r="BQ45" s="84"/>
      <c r="BR45" s="87"/>
      <c r="CE45" s="27"/>
      <c r="CQ45" s="27"/>
      <c r="DC45" s="27" t="s">
        <v>1821</v>
      </c>
    </row>
    <row r="46" spans="10:107" ht="15.75">
      <c r="J46" t="s">
        <v>4127</v>
      </c>
      <c r="BO46" s="99"/>
      <c r="BP46" s="84"/>
      <c r="BQ46" s="84"/>
      <c r="BR46" s="87"/>
      <c r="CE46" s="27"/>
      <c r="CQ46" s="27"/>
      <c r="DC46" s="27" t="s">
        <v>1822</v>
      </c>
    </row>
    <row r="47" spans="10:107" ht="15.75">
      <c r="J47" t="s">
        <v>4128</v>
      </c>
      <c r="BA47" s="74"/>
      <c r="BB47" s="74"/>
      <c r="BC47" s="74"/>
      <c r="BO47" s="99"/>
      <c r="BP47" s="84"/>
      <c r="BQ47" s="84"/>
      <c r="BR47" s="87"/>
      <c r="CE47" s="27"/>
      <c r="CQ47" s="27"/>
      <c r="DC47" s="27" t="s">
        <v>1823</v>
      </c>
    </row>
    <row r="48" spans="10:107" ht="15.75">
      <c r="J48" t="s">
        <v>4129</v>
      </c>
      <c r="BO48" s="99"/>
      <c r="BP48" s="84"/>
      <c r="BQ48" s="84"/>
      <c r="BR48" s="87"/>
      <c r="CE48" s="27"/>
      <c r="CQ48" s="27"/>
      <c r="DC48" s="27" t="s">
        <v>1824</v>
      </c>
    </row>
    <row r="49" spans="10:107" ht="15.75">
      <c r="J49" t="s">
        <v>4130</v>
      </c>
      <c r="BO49" s="99"/>
      <c r="BP49" s="84"/>
      <c r="BQ49" s="84"/>
      <c r="BR49" s="87"/>
      <c r="CE49" s="27"/>
      <c r="CQ49" s="27"/>
      <c r="DC49" s="27" t="s">
        <v>1825</v>
      </c>
    </row>
    <row r="50" spans="10:107" ht="15.75">
      <c r="J50" t="s">
        <v>4131</v>
      </c>
      <c r="BO50" s="99"/>
      <c r="BP50" s="84"/>
      <c r="BQ50" s="84"/>
      <c r="BR50" s="87"/>
      <c r="CE50" s="27"/>
      <c r="CQ50" s="27"/>
      <c r="DC50" s="27" t="s">
        <v>1826</v>
      </c>
    </row>
    <row r="51" spans="10:107" ht="15.75">
      <c r="J51" t="s">
        <v>4132</v>
      </c>
      <c r="BO51" s="99"/>
      <c r="BP51" s="84"/>
      <c r="BQ51" s="84"/>
      <c r="BR51" s="87"/>
      <c r="CE51" s="27"/>
      <c r="CQ51" s="27"/>
      <c r="DC51" s="27" t="s">
        <v>1827</v>
      </c>
    </row>
    <row r="52" spans="10:107" ht="15.75">
      <c r="J52" t="s">
        <v>4133</v>
      </c>
      <c r="BO52" s="99"/>
      <c r="BP52" s="84"/>
      <c r="BQ52" s="84"/>
      <c r="BR52" s="87"/>
      <c r="CE52" s="27"/>
      <c r="CQ52" s="27"/>
      <c r="DC52" s="27" t="s">
        <v>1828</v>
      </c>
    </row>
    <row r="53" spans="10:107" ht="15.75">
      <c r="J53" t="s">
        <v>4134</v>
      </c>
      <c r="BO53" s="99"/>
      <c r="BP53" s="84"/>
      <c r="BQ53" s="84"/>
      <c r="BR53" s="87"/>
      <c r="CE53" s="27"/>
      <c r="CQ53" s="27"/>
      <c r="DC53" s="27"/>
    </row>
    <row r="54" spans="10:107" ht="15.75">
      <c r="J54" t="s">
        <v>4135</v>
      </c>
      <c r="BO54" s="99"/>
      <c r="BP54" s="84"/>
      <c r="BQ54" s="84"/>
      <c r="BR54" s="87"/>
      <c r="CE54" s="27"/>
      <c r="CQ54" s="27"/>
      <c r="DC54" s="27"/>
    </row>
    <row r="55" spans="10:107" ht="15.75">
      <c r="J55" t="s">
        <v>4136</v>
      </c>
      <c r="BO55" s="99"/>
      <c r="BP55" s="84"/>
      <c r="BQ55" s="84"/>
      <c r="BR55" s="87"/>
      <c r="CE55" s="27"/>
      <c r="CQ55" s="27"/>
      <c r="DC55" s="27"/>
    </row>
    <row r="56" spans="10:107" ht="15.75">
      <c r="J56" t="s">
        <v>4137</v>
      </c>
      <c r="BO56" s="99"/>
      <c r="BP56" s="84"/>
      <c r="BQ56" s="84"/>
      <c r="BR56" s="87"/>
      <c r="CE56" s="27"/>
      <c r="CQ56" s="27"/>
      <c r="DC56" s="27"/>
    </row>
    <row r="57" spans="10:107" ht="15.75">
      <c r="J57" t="s">
        <v>4138</v>
      </c>
      <c r="BO57" s="99"/>
      <c r="BP57" s="84"/>
      <c r="BQ57" s="84"/>
      <c r="BR57" s="87"/>
      <c r="CE57" s="27"/>
      <c r="CQ57" s="27"/>
      <c r="DC57" s="27"/>
    </row>
    <row r="58" spans="10:107" ht="15.75">
      <c r="J58" t="s">
        <v>4139</v>
      </c>
      <c r="BO58" s="99"/>
      <c r="BP58" s="84"/>
      <c r="BQ58" s="84"/>
      <c r="BR58" s="87"/>
      <c r="CE58" s="27"/>
      <c r="CQ58" s="27"/>
      <c r="DC58" s="27"/>
    </row>
    <row r="59" spans="10:107" ht="15.75">
      <c r="J59" t="s">
        <v>4140</v>
      </c>
      <c r="BO59" s="99"/>
      <c r="BP59" s="84"/>
      <c r="BQ59" s="84"/>
      <c r="BR59" s="87"/>
      <c r="CE59" s="27"/>
      <c r="CQ59" s="27"/>
      <c r="DC59" s="27"/>
    </row>
    <row r="60" spans="10:107" ht="15.75">
      <c r="J60" t="s">
        <v>4141</v>
      </c>
      <c r="BO60" s="99"/>
      <c r="BP60" s="84"/>
      <c r="BQ60" s="84"/>
      <c r="BR60" s="87"/>
      <c r="CE60" s="27"/>
      <c r="CQ60" s="27"/>
      <c r="DC60" s="27"/>
    </row>
    <row r="61" spans="10:107" ht="15.75">
      <c r="J61" t="s">
        <v>4142</v>
      </c>
      <c r="BO61" s="99"/>
      <c r="BP61" s="84"/>
      <c r="BQ61" s="84"/>
      <c r="BR61" s="87"/>
      <c r="CE61" s="27"/>
      <c r="CQ61" s="27"/>
      <c r="DC61" s="27"/>
    </row>
    <row r="62" spans="10:107" ht="15.75">
      <c r="J62" t="s">
        <v>4143</v>
      </c>
      <c r="BO62" s="99"/>
      <c r="BP62" s="84"/>
      <c r="BQ62" s="84"/>
      <c r="BR62" s="87"/>
      <c r="CE62" s="27"/>
      <c r="CQ62" s="27"/>
      <c r="DC62" s="27"/>
    </row>
    <row r="63" spans="10:107" ht="15.75">
      <c r="J63" t="s">
        <v>4144</v>
      </c>
      <c r="BO63" s="99"/>
      <c r="BP63" s="84"/>
      <c r="BQ63" s="84"/>
      <c r="BR63" s="87"/>
      <c r="CE63" s="27"/>
      <c r="CQ63" s="27"/>
      <c r="DC63" s="27"/>
    </row>
    <row r="64" spans="10:107" ht="15.75">
      <c r="J64" t="s">
        <v>4145</v>
      </c>
      <c r="BO64" s="99"/>
      <c r="BP64" s="84"/>
      <c r="BQ64" s="84"/>
      <c r="BR64" s="87"/>
      <c r="CE64" s="27"/>
      <c r="CQ64" s="27"/>
      <c r="DC64" s="27"/>
    </row>
    <row r="65" spans="10:107" ht="15.75">
      <c r="J65" t="s">
        <v>4146</v>
      </c>
      <c r="BO65" s="99"/>
      <c r="BP65" s="84"/>
      <c r="BQ65" s="84"/>
      <c r="BR65" s="87"/>
      <c r="CE65" s="27"/>
      <c r="CQ65" s="27"/>
      <c r="DC65" s="27"/>
    </row>
    <row r="66" spans="10:107" ht="15.75">
      <c r="J66" t="s">
        <v>4147</v>
      </c>
      <c r="BO66" s="99"/>
      <c r="BP66" s="84"/>
      <c r="BQ66" s="84"/>
      <c r="BR66" s="87"/>
      <c r="CE66" s="27"/>
      <c r="CQ66" s="27"/>
      <c r="DC66" s="27"/>
    </row>
    <row r="67" spans="10:107" ht="15.75">
      <c r="J67" t="s">
        <v>4148</v>
      </c>
      <c r="BO67" s="99"/>
      <c r="BP67" s="84"/>
      <c r="BQ67" s="84"/>
      <c r="BR67" s="87"/>
      <c r="CE67" s="27"/>
      <c r="CQ67" s="27"/>
      <c r="DC67" s="27"/>
    </row>
    <row r="68" spans="10:107" ht="15.75">
      <c r="J68" t="s">
        <v>4149</v>
      </c>
      <c r="BO68" s="99"/>
      <c r="BP68" s="84"/>
      <c r="BQ68" s="84"/>
      <c r="BR68" s="87"/>
      <c r="CE68" s="27"/>
      <c r="CQ68" s="27"/>
      <c r="DC68" s="27"/>
    </row>
    <row r="69" spans="10:107" ht="15.75">
      <c r="J69" t="s">
        <v>4150</v>
      </c>
      <c r="BO69" s="99"/>
      <c r="BP69" s="84"/>
      <c r="BQ69" s="84"/>
      <c r="BR69" s="87"/>
      <c r="CE69" s="27"/>
      <c r="CQ69" s="27"/>
      <c r="DC69" s="27"/>
    </row>
    <row r="70" spans="10:107" ht="15.75">
      <c r="J70" t="s">
        <v>4151</v>
      </c>
      <c r="BO70" s="99"/>
      <c r="BP70" s="84"/>
      <c r="BQ70" s="84"/>
      <c r="BR70" s="87"/>
      <c r="CE70" s="27"/>
      <c r="CQ70" s="27"/>
      <c r="DC70" s="27"/>
    </row>
    <row r="71" spans="10:107" ht="15.75">
      <c r="J71" t="s">
        <v>4152</v>
      </c>
      <c r="BO71" s="99"/>
      <c r="BP71" s="84"/>
      <c r="BQ71" s="84"/>
      <c r="BR71" s="87"/>
      <c r="CE71" s="27"/>
      <c r="CQ71" s="27"/>
      <c r="DC71" s="27"/>
    </row>
    <row r="72" spans="10:107" ht="15.75">
      <c r="J72" t="s">
        <v>4153</v>
      </c>
      <c r="BO72" s="99"/>
      <c r="BP72" s="84"/>
      <c r="BQ72" s="84"/>
      <c r="BR72" s="87"/>
      <c r="CE72" s="27"/>
      <c r="CQ72" s="27"/>
      <c r="DC72" s="27"/>
    </row>
    <row r="73" spans="10:107" ht="15.75">
      <c r="J73" t="s">
        <v>4154</v>
      </c>
      <c r="BO73" s="99"/>
      <c r="BP73" s="84"/>
      <c r="BQ73" s="84"/>
      <c r="BR73" s="87"/>
      <c r="CE73" s="27"/>
      <c r="CQ73" s="27"/>
      <c r="DC73" s="27"/>
    </row>
    <row r="74" spans="10:107" ht="15.75">
      <c r="J74" t="s">
        <v>4085</v>
      </c>
      <c r="BO74" s="99"/>
      <c r="BP74" s="84"/>
      <c r="BQ74" s="84"/>
      <c r="BR74" s="87"/>
      <c r="CE74" s="27"/>
      <c r="CQ74" s="27"/>
      <c r="DC74" s="27"/>
    </row>
    <row r="75" spans="10:107" ht="15.75">
      <c r="J75" t="s">
        <v>4155</v>
      </c>
      <c r="BO75" s="99"/>
      <c r="BP75" s="84"/>
      <c r="BQ75" s="84"/>
      <c r="BR75" s="87"/>
      <c r="CE75" s="27"/>
      <c r="CQ75" s="27"/>
      <c r="DC75" s="27"/>
    </row>
    <row r="76" spans="10:107" ht="15.75">
      <c r="J76" t="s">
        <v>4156</v>
      </c>
      <c r="BO76" s="99"/>
      <c r="BP76" s="84"/>
      <c r="BQ76" s="84"/>
      <c r="BR76" s="87"/>
      <c r="CE76" s="27"/>
      <c r="CQ76" s="27"/>
      <c r="DC76" s="27"/>
    </row>
    <row r="77" spans="10:107" ht="15.75">
      <c r="J77" t="s">
        <v>4157</v>
      </c>
      <c r="BO77" s="99"/>
      <c r="BP77" s="84"/>
      <c r="BQ77" s="84"/>
      <c r="BR77" s="87"/>
      <c r="CE77" s="27"/>
      <c r="CQ77" s="27"/>
      <c r="DC77" s="27"/>
    </row>
    <row r="78" spans="10:107" ht="15.75">
      <c r="J78" t="s">
        <v>4158</v>
      </c>
      <c r="BO78" s="99"/>
      <c r="BP78" s="84"/>
      <c r="BQ78" s="84"/>
      <c r="BR78" s="87"/>
      <c r="CE78" s="27"/>
      <c r="CQ78" s="27"/>
      <c r="DC78" s="27"/>
    </row>
    <row r="79" spans="10:107" ht="15.75">
      <c r="BO79" s="99"/>
      <c r="BP79" s="84"/>
      <c r="BQ79" s="84"/>
      <c r="BR79" s="87"/>
      <c r="CE79" s="27"/>
      <c r="CQ79" s="27"/>
      <c r="DC79" s="27"/>
    </row>
    <row r="80" spans="10:107" ht="15.75">
      <c r="BO80" s="99"/>
      <c r="BP80" s="84"/>
      <c r="BQ80" s="84"/>
      <c r="BR80" s="87"/>
      <c r="CE80" s="27"/>
      <c r="CQ80" s="27"/>
      <c r="DC80" s="27"/>
    </row>
    <row r="81" spans="67:107" ht="15.75">
      <c r="BO81" s="99"/>
      <c r="BP81" s="84"/>
      <c r="BQ81" s="84"/>
      <c r="BR81" s="87"/>
      <c r="CE81" s="27"/>
      <c r="CQ81" s="27"/>
      <c r="DC81" s="27"/>
    </row>
    <row r="82" spans="67:107" ht="15.75">
      <c r="BO82" s="99"/>
      <c r="BP82" s="84"/>
      <c r="BQ82" s="84"/>
      <c r="BR82" s="87"/>
      <c r="CE82" s="27"/>
      <c r="CQ82" s="27"/>
      <c r="DC82" s="27"/>
    </row>
    <row r="83" spans="67:107" ht="15.75">
      <c r="BO83" s="99"/>
      <c r="BP83" s="84"/>
      <c r="BQ83" s="84"/>
      <c r="BR83" s="87"/>
      <c r="CE83" s="27"/>
      <c r="CQ83" s="27"/>
      <c r="DC83" s="27"/>
    </row>
    <row r="84" spans="67:107" ht="15.75">
      <c r="BO84" s="99"/>
      <c r="BP84" s="84"/>
      <c r="BQ84" s="84"/>
      <c r="BR84" s="87"/>
      <c r="CE84" s="27"/>
      <c r="CQ84" s="27"/>
      <c r="DC84" s="27"/>
    </row>
    <row r="85" spans="67:107" ht="15.75">
      <c r="BO85" s="99"/>
      <c r="BP85" s="84"/>
      <c r="BQ85" s="84"/>
      <c r="BR85" s="87"/>
      <c r="CE85" s="27"/>
      <c r="CQ85" s="27"/>
      <c r="DC85" s="27"/>
    </row>
    <row r="86" spans="67:107" ht="15.75">
      <c r="BO86" s="85"/>
      <c r="BP86" s="101"/>
      <c r="BQ86" s="100"/>
      <c r="BR86" s="88"/>
      <c r="CE86" s="27"/>
      <c r="CQ86" s="27"/>
      <c r="DC86" s="27"/>
    </row>
    <row r="87" spans="67:107" ht="15.75">
      <c r="BO87" s="85"/>
      <c r="BP87" s="101"/>
      <c r="BQ87" s="100"/>
      <c r="BR87" s="88"/>
      <c r="CE87" s="27"/>
      <c r="CQ87" s="27"/>
      <c r="DC87" s="27"/>
    </row>
    <row r="88" spans="67:107" ht="15.75">
      <c r="BO88" s="85"/>
      <c r="BP88" s="101"/>
      <c r="BQ88" s="100"/>
      <c r="BR88" s="88"/>
      <c r="CE88" s="27"/>
      <c r="CQ88" s="27"/>
      <c r="DC88" s="27"/>
    </row>
    <row r="89" spans="67:107" ht="15.75">
      <c r="BO89" s="85"/>
      <c r="BP89" s="101"/>
      <c r="BQ89" s="100"/>
      <c r="BR89" s="88"/>
      <c r="CE89" s="27"/>
      <c r="CQ89" s="27"/>
      <c r="DC89" s="27"/>
    </row>
    <row r="90" spans="67:107" ht="15.75">
      <c r="BO90" s="85"/>
      <c r="BP90" s="101"/>
      <c r="BQ90" s="100"/>
      <c r="BR90" s="88"/>
      <c r="CE90" s="27"/>
      <c r="CQ90" s="27"/>
      <c r="DC90" s="27"/>
    </row>
    <row r="91" spans="67:107" ht="15.75">
      <c r="BO91" s="85"/>
      <c r="BP91" s="101"/>
      <c r="BQ91" s="100"/>
      <c r="BR91" s="88"/>
      <c r="CE91" s="27"/>
      <c r="CQ91" s="27"/>
      <c r="DC91" s="27"/>
    </row>
    <row r="92" spans="67:107" ht="15.75">
      <c r="BO92" s="85"/>
      <c r="BP92" s="101"/>
      <c r="BQ92" s="100"/>
      <c r="BR92" s="88"/>
      <c r="CE92" s="27"/>
      <c r="CQ92" s="27"/>
      <c r="DC92" s="27"/>
    </row>
    <row r="93" spans="67:107" ht="15.75">
      <c r="BO93" s="85"/>
      <c r="BP93" s="101"/>
      <c r="BQ93" s="100"/>
      <c r="BR93" s="88"/>
      <c r="CE93" s="27"/>
      <c r="CQ93" s="27"/>
      <c r="DC93" s="27"/>
    </row>
    <row r="94" spans="67:107" ht="15.75">
      <c r="BO94" s="85"/>
      <c r="BP94" s="101"/>
      <c r="BQ94" s="100"/>
      <c r="BR94" s="88"/>
      <c r="CE94" s="27"/>
      <c r="CQ94" s="27"/>
      <c r="DC94" s="27"/>
    </row>
    <row r="95" spans="67:107" ht="15.75">
      <c r="BO95" s="85"/>
      <c r="BP95" s="101"/>
      <c r="BQ95" s="100"/>
      <c r="BR95" s="88"/>
      <c r="CE95" s="27"/>
      <c r="CQ95" s="27"/>
      <c r="DC95" s="27"/>
    </row>
    <row r="96" spans="67:107" ht="15.75">
      <c r="BO96" s="85"/>
      <c r="BP96" s="101"/>
      <c r="BQ96" s="100"/>
      <c r="BR96" s="88"/>
      <c r="CE96" s="27"/>
      <c r="CQ96" s="27"/>
      <c r="DC96" s="27"/>
    </row>
    <row r="97" spans="67:107" ht="15.75">
      <c r="BO97" s="85"/>
      <c r="BP97" s="101"/>
      <c r="BQ97" s="100"/>
      <c r="BR97" s="88"/>
      <c r="CE97" s="27"/>
      <c r="CQ97" s="27"/>
      <c r="DC97" s="27"/>
    </row>
    <row r="98" spans="67:107" ht="15.75">
      <c r="BO98" s="85"/>
      <c r="BP98" s="101"/>
      <c r="BQ98" s="100"/>
      <c r="BR98" s="88"/>
      <c r="CE98" s="27"/>
      <c r="CQ98" s="27"/>
      <c r="DC98" s="27"/>
    </row>
    <row r="99" spans="67:107" ht="15.75">
      <c r="BO99" s="85"/>
      <c r="BP99" s="101"/>
      <c r="BQ99" s="100"/>
      <c r="BR99" s="88"/>
      <c r="CE99" s="27"/>
      <c r="CQ99" s="27"/>
      <c r="DC99" s="27"/>
    </row>
    <row r="100" spans="67:107" ht="15.75">
      <c r="BO100" s="85"/>
      <c r="BP100" s="101"/>
      <c r="BQ100" s="100"/>
      <c r="BR100" s="88"/>
      <c r="CE100" s="27"/>
      <c r="CQ100" s="27"/>
      <c r="DC100" s="27"/>
    </row>
    <row r="101" spans="67:107" ht="15.75">
      <c r="BO101" s="85"/>
      <c r="BP101" s="101"/>
      <c r="BQ101" s="100"/>
      <c r="BR101" s="88"/>
      <c r="CE101" s="27"/>
      <c r="CQ101" s="27"/>
      <c r="DC101" s="27"/>
    </row>
    <row r="102" spans="67:107" ht="15.75">
      <c r="BO102" s="85"/>
      <c r="BP102" s="101"/>
      <c r="BQ102" s="100"/>
      <c r="BR102" s="88"/>
      <c r="CE102" s="27"/>
      <c r="CQ102" s="27"/>
      <c r="DC102" s="27"/>
    </row>
    <row r="103" spans="67:107" ht="15.75">
      <c r="BO103" s="85"/>
      <c r="BP103" s="101"/>
      <c r="BQ103" s="100"/>
      <c r="BR103" s="88"/>
      <c r="CE103" s="27"/>
      <c r="CQ103" s="27"/>
      <c r="DC103" s="27"/>
    </row>
    <row r="104" spans="67:107" ht="15.75">
      <c r="BO104" s="85"/>
      <c r="BP104" s="101"/>
      <c r="BQ104" s="100"/>
      <c r="BR104" s="88"/>
      <c r="CE104" s="27"/>
      <c r="CQ104" s="27"/>
      <c r="DC104" s="27"/>
    </row>
    <row r="105" spans="67:107" ht="15.75">
      <c r="BO105" s="85"/>
      <c r="BP105" s="101"/>
      <c r="BQ105" s="100"/>
      <c r="BR105" s="88"/>
      <c r="CE105" s="27"/>
      <c r="CQ105" s="27"/>
      <c r="DC105" s="27"/>
    </row>
    <row r="106" spans="67:107" ht="15.75">
      <c r="BO106" s="85"/>
      <c r="BP106" s="101"/>
      <c r="BQ106" s="100"/>
      <c r="BR106" s="88"/>
      <c r="CE106" s="27"/>
      <c r="CQ106" s="27"/>
      <c r="DC106" s="27"/>
    </row>
    <row r="107" spans="67:107" ht="15.75">
      <c r="BO107" s="85"/>
      <c r="BP107" s="101"/>
      <c r="BQ107" s="100"/>
      <c r="BR107" s="88"/>
      <c r="CE107" s="27"/>
      <c r="CQ107" s="27"/>
      <c r="DC107" s="27"/>
    </row>
    <row r="108" spans="67:107" ht="15.75">
      <c r="BO108" s="85"/>
      <c r="BP108" s="101"/>
      <c r="BQ108" s="100"/>
      <c r="BR108" s="88"/>
      <c r="CE108" s="27"/>
      <c r="CQ108" s="27"/>
      <c r="DC108" s="27"/>
    </row>
    <row r="109" spans="67:107" ht="15.75">
      <c r="BO109" s="85"/>
      <c r="BP109" s="101"/>
      <c r="BQ109" s="100"/>
      <c r="BR109" s="88"/>
      <c r="CE109" s="27"/>
      <c r="CQ109" s="27"/>
      <c r="DC109" s="27"/>
    </row>
    <row r="110" spans="67:107" ht="15.75">
      <c r="BO110" s="85"/>
      <c r="BP110" s="101"/>
      <c r="BQ110" s="100"/>
      <c r="BR110" s="88"/>
      <c r="CE110" s="27"/>
      <c r="CQ110" s="27"/>
      <c r="DC110" s="27"/>
    </row>
    <row r="111" spans="67:107" ht="15.75">
      <c r="BO111" s="85"/>
      <c r="BP111" s="101"/>
      <c r="BQ111" s="100"/>
      <c r="BR111" s="88"/>
      <c r="CE111" s="27"/>
      <c r="CQ111" s="27"/>
      <c r="DC111" s="27"/>
    </row>
    <row r="112" spans="67:107" ht="15.75">
      <c r="BO112" s="85"/>
      <c r="BP112" s="101"/>
      <c r="BQ112" s="100"/>
      <c r="BR112" s="88"/>
      <c r="CE112" s="27"/>
      <c r="CQ112" s="27"/>
      <c r="DC112" s="27"/>
    </row>
    <row r="113" spans="67:107" ht="15.75">
      <c r="BO113" s="85"/>
      <c r="BP113" s="101"/>
      <c r="BQ113" s="100"/>
      <c r="BR113" s="88"/>
      <c r="CE113" s="27"/>
      <c r="CQ113" s="27"/>
      <c r="DC113" s="27"/>
    </row>
    <row r="114" spans="67:107" ht="15.75">
      <c r="BO114" s="85"/>
      <c r="BP114" s="101"/>
      <c r="BQ114" s="100"/>
      <c r="BR114" s="88"/>
      <c r="CE114" s="27"/>
      <c r="CQ114" s="27"/>
      <c r="DC114" s="27"/>
    </row>
    <row r="115" spans="67:107" ht="15.75">
      <c r="BO115" s="85"/>
      <c r="BP115" s="101"/>
      <c r="BQ115" s="100"/>
      <c r="BR115" s="88"/>
      <c r="CE115" s="27"/>
      <c r="CQ115" s="27"/>
      <c r="DC115" s="27"/>
    </row>
    <row r="116" spans="67:107" ht="15.75">
      <c r="BO116" s="85"/>
      <c r="BP116" s="101"/>
      <c r="BQ116" s="100"/>
      <c r="BR116" s="88"/>
      <c r="CE116" s="27"/>
      <c r="CQ116" s="27"/>
      <c r="DC116" s="27"/>
    </row>
    <row r="117" spans="67:107" ht="15.75">
      <c r="BO117" s="85"/>
      <c r="BP117" s="101"/>
      <c r="BQ117" s="100"/>
      <c r="BR117" s="88"/>
      <c r="CE117" s="27"/>
      <c r="CQ117" s="27"/>
      <c r="DC117" s="27"/>
    </row>
    <row r="118" spans="67:107" ht="15.75">
      <c r="BO118" s="85"/>
      <c r="BP118" s="101"/>
      <c r="BQ118" s="100"/>
      <c r="BR118" s="88"/>
      <c r="CE118" s="27"/>
      <c r="CQ118" s="27"/>
      <c r="DC118" s="27"/>
    </row>
    <row r="119" spans="67:107" ht="15.75">
      <c r="BO119" s="85"/>
      <c r="BP119" s="101"/>
      <c r="BQ119" s="100"/>
      <c r="BR119" s="88"/>
      <c r="CE119" s="27"/>
      <c r="CQ119" s="27"/>
      <c r="DC119" s="27"/>
    </row>
    <row r="120" spans="67:107" ht="15.75">
      <c r="BO120" s="85"/>
      <c r="BP120" s="101"/>
      <c r="BQ120" s="100"/>
      <c r="BR120" s="88"/>
      <c r="CE120" s="27"/>
      <c r="CQ120" s="27"/>
      <c r="DC120" s="27"/>
    </row>
    <row r="121" spans="67:107" ht="15.75">
      <c r="BO121" s="85"/>
      <c r="BP121" s="101"/>
      <c r="BQ121" s="100"/>
      <c r="BR121" s="88"/>
      <c r="CE121" s="27"/>
      <c r="CQ121" s="27"/>
      <c r="DC121" s="27"/>
    </row>
    <row r="122" spans="67:107" ht="15.75">
      <c r="BO122" s="85"/>
      <c r="BP122" s="101"/>
      <c r="BQ122" s="100"/>
      <c r="BR122" s="88"/>
      <c r="CE122" s="27"/>
      <c r="CQ122" s="27"/>
      <c r="DC122" s="27"/>
    </row>
    <row r="123" spans="67:107" ht="15.75">
      <c r="BO123" s="85"/>
      <c r="BP123" s="101"/>
      <c r="BQ123" s="100"/>
      <c r="BR123" s="88"/>
      <c r="CE123" s="27"/>
      <c r="CQ123" s="27"/>
      <c r="DC123" s="27"/>
    </row>
    <row r="124" spans="67:107" ht="15.75">
      <c r="BO124" s="85"/>
      <c r="BP124" s="101"/>
      <c r="BQ124" s="100"/>
      <c r="BR124" s="88"/>
      <c r="CE124" s="27"/>
      <c r="CQ124" s="27"/>
      <c r="DC124" s="27"/>
    </row>
    <row r="125" spans="67:107" ht="15.75">
      <c r="BO125" s="86"/>
      <c r="BP125" s="101"/>
      <c r="BQ125" s="100"/>
      <c r="BR125" s="88"/>
      <c r="CE125" s="27"/>
      <c r="CQ125" s="27"/>
      <c r="DC125" s="27"/>
    </row>
    <row r="126" spans="67:107">
      <c r="CE126" s="27"/>
      <c r="CQ126" s="27"/>
      <c r="DC126" s="27"/>
    </row>
    <row r="127" spans="67:107">
      <c r="CE127" s="27"/>
      <c r="CQ127" s="27"/>
      <c r="DC127" s="27"/>
    </row>
    <row r="128" spans="67:107">
      <c r="CE128" s="27"/>
      <c r="CQ128" s="27"/>
      <c r="DC128" s="27"/>
    </row>
    <row r="129" spans="83:107">
      <c r="CE129" s="27"/>
      <c r="CQ129" s="27"/>
      <c r="DC129" s="27"/>
    </row>
    <row r="130" spans="83:107">
      <c r="CE130" s="27"/>
      <c r="CQ130" s="27"/>
      <c r="DC130" s="27"/>
    </row>
    <row r="131" spans="83:107">
      <c r="CE131" s="27"/>
      <c r="CQ131" s="27"/>
      <c r="DC131" s="27"/>
    </row>
    <row r="132" spans="83:107">
      <c r="CE132" s="27"/>
      <c r="CQ132" s="27"/>
      <c r="DC132" s="27"/>
    </row>
    <row r="133" spans="83:107">
      <c r="CE133" s="27"/>
      <c r="CQ133" s="27"/>
      <c r="DC133" s="27"/>
    </row>
    <row r="134" spans="83:107">
      <c r="CE134" s="27"/>
      <c r="CQ134" s="27"/>
      <c r="DC134" s="27"/>
    </row>
    <row r="135" spans="83:107">
      <c r="CE135" s="27"/>
      <c r="CQ135" s="27"/>
      <c r="DC135" s="27"/>
    </row>
    <row r="136" spans="83:107">
      <c r="CE136" s="27"/>
      <c r="CQ136" s="27"/>
      <c r="DC136" s="27"/>
    </row>
    <row r="137" spans="83:107">
      <c r="CE137" s="27"/>
      <c r="CQ137" s="27"/>
      <c r="DC137" s="27"/>
    </row>
    <row r="138" spans="83:107">
      <c r="CE138" s="27"/>
      <c r="CQ138" s="27"/>
      <c r="DC138" s="27"/>
    </row>
    <row r="139" spans="83:107">
      <c r="CE139" s="27"/>
      <c r="CQ139" s="27"/>
      <c r="DC139" s="27"/>
    </row>
    <row r="140" spans="83:107">
      <c r="CE140" s="27"/>
      <c r="CQ140" s="27"/>
      <c r="DC140" s="27"/>
    </row>
    <row r="141" spans="83:107">
      <c r="CE141" s="27"/>
      <c r="CQ141" s="27"/>
      <c r="DC141" s="27"/>
    </row>
    <row r="142" spans="83:107">
      <c r="CE142" s="27"/>
      <c r="CQ142" s="27"/>
      <c r="DC142" s="27"/>
    </row>
    <row r="143" spans="83:107">
      <c r="CE143" s="27"/>
      <c r="CQ143" s="27"/>
      <c r="DC143" s="27"/>
    </row>
    <row r="144" spans="83:107">
      <c r="CE144" s="27"/>
      <c r="CQ144" s="27"/>
      <c r="DC144" s="27"/>
    </row>
    <row r="145" spans="83:107">
      <c r="CE145" s="27"/>
      <c r="CQ145" s="27"/>
      <c r="DC145" s="27"/>
    </row>
    <row r="146" spans="83:107">
      <c r="CE146" s="27"/>
      <c r="CQ146" s="27"/>
      <c r="DC146" s="27"/>
    </row>
    <row r="147" spans="83:107">
      <c r="CE147" s="27"/>
      <c r="CQ147" s="27"/>
      <c r="DC147" s="27"/>
    </row>
    <row r="148" spans="83:107">
      <c r="CE148" s="27"/>
      <c r="CQ148" s="27"/>
      <c r="DC148" s="27"/>
    </row>
    <row r="149" spans="83:107">
      <c r="CE149" s="27"/>
      <c r="CQ149" s="27"/>
      <c r="DC149" s="27"/>
    </row>
    <row r="150" spans="83:107">
      <c r="CE150" s="27"/>
      <c r="CQ150" s="27"/>
      <c r="DC150" s="27"/>
    </row>
    <row r="151" spans="83:107">
      <c r="CE151" s="27"/>
      <c r="CQ151" s="27"/>
      <c r="DC151" s="27"/>
    </row>
    <row r="152" spans="83:107">
      <c r="CE152" s="27"/>
      <c r="CQ152" s="27"/>
      <c r="DC152" s="27"/>
    </row>
    <row r="153" spans="83:107">
      <c r="CE153" s="27"/>
      <c r="CQ153" s="27"/>
      <c r="DC153" s="27"/>
    </row>
    <row r="154" spans="83:107">
      <c r="CE154" s="27"/>
      <c r="CQ154" s="27"/>
      <c r="DC154" s="27"/>
    </row>
    <row r="155" spans="83:107">
      <c r="CE155" s="27"/>
      <c r="CQ155" s="27"/>
      <c r="DC155" s="27"/>
    </row>
    <row r="156" spans="83:107">
      <c r="CE156" s="27"/>
      <c r="CQ156" s="27"/>
      <c r="DC156" s="27"/>
    </row>
    <row r="157" spans="83:107">
      <c r="CE157" s="27"/>
      <c r="CQ157" s="27"/>
      <c r="DC157" s="27"/>
    </row>
    <row r="158" spans="83:107">
      <c r="CE158" s="27"/>
      <c r="CQ158" s="27"/>
      <c r="DC158" s="27"/>
    </row>
    <row r="159" spans="83:107">
      <c r="CE159" s="27"/>
      <c r="CQ159" s="27"/>
      <c r="DC159" s="27"/>
    </row>
    <row r="160" spans="83:107">
      <c r="CE160" s="27"/>
      <c r="CQ160" s="27"/>
      <c r="DC160" s="27"/>
    </row>
    <row r="161" spans="83:107">
      <c r="CE161" s="27"/>
      <c r="CQ161" s="27"/>
      <c r="DC161" s="27"/>
    </row>
    <row r="162" spans="83:107">
      <c r="CE162" s="27"/>
      <c r="CQ162" s="27"/>
      <c r="DC162" s="27"/>
    </row>
    <row r="163" spans="83:107">
      <c r="CE163" s="27"/>
      <c r="CQ163" s="27"/>
      <c r="DC163" s="27"/>
    </row>
    <row r="164" spans="83:107">
      <c r="CE164" s="27"/>
      <c r="CQ164" s="27"/>
      <c r="DC164" s="27"/>
    </row>
    <row r="165" spans="83:107">
      <c r="CE165" s="27"/>
      <c r="CQ165" s="27"/>
      <c r="DC165" s="27"/>
    </row>
    <row r="166" spans="83:107">
      <c r="CE166" s="27"/>
      <c r="CQ166" s="27"/>
      <c r="DC166" s="27"/>
    </row>
    <row r="167" spans="83:107">
      <c r="CE167" s="27"/>
      <c r="CQ167" s="27"/>
      <c r="DC167" s="27"/>
    </row>
    <row r="168" spans="83:107">
      <c r="CE168" s="27"/>
      <c r="CQ168" s="27"/>
      <c r="DC168" s="27"/>
    </row>
    <row r="169" spans="83:107">
      <c r="CE169" s="27"/>
      <c r="CQ169" s="27"/>
      <c r="DC169" s="27"/>
    </row>
    <row r="170" spans="83:107">
      <c r="CE170" s="27"/>
      <c r="CQ170" s="27"/>
      <c r="DC170" s="27"/>
    </row>
    <row r="171" spans="83:107">
      <c r="CE171" s="27"/>
      <c r="CQ171" s="27"/>
      <c r="DC171" s="27"/>
    </row>
    <row r="172" spans="83:107">
      <c r="CE172" s="27"/>
      <c r="CQ172" s="27"/>
      <c r="DC172" s="27"/>
    </row>
    <row r="173" spans="83:107">
      <c r="CE173" s="27"/>
      <c r="CQ173" s="27"/>
      <c r="DC173" s="27"/>
    </row>
    <row r="174" spans="83:107">
      <c r="CE174" s="27"/>
      <c r="CQ174" s="27"/>
      <c r="DC174" s="27"/>
    </row>
    <row r="175" spans="83:107">
      <c r="CE175" s="27"/>
      <c r="CQ175" s="27"/>
      <c r="DC175" s="27"/>
    </row>
    <row r="176" spans="83:107">
      <c r="CE176" s="27"/>
      <c r="CQ176" s="27"/>
      <c r="DC176" s="27"/>
    </row>
    <row r="177" spans="83:107">
      <c r="CE177" s="27"/>
      <c r="CQ177" s="27"/>
      <c r="DC177" s="27"/>
    </row>
    <row r="178" spans="83:107">
      <c r="CE178" s="27"/>
      <c r="CQ178" s="27"/>
      <c r="DC178" s="27"/>
    </row>
    <row r="179" spans="83:107">
      <c r="CE179" s="27"/>
      <c r="CQ179" s="27"/>
      <c r="DC179" s="27"/>
    </row>
    <row r="180" spans="83:107">
      <c r="CE180" s="27"/>
      <c r="CQ180" s="27"/>
      <c r="DC180" s="27"/>
    </row>
    <row r="181" spans="83:107">
      <c r="CE181" s="27"/>
      <c r="CQ181" s="27"/>
      <c r="DC181" s="27"/>
    </row>
    <row r="182" spans="83:107">
      <c r="CE182" s="27"/>
      <c r="CQ182" s="27"/>
      <c r="DC182" s="27"/>
    </row>
    <row r="183" spans="83:107">
      <c r="CE183" s="27"/>
      <c r="CQ183" s="27"/>
      <c r="DC183" s="27"/>
    </row>
    <row r="184" spans="83:107">
      <c r="CE184" s="27"/>
      <c r="CQ184" s="27"/>
      <c r="DC184" s="27"/>
    </row>
    <row r="185" spans="83:107">
      <c r="CE185" s="27"/>
      <c r="CQ185" s="27"/>
      <c r="DC185" s="27"/>
    </row>
    <row r="186" spans="83:107">
      <c r="CE186" s="27"/>
      <c r="CQ186" s="27"/>
      <c r="DC186" s="27"/>
    </row>
    <row r="187" spans="83:107">
      <c r="CE187" s="27"/>
      <c r="CQ187" s="27"/>
      <c r="DC187" s="27"/>
    </row>
    <row r="188" spans="83:107">
      <c r="CE188" s="27"/>
      <c r="CQ188" s="27"/>
      <c r="DC188" s="27"/>
    </row>
    <row r="189" spans="83:107">
      <c r="CE189" s="27"/>
      <c r="CQ189" s="27"/>
      <c r="DC189" s="27"/>
    </row>
    <row r="190" spans="83:107">
      <c r="CE190" s="27"/>
      <c r="CQ190" s="27"/>
      <c r="DC190" s="27"/>
    </row>
    <row r="191" spans="83:107">
      <c r="CE191" s="27"/>
      <c r="CQ191" s="27"/>
      <c r="DC191" s="27"/>
    </row>
    <row r="192" spans="83:107">
      <c r="CE192" s="27"/>
      <c r="CQ192" s="27"/>
      <c r="DC192" s="27"/>
    </row>
    <row r="193" spans="83:107">
      <c r="CE193" s="27"/>
      <c r="CQ193" s="27"/>
      <c r="DC193" s="27"/>
    </row>
    <row r="194" spans="83:107">
      <c r="CE194" s="27"/>
      <c r="CQ194" s="27"/>
      <c r="DC194" s="27"/>
    </row>
    <row r="195" spans="83:107">
      <c r="CE195" s="27"/>
      <c r="CQ195" s="27"/>
      <c r="DC195" s="27"/>
    </row>
    <row r="196" spans="83:107">
      <c r="CE196" s="27"/>
      <c r="CQ196" s="27"/>
      <c r="DC196" s="27"/>
    </row>
    <row r="197" spans="83:107">
      <c r="CE197" s="27"/>
      <c r="CQ197" s="27"/>
      <c r="DC197" s="27"/>
    </row>
    <row r="198" spans="83:107">
      <c r="CE198" s="27"/>
      <c r="CQ198" s="27"/>
      <c r="DC198" s="27"/>
    </row>
    <row r="199" spans="83:107">
      <c r="CE199" s="27"/>
      <c r="CQ199" s="27"/>
      <c r="DC199" s="27"/>
    </row>
    <row r="200" spans="83:107">
      <c r="CE200" s="27"/>
      <c r="CQ200" s="27"/>
      <c r="DC200" s="27"/>
    </row>
    <row r="201" spans="83:107">
      <c r="CE201" s="27"/>
      <c r="CQ201" s="27"/>
      <c r="DC201" s="27"/>
    </row>
    <row r="202" spans="83:107">
      <c r="CE202" s="27"/>
      <c r="CQ202" s="27"/>
      <c r="DC202" s="27"/>
    </row>
    <row r="203" spans="83:107">
      <c r="CE203" s="27"/>
      <c r="CQ203" s="27"/>
      <c r="DC203" s="27"/>
    </row>
    <row r="204" spans="83:107">
      <c r="CE204" s="27"/>
      <c r="CQ204" s="27"/>
      <c r="DC204" s="27"/>
    </row>
    <row r="205" spans="83:107">
      <c r="CE205" s="27"/>
      <c r="CQ205" s="27"/>
      <c r="DC205" s="27"/>
    </row>
    <row r="206" spans="83:107">
      <c r="CE206" s="27"/>
      <c r="CQ206" s="27"/>
      <c r="DC206" s="27"/>
    </row>
    <row r="207" spans="83:107">
      <c r="CE207" s="27"/>
      <c r="CQ207" s="27"/>
      <c r="DC207" s="27"/>
    </row>
    <row r="208" spans="83:107">
      <c r="CE208" s="27"/>
      <c r="CQ208" s="27"/>
      <c r="DC208" s="27"/>
    </row>
    <row r="209" spans="83:107">
      <c r="CE209" s="27"/>
      <c r="CQ209" s="27"/>
      <c r="DC209" s="27"/>
    </row>
    <row r="210" spans="83:107">
      <c r="CE210" s="27"/>
      <c r="CQ210" s="27"/>
      <c r="DC210" s="27"/>
    </row>
    <row r="211" spans="83:107">
      <c r="CE211" s="27"/>
      <c r="CQ211" s="27"/>
      <c r="DC211" s="27"/>
    </row>
    <row r="212" spans="83:107">
      <c r="CE212" s="27"/>
      <c r="CQ212" s="27"/>
      <c r="DC212" s="27"/>
    </row>
    <row r="213" spans="83:107">
      <c r="CE213" s="27"/>
      <c r="CQ213" s="27"/>
      <c r="DC213" s="27"/>
    </row>
    <row r="214" spans="83:107">
      <c r="CE214" s="27"/>
      <c r="CQ214" s="27"/>
      <c r="DC214" s="27"/>
    </row>
    <row r="215" spans="83:107">
      <c r="CE215" s="27"/>
      <c r="CQ215" s="27"/>
      <c r="DC215" s="27"/>
    </row>
    <row r="216" spans="83:107">
      <c r="CE216" s="27"/>
      <c r="CQ216" s="27"/>
      <c r="DC216" s="27"/>
    </row>
    <row r="217" spans="83:107">
      <c r="CE217" s="27"/>
      <c r="CQ217" s="27"/>
      <c r="DC217" s="27"/>
    </row>
    <row r="218" spans="83:107">
      <c r="CE218" s="27"/>
      <c r="CQ218" s="27"/>
      <c r="DC218" s="27"/>
    </row>
    <row r="219" spans="83:107">
      <c r="CE219" s="27"/>
      <c r="CQ219" s="27"/>
      <c r="DC219" s="27"/>
    </row>
    <row r="220" spans="83:107">
      <c r="CE220" s="27"/>
      <c r="CQ220" s="27"/>
      <c r="DC220" s="27"/>
    </row>
    <row r="221" spans="83:107">
      <c r="CE221" s="27"/>
      <c r="CQ221" s="27"/>
      <c r="DC221" s="27"/>
    </row>
    <row r="222" spans="83:107">
      <c r="CE222" s="27"/>
      <c r="CQ222" s="27"/>
      <c r="DC222" s="27"/>
    </row>
    <row r="223" spans="83:107">
      <c r="CE223" s="27"/>
      <c r="CQ223" s="27"/>
      <c r="DC223" s="27"/>
    </row>
    <row r="224" spans="83:107">
      <c r="CE224" s="27"/>
      <c r="CQ224" s="27"/>
      <c r="DC224" s="27"/>
    </row>
    <row r="225" spans="83:107">
      <c r="CE225" s="27"/>
      <c r="CQ225" s="27"/>
      <c r="DC225" s="27"/>
    </row>
    <row r="226" spans="83:107">
      <c r="CE226" s="27"/>
      <c r="CQ226" s="27"/>
      <c r="DC226" s="27"/>
    </row>
    <row r="227" spans="83:107">
      <c r="CE227" s="27"/>
      <c r="CQ227" s="27"/>
      <c r="DC227" s="27"/>
    </row>
    <row r="228" spans="83:107">
      <c r="CE228" s="27"/>
      <c r="CQ228" s="27"/>
      <c r="DC228" s="27"/>
    </row>
    <row r="229" spans="83:107">
      <c r="CE229" s="27"/>
      <c r="CQ229" s="27"/>
      <c r="DC229" s="27"/>
    </row>
    <row r="230" spans="83:107">
      <c r="CE230" s="27"/>
      <c r="CQ230" s="27"/>
      <c r="DC230" s="27"/>
    </row>
    <row r="231" spans="83:107">
      <c r="CE231" s="27"/>
      <c r="CQ231" s="27"/>
      <c r="DC231" s="27"/>
    </row>
    <row r="232" spans="83:107">
      <c r="CE232" s="27"/>
      <c r="CQ232" s="27"/>
      <c r="DC232" s="27"/>
    </row>
    <row r="233" spans="83:107">
      <c r="CE233" s="27"/>
      <c r="CQ233" s="27"/>
      <c r="DC233" s="27"/>
    </row>
    <row r="234" spans="83:107">
      <c r="CE234" s="27"/>
      <c r="CQ234" s="27"/>
      <c r="DC234" s="27"/>
    </row>
    <row r="235" spans="83:107">
      <c r="CE235" s="27"/>
      <c r="CQ235" s="27"/>
      <c r="DC235" s="27"/>
    </row>
    <row r="236" spans="83:107">
      <c r="CE236" s="27"/>
      <c r="CQ236" s="27"/>
      <c r="DC236" s="27"/>
    </row>
    <row r="237" spans="83:107">
      <c r="CE237" s="27"/>
      <c r="CQ237" s="27"/>
      <c r="DC237" s="27"/>
    </row>
    <row r="238" spans="83:107">
      <c r="CE238" s="27"/>
      <c r="CQ238" s="27"/>
      <c r="DC238" s="27"/>
    </row>
    <row r="239" spans="83:107">
      <c r="CE239" s="27"/>
      <c r="CQ239" s="27"/>
      <c r="DC239" s="27"/>
    </row>
    <row r="240" spans="83:107">
      <c r="CE240" s="27"/>
      <c r="CQ240" s="27"/>
      <c r="DC240" s="27"/>
    </row>
    <row r="241" spans="83:107">
      <c r="CE241" s="27"/>
      <c r="CQ241" s="27"/>
      <c r="DC241" s="27"/>
    </row>
    <row r="242" spans="83:107">
      <c r="CE242" s="27"/>
      <c r="CQ242" s="27"/>
      <c r="DC242" s="27"/>
    </row>
    <row r="243" spans="83:107">
      <c r="CE243" s="27"/>
      <c r="CQ243" s="27"/>
      <c r="DC243" s="27"/>
    </row>
    <row r="244" spans="83:107">
      <c r="CE244" s="27"/>
      <c r="CQ244" s="27"/>
      <c r="DC244" s="27"/>
    </row>
    <row r="245" spans="83:107">
      <c r="CE245" s="27"/>
      <c r="CQ245" s="27"/>
      <c r="DC245" s="27"/>
    </row>
    <row r="246" spans="83:107">
      <c r="CE246" s="27"/>
      <c r="CQ246" s="27"/>
      <c r="DC246" s="27"/>
    </row>
    <row r="247" spans="83:107">
      <c r="CE247" s="27"/>
      <c r="CQ247" s="27"/>
      <c r="DC247" s="27"/>
    </row>
    <row r="248" spans="83:107">
      <c r="CE248" s="27"/>
      <c r="CQ248" s="27"/>
      <c r="DC248" s="27"/>
    </row>
    <row r="249" spans="83:107">
      <c r="CE249" s="27"/>
      <c r="CQ249" s="27"/>
      <c r="DC249" s="27"/>
    </row>
    <row r="250" spans="83:107">
      <c r="CE250" s="27"/>
      <c r="CQ250" s="27"/>
      <c r="DC250" s="27"/>
    </row>
    <row r="251" spans="83:107">
      <c r="CE251" s="27"/>
      <c r="CQ251" s="27"/>
      <c r="DC251" s="27"/>
    </row>
    <row r="252" spans="83:107">
      <c r="CE252" s="27"/>
      <c r="CQ252" s="27"/>
      <c r="DC252" s="27"/>
    </row>
    <row r="253" spans="83:107">
      <c r="CE253" s="27"/>
      <c r="CQ253" s="27"/>
      <c r="DC253" s="27"/>
    </row>
    <row r="254" spans="83:107">
      <c r="CE254" s="27"/>
      <c r="CQ254" s="27"/>
      <c r="DC254" s="27"/>
    </row>
    <row r="255" spans="83:107">
      <c r="CE255" s="27"/>
      <c r="CQ255" s="27"/>
      <c r="DC255" s="27"/>
    </row>
    <row r="256" spans="83:107">
      <c r="CE256" s="27"/>
      <c r="CQ256" s="27"/>
      <c r="DC256" s="27"/>
    </row>
    <row r="257" spans="83:107">
      <c r="CE257" s="27"/>
      <c r="CQ257" s="27"/>
      <c r="DC257" s="27"/>
    </row>
    <row r="258" spans="83:107">
      <c r="CE258" s="27"/>
      <c r="CQ258" s="27"/>
      <c r="DC258" s="27"/>
    </row>
    <row r="259" spans="83:107">
      <c r="CE259" s="27"/>
      <c r="CQ259" s="27"/>
      <c r="DC259" s="27"/>
    </row>
    <row r="260" spans="83:107">
      <c r="CE260" s="27"/>
      <c r="CQ260" s="27"/>
      <c r="DC260" s="27"/>
    </row>
    <row r="261" spans="83:107">
      <c r="CE261" s="27"/>
      <c r="CQ261" s="27"/>
      <c r="DC261" s="27"/>
    </row>
    <row r="262" spans="83:107">
      <c r="CE262" s="27"/>
      <c r="CQ262" s="27"/>
      <c r="DC262" s="27"/>
    </row>
    <row r="263" spans="83:107">
      <c r="CE263" s="27"/>
      <c r="CQ263" s="27"/>
      <c r="DC263" s="27"/>
    </row>
    <row r="264" spans="83:107">
      <c r="CE264" s="27"/>
      <c r="CQ264" s="27"/>
      <c r="DC264" s="27"/>
    </row>
    <row r="265" spans="83:107">
      <c r="CE265" s="27"/>
      <c r="CQ265" s="27"/>
      <c r="DC265" s="27"/>
    </row>
    <row r="266" spans="83:107">
      <c r="CE266" s="27"/>
      <c r="CQ266" s="27"/>
      <c r="DC266" s="27"/>
    </row>
    <row r="267" spans="83:107">
      <c r="CE267" s="27"/>
      <c r="CQ267" s="27"/>
      <c r="DC267" s="27"/>
    </row>
    <row r="268" spans="83:107">
      <c r="CE268" s="27"/>
      <c r="CQ268" s="27"/>
      <c r="DC268" s="27"/>
    </row>
    <row r="269" spans="83:107">
      <c r="CE269" s="27"/>
      <c r="CQ269" s="27"/>
      <c r="DC269" s="27"/>
    </row>
    <row r="270" spans="83:107">
      <c r="CE270" s="27"/>
      <c r="CQ270" s="27"/>
      <c r="DC270" s="27"/>
    </row>
    <row r="271" spans="83:107">
      <c r="CE271" s="27"/>
      <c r="CQ271" s="27"/>
      <c r="DC271" s="27"/>
    </row>
    <row r="272" spans="83:107">
      <c r="CE272" s="27"/>
      <c r="CQ272" s="27"/>
      <c r="DC272" s="27"/>
    </row>
    <row r="273" spans="83:107">
      <c r="CE273" s="27"/>
      <c r="CQ273" s="27"/>
      <c r="DC273" s="27"/>
    </row>
    <row r="274" spans="83:107">
      <c r="CE274" s="27"/>
      <c r="CQ274" s="27"/>
      <c r="DC274" s="27"/>
    </row>
    <row r="275" spans="83:107">
      <c r="CE275" s="27"/>
      <c r="CQ275" s="27"/>
      <c r="DC275" s="27"/>
    </row>
    <row r="276" spans="83:107">
      <c r="CE276" s="27"/>
      <c r="CQ276" s="27"/>
      <c r="DC276" s="27"/>
    </row>
    <row r="277" spans="83:107">
      <c r="CE277" s="27"/>
      <c r="CQ277" s="27"/>
      <c r="DC277" s="27"/>
    </row>
    <row r="278" spans="83:107">
      <c r="CE278" s="27"/>
      <c r="CQ278" s="27"/>
      <c r="DC278" s="27"/>
    </row>
    <row r="279" spans="83:107">
      <c r="CE279" s="27"/>
      <c r="CQ279" s="27"/>
      <c r="DC279" s="27"/>
    </row>
    <row r="280" spans="83:107">
      <c r="CE280" s="27"/>
      <c r="CQ280" s="27"/>
      <c r="DC280" s="27"/>
    </row>
    <row r="281" spans="83:107">
      <c r="CE281" s="27"/>
      <c r="CQ281" s="27"/>
      <c r="DC281" s="27"/>
    </row>
    <row r="282" spans="83:107">
      <c r="CE282" s="27"/>
      <c r="CQ282" s="27"/>
      <c r="DC282" s="27"/>
    </row>
    <row r="283" spans="83:107">
      <c r="CE283" s="27"/>
      <c r="CQ283" s="27"/>
      <c r="DC283" s="27"/>
    </row>
    <row r="284" spans="83:107">
      <c r="CE284" s="27"/>
      <c r="CQ284" s="27"/>
      <c r="DC284" s="27"/>
    </row>
    <row r="285" spans="83:107">
      <c r="CE285" s="27"/>
      <c r="CQ285" s="27"/>
      <c r="DC285" s="27"/>
    </row>
    <row r="286" spans="83:107">
      <c r="CE286" s="27"/>
      <c r="CQ286" s="27"/>
      <c r="DC286" s="27"/>
    </row>
    <row r="287" spans="83:107">
      <c r="CE287" s="27"/>
      <c r="CQ287" s="27"/>
      <c r="DC287" s="27"/>
    </row>
    <row r="288" spans="83:107">
      <c r="CE288" s="27"/>
      <c r="CQ288" s="27"/>
      <c r="DC288" s="27"/>
    </row>
    <row r="289" spans="83:107">
      <c r="CE289" s="27"/>
      <c r="CQ289" s="27"/>
      <c r="DC289" s="27"/>
    </row>
    <row r="290" spans="83:107">
      <c r="CE290" s="27"/>
      <c r="CQ290" s="27"/>
      <c r="DC290" s="27"/>
    </row>
    <row r="291" spans="83:107">
      <c r="CE291" s="27"/>
      <c r="CQ291" s="27"/>
      <c r="DC291" s="27"/>
    </row>
    <row r="292" spans="83:107">
      <c r="CE292" s="27"/>
      <c r="CQ292" s="27"/>
      <c r="DC292" s="27"/>
    </row>
    <row r="293" spans="83:107">
      <c r="CE293" s="27"/>
      <c r="CQ293" s="27"/>
      <c r="DC293" s="27"/>
    </row>
    <row r="294" spans="83:107">
      <c r="CE294" s="27"/>
      <c r="CQ294" s="27"/>
      <c r="DC294" s="27"/>
    </row>
    <row r="295" spans="83:107">
      <c r="CE295" s="27"/>
      <c r="CQ295" s="27"/>
      <c r="DC295" s="27"/>
    </row>
    <row r="296" spans="83:107">
      <c r="CE296" s="27"/>
      <c r="CQ296" s="27"/>
      <c r="DC296" s="27"/>
    </row>
    <row r="297" spans="83:107">
      <c r="CE297" s="27"/>
      <c r="CQ297" s="27"/>
      <c r="DC297" s="27"/>
    </row>
    <row r="298" spans="83:107">
      <c r="CE298" s="27"/>
      <c r="CQ298" s="27"/>
      <c r="DC298" s="27"/>
    </row>
    <row r="299" spans="83:107">
      <c r="CE299" s="27"/>
      <c r="CQ299" s="27"/>
      <c r="DC299" s="27"/>
    </row>
    <row r="300" spans="83:107">
      <c r="CE300" s="27"/>
      <c r="CQ300" s="27"/>
      <c r="DC300" s="27"/>
    </row>
    <row r="301" spans="83:107">
      <c r="CE301" s="27"/>
      <c r="CQ301" s="27"/>
      <c r="DC301" s="27"/>
    </row>
    <row r="302" spans="83:107">
      <c r="CE302" s="27"/>
      <c r="CQ302" s="27"/>
      <c r="DC302" s="27"/>
    </row>
    <row r="303" spans="83:107">
      <c r="CE303" s="27"/>
      <c r="CQ303" s="27"/>
      <c r="DC303" s="27"/>
    </row>
    <row r="304" spans="83:107">
      <c r="CE304" s="27"/>
      <c r="CQ304" s="27"/>
      <c r="DC304" s="27"/>
    </row>
    <row r="305" spans="83:107">
      <c r="CE305" s="27"/>
      <c r="CQ305" s="27"/>
      <c r="DC305" s="27"/>
    </row>
    <row r="306" spans="83:107">
      <c r="CE306" s="27"/>
      <c r="CQ306" s="27"/>
      <c r="DC306" s="27"/>
    </row>
    <row r="307" spans="83:107">
      <c r="CE307" s="27"/>
      <c r="CQ307" s="27"/>
      <c r="DC307" s="27"/>
    </row>
    <row r="308" spans="83:107">
      <c r="CE308" s="27"/>
      <c r="CQ308" s="27"/>
      <c r="DC308" s="27"/>
    </row>
    <row r="309" spans="83:107">
      <c r="CE309" s="27"/>
      <c r="CQ309" s="27"/>
      <c r="DC309" s="27"/>
    </row>
    <row r="310" spans="83:107">
      <c r="CE310" s="27"/>
      <c r="CQ310" s="27"/>
      <c r="DC310" s="27"/>
    </row>
    <row r="311" spans="83:107">
      <c r="CE311" s="27"/>
      <c r="CQ311" s="27"/>
      <c r="DC311" s="27"/>
    </row>
    <row r="312" spans="83:107">
      <c r="CE312" s="27"/>
      <c r="CQ312" s="27"/>
      <c r="DC312" s="27"/>
    </row>
    <row r="313" spans="83:107">
      <c r="CE313" s="27"/>
      <c r="CQ313" s="27"/>
      <c r="DC313" s="27"/>
    </row>
    <row r="314" spans="83:107">
      <c r="CE314" s="27"/>
      <c r="CQ314" s="27"/>
      <c r="DC314" s="27"/>
    </row>
    <row r="315" spans="83:107">
      <c r="CE315" s="27"/>
      <c r="CQ315" s="27"/>
      <c r="DC315" s="27"/>
    </row>
    <row r="316" spans="83:107">
      <c r="CE316" s="27"/>
      <c r="CQ316" s="27"/>
      <c r="DC316" s="27"/>
    </row>
    <row r="317" spans="83:107">
      <c r="CE317" s="27"/>
      <c r="CQ317" s="27"/>
      <c r="DC317" s="27"/>
    </row>
    <row r="318" spans="83:107">
      <c r="CE318" s="27"/>
      <c r="CQ318" s="27"/>
      <c r="DC318" s="27"/>
    </row>
    <row r="319" spans="83:107">
      <c r="CE319" s="27"/>
      <c r="CQ319" s="27"/>
      <c r="DC319" s="27"/>
    </row>
    <row r="320" spans="83:107">
      <c r="CE320" s="27"/>
      <c r="CQ320" s="27"/>
      <c r="DC320" s="27"/>
    </row>
    <row r="321" spans="83:107">
      <c r="CE321" s="27"/>
      <c r="CQ321" s="27"/>
      <c r="DC321" s="27"/>
    </row>
    <row r="322" spans="83:107">
      <c r="CE322" s="27"/>
      <c r="CQ322" s="27"/>
      <c r="DC322" s="27"/>
    </row>
    <row r="323" spans="83:107">
      <c r="CE323" s="27"/>
      <c r="CQ323" s="27"/>
      <c r="DC323" s="27"/>
    </row>
    <row r="324" spans="83:107">
      <c r="CE324" s="27"/>
      <c r="CQ324" s="27"/>
      <c r="DC324" s="27"/>
    </row>
    <row r="325" spans="83:107">
      <c r="CE325" s="27"/>
      <c r="CQ325" s="27"/>
      <c r="DC325" s="27"/>
    </row>
    <row r="326" spans="83:107">
      <c r="CE326" s="27"/>
      <c r="CQ326" s="27"/>
      <c r="DC326" s="27"/>
    </row>
    <row r="327" spans="83:107">
      <c r="CE327" s="27"/>
      <c r="CQ327" s="27"/>
      <c r="DC327" s="27"/>
    </row>
    <row r="328" spans="83:107">
      <c r="CE328" s="27"/>
      <c r="CQ328" s="27"/>
      <c r="DC328" s="27"/>
    </row>
    <row r="329" spans="83:107">
      <c r="CE329" s="27"/>
      <c r="CQ329" s="27"/>
      <c r="DC329" s="27"/>
    </row>
    <row r="330" spans="83:107">
      <c r="CE330" s="27"/>
      <c r="CQ330" s="27"/>
      <c r="DC330" s="27"/>
    </row>
    <row r="331" spans="83:107">
      <c r="CE331" s="27"/>
      <c r="CQ331" s="27"/>
      <c r="DC331" s="27"/>
    </row>
    <row r="332" spans="83:107">
      <c r="CE332" s="27"/>
      <c r="CQ332" s="27"/>
      <c r="DC332" s="27"/>
    </row>
    <row r="333" spans="83:107">
      <c r="CE333" s="27"/>
      <c r="CQ333" s="27"/>
      <c r="DC333" s="27"/>
    </row>
    <row r="334" spans="83:107">
      <c r="CE334" s="27"/>
      <c r="CQ334" s="27"/>
      <c r="DC334" s="27"/>
    </row>
    <row r="335" spans="83:107">
      <c r="CE335" s="27"/>
      <c r="CQ335" s="27"/>
      <c r="DC335" s="27"/>
    </row>
    <row r="336" spans="83:107">
      <c r="CE336" s="27"/>
      <c r="CQ336" s="27"/>
      <c r="DC336" s="27"/>
    </row>
    <row r="337" spans="83:107">
      <c r="CE337" s="27"/>
      <c r="CQ337" s="27"/>
      <c r="DC337" s="27"/>
    </row>
    <row r="338" spans="83:107">
      <c r="CE338" s="27"/>
      <c r="CQ338" s="27"/>
      <c r="DC338" s="27"/>
    </row>
    <row r="339" spans="83:107">
      <c r="CE339" s="27"/>
      <c r="CQ339" s="27"/>
      <c r="DC339" s="27"/>
    </row>
    <row r="340" spans="83:107">
      <c r="CE340" s="27"/>
      <c r="CQ340" s="27"/>
      <c r="DC340" s="27"/>
    </row>
    <row r="341" spans="83:107">
      <c r="CE341" s="27"/>
      <c r="CQ341" s="27"/>
      <c r="DC341" s="27"/>
    </row>
    <row r="342" spans="83:107">
      <c r="CE342" s="27"/>
      <c r="CQ342" s="27"/>
      <c r="DC342" s="27"/>
    </row>
    <row r="343" spans="83:107">
      <c r="CE343" s="27"/>
      <c r="CQ343" s="27"/>
      <c r="DC343" s="27"/>
    </row>
    <row r="344" spans="83:107">
      <c r="CE344" s="27"/>
      <c r="CQ344" s="27"/>
      <c r="DC344" s="27"/>
    </row>
    <row r="345" spans="83:107">
      <c r="CE345" s="27"/>
      <c r="CQ345" s="27"/>
      <c r="DC345" s="27"/>
    </row>
    <row r="346" spans="83:107">
      <c r="CE346" s="27"/>
      <c r="CQ346" s="27"/>
      <c r="DC346" s="27"/>
    </row>
    <row r="347" spans="83:107">
      <c r="CE347" s="27"/>
      <c r="CQ347" s="27"/>
      <c r="DC347" s="27"/>
    </row>
    <row r="348" spans="83:107">
      <c r="CE348" s="27"/>
      <c r="CQ348" s="27"/>
      <c r="DC348" s="27"/>
    </row>
    <row r="349" spans="83:107">
      <c r="CE349" s="27"/>
      <c r="CQ349" s="27"/>
      <c r="DC349" s="27"/>
    </row>
    <row r="350" spans="83:107">
      <c r="CE350" s="27"/>
      <c r="CQ350" s="27"/>
      <c r="DC350" s="27"/>
    </row>
    <row r="351" spans="83:107">
      <c r="CE351" s="27"/>
      <c r="CQ351" s="27"/>
      <c r="DC351" s="27"/>
    </row>
    <row r="352" spans="83:107">
      <c r="CE352" s="27"/>
      <c r="CQ352" s="27"/>
      <c r="DC352" s="27"/>
    </row>
    <row r="353" spans="83:107">
      <c r="CE353" s="27"/>
      <c r="CQ353" s="27"/>
      <c r="DC353" s="27"/>
    </row>
    <row r="354" spans="83:107">
      <c r="CE354" s="27"/>
      <c r="CQ354" s="27"/>
      <c r="DC354" s="27"/>
    </row>
    <row r="355" spans="83:107">
      <c r="CE355" s="27"/>
      <c r="CQ355" s="27"/>
      <c r="DC355" s="27"/>
    </row>
    <row r="356" spans="83:107">
      <c r="CE356" s="27"/>
      <c r="CQ356" s="27"/>
      <c r="DC356" s="27"/>
    </row>
    <row r="357" spans="83:107">
      <c r="CE357" s="27"/>
      <c r="CQ357" s="27"/>
      <c r="DC357" s="27"/>
    </row>
    <row r="358" spans="83:107">
      <c r="CE358" s="27"/>
      <c r="CQ358" s="27"/>
      <c r="DC358" s="27"/>
    </row>
    <row r="359" spans="83:107">
      <c r="CE359" s="27"/>
      <c r="CQ359" s="27"/>
      <c r="DC359" s="27"/>
    </row>
    <row r="360" spans="83:107">
      <c r="CE360" s="27"/>
      <c r="CQ360" s="27"/>
      <c r="DC360" s="27"/>
    </row>
    <row r="361" spans="83:107">
      <c r="CE361" s="27"/>
      <c r="CQ361" s="27"/>
      <c r="DC361" s="27"/>
    </row>
    <row r="362" spans="83:107">
      <c r="CE362" s="27"/>
      <c r="CQ362" s="27"/>
      <c r="DC362" s="27"/>
    </row>
    <row r="363" spans="83:107">
      <c r="CE363" s="27"/>
      <c r="CQ363" s="27"/>
      <c r="DC363" s="27"/>
    </row>
    <row r="364" spans="83:107">
      <c r="CE364" s="27"/>
      <c r="CQ364" s="27"/>
      <c r="DC364" s="27"/>
    </row>
    <row r="365" spans="83:107">
      <c r="CE365" s="27"/>
      <c r="CQ365" s="27"/>
      <c r="DC365" s="27"/>
    </row>
    <row r="366" spans="83:107">
      <c r="CE366" s="27"/>
      <c r="CQ366" s="27"/>
      <c r="DC366" s="27"/>
    </row>
    <row r="367" spans="83:107">
      <c r="CE367" s="27"/>
      <c r="CQ367" s="27"/>
      <c r="DC367" s="27"/>
    </row>
    <row r="368" spans="83:107">
      <c r="CE368" s="27"/>
      <c r="CQ368" s="27"/>
      <c r="DC368" s="27"/>
    </row>
    <row r="369" spans="83:107">
      <c r="CE369" s="27"/>
      <c r="CQ369" s="27"/>
      <c r="DC369" s="27"/>
    </row>
    <row r="370" spans="83:107">
      <c r="CE370" s="27"/>
      <c r="CQ370" s="27"/>
      <c r="DC370" s="27"/>
    </row>
    <row r="371" spans="83:107">
      <c r="CE371" s="27"/>
      <c r="CQ371" s="27"/>
      <c r="DC371" s="27"/>
    </row>
    <row r="372" spans="83:107">
      <c r="CE372" s="27"/>
      <c r="CQ372" s="27"/>
      <c r="DC372" s="27"/>
    </row>
    <row r="373" spans="83:107">
      <c r="CE373" s="27"/>
      <c r="CQ373" s="27"/>
      <c r="DC373" s="27"/>
    </row>
    <row r="374" spans="83:107">
      <c r="CE374" s="27"/>
      <c r="CQ374" s="27"/>
      <c r="DC374" s="27"/>
    </row>
    <row r="375" spans="83:107">
      <c r="CE375" s="27"/>
      <c r="CQ375" s="27"/>
      <c r="DC375" s="27"/>
    </row>
    <row r="376" spans="83:107">
      <c r="CE376" s="27"/>
      <c r="CQ376" s="27"/>
      <c r="DC376" s="27"/>
    </row>
    <row r="377" spans="83:107">
      <c r="CE377" s="27"/>
      <c r="CQ377" s="27"/>
      <c r="DC377" s="27"/>
    </row>
    <row r="378" spans="83:107">
      <c r="CE378" s="27"/>
      <c r="CQ378" s="27"/>
      <c r="DC378" s="27"/>
    </row>
    <row r="379" spans="83:107">
      <c r="CE379" s="27"/>
      <c r="CQ379" s="27"/>
      <c r="DC379" s="27"/>
    </row>
    <row r="380" spans="83:107">
      <c r="CE380" s="27"/>
      <c r="CQ380" s="27"/>
      <c r="DC380" s="27"/>
    </row>
    <row r="381" spans="83:107">
      <c r="CE381" s="27"/>
      <c r="CQ381" s="27"/>
      <c r="DC381" s="27"/>
    </row>
    <row r="382" spans="83:107">
      <c r="CE382" s="27"/>
      <c r="CQ382" s="27"/>
      <c r="DC382" s="27"/>
    </row>
    <row r="383" spans="83:107">
      <c r="CE383" s="27"/>
      <c r="CQ383" s="27"/>
      <c r="DC383" s="27"/>
    </row>
    <row r="384" spans="83:107">
      <c r="CE384" s="27"/>
      <c r="CQ384" s="27"/>
      <c r="DC384" s="27"/>
    </row>
    <row r="385" spans="83:107">
      <c r="CE385" s="27"/>
      <c r="CQ385" s="27"/>
      <c r="DC385" s="27"/>
    </row>
    <row r="386" spans="83:107">
      <c r="CE386" s="27"/>
      <c r="CQ386" s="27"/>
      <c r="DC386" s="27"/>
    </row>
    <row r="387" spans="83:107">
      <c r="CE387" s="27"/>
      <c r="CQ387" s="27"/>
      <c r="DC387" s="27"/>
    </row>
    <row r="388" spans="83:107">
      <c r="CE388" s="27"/>
      <c r="CQ388" s="27"/>
      <c r="DC388" s="27"/>
    </row>
    <row r="389" spans="83:107">
      <c r="CE389" s="27"/>
      <c r="CQ389" s="27"/>
      <c r="DC389" s="27"/>
    </row>
    <row r="390" spans="83:107">
      <c r="CE390" s="27"/>
      <c r="CQ390" s="27"/>
      <c r="DC390" s="27"/>
    </row>
    <row r="391" spans="83:107">
      <c r="CE391" s="27"/>
      <c r="CQ391" s="27"/>
      <c r="DC391" s="27"/>
    </row>
    <row r="392" spans="83:107">
      <c r="CE392" s="27"/>
      <c r="CQ392" s="27"/>
      <c r="DC392" s="27"/>
    </row>
    <row r="393" spans="83:107">
      <c r="CE393" s="27"/>
      <c r="CQ393" s="27"/>
      <c r="DC393" s="27"/>
    </row>
    <row r="394" spans="83:107">
      <c r="CE394" s="27"/>
      <c r="CQ394" s="27"/>
      <c r="DC394" s="27"/>
    </row>
    <row r="395" spans="83:107">
      <c r="CE395" s="27"/>
      <c r="CQ395" s="27"/>
      <c r="DC395" s="27"/>
    </row>
    <row r="396" spans="83:107">
      <c r="CE396" s="27"/>
      <c r="CQ396" s="27"/>
      <c r="DC396" s="27"/>
    </row>
    <row r="397" spans="83:107">
      <c r="CE397" s="27"/>
      <c r="CQ397" s="27"/>
      <c r="DC397" s="27"/>
    </row>
    <row r="398" spans="83:107">
      <c r="CE398" s="27"/>
      <c r="CQ398" s="27"/>
      <c r="DC398" s="27"/>
    </row>
    <row r="399" spans="83:107">
      <c r="CE399" s="27"/>
      <c r="CQ399" s="27"/>
      <c r="DC399" s="27"/>
    </row>
    <row r="400" spans="83:107">
      <c r="CE400" s="27"/>
      <c r="CQ400" s="27"/>
      <c r="DC400" s="27"/>
    </row>
    <row r="401" spans="83:107">
      <c r="CE401" s="27"/>
      <c r="CQ401" s="27"/>
      <c r="DC401" s="27"/>
    </row>
    <row r="402" spans="83:107">
      <c r="CE402" s="27"/>
      <c r="CQ402" s="27"/>
      <c r="DC402" s="27"/>
    </row>
    <row r="403" spans="83:107">
      <c r="CE403" s="27"/>
      <c r="CQ403" s="27"/>
      <c r="DC403" s="27"/>
    </row>
    <row r="404" spans="83:107">
      <c r="CE404" s="27"/>
      <c r="CQ404" s="27"/>
      <c r="DC404" s="27"/>
    </row>
    <row r="405" spans="83:107">
      <c r="CE405" s="27"/>
      <c r="CQ405" s="27"/>
      <c r="DC405" s="27"/>
    </row>
    <row r="406" spans="83:107">
      <c r="CE406" s="27"/>
      <c r="CQ406" s="27"/>
      <c r="DC406" s="27"/>
    </row>
    <row r="407" spans="83:107">
      <c r="CE407" s="27"/>
      <c r="CQ407" s="27"/>
      <c r="DC407" s="27"/>
    </row>
    <row r="408" spans="83:107">
      <c r="CE408" s="27"/>
      <c r="CQ408" s="27"/>
      <c r="DC408" s="27"/>
    </row>
    <row r="409" spans="83:107">
      <c r="CE409" s="27"/>
      <c r="CQ409" s="27"/>
      <c r="DC409" s="27"/>
    </row>
    <row r="410" spans="83:107">
      <c r="CE410" s="27"/>
      <c r="CQ410" s="27"/>
      <c r="DC410" s="27"/>
    </row>
    <row r="411" spans="83:107">
      <c r="CE411" s="27"/>
      <c r="CQ411" s="27"/>
      <c r="DC411" s="27"/>
    </row>
    <row r="412" spans="83:107">
      <c r="CE412" s="27"/>
      <c r="CQ412" s="27"/>
      <c r="DC412" s="27"/>
    </row>
    <row r="413" spans="83:107">
      <c r="CE413" s="27"/>
      <c r="CQ413" s="27"/>
      <c r="DC413" s="27"/>
    </row>
    <row r="414" spans="83:107">
      <c r="CE414" s="27"/>
      <c r="CQ414" s="27"/>
      <c r="DC414" s="27"/>
    </row>
    <row r="415" spans="83:107">
      <c r="CE415" s="27"/>
      <c r="CQ415" s="27"/>
      <c r="DC415" s="27"/>
    </row>
    <row r="416" spans="83:107">
      <c r="CE416" s="27"/>
      <c r="CQ416" s="27"/>
      <c r="DC416" s="27"/>
    </row>
    <row r="417" spans="83:107">
      <c r="CE417" s="27"/>
      <c r="CQ417" s="27"/>
      <c r="DC417" s="27"/>
    </row>
    <row r="418" spans="83:107">
      <c r="CE418" s="27"/>
      <c r="CQ418" s="27"/>
      <c r="DC418" s="27"/>
    </row>
    <row r="419" spans="83:107">
      <c r="CE419" s="27"/>
      <c r="CQ419" s="27"/>
      <c r="DC419" s="27"/>
    </row>
    <row r="420" spans="83:107">
      <c r="CE420" s="27"/>
      <c r="CQ420" s="27"/>
      <c r="DC420" s="27"/>
    </row>
    <row r="421" spans="83:107">
      <c r="CE421" s="27"/>
      <c r="CQ421" s="27"/>
      <c r="DC421" s="27"/>
    </row>
    <row r="422" spans="83:107">
      <c r="CE422" s="27"/>
      <c r="CQ422" s="27"/>
      <c r="DC422" s="27"/>
    </row>
    <row r="423" spans="83:107">
      <c r="CE423" s="27"/>
      <c r="CQ423" s="27"/>
      <c r="DC423" s="27"/>
    </row>
    <row r="424" spans="83:107">
      <c r="CE424" s="27"/>
      <c r="CQ424" s="27"/>
      <c r="DC424" s="27"/>
    </row>
    <row r="425" spans="83:107">
      <c r="CE425" s="27"/>
      <c r="CQ425" s="27"/>
      <c r="DC425" s="27"/>
    </row>
    <row r="426" spans="83:107">
      <c r="CE426" s="27"/>
      <c r="CQ426" s="27"/>
      <c r="DC426" s="27"/>
    </row>
    <row r="427" spans="83:107">
      <c r="CE427" s="27"/>
      <c r="CQ427" s="27"/>
      <c r="DC427" s="27"/>
    </row>
    <row r="428" spans="83:107">
      <c r="CE428" s="27"/>
      <c r="CQ428" s="27"/>
      <c r="DC428" s="27"/>
    </row>
    <row r="429" spans="83:107">
      <c r="CE429" s="27"/>
      <c r="CQ429" s="27"/>
      <c r="DC429" s="27"/>
    </row>
    <row r="430" spans="83:107">
      <c r="CE430" s="27"/>
      <c r="CQ430" s="27"/>
      <c r="DC430" s="27"/>
    </row>
    <row r="431" spans="83:107">
      <c r="CE431" s="27"/>
      <c r="CQ431" s="27"/>
      <c r="DC431" s="27"/>
    </row>
    <row r="432" spans="83:107">
      <c r="CE432" s="27"/>
      <c r="CQ432" s="27"/>
      <c r="DC432" s="27"/>
    </row>
    <row r="433" spans="83:107">
      <c r="CE433" s="27"/>
      <c r="CQ433" s="27"/>
      <c r="DC433" s="27"/>
    </row>
    <row r="434" spans="83:107">
      <c r="CE434" s="27"/>
      <c r="CQ434" s="27"/>
      <c r="DC434" s="27"/>
    </row>
    <row r="435" spans="83:107">
      <c r="CE435" s="27"/>
      <c r="CQ435" s="27"/>
      <c r="DC435" s="27"/>
    </row>
    <row r="436" spans="83:107">
      <c r="CE436" s="27"/>
      <c r="CQ436" s="27"/>
      <c r="DC436" s="27"/>
    </row>
    <row r="437" spans="83:107">
      <c r="CE437" s="27"/>
      <c r="CQ437" s="27"/>
      <c r="DC437" s="27"/>
    </row>
    <row r="438" spans="83:107">
      <c r="CE438" s="27"/>
      <c r="CQ438" s="27"/>
      <c r="DC438" s="27"/>
    </row>
    <row r="439" spans="83:107">
      <c r="CE439" s="27"/>
      <c r="CQ439" s="27"/>
      <c r="DC439" s="27"/>
    </row>
    <row r="440" spans="83:107">
      <c r="CE440" s="27"/>
      <c r="CQ440" s="27"/>
      <c r="DC440" s="27"/>
    </row>
    <row r="441" spans="83:107">
      <c r="CE441" s="27"/>
      <c r="CQ441" s="27"/>
      <c r="DC441" s="27"/>
    </row>
    <row r="442" spans="83:107">
      <c r="CE442" s="27"/>
      <c r="CQ442" s="27"/>
      <c r="DC442" s="27"/>
    </row>
    <row r="443" spans="83:107">
      <c r="CE443" s="27"/>
      <c r="CQ443" s="27"/>
      <c r="DC443" s="27"/>
    </row>
    <row r="444" spans="83:107">
      <c r="CE444" s="27"/>
      <c r="CQ444" s="27"/>
      <c r="DC444" s="27"/>
    </row>
    <row r="445" spans="83:107">
      <c r="CE445" s="27"/>
      <c r="CQ445" s="27"/>
      <c r="DC445" s="27"/>
    </row>
    <row r="446" spans="83:107">
      <c r="CE446" s="27"/>
      <c r="CQ446" s="27"/>
      <c r="DC446" s="27"/>
    </row>
    <row r="447" spans="83:107">
      <c r="CE447" s="27"/>
      <c r="CQ447" s="27"/>
      <c r="DC447" s="27"/>
    </row>
    <row r="448" spans="83:107">
      <c r="CE448" s="27"/>
      <c r="CQ448" s="27"/>
      <c r="DC448" s="27"/>
    </row>
    <row r="449" spans="83:107">
      <c r="CE449" s="27"/>
      <c r="CQ449" s="27"/>
      <c r="DC449" s="27"/>
    </row>
    <row r="450" spans="83:107">
      <c r="CE450" s="27"/>
      <c r="CQ450" s="27"/>
      <c r="DC450" s="27"/>
    </row>
    <row r="451" spans="83:107">
      <c r="CE451" s="27"/>
      <c r="CQ451" s="27"/>
      <c r="DC451" s="27"/>
    </row>
    <row r="452" spans="83:107">
      <c r="CE452" s="27"/>
      <c r="CQ452" s="27"/>
      <c r="DC452" s="27"/>
    </row>
    <row r="453" spans="83:107">
      <c r="CE453" s="27"/>
      <c r="CQ453" s="27"/>
      <c r="DC453" s="27"/>
    </row>
    <row r="454" spans="83:107">
      <c r="CE454" s="27"/>
      <c r="CQ454" s="27"/>
      <c r="DC454" s="27"/>
    </row>
    <row r="455" spans="83:107">
      <c r="CE455" s="27"/>
      <c r="CQ455" s="27"/>
      <c r="DC455" s="27"/>
    </row>
    <row r="456" spans="83:107">
      <c r="CE456" s="27"/>
      <c r="CQ456" s="27"/>
      <c r="DC456" s="27"/>
    </row>
    <row r="457" spans="83:107">
      <c r="CE457" s="27"/>
      <c r="CQ457" s="27"/>
      <c r="DC457" s="27"/>
    </row>
    <row r="458" spans="83:107">
      <c r="CE458" s="27"/>
      <c r="CQ458" s="27"/>
      <c r="DC458" s="27"/>
    </row>
    <row r="459" spans="83:107">
      <c r="CE459" s="27"/>
      <c r="CQ459" s="27"/>
      <c r="DC459" s="27"/>
    </row>
    <row r="460" spans="83:107">
      <c r="CE460" s="27"/>
      <c r="CQ460" s="27"/>
      <c r="DC460" s="27"/>
    </row>
    <row r="461" spans="83:107">
      <c r="CE461" s="27"/>
      <c r="CQ461" s="27"/>
      <c r="DC461" s="27"/>
    </row>
    <row r="462" spans="83:107">
      <c r="CE462" s="27"/>
      <c r="CQ462" s="27"/>
      <c r="DC462" s="27"/>
    </row>
    <row r="463" spans="83:107">
      <c r="CE463" s="27"/>
      <c r="CQ463" s="27"/>
      <c r="DC463" s="27"/>
    </row>
    <row r="464" spans="83:107">
      <c r="CE464" s="27"/>
      <c r="CQ464" s="27"/>
      <c r="DC464" s="27"/>
    </row>
    <row r="465" spans="83:107">
      <c r="CE465" s="27"/>
      <c r="CQ465" s="27"/>
      <c r="DC465" s="27"/>
    </row>
    <row r="466" spans="83:107">
      <c r="CE466" s="27"/>
      <c r="CQ466" s="27"/>
      <c r="DC466" s="27"/>
    </row>
    <row r="467" spans="83:107">
      <c r="CE467" s="27"/>
      <c r="CQ467" s="27"/>
      <c r="DC467" s="27"/>
    </row>
    <row r="468" spans="83:107">
      <c r="CE468" s="27"/>
      <c r="CQ468" s="27"/>
      <c r="DC468" s="27"/>
    </row>
    <row r="469" spans="83:107">
      <c r="CE469" s="27"/>
      <c r="CQ469" s="27"/>
      <c r="DC469" s="27"/>
    </row>
    <row r="470" spans="83:107">
      <c r="CE470" s="27"/>
      <c r="CQ470" s="27"/>
      <c r="DC470" s="27"/>
    </row>
    <row r="471" spans="83:107">
      <c r="CE471" s="27"/>
      <c r="CQ471" s="27"/>
      <c r="DC471" s="27"/>
    </row>
    <row r="472" spans="83:107">
      <c r="CE472" s="27"/>
      <c r="CQ472" s="27"/>
      <c r="DC472" s="27"/>
    </row>
    <row r="473" spans="83:107">
      <c r="CE473" s="27"/>
      <c r="CQ473" s="27"/>
      <c r="DC473" s="27"/>
    </row>
    <row r="474" spans="83:107">
      <c r="CE474" s="27"/>
      <c r="CQ474" s="27"/>
      <c r="DC474" s="27"/>
    </row>
    <row r="475" spans="83:107">
      <c r="CE475" s="27"/>
      <c r="CQ475" s="27"/>
      <c r="DC475" s="27"/>
    </row>
    <row r="476" spans="83:107">
      <c r="CE476" s="27"/>
      <c r="CQ476" s="27"/>
      <c r="DC476" s="27"/>
    </row>
    <row r="477" spans="83:107">
      <c r="CE477" s="27"/>
      <c r="CQ477" s="27"/>
      <c r="DC477" s="27"/>
    </row>
    <row r="478" spans="83:107">
      <c r="CE478" s="27"/>
      <c r="CQ478" s="27"/>
      <c r="DC478" s="27"/>
    </row>
    <row r="479" spans="83:107">
      <c r="CE479" s="27"/>
      <c r="CQ479" s="27"/>
      <c r="DC479" s="27"/>
    </row>
    <row r="480" spans="83:107">
      <c r="CE480" s="27"/>
      <c r="CQ480" s="27"/>
      <c r="DC480" s="27"/>
    </row>
    <row r="481" spans="83:107">
      <c r="CE481" s="27"/>
      <c r="CQ481" s="27"/>
      <c r="DC481" s="27"/>
    </row>
    <row r="482" spans="83:107">
      <c r="CE482" s="27"/>
      <c r="CQ482" s="27"/>
      <c r="DC482" s="27"/>
    </row>
    <row r="483" spans="83:107">
      <c r="CE483" s="27"/>
      <c r="CQ483" s="27"/>
      <c r="DC483" s="27"/>
    </row>
    <row r="484" spans="83:107">
      <c r="CE484" s="27"/>
      <c r="CQ484" s="27"/>
      <c r="DC484" s="27"/>
    </row>
    <row r="485" spans="83:107">
      <c r="CE485" s="27"/>
      <c r="CQ485" s="27"/>
      <c r="DC485" s="27"/>
    </row>
    <row r="486" spans="83:107">
      <c r="CE486" s="27"/>
      <c r="CQ486" s="27"/>
      <c r="DC486" s="27"/>
    </row>
    <row r="487" spans="83:107">
      <c r="CE487" s="27"/>
      <c r="CQ487" s="27"/>
      <c r="DC487" s="27"/>
    </row>
    <row r="488" spans="83:107">
      <c r="CE488" s="27"/>
      <c r="CQ488" s="27"/>
      <c r="DC488" s="27"/>
    </row>
    <row r="489" spans="83:107">
      <c r="CE489" s="27"/>
      <c r="CQ489" s="27"/>
      <c r="DC489" s="27"/>
    </row>
    <row r="490" spans="83:107">
      <c r="CE490" s="27"/>
      <c r="CQ490" s="27"/>
      <c r="DC490" s="27"/>
    </row>
    <row r="491" spans="83:107">
      <c r="CE491" s="27"/>
      <c r="CQ491" s="27"/>
      <c r="DC491" s="27"/>
    </row>
    <row r="492" spans="83:107">
      <c r="CE492" s="27"/>
      <c r="CQ492" s="27"/>
      <c r="DC492" s="27"/>
    </row>
    <row r="493" spans="83:107">
      <c r="CE493" s="27"/>
      <c r="CQ493" s="27"/>
      <c r="DC493" s="27"/>
    </row>
    <row r="494" spans="83:107">
      <c r="CE494" s="27"/>
      <c r="CQ494" s="27"/>
      <c r="DC494" s="27"/>
    </row>
    <row r="495" spans="83:107">
      <c r="CE495" s="27"/>
      <c r="CQ495" s="27"/>
      <c r="DC495" s="27"/>
    </row>
    <row r="496" spans="83:107">
      <c r="CE496" s="27"/>
      <c r="CQ496" s="27"/>
      <c r="DC496" s="27"/>
    </row>
    <row r="497" spans="83:107">
      <c r="CE497" s="27"/>
      <c r="CQ497" s="27"/>
      <c r="DC497" s="27"/>
    </row>
    <row r="498" spans="83:107">
      <c r="CE498" s="27"/>
      <c r="CQ498" s="27"/>
      <c r="DC498" s="27"/>
    </row>
    <row r="499" spans="83:107">
      <c r="CE499" s="27"/>
      <c r="CQ499" s="27"/>
      <c r="DC499" s="27"/>
    </row>
    <row r="500" spans="83:107">
      <c r="CE500" s="27"/>
      <c r="CQ500" s="27"/>
      <c r="DC500" s="27"/>
    </row>
    <row r="501" spans="83:107">
      <c r="CE501" s="27"/>
      <c r="CQ501" s="27"/>
      <c r="DC501" s="27"/>
    </row>
    <row r="502" spans="83:107">
      <c r="CE502" s="27"/>
      <c r="CQ502" s="27"/>
      <c r="DC502" s="27"/>
    </row>
    <row r="503" spans="83:107">
      <c r="CE503" s="27"/>
      <c r="CQ503" s="27"/>
      <c r="DC503" s="27"/>
    </row>
    <row r="504" spans="83:107">
      <c r="CE504" s="27"/>
      <c r="CQ504" s="27"/>
      <c r="DC504" s="27"/>
    </row>
    <row r="505" spans="83:107">
      <c r="CE505" s="27"/>
      <c r="CQ505" s="27"/>
      <c r="DC505" s="27"/>
    </row>
    <row r="506" spans="83:107">
      <c r="CE506" s="27"/>
      <c r="CQ506" s="27"/>
      <c r="DC506" s="27"/>
    </row>
    <row r="507" spans="83:107">
      <c r="CE507" s="27"/>
      <c r="CQ507" s="27"/>
      <c r="DC507" s="27"/>
    </row>
    <row r="508" spans="83:107">
      <c r="CE508" s="27"/>
      <c r="CQ508" s="27"/>
      <c r="DC508" s="27"/>
    </row>
    <row r="509" spans="83:107">
      <c r="CE509" s="27"/>
      <c r="CQ509" s="27"/>
      <c r="DC509" s="27"/>
    </row>
    <row r="510" spans="83:107">
      <c r="CE510" s="27"/>
      <c r="CQ510" s="27"/>
      <c r="DC510" s="27"/>
    </row>
    <row r="511" spans="83:107">
      <c r="CE511" s="27"/>
      <c r="CQ511" s="27"/>
      <c r="DC511" s="27"/>
    </row>
    <row r="512" spans="83:107">
      <c r="CE512" s="27"/>
      <c r="CQ512" s="27"/>
      <c r="DC512" s="27"/>
    </row>
    <row r="513" spans="83:107">
      <c r="CE513" s="27"/>
      <c r="CQ513" s="27"/>
      <c r="DC513" s="27"/>
    </row>
    <row r="514" spans="83:107">
      <c r="CE514" s="27"/>
      <c r="CQ514" s="27"/>
      <c r="DC514" s="27"/>
    </row>
    <row r="515" spans="83:107">
      <c r="CE515" s="27"/>
      <c r="CQ515" s="27"/>
      <c r="DC515" s="27"/>
    </row>
    <row r="516" spans="83:107">
      <c r="CE516" s="27"/>
      <c r="CQ516" s="27"/>
      <c r="DC516" s="27"/>
    </row>
    <row r="517" spans="83:107">
      <c r="CE517" s="27"/>
      <c r="CQ517" s="27"/>
      <c r="DC517" s="27"/>
    </row>
    <row r="518" spans="83:107">
      <c r="CE518" s="27"/>
      <c r="CQ518" s="27"/>
      <c r="DC518" s="27"/>
    </row>
    <row r="519" spans="83:107">
      <c r="CE519" s="27"/>
      <c r="CQ519" s="27"/>
      <c r="DC519" s="27"/>
    </row>
    <row r="520" spans="83:107">
      <c r="CE520" s="27"/>
      <c r="CQ520" s="27"/>
      <c r="DC520" s="27"/>
    </row>
    <row r="521" spans="83:107">
      <c r="CE521" s="27"/>
      <c r="CQ521" s="27"/>
      <c r="DC521" s="27"/>
    </row>
    <row r="522" spans="83:107">
      <c r="CE522" s="27"/>
      <c r="CQ522" s="27"/>
      <c r="DC522" s="27"/>
    </row>
    <row r="523" spans="83:107">
      <c r="CE523" s="27"/>
      <c r="CQ523" s="27"/>
      <c r="DC523" s="27"/>
    </row>
    <row r="524" spans="83:107">
      <c r="CE524" s="27"/>
      <c r="CQ524" s="27"/>
      <c r="DC524" s="27"/>
    </row>
    <row r="525" spans="83:107">
      <c r="CE525" s="27"/>
      <c r="CQ525" s="27"/>
      <c r="DC525" s="27"/>
    </row>
    <row r="526" spans="83:107">
      <c r="CE526" s="27"/>
      <c r="CQ526" s="27"/>
      <c r="DC526" s="27"/>
    </row>
    <row r="527" spans="83:107">
      <c r="CE527" s="27"/>
      <c r="CQ527" s="27"/>
      <c r="DC527" s="27"/>
    </row>
    <row r="528" spans="83:107">
      <c r="CE528" s="27"/>
      <c r="CQ528" s="27"/>
      <c r="DC528" s="27"/>
    </row>
    <row r="529" spans="83:107">
      <c r="CE529" s="27"/>
      <c r="CQ529" s="27"/>
      <c r="DC529" s="27"/>
    </row>
    <row r="530" spans="83:107">
      <c r="CE530" s="27"/>
      <c r="CQ530" s="27"/>
      <c r="DC530" s="27"/>
    </row>
    <row r="531" spans="83:107">
      <c r="CE531" s="27"/>
      <c r="CQ531" s="27"/>
      <c r="DC531" s="27"/>
    </row>
    <row r="532" spans="83:107">
      <c r="CE532" s="27"/>
      <c r="CQ532" s="27"/>
      <c r="DC532" s="27"/>
    </row>
    <row r="533" spans="83:107">
      <c r="CE533" s="27"/>
      <c r="CQ533" s="27"/>
      <c r="DC533" s="27"/>
    </row>
    <row r="534" spans="83:107">
      <c r="CE534" s="27"/>
      <c r="CQ534" s="27"/>
      <c r="DC534" s="27"/>
    </row>
    <row r="535" spans="83:107">
      <c r="CE535" s="27"/>
      <c r="CQ535" s="27"/>
      <c r="DC535" s="27"/>
    </row>
    <row r="536" spans="83:107">
      <c r="CE536" s="27"/>
      <c r="CQ536" s="27"/>
      <c r="DC536" s="27"/>
    </row>
    <row r="537" spans="83:107">
      <c r="CE537" s="27"/>
      <c r="CQ537" s="27"/>
      <c r="DC537" s="27"/>
    </row>
    <row r="538" spans="83:107">
      <c r="CE538" s="27"/>
      <c r="CQ538" s="27"/>
      <c r="DC538" s="27"/>
    </row>
    <row r="539" spans="83:107">
      <c r="CE539" s="27"/>
      <c r="CQ539" s="27"/>
      <c r="DC539" s="27"/>
    </row>
    <row r="540" spans="83:107">
      <c r="CE540" s="27"/>
      <c r="CQ540" s="27"/>
      <c r="DC540" s="27"/>
    </row>
    <row r="541" spans="83:107">
      <c r="CE541" s="27"/>
      <c r="CQ541" s="27"/>
      <c r="DC541" s="27"/>
    </row>
    <row r="542" spans="83:107">
      <c r="CE542" s="27"/>
      <c r="CQ542" s="27"/>
      <c r="DC542" s="27"/>
    </row>
    <row r="543" spans="83:107">
      <c r="CE543" s="27"/>
      <c r="CQ543" s="27"/>
      <c r="DC543" s="27"/>
    </row>
    <row r="544" spans="83:107">
      <c r="CE544" s="27"/>
      <c r="CQ544" s="27"/>
      <c r="DC544" s="27"/>
    </row>
    <row r="545" spans="83:107">
      <c r="CE545" s="27"/>
      <c r="CQ545" s="27"/>
      <c r="DC545" s="27"/>
    </row>
    <row r="546" spans="83:107">
      <c r="CE546" s="27"/>
      <c r="CQ546" s="27"/>
      <c r="DC546" s="27"/>
    </row>
    <row r="547" spans="83:107">
      <c r="CE547" s="27"/>
      <c r="CQ547" s="27"/>
      <c r="DC547" s="27"/>
    </row>
    <row r="548" spans="83:107">
      <c r="CE548" s="27"/>
      <c r="CQ548" s="27"/>
      <c r="DC548" s="27"/>
    </row>
    <row r="549" spans="83:107">
      <c r="CE549" s="27"/>
      <c r="CQ549" s="27"/>
      <c r="DC549" s="27"/>
    </row>
    <row r="550" spans="83:107">
      <c r="CE550" s="27"/>
      <c r="CQ550" s="27"/>
      <c r="DC550" s="27"/>
    </row>
    <row r="551" spans="83:107">
      <c r="CE551" s="27"/>
      <c r="CQ551" s="27"/>
      <c r="DC551" s="27"/>
    </row>
    <row r="552" spans="83:107">
      <c r="CE552" s="27"/>
      <c r="CQ552" s="27"/>
      <c r="DC552" s="27"/>
    </row>
    <row r="553" spans="83:107">
      <c r="CE553" s="27"/>
      <c r="CQ553" s="27"/>
      <c r="DC553" s="27"/>
    </row>
    <row r="554" spans="83:107">
      <c r="CE554" s="27"/>
      <c r="CQ554" s="27"/>
      <c r="DC554" s="27"/>
    </row>
    <row r="555" spans="83:107">
      <c r="CE555" s="27"/>
      <c r="CQ555" s="27"/>
      <c r="DC555" s="27"/>
    </row>
    <row r="556" spans="83:107">
      <c r="CE556" s="27"/>
      <c r="CQ556" s="27"/>
      <c r="DC556" s="27"/>
    </row>
    <row r="557" spans="83:107">
      <c r="CE557" s="27"/>
      <c r="CQ557" s="27"/>
      <c r="DC557" s="27"/>
    </row>
    <row r="558" spans="83:107">
      <c r="CE558" s="27"/>
      <c r="CQ558" s="27"/>
      <c r="DC558" s="27"/>
    </row>
    <row r="559" spans="83:107">
      <c r="CE559" s="27"/>
      <c r="CQ559" s="27"/>
      <c r="DC559" s="27"/>
    </row>
    <row r="560" spans="83:107">
      <c r="CE560" s="27"/>
      <c r="CQ560" s="27"/>
      <c r="DC560" s="27"/>
    </row>
    <row r="561" spans="83:107">
      <c r="CE561" s="27"/>
      <c r="CQ561" s="27"/>
      <c r="DC561" s="27"/>
    </row>
    <row r="562" spans="83:107">
      <c r="CE562" s="27"/>
      <c r="CQ562" s="27"/>
      <c r="DC562" s="27"/>
    </row>
    <row r="563" spans="83:107">
      <c r="CE563" s="27"/>
      <c r="CQ563" s="27"/>
      <c r="DC563" s="27"/>
    </row>
    <row r="564" spans="83:107">
      <c r="CE564" s="27"/>
      <c r="CQ564" s="27"/>
      <c r="DC564" s="27"/>
    </row>
    <row r="565" spans="83:107">
      <c r="CE565" s="27"/>
      <c r="CQ565" s="27"/>
      <c r="DC565" s="27"/>
    </row>
    <row r="566" spans="83:107">
      <c r="CE566" s="27"/>
      <c r="CQ566" s="27"/>
      <c r="DC566" s="27"/>
    </row>
    <row r="567" spans="83:107">
      <c r="CE567" s="27"/>
      <c r="CQ567" s="27"/>
      <c r="DC567" s="27"/>
    </row>
    <row r="568" spans="83:107">
      <c r="CE568" s="27"/>
      <c r="CQ568" s="27"/>
      <c r="DC568" s="27"/>
    </row>
    <row r="569" spans="83:107">
      <c r="CE569" s="27"/>
      <c r="CQ569" s="27"/>
      <c r="DC569" s="27"/>
    </row>
    <row r="570" spans="83:107">
      <c r="CE570" s="27"/>
      <c r="CQ570" s="27"/>
      <c r="DC570" s="27"/>
    </row>
    <row r="571" spans="83:107">
      <c r="CE571" s="27"/>
      <c r="CQ571" s="27"/>
      <c r="DC571" s="27"/>
    </row>
    <row r="572" spans="83:107">
      <c r="CE572" s="27"/>
      <c r="CQ572" s="27"/>
      <c r="DC572" s="27"/>
    </row>
    <row r="573" spans="83:107">
      <c r="CE573" s="27"/>
      <c r="CQ573" s="27"/>
      <c r="DC573" s="27"/>
    </row>
    <row r="574" spans="83:107">
      <c r="CE574" s="27"/>
      <c r="CQ574" s="27"/>
      <c r="DC574" s="27"/>
    </row>
    <row r="575" spans="83:107">
      <c r="CE575" s="27"/>
      <c r="CQ575" s="27"/>
      <c r="DC575" s="27"/>
    </row>
    <row r="576" spans="83:107">
      <c r="CE576" s="27"/>
      <c r="CQ576" s="27"/>
      <c r="DC576" s="27"/>
    </row>
    <row r="577" spans="83:107">
      <c r="CE577" s="27"/>
      <c r="CQ577" s="27"/>
      <c r="DC577" s="27"/>
    </row>
    <row r="578" spans="83:107">
      <c r="CE578" s="27"/>
      <c r="CQ578" s="27"/>
      <c r="DC578" s="27"/>
    </row>
    <row r="579" spans="83:107">
      <c r="CE579" s="27"/>
      <c r="CQ579" s="27"/>
      <c r="DC579" s="27"/>
    </row>
    <row r="580" spans="83:107">
      <c r="CE580" s="27"/>
      <c r="CQ580" s="27"/>
      <c r="DC580" s="27"/>
    </row>
    <row r="581" spans="83:107">
      <c r="CE581" s="27"/>
      <c r="CQ581" s="27"/>
      <c r="DC581" s="27"/>
    </row>
    <row r="582" spans="83:107">
      <c r="CE582" s="27"/>
      <c r="CQ582" s="27"/>
      <c r="DC582" s="27"/>
    </row>
    <row r="583" spans="83:107">
      <c r="CE583" s="27"/>
      <c r="CQ583" s="27"/>
      <c r="DC583" s="27"/>
    </row>
    <row r="584" spans="83:107">
      <c r="CE584" s="27"/>
      <c r="CQ584" s="27"/>
      <c r="DC584" s="27"/>
    </row>
    <row r="585" spans="83:107">
      <c r="CE585" s="27"/>
      <c r="CQ585" s="27"/>
      <c r="DC585" s="27"/>
    </row>
    <row r="586" spans="83:107">
      <c r="CE586" s="27"/>
      <c r="CQ586" s="27"/>
      <c r="DC586" s="27"/>
    </row>
    <row r="587" spans="83:107">
      <c r="CE587" s="27"/>
      <c r="CQ587" s="27"/>
      <c r="DC587" s="27"/>
    </row>
    <row r="588" spans="83:107">
      <c r="CE588" s="27"/>
      <c r="CQ588" s="27"/>
      <c r="DC588" s="27"/>
    </row>
    <row r="589" spans="83:107">
      <c r="CE589" s="27"/>
      <c r="CQ589" s="27"/>
      <c r="DC589" s="27"/>
    </row>
    <row r="590" spans="83:107">
      <c r="CE590" s="27"/>
      <c r="CQ590" s="27"/>
      <c r="DC590" s="27"/>
    </row>
    <row r="591" spans="83:107">
      <c r="CE591" s="27"/>
      <c r="CQ591" s="27"/>
      <c r="DC591" s="27"/>
    </row>
    <row r="592" spans="83:107">
      <c r="CE592" s="27"/>
      <c r="CQ592" s="27"/>
      <c r="DC592" s="27"/>
    </row>
    <row r="593" spans="83:107">
      <c r="CE593" s="27"/>
      <c r="CQ593" s="27"/>
      <c r="DC593" s="27"/>
    </row>
    <row r="594" spans="83:107">
      <c r="CE594" s="27"/>
      <c r="CQ594" s="27"/>
      <c r="DC594" s="27"/>
    </row>
    <row r="595" spans="83:107">
      <c r="CE595" s="27"/>
      <c r="CQ595" s="27"/>
      <c r="DC595" s="27"/>
    </row>
    <row r="596" spans="83:107">
      <c r="CE596" s="27"/>
      <c r="CQ596" s="27"/>
      <c r="DC596" s="27"/>
    </row>
    <row r="597" spans="83:107">
      <c r="CE597" s="27"/>
      <c r="CQ597" s="27"/>
      <c r="DC597" s="27"/>
    </row>
    <row r="598" spans="83:107">
      <c r="CE598" s="27"/>
      <c r="CQ598" s="27"/>
      <c r="DC598" s="27"/>
    </row>
    <row r="599" spans="83:107">
      <c r="CE599" s="27"/>
      <c r="CQ599" s="27"/>
      <c r="DC599" s="27"/>
    </row>
    <row r="600" spans="83:107">
      <c r="CE600" s="27"/>
      <c r="CQ600" s="27"/>
      <c r="DC600" s="27"/>
    </row>
    <row r="601" spans="83:107">
      <c r="CE601" s="27"/>
      <c r="CQ601" s="27"/>
      <c r="DC601" s="27"/>
    </row>
    <row r="602" spans="83:107">
      <c r="CE602" s="27"/>
      <c r="CQ602" s="27"/>
      <c r="DC602" s="27"/>
    </row>
    <row r="603" spans="83:107">
      <c r="CE603" s="27"/>
      <c r="CQ603" s="27"/>
      <c r="DC603" s="27"/>
    </row>
    <row r="604" spans="83:107">
      <c r="CE604" s="27"/>
      <c r="CQ604" s="27"/>
      <c r="DC604" s="27"/>
    </row>
    <row r="605" spans="83:107">
      <c r="CE605" s="27"/>
      <c r="CQ605" s="27"/>
      <c r="DC605" s="27"/>
    </row>
    <row r="606" spans="83:107">
      <c r="CE606" s="27"/>
      <c r="CQ606" s="27"/>
      <c r="DC606" s="27"/>
    </row>
    <row r="607" spans="83:107">
      <c r="CE607" s="27"/>
      <c r="CQ607" s="27"/>
      <c r="DC607" s="27"/>
    </row>
    <row r="608" spans="83:107">
      <c r="CE608" s="27"/>
      <c r="CQ608" s="27"/>
      <c r="DC608" s="27"/>
    </row>
    <row r="609" spans="83:107">
      <c r="CE609" s="27"/>
      <c r="CQ609" s="27"/>
      <c r="DC609" s="27"/>
    </row>
    <row r="610" spans="83:107">
      <c r="CE610" s="27"/>
      <c r="CQ610" s="27"/>
      <c r="DC610" s="27"/>
    </row>
    <row r="611" spans="83:107">
      <c r="CE611" s="27"/>
      <c r="CQ611" s="27"/>
      <c r="DC611" s="27"/>
    </row>
    <row r="612" spans="83:107">
      <c r="CE612" s="27"/>
      <c r="CQ612" s="27"/>
      <c r="DC612" s="27"/>
    </row>
    <row r="613" spans="83:107">
      <c r="CE613" s="27"/>
      <c r="CQ613" s="27"/>
      <c r="DC613" s="27"/>
    </row>
    <row r="614" spans="83:107">
      <c r="CE614" s="27"/>
      <c r="CQ614" s="27"/>
      <c r="DC614" s="27"/>
    </row>
    <row r="615" spans="83:107">
      <c r="CE615" s="27"/>
      <c r="CQ615" s="27"/>
      <c r="DC615" s="27"/>
    </row>
    <row r="616" spans="83:107">
      <c r="CE616" s="27"/>
      <c r="CQ616" s="27"/>
      <c r="DC616" s="27"/>
    </row>
    <row r="617" spans="83:107">
      <c r="CE617" s="27"/>
      <c r="CQ617" s="27"/>
      <c r="DC617" s="27"/>
    </row>
    <row r="618" spans="83:107">
      <c r="CE618" s="27"/>
      <c r="CQ618" s="27"/>
      <c r="DC618" s="27"/>
    </row>
    <row r="619" spans="83:107">
      <c r="CE619" s="27"/>
      <c r="CQ619" s="27"/>
      <c r="DC619" s="27"/>
    </row>
    <row r="620" spans="83:107">
      <c r="CE620" s="27"/>
      <c r="CQ620" s="27"/>
      <c r="DC620" s="27"/>
    </row>
    <row r="621" spans="83:107">
      <c r="CE621" s="27"/>
      <c r="CQ621" s="27"/>
      <c r="DC621" s="27"/>
    </row>
    <row r="622" spans="83:107">
      <c r="CE622" s="27"/>
      <c r="CQ622" s="27"/>
      <c r="DC622" s="27"/>
    </row>
    <row r="623" spans="83:107">
      <c r="CE623" s="27"/>
      <c r="CQ623" s="27"/>
      <c r="DC623" s="27"/>
    </row>
    <row r="624" spans="83:107">
      <c r="CE624" s="27"/>
      <c r="CQ624" s="27"/>
      <c r="DC624" s="27"/>
    </row>
    <row r="625" spans="83:107">
      <c r="CE625" s="27"/>
      <c r="CQ625" s="27"/>
      <c r="DC625" s="27"/>
    </row>
    <row r="626" spans="83:107">
      <c r="CE626" s="27"/>
      <c r="CQ626" s="27"/>
      <c r="DC626" s="27"/>
    </row>
    <row r="627" spans="83:107">
      <c r="CE627" s="27"/>
      <c r="CQ627" s="27"/>
      <c r="DC627" s="27"/>
    </row>
    <row r="628" spans="83:107">
      <c r="CE628" s="27"/>
      <c r="CQ628" s="27"/>
      <c r="DC628" s="27"/>
    </row>
    <row r="629" spans="83:107">
      <c r="CE629" s="27"/>
      <c r="CQ629" s="27"/>
      <c r="DC629" s="27"/>
    </row>
    <row r="630" spans="83:107">
      <c r="CE630" s="27"/>
      <c r="CQ630" s="27"/>
      <c r="DC630" s="27"/>
    </row>
    <row r="631" spans="83:107">
      <c r="CE631" s="27"/>
      <c r="CQ631" s="27"/>
      <c r="DC631" s="27"/>
    </row>
    <row r="632" spans="83:107">
      <c r="CE632" s="27"/>
      <c r="CQ632" s="27"/>
      <c r="DC632" s="27"/>
    </row>
    <row r="633" spans="83:107">
      <c r="CE633" s="27"/>
      <c r="CQ633" s="27"/>
      <c r="DC633" s="27"/>
    </row>
    <row r="634" spans="83:107">
      <c r="CE634" s="27"/>
      <c r="CQ634" s="27"/>
      <c r="DC634" s="27"/>
    </row>
    <row r="635" spans="83:107">
      <c r="CE635" s="27"/>
      <c r="CQ635" s="27"/>
      <c r="DC635" s="27"/>
    </row>
    <row r="636" spans="83:107">
      <c r="CE636" s="27"/>
      <c r="CQ636" s="27"/>
      <c r="DC636" s="27"/>
    </row>
    <row r="637" spans="83:107">
      <c r="CE637" s="27"/>
      <c r="CQ637" s="27"/>
      <c r="DC637" s="27"/>
    </row>
    <row r="638" spans="83:107">
      <c r="CE638" s="27"/>
      <c r="CQ638" s="27"/>
      <c r="DC638" s="27"/>
    </row>
    <row r="639" spans="83:107">
      <c r="CE639" s="27"/>
      <c r="CQ639" s="27"/>
      <c r="DC639" s="27"/>
    </row>
    <row r="640" spans="83:107">
      <c r="CE640" s="27"/>
      <c r="CQ640" s="27"/>
      <c r="DC640" s="27"/>
    </row>
    <row r="641" spans="83:107">
      <c r="CE641" s="27"/>
      <c r="CQ641" s="27"/>
      <c r="DC641" s="27"/>
    </row>
    <row r="642" spans="83:107">
      <c r="CE642" s="27"/>
      <c r="CQ642" s="27"/>
      <c r="DC642" s="27"/>
    </row>
    <row r="643" spans="83:107">
      <c r="CE643" s="27"/>
      <c r="CQ643" s="27"/>
      <c r="DC643" s="27"/>
    </row>
    <row r="644" spans="83:107">
      <c r="CE644" s="27"/>
      <c r="CQ644" s="27"/>
      <c r="DC644" s="27"/>
    </row>
    <row r="645" spans="83:107">
      <c r="CE645" s="27"/>
      <c r="CQ645" s="27"/>
      <c r="DC645" s="27"/>
    </row>
    <row r="646" spans="83:107">
      <c r="CE646" s="27"/>
      <c r="CQ646" s="27"/>
      <c r="DC646" s="27"/>
    </row>
    <row r="647" spans="83:107">
      <c r="CE647" s="27"/>
      <c r="CQ647" s="27"/>
      <c r="DC647" s="27"/>
    </row>
    <row r="648" spans="83:107">
      <c r="CE648" s="27"/>
      <c r="CQ648" s="27"/>
      <c r="DC648" s="27"/>
    </row>
    <row r="649" spans="83:107">
      <c r="CE649" s="27"/>
      <c r="CQ649" s="27"/>
      <c r="DC649" s="27"/>
    </row>
    <row r="650" spans="83:107">
      <c r="CE650" s="27"/>
      <c r="CQ650" s="27"/>
      <c r="DC650" s="27"/>
    </row>
    <row r="651" spans="83:107">
      <c r="CE651" s="27"/>
      <c r="CQ651" s="27"/>
      <c r="DC651" s="27"/>
    </row>
    <row r="652" spans="83:107">
      <c r="CE652" s="27"/>
      <c r="CQ652" s="27"/>
      <c r="DC652" s="27"/>
    </row>
    <row r="653" spans="83:107">
      <c r="CE653" s="27"/>
      <c r="CQ653" s="27"/>
      <c r="DC653" s="27"/>
    </row>
    <row r="654" spans="83:107">
      <c r="CE654" s="27"/>
      <c r="CQ654" s="27"/>
      <c r="DC654" s="27"/>
    </row>
    <row r="655" spans="83:107">
      <c r="CE655" s="27"/>
      <c r="CQ655" s="27"/>
      <c r="DC655" s="27"/>
    </row>
    <row r="656" spans="83:107">
      <c r="CE656" s="27"/>
      <c r="CQ656" s="27"/>
      <c r="DC656" s="27"/>
    </row>
    <row r="657" spans="83:107">
      <c r="CE657" s="27"/>
      <c r="CQ657" s="27"/>
      <c r="DC657" s="27"/>
    </row>
    <row r="658" spans="83:107">
      <c r="CE658" s="27"/>
      <c r="CQ658" s="27"/>
      <c r="DC658" s="27"/>
    </row>
    <row r="659" spans="83:107">
      <c r="CE659" s="27"/>
      <c r="CQ659" s="27"/>
      <c r="DC659" s="27"/>
    </row>
    <row r="660" spans="83:107">
      <c r="CE660" s="27"/>
      <c r="CQ660" s="27"/>
      <c r="DC660" s="27"/>
    </row>
    <row r="661" spans="83:107">
      <c r="CE661" s="27"/>
      <c r="CQ661" s="27"/>
      <c r="DC661" s="27"/>
    </row>
    <row r="662" spans="83:107">
      <c r="CE662" s="27"/>
      <c r="CQ662" s="27"/>
      <c r="DC662" s="27"/>
    </row>
    <row r="663" spans="83:107">
      <c r="CE663" s="27"/>
      <c r="CQ663" s="27"/>
      <c r="DC663" s="27"/>
    </row>
    <row r="664" spans="83:107">
      <c r="CE664" s="27"/>
      <c r="CQ664" s="27"/>
      <c r="DC664" s="27"/>
    </row>
    <row r="665" spans="83:107">
      <c r="CE665" s="27"/>
      <c r="CQ665" s="27"/>
      <c r="DC665" s="27"/>
    </row>
    <row r="666" spans="83:107">
      <c r="CE666" s="27"/>
      <c r="CQ666" s="27"/>
      <c r="DC666" s="27"/>
    </row>
    <row r="667" spans="83:107">
      <c r="CE667" s="27"/>
      <c r="CQ667" s="27"/>
      <c r="DC667" s="27"/>
    </row>
    <row r="668" spans="83:107">
      <c r="CE668" s="27"/>
      <c r="CQ668" s="27"/>
      <c r="DC668" s="27"/>
    </row>
    <row r="669" spans="83:107">
      <c r="CE669" s="27"/>
      <c r="CQ669" s="27"/>
      <c r="DC669" s="27"/>
    </row>
    <row r="670" spans="83:107">
      <c r="CE670" s="27"/>
      <c r="CQ670" s="27"/>
      <c r="DC670" s="27"/>
    </row>
    <row r="671" spans="83:107">
      <c r="CE671" s="27"/>
      <c r="CQ671" s="27"/>
      <c r="DC671" s="27"/>
    </row>
    <row r="672" spans="83:107">
      <c r="CE672" s="27"/>
      <c r="CQ672" s="27"/>
      <c r="DC672" s="27"/>
    </row>
    <row r="673" spans="83:107">
      <c r="CE673" s="27"/>
      <c r="CQ673" s="27"/>
      <c r="DC673" s="27"/>
    </row>
    <row r="674" spans="83:107">
      <c r="CE674" s="27"/>
      <c r="CQ674" s="27"/>
      <c r="DC674" s="27"/>
    </row>
    <row r="675" spans="83:107">
      <c r="CE675" s="27"/>
      <c r="CQ675" s="27"/>
      <c r="DC675" s="27"/>
    </row>
    <row r="676" spans="83:107">
      <c r="CE676" s="27"/>
      <c r="CQ676" s="27"/>
      <c r="DC676" s="27"/>
    </row>
    <row r="677" spans="83:107">
      <c r="CE677" s="27"/>
      <c r="CQ677" s="27"/>
      <c r="DC677" s="27"/>
    </row>
    <row r="678" spans="83:107">
      <c r="CE678" s="27"/>
      <c r="CQ678" s="27"/>
      <c r="DC678" s="27"/>
    </row>
    <row r="679" spans="83:107">
      <c r="CE679" s="27"/>
      <c r="CQ679" s="27"/>
      <c r="DC679" s="27"/>
    </row>
    <row r="680" spans="83:107">
      <c r="CE680" s="27"/>
      <c r="CQ680" s="27"/>
      <c r="DC680" s="27"/>
    </row>
    <row r="681" spans="83:107">
      <c r="CE681" s="27"/>
      <c r="CQ681" s="27"/>
      <c r="DC681" s="27"/>
    </row>
    <row r="682" spans="83:107">
      <c r="CE682" s="27"/>
      <c r="CQ682" s="27"/>
      <c r="DC682" s="27"/>
    </row>
    <row r="683" spans="83:107">
      <c r="CE683" s="27"/>
      <c r="CQ683" s="27"/>
      <c r="DC683" s="27"/>
    </row>
    <row r="684" spans="83:107">
      <c r="CE684" s="27"/>
      <c r="CQ684" s="27"/>
      <c r="DC684" s="27"/>
    </row>
    <row r="685" spans="83:107">
      <c r="CE685" s="27"/>
      <c r="CQ685" s="27"/>
      <c r="DC685" s="27"/>
    </row>
    <row r="686" spans="83:107">
      <c r="CE686" s="27"/>
      <c r="CQ686" s="27"/>
      <c r="DC686" s="27"/>
    </row>
    <row r="687" spans="83:107">
      <c r="CE687" s="27"/>
      <c r="CQ687" s="27"/>
      <c r="DC687" s="27"/>
    </row>
    <row r="688" spans="83:107">
      <c r="CE688" s="27"/>
      <c r="CQ688" s="27"/>
      <c r="DC688" s="27"/>
    </row>
    <row r="689" spans="83:107">
      <c r="CE689" s="27"/>
      <c r="CQ689" s="27"/>
      <c r="DC689" s="27"/>
    </row>
    <row r="690" spans="83:107">
      <c r="CE690" s="27"/>
      <c r="CQ690" s="27"/>
      <c r="DC690" s="27"/>
    </row>
    <row r="691" spans="83:107">
      <c r="CE691" s="27"/>
      <c r="CQ691" s="27"/>
      <c r="DC691" s="27"/>
    </row>
    <row r="692" spans="83:107">
      <c r="CE692" s="27"/>
      <c r="CQ692" s="27"/>
      <c r="DC692" s="27"/>
    </row>
    <row r="693" spans="83:107">
      <c r="CE693" s="27"/>
      <c r="CQ693" s="27"/>
      <c r="DC693" s="27"/>
    </row>
    <row r="694" spans="83:107">
      <c r="CE694" s="27"/>
      <c r="CQ694" s="27"/>
      <c r="DC694" s="27"/>
    </row>
    <row r="695" spans="83:107">
      <c r="CE695" s="27"/>
      <c r="CQ695" s="27"/>
      <c r="DC695" s="27"/>
    </row>
    <row r="696" spans="83:107">
      <c r="CE696" s="27"/>
      <c r="CQ696" s="27"/>
      <c r="DC696" s="27"/>
    </row>
    <row r="697" spans="83:107">
      <c r="CE697" s="27"/>
      <c r="CQ697" s="27"/>
      <c r="DC697" s="27"/>
    </row>
    <row r="698" spans="83:107">
      <c r="CE698" s="27"/>
      <c r="CQ698" s="27"/>
      <c r="DC698" s="27"/>
    </row>
    <row r="699" spans="83:107">
      <c r="CE699" s="27"/>
      <c r="CQ699" s="27"/>
      <c r="DC699" s="27"/>
    </row>
    <row r="700" spans="83:107">
      <c r="CE700" s="27"/>
      <c r="CQ700" s="27"/>
      <c r="DC700" s="27"/>
    </row>
    <row r="701" spans="83:107">
      <c r="CE701" s="27"/>
      <c r="CQ701" s="27"/>
      <c r="DC701" s="27"/>
    </row>
    <row r="702" spans="83:107">
      <c r="CE702" s="27"/>
      <c r="CQ702" s="27"/>
      <c r="DC702" s="27"/>
    </row>
    <row r="703" spans="83:107">
      <c r="CE703" s="27"/>
      <c r="CQ703" s="27"/>
      <c r="DC703" s="27"/>
    </row>
    <row r="704" spans="83:107">
      <c r="CE704" s="27"/>
      <c r="CQ704" s="27"/>
      <c r="DC704" s="27"/>
    </row>
    <row r="705" spans="83:107">
      <c r="CE705" s="27"/>
      <c r="CQ705" s="27"/>
      <c r="DC705" s="27"/>
    </row>
    <row r="706" spans="83:107">
      <c r="CE706" s="27"/>
      <c r="CQ706" s="27"/>
      <c r="DC706" s="27"/>
    </row>
    <row r="707" spans="83:107">
      <c r="CE707" s="27"/>
      <c r="CQ707" s="27"/>
      <c r="DC707" s="27"/>
    </row>
    <row r="708" spans="83:107">
      <c r="CE708" s="27"/>
      <c r="CQ708" s="27"/>
      <c r="DC708" s="27"/>
    </row>
    <row r="709" spans="83:107">
      <c r="CE709" s="27"/>
      <c r="CQ709" s="27"/>
      <c r="DC709" s="27"/>
    </row>
    <row r="710" spans="83:107">
      <c r="CE710" s="27"/>
      <c r="CQ710" s="27"/>
      <c r="DC710" s="27"/>
    </row>
    <row r="711" spans="83:107">
      <c r="CE711" s="27"/>
      <c r="CQ711" s="27"/>
      <c r="DC711" s="27"/>
    </row>
    <row r="712" spans="83:107">
      <c r="CE712" s="27"/>
      <c r="CQ712" s="27"/>
      <c r="DC712" s="27"/>
    </row>
    <row r="713" spans="83:107">
      <c r="CE713" s="27"/>
      <c r="CQ713" s="27"/>
      <c r="DC713" s="27"/>
    </row>
    <row r="714" spans="83:107">
      <c r="CE714" s="27"/>
      <c r="CQ714" s="27"/>
      <c r="DC714" s="27"/>
    </row>
    <row r="715" spans="83:107">
      <c r="CE715" s="27"/>
      <c r="CQ715" s="27"/>
      <c r="DC715" s="27"/>
    </row>
    <row r="716" spans="83:107">
      <c r="CE716" s="27"/>
      <c r="CQ716" s="27"/>
      <c r="DC716" s="27"/>
    </row>
    <row r="717" spans="83:107">
      <c r="CE717" s="27"/>
      <c r="CQ717" s="27"/>
      <c r="DC717" s="27"/>
    </row>
    <row r="718" spans="83:107">
      <c r="CE718" s="27"/>
      <c r="CQ718" s="27"/>
      <c r="DC718" s="27"/>
    </row>
    <row r="719" spans="83:107">
      <c r="CE719" s="27"/>
      <c r="CQ719" s="27"/>
      <c r="DC719" s="27"/>
    </row>
    <row r="720" spans="83:107">
      <c r="CE720" s="27"/>
      <c r="CQ720" s="27"/>
      <c r="DC720" s="27"/>
    </row>
    <row r="721" spans="83:107">
      <c r="CE721" s="27"/>
      <c r="CQ721" s="27"/>
      <c r="DC721" s="27"/>
    </row>
    <row r="722" spans="83:107">
      <c r="CE722" s="27"/>
      <c r="CQ722" s="27"/>
      <c r="DC722" s="27"/>
    </row>
    <row r="723" spans="83:107">
      <c r="CE723" s="27"/>
      <c r="CQ723" s="27"/>
      <c r="DC723" s="27"/>
    </row>
    <row r="724" spans="83:107">
      <c r="CE724" s="27"/>
      <c r="CQ724" s="27"/>
      <c r="DC724" s="27"/>
    </row>
    <row r="725" spans="83:107">
      <c r="CE725" s="27"/>
      <c r="CQ725" s="27"/>
      <c r="DC725" s="27"/>
    </row>
    <row r="726" spans="83:107">
      <c r="CE726" s="27"/>
      <c r="CQ726" s="27"/>
      <c r="DC726" s="27"/>
    </row>
    <row r="727" spans="83:107">
      <c r="CE727" s="27"/>
      <c r="CQ727" s="27"/>
      <c r="DC727" s="27"/>
    </row>
    <row r="728" spans="83:107">
      <c r="CE728" s="27"/>
      <c r="CQ728" s="27"/>
      <c r="DC728" s="27"/>
    </row>
    <row r="729" spans="83:107">
      <c r="CE729" s="27"/>
      <c r="CQ729" s="27"/>
      <c r="DC729" s="27"/>
    </row>
    <row r="730" spans="83:107">
      <c r="CE730" s="27"/>
      <c r="CQ730" s="27"/>
      <c r="DC730" s="27"/>
    </row>
    <row r="731" spans="83:107">
      <c r="CE731" s="27"/>
      <c r="CQ731" s="27"/>
      <c r="DC731" s="27"/>
    </row>
    <row r="732" spans="83:107">
      <c r="CE732" s="27"/>
      <c r="CQ732" s="27"/>
      <c r="DC732" s="27"/>
    </row>
    <row r="733" spans="83:107">
      <c r="CE733" s="27"/>
      <c r="CQ733" s="27"/>
      <c r="DC733" s="27"/>
    </row>
    <row r="734" spans="83:107">
      <c r="CE734" s="27"/>
      <c r="CQ734" s="27"/>
      <c r="DC734" s="27"/>
    </row>
    <row r="735" spans="83:107">
      <c r="CE735" s="27"/>
      <c r="CQ735" s="27"/>
      <c r="DC735" s="27"/>
    </row>
    <row r="736" spans="83:107">
      <c r="CE736" s="27"/>
      <c r="CQ736" s="27"/>
      <c r="DC736" s="27"/>
    </row>
    <row r="737" spans="83:107">
      <c r="CE737" s="27"/>
      <c r="CQ737" s="27"/>
      <c r="DC737" s="27"/>
    </row>
    <row r="738" spans="83:107">
      <c r="CE738" s="27"/>
      <c r="CQ738" s="27"/>
      <c r="DC738" s="27"/>
    </row>
    <row r="739" spans="83:107">
      <c r="CE739" s="27"/>
      <c r="CQ739" s="27"/>
      <c r="DC739" s="27"/>
    </row>
    <row r="740" spans="83:107">
      <c r="CE740" s="27"/>
      <c r="CQ740" s="27"/>
      <c r="DC740" s="27"/>
    </row>
    <row r="741" spans="83:107">
      <c r="CE741" s="27"/>
      <c r="CQ741" s="27"/>
      <c r="DC741" s="27"/>
    </row>
    <row r="742" spans="83:107">
      <c r="CE742" s="27"/>
      <c r="CQ742" s="27"/>
      <c r="DC742" s="27"/>
    </row>
    <row r="743" spans="83:107">
      <c r="CE743" s="27"/>
      <c r="CQ743" s="27"/>
      <c r="DC743" s="27"/>
    </row>
    <row r="744" spans="83:107">
      <c r="CE744" s="27"/>
      <c r="CQ744" s="27"/>
      <c r="DC744" s="27"/>
    </row>
    <row r="745" spans="83:107">
      <c r="CE745" s="27"/>
      <c r="CQ745" s="27"/>
      <c r="DC745" s="27"/>
    </row>
    <row r="746" spans="83:107">
      <c r="CE746" s="27"/>
      <c r="CQ746" s="27"/>
      <c r="DC746" s="27"/>
    </row>
    <row r="747" spans="83:107">
      <c r="CE747" s="27"/>
      <c r="CQ747" s="27"/>
      <c r="DC747" s="27"/>
    </row>
    <row r="748" spans="83:107">
      <c r="CE748" s="27"/>
      <c r="CQ748" s="27"/>
      <c r="DC748" s="27"/>
    </row>
    <row r="749" spans="83:107">
      <c r="CE749" s="27"/>
      <c r="CQ749" s="27"/>
      <c r="DC749" s="27"/>
    </row>
    <row r="750" spans="83:107">
      <c r="CE750" s="27"/>
      <c r="CQ750" s="27"/>
      <c r="DC750" s="27"/>
    </row>
    <row r="751" spans="83:107">
      <c r="CE751" s="27"/>
      <c r="CQ751" s="27"/>
      <c r="DC751" s="27"/>
    </row>
    <row r="752" spans="83:107">
      <c r="CE752" s="27"/>
      <c r="CQ752" s="27"/>
      <c r="DC752" s="27"/>
    </row>
    <row r="753" spans="83:107">
      <c r="CE753" s="27"/>
      <c r="CQ753" s="27"/>
      <c r="DC753" s="27"/>
    </row>
    <row r="754" spans="83:107">
      <c r="CE754" s="27"/>
      <c r="CQ754" s="27"/>
      <c r="DC754" s="27"/>
    </row>
    <row r="755" spans="83:107">
      <c r="CE755" s="27"/>
      <c r="CQ755" s="27"/>
      <c r="DC755" s="27"/>
    </row>
    <row r="756" spans="83:107">
      <c r="CE756" s="27"/>
      <c r="CQ756" s="27"/>
      <c r="DC756" s="27"/>
    </row>
    <row r="757" spans="83:107">
      <c r="CE757" s="27"/>
      <c r="CQ757" s="27"/>
      <c r="DC757" s="27"/>
    </row>
    <row r="758" spans="83:107">
      <c r="CE758" s="27"/>
      <c r="CQ758" s="27"/>
      <c r="DC758" s="27"/>
    </row>
    <row r="759" spans="83:107">
      <c r="CE759" s="27"/>
      <c r="CQ759" s="27"/>
      <c r="DC759" s="27"/>
    </row>
    <row r="760" spans="83:107">
      <c r="CE760" s="27"/>
      <c r="CQ760" s="27"/>
      <c r="DC760" s="27"/>
    </row>
    <row r="761" spans="83:107">
      <c r="CE761" s="27"/>
      <c r="CQ761" s="27"/>
      <c r="DC761" s="27"/>
    </row>
    <row r="762" spans="83:107">
      <c r="CE762" s="27"/>
      <c r="CQ762" s="27"/>
      <c r="DC762" s="27"/>
    </row>
    <row r="763" spans="83:107">
      <c r="CE763" s="27"/>
      <c r="CQ763" s="27"/>
      <c r="DC763" s="27"/>
    </row>
    <row r="764" spans="83:107">
      <c r="CE764" s="27"/>
      <c r="CQ764" s="27"/>
      <c r="DC764" s="27"/>
    </row>
    <row r="765" spans="83:107">
      <c r="CE765" s="27"/>
      <c r="CQ765" s="27"/>
      <c r="DC765" s="27"/>
    </row>
    <row r="766" spans="83:107">
      <c r="CE766" s="27"/>
      <c r="CQ766" s="27"/>
      <c r="DC766" s="27"/>
    </row>
    <row r="767" spans="83:107">
      <c r="CE767" s="27"/>
      <c r="CQ767" s="27"/>
      <c r="DC767" s="27"/>
    </row>
    <row r="768" spans="83:107">
      <c r="CE768" s="27"/>
      <c r="CQ768" s="27"/>
      <c r="DC768" s="27"/>
    </row>
    <row r="769" spans="83:107">
      <c r="CE769" s="27"/>
      <c r="CQ769" s="27"/>
      <c r="DC769" s="27"/>
    </row>
    <row r="770" spans="83:107">
      <c r="CE770" s="27"/>
      <c r="CQ770" s="27"/>
      <c r="DC770" s="27"/>
    </row>
    <row r="771" spans="83:107">
      <c r="CE771" s="27"/>
      <c r="CQ771" s="27"/>
      <c r="DC771" s="27"/>
    </row>
    <row r="772" spans="83:107">
      <c r="CE772" s="27"/>
      <c r="CQ772" s="27"/>
      <c r="DC772" s="27"/>
    </row>
    <row r="773" spans="83:107">
      <c r="CE773" s="27"/>
      <c r="CQ773" s="27"/>
      <c r="DC773" s="27"/>
    </row>
    <row r="774" spans="83:107">
      <c r="CE774" s="27"/>
      <c r="CQ774" s="27"/>
      <c r="DC774" s="27"/>
    </row>
    <row r="775" spans="83:107">
      <c r="CE775" s="27"/>
      <c r="CQ775" s="27"/>
      <c r="DC775" s="27"/>
    </row>
    <row r="776" spans="83:107">
      <c r="CE776" s="27"/>
      <c r="CQ776" s="27"/>
      <c r="DC776" s="27"/>
    </row>
    <row r="777" spans="83:107">
      <c r="CE777" s="27"/>
      <c r="CQ777" s="27"/>
      <c r="DC777" s="27"/>
    </row>
    <row r="778" spans="83:107">
      <c r="CE778" s="27"/>
      <c r="CQ778" s="27"/>
      <c r="DC778" s="27"/>
    </row>
    <row r="779" spans="83:107">
      <c r="CE779" s="27"/>
      <c r="CQ779" s="27"/>
      <c r="DC779" s="27"/>
    </row>
    <row r="780" spans="83:107">
      <c r="CE780" s="27"/>
      <c r="CQ780" s="27"/>
      <c r="DC780" s="27"/>
    </row>
    <row r="781" spans="83:107">
      <c r="CE781" s="27"/>
      <c r="CQ781" s="27"/>
      <c r="DC781" s="27"/>
    </row>
    <row r="782" spans="83:107">
      <c r="CE782" s="27"/>
      <c r="CQ782" s="27"/>
      <c r="DC782" s="27"/>
    </row>
    <row r="783" spans="83:107">
      <c r="CE783" s="27"/>
      <c r="CQ783" s="27"/>
      <c r="DC783" s="27"/>
    </row>
    <row r="784" spans="83:107">
      <c r="CE784" s="27"/>
      <c r="CQ784" s="27"/>
      <c r="DC784" s="27"/>
    </row>
    <row r="785" spans="83:107">
      <c r="CE785" s="27"/>
      <c r="CQ785" s="27"/>
      <c r="DC785" s="27"/>
    </row>
    <row r="786" spans="83:107">
      <c r="CE786" s="27"/>
      <c r="CQ786" s="27"/>
      <c r="DC786" s="27"/>
    </row>
    <row r="787" spans="83:107">
      <c r="CE787" s="27"/>
      <c r="CQ787" s="27"/>
      <c r="DC787" s="27"/>
    </row>
    <row r="788" spans="83:107">
      <c r="CE788" s="27"/>
      <c r="CQ788" s="27"/>
      <c r="DC788" s="27"/>
    </row>
    <row r="789" spans="83:107">
      <c r="CE789" s="27"/>
      <c r="CQ789" s="27"/>
      <c r="DC789" s="27"/>
    </row>
    <row r="790" spans="83:107">
      <c r="CE790" s="27"/>
      <c r="CQ790" s="27"/>
      <c r="DC790" s="27"/>
    </row>
    <row r="791" spans="83:107">
      <c r="CE791" s="27"/>
      <c r="CQ791" s="27"/>
      <c r="DC791" s="27"/>
    </row>
    <row r="792" spans="83:107">
      <c r="CE792" s="27"/>
      <c r="CQ792" s="27"/>
      <c r="DC792" s="27"/>
    </row>
    <row r="793" spans="83:107">
      <c r="CE793" s="27"/>
      <c r="CQ793" s="27"/>
      <c r="DC793" s="27"/>
    </row>
    <row r="794" spans="83:107">
      <c r="CE794" s="27"/>
      <c r="CQ794" s="27"/>
      <c r="DC794" s="27"/>
    </row>
    <row r="795" spans="83:107">
      <c r="CE795" s="27"/>
      <c r="CQ795" s="27"/>
      <c r="DC795" s="27"/>
    </row>
    <row r="796" spans="83:107">
      <c r="CE796" s="27"/>
      <c r="CQ796" s="27"/>
      <c r="DC796" s="27"/>
    </row>
    <row r="797" spans="83:107">
      <c r="CE797" s="27"/>
      <c r="CQ797" s="27"/>
      <c r="DC797" s="27"/>
    </row>
    <row r="798" spans="83:107">
      <c r="CE798" s="27"/>
      <c r="CQ798" s="27"/>
      <c r="DC798" s="27"/>
    </row>
    <row r="799" spans="83:107">
      <c r="CE799" s="27"/>
      <c r="CQ799" s="27"/>
      <c r="DC799" s="27"/>
    </row>
    <row r="800" spans="83:107">
      <c r="CE800" s="27"/>
      <c r="CQ800" s="27"/>
      <c r="DC800" s="27"/>
    </row>
    <row r="801" spans="83:107">
      <c r="CE801" s="27"/>
      <c r="CQ801" s="27"/>
      <c r="DC801" s="27"/>
    </row>
    <row r="802" spans="83:107">
      <c r="CE802" s="27"/>
      <c r="CQ802" s="27"/>
      <c r="DC802" s="27"/>
    </row>
    <row r="803" spans="83:107">
      <c r="CE803" s="27"/>
      <c r="CQ803" s="27"/>
      <c r="DC803" s="27"/>
    </row>
    <row r="804" spans="83:107">
      <c r="CE804" s="27"/>
      <c r="CQ804" s="27"/>
      <c r="DC804" s="27"/>
    </row>
    <row r="805" spans="83:107">
      <c r="CE805" s="27"/>
      <c r="CQ805" s="27"/>
      <c r="DC805" s="27"/>
    </row>
    <row r="806" spans="83:107">
      <c r="CE806" s="27"/>
      <c r="CQ806" s="27"/>
      <c r="DC806" s="27"/>
    </row>
    <row r="807" spans="83:107">
      <c r="CE807" s="27"/>
      <c r="CQ807" s="27"/>
      <c r="DC807" s="27"/>
    </row>
    <row r="808" spans="83:107">
      <c r="CE808" s="27"/>
      <c r="CQ808" s="27"/>
      <c r="DC808" s="27"/>
    </row>
    <row r="809" spans="83:107">
      <c r="CE809" s="27"/>
      <c r="CQ809" s="27"/>
      <c r="DC809" s="27"/>
    </row>
    <row r="810" spans="83:107">
      <c r="CE810" s="27"/>
      <c r="CQ810" s="27"/>
      <c r="DC810" s="27"/>
    </row>
    <row r="811" spans="83:107">
      <c r="CE811" s="27"/>
      <c r="CQ811" s="27"/>
      <c r="DC811" s="27"/>
    </row>
    <row r="812" spans="83:107">
      <c r="CE812" s="27"/>
      <c r="CQ812" s="27"/>
      <c r="DC812" s="27"/>
    </row>
    <row r="813" spans="83:107">
      <c r="CE813" s="27"/>
      <c r="CQ813" s="27"/>
      <c r="DC813" s="27"/>
    </row>
    <row r="814" spans="83:107">
      <c r="CE814" s="27"/>
      <c r="CQ814" s="27"/>
      <c r="DC814" s="27"/>
    </row>
    <row r="815" spans="83:107">
      <c r="CE815" s="27"/>
      <c r="CQ815" s="27"/>
      <c r="DC815" s="27"/>
    </row>
    <row r="816" spans="83:107">
      <c r="CE816" s="27"/>
      <c r="CQ816" s="27"/>
      <c r="DC816" s="27"/>
    </row>
    <row r="817" spans="83:107">
      <c r="CE817" s="27"/>
      <c r="CQ817" s="27"/>
      <c r="DC817" s="27"/>
    </row>
    <row r="818" spans="83:107">
      <c r="CE818" s="27"/>
      <c r="CQ818" s="27"/>
      <c r="DC818" s="27"/>
    </row>
    <row r="819" spans="83:107">
      <c r="CE819" s="27"/>
      <c r="CQ819" s="27"/>
      <c r="DC819" s="27"/>
    </row>
    <row r="820" spans="83:107">
      <c r="CE820" s="27"/>
      <c r="CQ820" s="27"/>
      <c r="DC820" s="27"/>
    </row>
    <row r="821" spans="83:107">
      <c r="CE821" s="27"/>
      <c r="CQ821" s="27"/>
      <c r="DC821" s="27"/>
    </row>
    <row r="822" spans="83:107">
      <c r="CE822" s="27"/>
      <c r="CQ822" s="27"/>
      <c r="DC822" s="27"/>
    </row>
    <row r="823" spans="83:107">
      <c r="CE823" s="27"/>
      <c r="CQ823" s="27"/>
      <c r="DC823" s="27"/>
    </row>
    <row r="824" spans="83:107">
      <c r="CE824" s="27"/>
      <c r="CQ824" s="27"/>
      <c r="DC824" s="27"/>
    </row>
    <row r="825" spans="83:107">
      <c r="CE825" s="27"/>
      <c r="CQ825" s="27"/>
      <c r="DC825" s="27"/>
    </row>
    <row r="826" spans="83:107">
      <c r="CE826" s="27"/>
      <c r="CQ826" s="27"/>
      <c r="DC826" s="27"/>
    </row>
    <row r="827" spans="83:107">
      <c r="CE827" s="27"/>
      <c r="CQ827" s="27"/>
      <c r="DC827" s="27"/>
    </row>
    <row r="828" spans="83:107">
      <c r="CE828" s="27"/>
      <c r="CQ828" s="27"/>
      <c r="DC828" s="27"/>
    </row>
    <row r="829" spans="83:107">
      <c r="CE829" s="27"/>
      <c r="CQ829" s="27"/>
      <c r="DC829" s="27"/>
    </row>
    <row r="830" spans="83:107">
      <c r="CE830" s="27"/>
      <c r="CQ830" s="27"/>
      <c r="DC830" s="27"/>
    </row>
    <row r="831" spans="83:107">
      <c r="CE831" s="27"/>
      <c r="CQ831" s="27"/>
      <c r="DC831" s="27"/>
    </row>
    <row r="832" spans="83:107">
      <c r="CE832" s="27"/>
      <c r="CQ832" s="27"/>
      <c r="DC832" s="27"/>
    </row>
    <row r="833" spans="83:107">
      <c r="CE833" s="27"/>
      <c r="CQ833" s="27"/>
      <c r="DC833" s="27"/>
    </row>
    <row r="834" spans="83:107">
      <c r="CE834" s="27"/>
      <c r="CQ834" s="27"/>
      <c r="DC834" s="27"/>
    </row>
    <row r="835" spans="83:107">
      <c r="CE835" s="27"/>
      <c r="CQ835" s="27"/>
      <c r="DC835" s="27"/>
    </row>
    <row r="836" spans="83:107">
      <c r="CE836" s="27"/>
      <c r="CQ836" s="27"/>
      <c r="DC836" s="27"/>
    </row>
    <row r="837" spans="83:107">
      <c r="CE837" s="27"/>
      <c r="CQ837" s="27"/>
      <c r="DC837" s="27"/>
    </row>
    <row r="838" spans="83:107">
      <c r="CE838" s="27"/>
      <c r="CQ838" s="27"/>
      <c r="DC838" s="27"/>
    </row>
    <row r="839" spans="83:107">
      <c r="CE839" s="27"/>
      <c r="CQ839" s="27"/>
      <c r="DC839" s="27"/>
    </row>
    <row r="840" spans="83:107">
      <c r="CE840" s="27"/>
      <c r="CQ840" s="27"/>
      <c r="DC840" s="27"/>
    </row>
    <row r="841" spans="83:107">
      <c r="CE841" s="27"/>
      <c r="CQ841" s="27"/>
      <c r="DC841" s="27"/>
    </row>
    <row r="842" spans="83:107">
      <c r="CE842" s="27"/>
      <c r="CQ842" s="27"/>
      <c r="DC842" s="27"/>
    </row>
    <row r="843" spans="83:107">
      <c r="CE843" s="27"/>
      <c r="CQ843" s="27"/>
      <c r="DC843" s="27"/>
    </row>
    <row r="844" spans="83:107">
      <c r="CE844" s="27"/>
      <c r="CQ844" s="27"/>
      <c r="DC844" s="27"/>
    </row>
    <row r="845" spans="83:107">
      <c r="CE845" s="27"/>
      <c r="CQ845" s="27"/>
      <c r="DC845" s="27"/>
    </row>
    <row r="846" spans="83:107">
      <c r="CE846" s="27"/>
      <c r="CQ846" s="27"/>
      <c r="DC846" s="27"/>
    </row>
    <row r="847" spans="83:107">
      <c r="CE847" s="27"/>
      <c r="CQ847" s="27"/>
      <c r="DC847" s="27"/>
    </row>
    <row r="848" spans="83:107">
      <c r="CE848" s="27"/>
      <c r="CQ848" s="27"/>
      <c r="DC848" s="27"/>
    </row>
    <row r="849" spans="83:107">
      <c r="CE849" s="27"/>
      <c r="CQ849" s="27"/>
      <c r="DC849" s="27"/>
    </row>
    <row r="850" spans="83:107">
      <c r="CE850" s="27"/>
      <c r="CQ850" s="27"/>
      <c r="DC850" s="27"/>
    </row>
    <row r="851" spans="83:107">
      <c r="CE851" s="27"/>
      <c r="CQ851" s="27"/>
      <c r="DC851" s="27"/>
    </row>
    <row r="852" spans="83:107">
      <c r="CE852" s="27"/>
      <c r="CQ852" s="27"/>
      <c r="DC852" s="27"/>
    </row>
    <row r="853" spans="83:107">
      <c r="CE853" s="27"/>
      <c r="CQ853" s="27"/>
      <c r="DC853" s="27"/>
    </row>
    <row r="854" spans="83:107">
      <c r="CE854" s="27"/>
      <c r="CQ854" s="27"/>
      <c r="DC854" s="27"/>
    </row>
    <row r="855" spans="83:107">
      <c r="CE855" s="27"/>
      <c r="CQ855" s="27"/>
      <c r="DC855" s="27"/>
    </row>
    <row r="856" spans="83:107">
      <c r="CE856" s="27"/>
      <c r="CQ856" s="27"/>
      <c r="DC856" s="27"/>
    </row>
    <row r="857" spans="83:107">
      <c r="CE857" s="27"/>
      <c r="CQ857" s="27"/>
      <c r="DC857" s="27"/>
    </row>
    <row r="858" spans="83:107">
      <c r="CE858" s="27"/>
      <c r="CQ858" s="27"/>
      <c r="DC858" s="27"/>
    </row>
    <row r="859" spans="83:107">
      <c r="CE859" s="27"/>
      <c r="CQ859" s="27"/>
      <c r="DC859" s="27"/>
    </row>
    <row r="860" spans="83:107">
      <c r="CE860" s="27"/>
      <c r="CQ860" s="27"/>
      <c r="DC860" s="27"/>
    </row>
    <row r="861" spans="83:107">
      <c r="CE861" s="27"/>
      <c r="CQ861" s="27"/>
      <c r="DC861" s="27"/>
    </row>
    <row r="862" spans="83:107">
      <c r="CE862" s="27"/>
      <c r="CQ862" s="27"/>
      <c r="DC862" s="27"/>
    </row>
    <row r="863" spans="83:107">
      <c r="CE863" s="27"/>
      <c r="CQ863" s="27"/>
      <c r="DC863" s="27"/>
    </row>
    <row r="864" spans="83:107">
      <c r="CE864" s="27"/>
      <c r="CQ864" s="27"/>
      <c r="DC864" s="27"/>
    </row>
    <row r="865" spans="83:107">
      <c r="CE865" s="27"/>
      <c r="CQ865" s="27"/>
      <c r="DC865" s="27"/>
    </row>
    <row r="866" spans="83:107">
      <c r="CE866" s="27"/>
      <c r="CQ866" s="27"/>
      <c r="DC866" s="27"/>
    </row>
    <row r="867" spans="83:107">
      <c r="CE867" s="27"/>
      <c r="CQ867" s="27"/>
      <c r="DC867" s="27"/>
    </row>
    <row r="868" spans="83:107">
      <c r="CE868" s="27"/>
      <c r="CQ868" s="27"/>
      <c r="DC868" s="27"/>
    </row>
    <row r="869" spans="83:107">
      <c r="CE869" s="27"/>
      <c r="CQ869" s="27"/>
      <c r="DC869" s="27"/>
    </row>
    <row r="870" spans="83:107">
      <c r="CE870" s="27"/>
      <c r="CQ870" s="27"/>
      <c r="DC870" s="27"/>
    </row>
    <row r="871" spans="83:107">
      <c r="CE871" s="27"/>
      <c r="CQ871" s="27"/>
      <c r="DC871" s="27"/>
    </row>
    <row r="872" spans="83:107">
      <c r="CE872" s="27"/>
      <c r="CQ872" s="27"/>
      <c r="DC872" s="27"/>
    </row>
    <row r="873" spans="83:107">
      <c r="CE873" s="27"/>
      <c r="CQ873" s="27"/>
      <c r="DC873" s="27"/>
    </row>
    <row r="874" spans="83:107">
      <c r="CE874" s="27"/>
      <c r="CQ874" s="27"/>
      <c r="DC874" s="27"/>
    </row>
    <row r="875" spans="83:107">
      <c r="CE875" s="27"/>
      <c r="CQ875" s="27"/>
      <c r="DC875" s="27"/>
    </row>
    <row r="876" spans="83:107">
      <c r="CE876" s="27"/>
      <c r="CQ876" s="27"/>
      <c r="DC876" s="27"/>
    </row>
    <row r="877" spans="83:107">
      <c r="CE877" s="27"/>
      <c r="CQ877" s="27"/>
      <c r="DC877" s="27"/>
    </row>
    <row r="878" spans="83:107">
      <c r="CE878" s="27"/>
      <c r="CQ878" s="27"/>
      <c r="DC878" s="27"/>
    </row>
    <row r="879" spans="83:107">
      <c r="CE879" s="27"/>
      <c r="CQ879" s="27"/>
      <c r="DC879" s="27"/>
    </row>
    <row r="880" spans="83:107">
      <c r="CE880" s="27"/>
      <c r="CQ880" s="27"/>
      <c r="DC880" s="27"/>
    </row>
    <row r="881" spans="83:107">
      <c r="CE881" s="27"/>
      <c r="CQ881" s="27"/>
      <c r="DC881" s="27"/>
    </row>
    <row r="882" spans="83:107">
      <c r="CE882" s="27"/>
      <c r="CQ882" s="27"/>
      <c r="DC882" s="27"/>
    </row>
    <row r="883" spans="83:107">
      <c r="CE883" s="27"/>
      <c r="CQ883" s="27"/>
      <c r="DC883" s="27"/>
    </row>
    <row r="884" spans="83:107">
      <c r="CE884" s="27"/>
      <c r="CQ884" s="27"/>
      <c r="DC884" s="27"/>
    </row>
    <row r="885" spans="83:107">
      <c r="CE885" s="27"/>
      <c r="CQ885" s="27"/>
      <c r="DC885" s="27"/>
    </row>
    <row r="886" spans="83:107">
      <c r="CE886" s="27"/>
      <c r="CQ886" s="27"/>
      <c r="DC886" s="27"/>
    </row>
    <row r="887" spans="83:107">
      <c r="CE887" s="27"/>
      <c r="CQ887" s="27"/>
      <c r="DC887" s="27"/>
    </row>
    <row r="888" spans="83:107">
      <c r="CE888" s="27"/>
      <c r="CQ888" s="27"/>
      <c r="DC888" s="27"/>
    </row>
    <row r="889" spans="83:107">
      <c r="CE889" s="27"/>
      <c r="CQ889" s="27"/>
      <c r="DC889" s="27"/>
    </row>
    <row r="890" spans="83:107">
      <c r="CE890" s="27"/>
      <c r="CQ890" s="27"/>
      <c r="DC890" s="27"/>
    </row>
    <row r="891" spans="83:107">
      <c r="CE891" s="27"/>
      <c r="CQ891" s="27"/>
      <c r="DC891" s="27"/>
    </row>
    <row r="892" spans="83:107">
      <c r="CE892" s="27"/>
      <c r="CQ892" s="27"/>
      <c r="DC892" s="27"/>
    </row>
    <row r="893" spans="83:107">
      <c r="CE893" s="27"/>
      <c r="CQ893" s="27"/>
      <c r="DC893" s="27"/>
    </row>
    <row r="894" spans="83:107">
      <c r="CE894" s="27"/>
      <c r="CQ894" s="27"/>
      <c r="DC894" s="27"/>
    </row>
    <row r="895" spans="83:107">
      <c r="CE895" s="27"/>
      <c r="CQ895" s="27"/>
      <c r="DC895" s="27"/>
    </row>
    <row r="896" spans="83:107">
      <c r="CE896" s="27"/>
      <c r="CQ896" s="27"/>
      <c r="DC896" s="27"/>
    </row>
    <row r="897" spans="83:107">
      <c r="CE897" s="27"/>
      <c r="CQ897" s="27"/>
      <c r="DC897" s="27"/>
    </row>
    <row r="898" spans="83:107">
      <c r="CE898" s="27"/>
      <c r="CQ898" s="27"/>
      <c r="DC898" s="27"/>
    </row>
    <row r="899" spans="83:107">
      <c r="CE899" s="27"/>
      <c r="CQ899" s="27"/>
      <c r="DC899" s="27"/>
    </row>
    <row r="900" spans="83:107">
      <c r="CE900" s="27"/>
      <c r="CQ900" s="27"/>
      <c r="DC900" s="27"/>
    </row>
    <row r="901" spans="83:107">
      <c r="CE901" s="27"/>
      <c r="CQ901" s="27"/>
      <c r="DC901" s="27"/>
    </row>
    <row r="902" spans="83:107">
      <c r="CE902" s="27"/>
      <c r="CQ902" s="27"/>
      <c r="DC902" s="27"/>
    </row>
    <row r="903" spans="83:107">
      <c r="CE903" s="27"/>
      <c r="CQ903" s="27"/>
      <c r="DC903" s="27"/>
    </row>
    <row r="904" spans="83:107">
      <c r="CE904" s="27"/>
      <c r="CQ904" s="27"/>
      <c r="DC904" s="27"/>
    </row>
    <row r="905" spans="83:107">
      <c r="CE905" s="27"/>
      <c r="CQ905" s="27"/>
      <c r="DC905" s="27"/>
    </row>
    <row r="906" spans="83:107">
      <c r="CE906" s="27"/>
      <c r="CQ906" s="27"/>
      <c r="DC906" s="27"/>
    </row>
    <row r="907" spans="83:107">
      <c r="CE907" s="27"/>
      <c r="CQ907" s="27"/>
      <c r="DC907" s="27"/>
    </row>
    <row r="908" spans="83:107">
      <c r="CE908" s="27"/>
      <c r="CQ908" s="27"/>
      <c r="DC908" s="27"/>
    </row>
    <row r="909" spans="83:107">
      <c r="CE909" s="27"/>
      <c r="CQ909" s="27"/>
      <c r="DC909" s="27"/>
    </row>
    <row r="910" spans="83:107">
      <c r="CE910" s="27"/>
      <c r="CQ910" s="27"/>
      <c r="DC910" s="27"/>
    </row>
    <row r="911" spans="83:107">
      <c r="CE911" s="27"/>
      <c r="CQ911" s="27"/>
      <c r="DC911" s="27"/>
    </row>
    <row r="912" spans="83:107">
      <c r="CE912" s="27"/>
      <c r="CQ912" s="27"/>
      <c r="DC912" s="27"/>
    </row>
    <row r="913" spans="83:107">
      <c r="CE913" s="27"/>
      <c r="CQ913" s="27"/>
      <c r="DC913" s="27"/>
    </row>
    <row r="914" spans="83:107">
      <c r="CE914" s="27"/>
      <c r="CQ914" s="27"/>
      <c r="DC914" s="27"/>
    </row>
    <row r="915" spans="83:107">
      <c r="CE915" s="27"/>
      <c r="CQ915" s="27"/>
      <c r="DC915" s="27"/>
    </row>
    <row r="916" spans="83:107">
      <c r="CE916" s="27"/>
      <c r="CQ916" s="27"/>
      <c r="DC916" s="27"/>
    </row>
    <row r="917" spans="83:107">
      <c r="CE917" s="27"/>
      <c r="CQ917" s="27"/>
      <c r="DC917" s="27"/>
    </row>
    <row r="918" spans="83:107">
      <c r="CE918" s="27"/>
      <c r="CQ918" s="27"/>
      <c r="DC918" s="27"/>
    </row>
    <row r="919" spans="83:107">
      <c r="CE919" s="27"/>
      <c r="CQ919" s="27"/>
      <c r="DC919" s="27"/>
    </row>
    <row r="920" spans="83:107">
      <c r="CE920" s="27"/>
      <c r="CQ920" s="27"/>
      <c r="DC920" s="27"/>
    </row>
    <row r="921" spans="83:107">
      <c r="CE921" s="27"/>
      <c r="CQ921" s="27"/>
      <c r="DC921" s="27"/>
    </row>
    <row r="922" spans="83:107">
      <c r="CE922" s="27"/>
      <c r="CQ922" s="27"/>
      <c r="DC922" s="27"/>
    </row>
    <row r="923" spans="83:107">
      <c r="CE923" s="27"/>
      <c r="CQ923" s="27"/>
      <c r="DC923" s="27"/>
    </row>
    <row r="924" spans="83:107">
      <c r="CE924" s="27"/>
      <c r="CQ924" s="27"/>
      <c r="DC924" s="27"/>
    </row>
    <row r="925" spans="83:107">
      <c r="CE925" s="27"/>
      <c r="CQ925" s="27"/>
      <c r="DC925" s="27"/>
    </row>
    <row r="926" spans="83:107">
      <c r="CE926" s="27"/>
      <c r="CQ926" s="27"/>
      <c r="DC926" s="27"/>
    </row>
    <row r="927" spans="83:107">
      <c r="CE927" s="27"/>
      <c r="CQ927" s="27"/>
      <c r="DC927" s="27"/>
    </row>
    <row r="928" spans="83:107">
      <c r="CE928" s="27"/>
      <c r="CQ928" s="27"/>
      <c r="DC928" s="27"/>
    </row>
    <row r="929" spans="83:107">
      <c r="CE929" s="27"/>
      <c r="CQ929" s="27"/>
      <c r="DC929" s="27"/>
    </row>
    <row r="930" spans="83:107">
      <c r="CE930" s="27"/>
      <c r="CQ930" s="27"/>
      <c r="DC930" s="27"/>
    </row>
    <row r="931" spans="83:107">
      <c r="CE931" s="27"/>
      <c r="CQ931" s="27"/>
      <c r="DC931" s="27"/>
    </row>
    <row r="932" spans="83:107">
      <c r="CE932" s="27"/>
      <c r="CQ932" s="27"/>
      <c r="DC932" s="27"/>
    </row>
    <row r="933" spans="83:107">
      <c r="CE933" s="27"/>
      <c r="CQ933" s="27"/>
      <c r="DC933" s="27"/>
    </row>
    <row r="934" spans="83:107">
      <c r="CE934" s="27"/>
      <c r="CQ934" s="27"/>
      <c r="DC934" s="27"/>
    </row>
    <row r="935" spans="83:107">
      <c r="CE935" s="27"/>
      <c r="CQ935" s="27"/>
      <c r="DC935" s="27"/>
    </row>
    <row r="936" spans="83:107">
      <c r="CE936" s="27"/>
      <c r="CQ936" s="27"/>
      <c r="DC936" s="27"/>
    </row>
    <row r="937" spans="83:107">
      <c r="CE937" s="27"/>
      <c r="CQ937" s="27"/>
      <c r="DC937" s="27"/>
    </row>
    <row r="938" spans="83:107">
      <c r="CE938" s="27"/>
      <c r="CQ938" s="27"/>
      <c r="DC938" s="27"/>
    </row>
    <row r="939" spans="83:107">
      <c r="CE939" s="27"/>
      <c r="CQ939" s="27"/>
      <c r="DC939" s="27"/>
    </row>
    <row r="940" spans="83:107">
      <c r="CE940" s="27"/>
      <c r="CQ940" s="27"/>
      <c r="DC940" s="27"/>
    </row>
    <row r="941" spans="83:107">
      <c r="CE941" s="27"/>
      <c r="CQ941" s="27"/>
      <c r="DC941" s="27"/>
    </row>
    <row r="942" spans="83:107">
      <c r="CE942" s="27"/>
      <c r="CQ942" s="27"/>
      <c r="DC942" s="27"/>
    </row>
    <row r="943" spans="83:107">
      <c r="CE943" s="27"/>
      <c r="CQ943" s="27"/>
      <c r="DC943" s="27"/>
    </row>
    <row r="944" spans="83:107">
      <c r="CE944" s="27"/>
      <c r="CQ944" s="27"/>
      <c r="DC944" s="27"/>
    </row>
    <row r="945" spans="83:107">
      <c r="CE945" s="27"/>
      <c r="CQ945" s="27"/>
      <c r="DC945" s="27"/>
    </row>
    <row r="946" spans="83:107">
      <c r="CE946" s="27"/>
      <c r="CQ946" s="27"/>
      <c r="DC946" s="27"/>
    </row>
    <row r="947" spans="83:107">
      <c r="CE947" s="27"/>
      <c r="CQ947" s="27"/>
      <c r="DC947" s="27"/>
    </row>
    <row r="948" spans="83:107">
      <c r="CE948" s="27"/>
      <c r="CQ948" s="27"/>
      <c r="DC948" s="27"/>
    </row>
    <row r="949" spans="83:107">
      <c r="CE949" s="27"/>
      <c r="CQ949" s="27"/>
      <c r="DC949" s="27"/>
    </row>
    <row r="950" spans="83:107">
      <c r="CE950" s="27"/>
      <c r="CQ950" s="27"/>
      <c r="DC950" s="27"/>
    </row>
    <row r="951" spans="83:107">
      <c r="CE951" s="27"/>
      <c r="CQ951" s="27"/>
      <c r="DC951" s="27"/>
    </row>
    <row r="952" spans="83:107">
      <c r="CE952" s="27"/>
      <c r="CQ952" s="27"/>
      <c r="DC952" s="27"/>
    </row>
    <row r="953" spans="83:107">
      <c r="CE953" s="27"/>
      <c r="CQ953" s="27"/>
      <c r="DC953" s="27"/>
    </row>
    <row r="954" spans="83:107">
      <c r="CE954" s="27"/>
      <c r="CQ954" s="27"/>
      <c r="DC954" s="27"/>
    </row>
    <row r="955" spans="83:107">
      <c r="CE955" s="27"/>
      <c r="CQ955" s="27"/>
      <c r="DC955" s="27"/>
    </row>
    <row r="956" spans="83:107">
      <c r="CE956" s="27"/>
      <c r="CQ956" s="27"/>
      <c r="DC956" s="27"/>
    </row>
    <row r="957" spans="83:107">
      <c r="CE957" s="27"/>
      <c r="CQ957" s="27"/>
      <c r="DC957" s="27"/>
    </row>
    <row r="958" spans="83:107">
      <c r="CE958" s="27"/>
      <c r="CQ958" s="27"/>
      <c r="DC958" s="27"/>
    </row>
    <row r="959" spans="83:107">
      <c r="CE959" s="27"/>
      <c r="CQ959" s="27"/>
      <c r="DC959" s="27"/>
    </row>
    <row r="960" spans="83:107">
      <c r="CE960" s="27"/>
      <c r="CQ960" s="27"/>
      <c r="DC960" s="27"/>
    </row>
    <row r="961" spans="83:107">
      <c r="CE961" s="27"/>
      <c r="CQ961" s="27"/>
      <c r="DC961" s="27"/>
    </row>
    <row r="962" spans="83:107">
      <c r="CE962" s="27"/>
      <c r="CQ962" s="27"/>
      <c r="DC962" s="27"/>
    </row>
    <row r="963" spans="83:107">
      <c r="CE963" s="27"/>
      <c r="CQ963" s="27"/>
      <c r="DC963" s="27"/>
    </row>
    <row r="964" spans="83:107">
      <c r="CE964" s="27"/>
      <c r="CQ964" s="27"/>
      <c r="DC964" s="27"/>
    </row>
    <row r="965" spans="83:107">
      <c r="CE965" s="27"/>
      <c r="CQ965" s="27"/>
      <c r="DC965" s="27"/>
    </row>
    <row r="966" spans="83:107">
      <c r="CE966" s="27"/>
      <c r="CQ966" s="27"/>
      <c r="DC966" s="27"/>
    </row>
    <row r="967" spans="83:107">
      <c r="CE967" s="27"/>
      <c r="CQ967" s="27"/>
      <c r="DC967" s="27"/>
    </row>
    <row r="968" spans="83:107">
      <c r="CE968" s="27"/>
      <c r="CQ968" s="27"/>
      <c r="DC968" s="27"/>
    </row>
    <row r="969" spans="83:107">
      <c r="CE969" s="27"/>
      <c r="CQ969" s="27"/>
      <c r="DC969" s="27"/>
    </row>
    <row r="970" spans="83:107">
      <c r="CE970" s="27"/>
      <c r="CQ970" s="27"/>
      <c r="DC970" s="27"/>
    </row>
    <row r="971" spans="83:107">
      <c r="CE971" s="27"/>
      <c r="CQ971" s="27"/>
      <c r="DC971" s="27"/>
    </row>
    <row r="972" spans="83:107">
      <c r="CE972" s="27"/>
      <c r="CQ972" s="27"/>
      <c r="DC972" s="27"/>
    </row>
    <row r="973" spans="83:107">
      <c r="CE973" s="27"/>
      <c r="CQ973" s="27"/>
      <c r="DC973" s="27"/>
    </row>
    <row r="974" spans="83:107">
      <c r="CE974" s="27"/>
      <c r="CQ974" s="27"/>
      <c r="DC974" s="27"/>
    </row>
    <row r="975" spans="83:107">
      <c r="CE975" s="27"/>
      <c r="CQ975" s="27"/>
      <c r="DC975" s="27"/>
    </row>
    <row r="976" spans="83:107">
      <c r="CE976" s="27"/>
      <c r="CQ976" s="27"/>
      <c r="DC976" s="27"/>
    </row>
    <row r="977" spans="83:107">
      <c r="CE977" s="27"/>
      <c r="CQ977" s="27"/>
      <c r="DC977" s="27"/>
    </row>
    <row r="978" spans="83:107">
      <c r="CE978" s="27"/>
      <c r="CQ978" s="27"/>
      <c r="DC978" s="27"/>
    </row>
    <row r="979" spans="83:107">
      <c r="CE979" s="27"/>
      <c r="CQ979" s="27"/>
      <c r="DC979" s="27"/>
    </row>
    <row r="980" spans="83:107">
      <c r="CE980" s="27"/>
      <c r="CQ980" s="27"/>
      <c r="DC980" s="27"/>
    </row>
    <row r="981" spans="83:107">
      <c r="CE981" s="27"/>
      <c r="CQ981" s="27"/>
      <c r="DC981" s="27"/>
    </row>
    <row r="982" spans="83:107">
      <c r="CE982" s="27"/>
      <c r="CQ982" s="27"/>
      <c r="DC982" s="27"/>
    </row>
    <row r="983" spans="83:107">
      <c r="CE983" s="27"/>
      <c r="CQ983" s="27"/>
      <c r="DC983" s="27"/>
    </row>
    <row r="984" spans="83:107">
      <c r="CE984" s="27"/>
      <c r="CQ984" s="27"/>
      <c r="DC984" s="27"/>
    </row>
    <row r="985" spans="83:107">
      <c r="CE985" s="27"/>
      <c r="CQ985" s="27"/>
      <c r="DC985" s="27"/>
    </row>
    <row r="986" spans="83:107">
      <c r="CE986" s="27"/>
      <c r="CQ986" s="27"/>
      <c r="DC986" s="27"/>
    </row>
    <row r="987" spans="83:107">
      <c r="CE987" s="27"/>
      <c r="CQ987" s="27"/>
      <c r="DC987" s="27"/>
    </row>
    <row r="988" spans="83:107">
      <c r="CE988" s="27"/>
      <c r="CQ988" s="27"/>
      <c r="DC988" s="27"/>
    </row>
    <row r="989" spans="83:107">
      <c r="CE989" s="27"/>
      <c r="CQ989" s="27"/>
      <c r="DC989" s="27"/>
    </row>
    <row r="990" spans="83:107">
      <c r="CE990" s="27"/>
      <c r="CQ990" s="27"/>
      <c r="DC990" s="27"/>
    </row>
    <row r="991" spans="83:107">
      <c r="CE991" s="27"/>
      <c r="CQ991" s="27"/>
      <c r="DC991" s="27"/>
    </row>
    <row r="992" spans="83:107">
      <c r="CE992" s="27"/>
      <c r="CQ992" s="27"/>
      <c r="DC992" s="27"/>
    </row>
    <row r="993" spans="83:107">
      <c r="CE993" s="27"/>
      <c r="CQ993" s="27"/>
      <c r="DC993" s="27"/>
    </row>
    <row r="994" spans="83:107">
      <c r="CE994" s="27"/>
      <c r="CQ994" s="27"/>
      <c r="DC994" s="27"/>
    </row>
    <row r="995" spans="83:107">
      <c r="CE995" s="27"/>
      <c r="CQ995" s="27"/>
      <c r="DC995" s="27"/>
    </row>
    <row r="996" spans="83:107">
      <c r="CE996" s="27"/>
      <c r="CQ996" s="27"/>
      <c r="DC996" s="27"/>
    </row>
    <row r="997" spans="83:107">
      <c r="CE997" s="27"/>
      <c r="CQ997" s="27"/>
      <c r="DC997" s="27"/>
    </row>
    <row r="998" spans="83:107">
      <c r="CE998" s="27"/>
      <c r="CQ998" s="27"/>
      <c r="DC998" s="27"/>
    </row>
    <row r="999" spans="83:107">
      <c r="CE999" s="27"/>
      <c r="CQ999" s="27"/>
      <c r="DC999" s="27"/>
    </row>
    <row r="1000" spans="83:107">
      <c r="CE1000" s="27"/>
      <c r="CQ1000" s="27"/>
      <c r="DC1000" s="27"/>
    </row>
    <row r="1001" spans="83:107">
      <c r="CE1001" s="27"/>
      <c r="CQ1001" s="27"/>
      <c r="DC1001" s="27"/>
    </row>
    <row r="1002" spans="83:107">
      <c r="CE1002" s="27"/>
      <c r="CQ1002" s="27"/>
      <c r="DC1002" s="27"/>
    </row>
    <row r="1003" spans="83:107">
      <c r="CE1003" s="27"/>
      <c r="CQ1003" s="27"/>
      <c r="DC1003" s="27"/>
    </row>
    <row r="1004" spans="83:107">
      <c r="CE1004" s="27"/>
      <c r="CQ1004" s="27"/>
      <c r="DC1004" s="27"/>
    </row>
    <row r="1005" spans="83:107">
      <c r="CE1005" s="27"/>
      <c r="CQ1005" s="27"/>
      <c r="DC1005" s="27"/>
    </row>
    <row r="1006" spans="83:107">
      <c r="CE1006" s="27"/>
      <c r="CQ1006" s="27"/>
      <c r="DC1006" s="27"/>
    </row>
    <row r="1007" spans="83:107">
      <c r="CE1007" s="27"/>
      <c r="CQ1007" s="27"/>
      <c r="DC1007" s="27"/>
    </row>
    <row r="1008" spans="83:107">
      <c r="CE1008" s="27"/>
      <c r="CQ1008" s="27"/>
      <c r="DC1008" s="27"/>
    </row>
    <row r="1009" spans="83:107">
      <c r="CE1009" s="27"/>
      <c r="CQ1009" s="27"/>
      <c r="DC1009" s="27"/>
    </row>
    <row r="1010" spans="83:107">
      <c r="CE1010" s="27"/>
      <c r="CQ1010" s="27"/>
      <c r="DC1010" s="27"/>
    </row>
    <row r="1011" spans="83:107">
      <c r="CE1011" s="27"/>
      <c r="CQ1011" s="27"/>
      <c r="DC1011" s="27"/>
    </row>
    <row r="1012" spans="83:107">
      <c r="CE1012" s="27"/>
      <c r="CQ1012" s="27"/>
      <c r="DC1012" s="27"/>
    </row>
    <row r="1013" spans="83:107">
      <c r="CE1013" s="27"/>
      <c r="CQ1013" s="27"/>
      <c r="DC1013" s="27"/>
    </row>
    <row r="1014" spans="83:107">
      <c r="CE1014" s="27"/>
      <c r="CQ1014" s="27"/>
      <c r="DC1014" s="27"/>
    </row>
    <row r="1015" spans="83:107">
      <c r="CE1015" s="27"/>
      <c r="CQ1015" s="27"/>
      <c r="DC1015" s="27"/>
    </row>
    <row r="1016" spans="83:107">
      <c r="CE1016" s="27"/>
      <c r="CQ1016" s="27"/>
      <c r="DC1016" s="27"/>
    </row>
    <row r="1017" spans="83:107">
      <c r="CE1017" s="27"/>
      <c r="CQ1017" s="27"/>
      <c r="DC1017" s="27"/>
    </row>
    <row r="1018" spans="83:107">
      <c r="CE1018" s="27"/>
      <c r="CQ1018" s="27"/>
      <c r="DC1018" s="27"/>
    </row>
    <row r="1019" spans="83:107">
      <c r="CE1019" s="27"/>
      <c r="CQ1019" s="27"/>
      <c r="DC1019" s="27"/>
    </row>
    <row r="1020" spans="83:107">
      <c r="CE1020" s="27"/>
      <c r="CQ1020" s="27"/>
      <c r="DC1020" s="27"/>
    </row>
    <row r="1021" spans="83:107">
      <c r="CE1021" s="27"/>
      <c r="CQ1021" s="27"/>
      <c r="DC1021" s="27"/>
    </row>
    <row r="1022" spans="83:107">
      <c r="CE1022" s="27"/>
      <c r="CQ1022" s="27"/>
      <c r="DC1022" s="27"/>
    </row>
    <row r="1023" spans="83:107">
      <c r="CE1023" s="27"/>
      <c r="CQ1023" s="27"/>
      <c r="DC1023" s="27"/>
    </row>
    <row r="1024" spans="83:107">
      <c r="CE1024" s="27"/>
      <c r="CQ1024" s="27"/>
      <c r="DC1024" s="27"/>
    </row>
    <row r="1025" spans="83:107">
      <c r="CE1025" s="27"/>
      <c r="CQ1025" s="27"/>
      <c r="DC1025" s="27"/>
    </row>
    <row r="1026" spans="83:107">
      <c r="CE1026" s="27"/>
      <c r="CQ1026" s="27"/>
      <c r="DC1026" s="27"/>
    </row>
    <row r="1027" spans="83:107">
      <c r="CE1027" s="27"/>
      <c r="CQ1027" s="27"/>
      <c r="DC1027" s="27"/>
    </row>
    <row r="1028" spans="83:107">
      <c r="CE1028" s="27"/>
      <c r="CQ1028" s="27"/>
      <c r="DC1028" s="27"/>
    </row>
    <row r="1029" spans="83:107">
      <c r="CE1029" s="27"/>
      <c r="CQ1029" s="27"/>
      <c r="DC1029" s="27"/>
    </row>
    <row r="1030" spans="83:107">
      <c r="CE1030" s="27"/>
      <c r="CQ1030" s="27"/>
      <c r="DC1030" s="27"/>
    </row>
    <row r="1031" spans="83:107">
      <c r="CE1031" s="27"/>
      <c r="CQ1031" s="27"/>
      <c r="DC1031" s="27"/>
    </row>
    <row r="1032" spans="83:107">
      <c r="CE1032" s="27"/>
      <c r="CQ1032" s="27"/>
      <c r="DC1032" s="27"/>
    </row>
    <row r="1033" spans="83:107">
      <c r="CE1033" s="27"/>
      <c r="CQ1033" s="27"/>
      <c r="DC1033" s="27"/>
    </row>
    <row r="1034" spans="83:107">
      <c r="CE1034" s="27"/>
      <c r="CQ1034" s="27"/>
      <c r="DC1034" s="27"/>
    </row>
    <row r="1035" spans="83:107">
      <c r="CE1035" s="27"/>
      <c r="CQ1035" s="27"/>
      <c r="DC1035" s="27"/>
    </row>
    <row r="1036" spans="83:107">
      <c r="CE1036" s="27"/>
      <c r="CQ1036" s="27"/>
      <c r="DC1036" s="27"/>
    </row>
    <row r="1037" spans="83:107">
      <c r="CE1037" s="27"/>
      <c r="CQ1037" s="27"/>
      <c r="DC1037" s="27"/>
    </row>
    <row r="1038" spans="83:107">
      <c r="CE1038" s="27"/>
      <c r="CQ1038" s="27"/>
      <c r="DC1038" s="27"/>
    </row>
    <row r="1039" spans="83:107">
      <c r="CE1039" s="27"/>
      <c r="CQ1039" s="27"/>
      <c r="DC1039" s="27"/>
    </row>
    <row r="1040" spans="83:107">
      <c r="CE1040" s="27"/>
      <c r="CQ1040" s="27"/>
      <c r="DC1040" s="27"/>
    </row>
    <row r="1041" spans="83:107">
      <c r="CE1041" s="27"/>
      <c r="CQ1041" s="27"/>
      <c r="DC1041" s="27"/>
    </row>
    <row r="1042" spans="83:107">
      <c r="CE1042" s="27"/>
      <c r="CQ1042" s="27"/>
      <c r="DC1042" s="27"/>
    </row>
    <row r="1043" spans="83:107">
      <c r="CE1043" s="27"/>
      <c r="CQ1043" s="27"/>
      <c r="DC1043" s="27"/>
    </row>
    <row r="1044" spans="83:107">
      <c r="CE1044" s="27"/>
      <c r="CQ1044" s="27"/>
      <c r="DC1044" s="27"/>
    </row>
    <row r="1045" spans="83:107">
      <c r="CE1045" s="27"/>
      <c r="CQ1045" s="27"/>
      <c r="DC1045" s="27"/>
    </row>
    <row r="1046" spans="83:107">
      <c r="CE1046" s="27"/>
      <c r="CQ1046" s="27"/>
      <c r="DC1046" s="27"/>
    </row>
    <row r="1047" spans="83:107">
      <c r="CE1047" s="27"/>
      <c r="CQ1047" s="27"/>
      <c r="DC1047" s="27"/>
    </row>
    <row r="1048" spans="83:107">
      <c r="CE1048" s="27"/>
      <c r="CQ1048" s="27"/>
      <c r="DC1048" s="27"/>
    </row>
    <row r="1049" spans="83:107">
      <c r="CE1049" s="27"/>
      <c r="CQ1049" s="27"/>
      <c r="DC1049" s="27"/>
    </row>
    <row r="1050" spans="83:107">
      <c r="CE1050" s="27"/>
      <c r="CQ1050" s="27"/>
      <c r="DC1050" s="27"/>
    </row>
    <row r="1051" spans="83:107">
      <c r="CE1051" s="27"/>
      <c r="CQ1051" s="27"/>
      <c r="DC1051" s="27"/>
    </row>
    <row r="1052" spans="83:107">
      <c r="CE1052" s="27"/>
      <c r="CQ1052" s="27"/>
      <c r="DC1052" s="27"/>
    </row>
    <row r="1053" spans="83:107">
      <c r="CE1053" s="27"/>
      <c r="CQ1053" s="27"/>
      <c r="DC1053" s="27"/>
    </row>
    <row r="1054" spans="83:107">
      <c r="CE1054" s="27"/>
      <c r="CQ1054" s="27"/>
      <c r="DC1054" s="27"/>
    </row>
    <row r="1055" spans="83:107">
      <c r="CE1055" s="27"/>
      <c r="CQ1055" s="27"/>
      <c r="DC1055" s="27"/>
    </row>
    <row r="1056" spans="83:107">
      <c r="CE1056" s="27"/>
      <c r="CQ1056" s="27"/>
      <c r="DC1056" s="27"/>
    </row>
    <row r="1057" spans="83:107">
      <c r="CE1057" s="27"/>
      <c r="CQ1057" s="27"/>
      <c r="DC1057" s="27"/>
    </row>
    <row r="1058" spans="83:107">
      <c r="CE1058" s="27"/>
      <c r="CQ1058" s="27"/>
      <c r="DC1058" s="27"/>
    </row>
    <row r="1059" spans="83:107">
      <c r="CE1059" s="27"/>
      <c r="CQ1059" s="27"/>
      <c r="DC1059" s="27"/>
    </row>
    <row r="1060" spans="83:107">
      <c r="CE1060" s="27"/>
      <c r="CQ1060" s="27"/>
      <c r="DC1060" s="27"/>
    </row>
    <row r="1061" spans="83:107">
      <c r="CE1061" s="27"/>
      <c r="CQ1061" s="27"/>
      <c r="DC1061" s="27"/>
    </row>
    <row r="1062" spans="83:107">
      <c r="CE1062" s="27"/>
      <c r="CQ1062" s="27"/>
      <c r="DC1062" s="27"/>
    </row>
    <row r="1063" spans="83:107">
      <c r="CE1063" s="27"/>
      <c r="CQ1063" s="27"/>
      <c r="DC1063" s="27"/>
    </row>
    <row r="1064" spans="83:107">
      <c r="CE1064" s="27"/>
      <c r="CQ1064" s="27"/>
      <c r="DC1064" s="27"/>
    </row>
    <row r="1065" spans="83:107">
      <c r="CE1065" s="27"/>
      <c r="CQ1065" s="27"/>
      <c r="DC1065" s="27"/>
    </row>
    <row r="1066" spans="83:107">
      <c r="CE1066" s="27"/>
      <c r="CQ1066" s="27"/>
      <c r="DC1066" s="27"/>
    </row>
    <row r="1067" spans="83:107">
      <c r="CE1067" s="27"/>
      <c r="CQ1067" s="27"/>
      <c r="DC1067" s="27"/>
    </row>
    <row r="1068" spans="83:107">
      <c r="CE1068" s="27"/>
      <c r="CQ1068" s="27"/>
      <c r="DC1068" s="27"/>
    </row>
    <row r="1069" spans="83:107">
      <c r="CE1069" s="27"/>
      <c r="CQ1069" s="27"/>
      <c r="DC1069" s="27"/>
    </row>
    <row r="1070" spans="83:107">
      <c r="CE1070" s="27"/>
      <c r="CQ1070" s="27"/>
      <c r="DC1070" s="27"/>
    </row>
    <row r="1071" spans="83:107">
      <c r="CE1071" s="27"/>
      <c r="CQ1071" s="27"/>
      <c r="DC1071" s="27"/>
    </row>
    <row r="1072" spans="83:107">
      <c r="CE1072" s="27"/>
      <c r="CQ1072" s="27"/>
      <c r="DC1072" s="27"/>
    </row>
    <row r="1073" spans="83:107">
      <c r="CE1073" s="27"/>
      <c r="CQ1073" s="27"/>
      <c r="DC1073" s="27"/>
    </row>
    <row r="1074" spans="83:107">
      <c r="CE1074" s="27"/>
      <c r="CQ1074" s="27"/>
      <c r="DC1074" s="27"/>
    </row>
    <row r="1075" spans="83:107">
      <c r="CE1075" s="27"/>
      <c r="CQ1075" s="27"/>
      <c r="DC1075" s="27"/>
    </row>
    <row r="1076" spans="83:107">
      <c r="CE1076" s="27"/>
      <c r="CQ1076" s="27"/>
      <c r="DC1076" s="27"/>
    </row>
    <row r="1077" spans="83:107">
      <c r="CE1077" s="27"/>
      <c r="CQ1077" s="27"/>
      <c r="DC1077" s="27"/>
    </row>
    <row r="1078" spans="83:107">
      <c r="CE1078" s="27"/>
      <c r="CQ1078" s="27"/>
      <c r="DC1078" s="27"/>
    </row>
    <row r="1079" spans="83:107">
      <c r="CE1079" s="27"/>
      <c r="CQ1079" s="27"/>
      <c r="DC1079" s="27"/>
    </row>
    <row r="1080" spans="83:107">
      <c r="CE1080" s="27"/>
      <c r="CQ1080" s="27"/>
      <c r="DC1080" s="27"/>
    </row>
    <row r="1081" spans="83:107">
      <c r="CE1081" s="27"/>
      <c r="CQ1081" s="27"/>
      <c r="DC1081" s="27"/>
    </row>
    <row r="1082" spans="83:107">
      <c r="CE1082" s="27"/>
      <c r="CQ1082" s="27"/>
      <c r="DC1082" s="27"/>
    </row>
    <row r="1083" spans="83:107">
      <c r="CE1083" s="27"/>
      <c r="CQ1083" s="27"/>
      <c r="DC1083" s="27"/>
    </row>
    <row r="1084" spans="83:107">
      <c r="CE1084" s="27"/>
      <c r="CQ1084" s="27"/>
      <c r="DC1084" s="27"/>
    </row>
    <row r="1085" spans="83:107">
      <c r="CE1085" s="27"/>
      <c r="CQ1085" s="27"/>
      <c r="DC1085" s="27"/>
    </row>
    <row r="1086" spans="83:107">
      <c r="CE1086" s="27"/>
      <c r="CQ1086" s="27"/>
      <c r="DC1086" s="27"/>
    </row>
    <row r="1087" spans="83:107">
      <c r="CE1087" s="27"/>
      <c r="CQ1087" s="27"/>
      <c r="DC1087" s="27"/>
    </row>
    <row r="1088" spans="83:107">
      <c r="CE1088" s="27"/>
      <c r="CQ1088" s="27"/>
      <c r="DC1088" s="27"/>
    </row>
    <row r="1089" spans="83:107">
      <c r="CE1089" s="27"/>
      <c r="CQ1089" s="27"/>
      <c r="DC1089" s="27"/>
    </row>
    <row r="1090" spans="83:107">
      <c r="CE1090" s="27"/>
      <c r="CQ1090" s="27"/>
      <c r="DC1090" s="27"/>
    </row>
    <row r="1091" spans="83:107">
      <c r="CE1091" s="27"/>
      <c r="CQ1091" s="27"/>
      <c r="DC1091" s="27"/>
    </row>
    <row r="1092" spans="83:107">
      <c r="CE1092" s="27"/>
      <c r="CQ1092" s="27"/>
      <c r="DC1092" s="27"/>
    </row>
    <row r="1093" spans="83:107">
      <c r="CE1093" s="27"/>
      <c r="CQ1093" s="27"/>
      <c r="DC1093" s="27"/>
    </row>
    <row r="1094" spans="83:107">
      <c r="CE1094" s="27"/>
      <c r="CQ1094" s="27"/>
      <c r="DC1094" s="27"/>
    </row>
    <row r="1095" spans="83:107">
      <c r="CE1095" s="27"/>
      <c r="CQ1095" s="27"/>
      <c r="DC1095" s="27"/>
    </row>
    <row r="1096" spans="83:107">
      <c r="CE1096" s="27"/>
      <c r="CQ1096" s="27"/>
      <c r="DC1096" s="27"/>
    </row>
    <row r="1097" spans="83:107">
      <c r="CE1097" s="27"/>
      <c r="CQ1097" s="27"/>
      <c r="DC1097" s="27"/>
    </row>
    <row r="1098" spans="83:107">
      <c r="CE1098" s="27"/>
      <c r="CQ1098" s="27"/>
      <c r="DC1098" s="27"/>
    </row>
    <row r="1099" spans="83:107">
      <c r="CE1099" s="27"/>
      <c r="CQ1099" s="27"/>
      <c r="DC1099" s="27"/>
    </row>
    <row r="1100" spans="83:107">
      <c r="CE1100" s="27"/>
      <c r="CQ1100" s="27"/>
      <c r="DC1100" s="27"/>
    </row>
    <row r="1101" spans="83:107">
      <c r="CE1101" s="27"/>
      <c r="CQ1101" s="27"/>
      <c r="DC1101" s="27"/>
    </row>
    <row r="1102" spans="83:107">
      <c r="CE1102" s="27"/>
      <c r="CQ1102" s="27"/>
      <c r="DC1102" s="27"/>
    </row>
    <row r="1103" spans="83:107">
      <c r="CE1103" s="27"/>
      <c r="CQ1103" s="27"/>
      <c r="DC1103" s="27"/>
    </row>
    <row r="1104" spans="83:107">
      <c r="CE1104" s="27"/>
      <c r="CQ1104" s="27"/>
      <c r="DC1104" s="27"/>
    </row>
    <row r="1105" spans="83:107">
      <c r="CE1105" s="27"/>
      <c r="CQ1105" s="27"/>
      <c r="DC1105" s="27"/>
    </row>
    <row r="1106" spans="83:107">
      <c r="CE1106" s="27"/>
      <c r="CQ1106" s="27"/>
      <c r="DC1106" s="27"/>
    </row>
    <row r="1107" spans="83:107">
      <c r="CE1107" s="27"/>
      <c r="CQ1107" s="27"/>
      <c r="DC1107" s="27"/>
    </row>
    <row r="1108" spans="83:107">
      <c r="CE1108" s="27"/>
      <c r="CQ1108" s="27"/>
      <c r="DC1108" s="27"/>
    </row>
    <row r="1109" spans="83:107">
      <c r="CE1109" s="27"/>
      <c r="CQ1109" s="27"/>
      <c r="DC1109" s="27"/>
    </row>
    <row r="1110" spans="83:107">
      <c r="CE1110" s="27"/>
      <c r="CQ1110" s="27"/>
      <c r="DC1110" s="27"/>
    </row>
    <row r="1111" spans="83:107">
      <c r="CE1111" s="27"/>
      <c r="CQ1111" s="27"/>
      <c r="DC1111" s="27"/>
    </row>
    <row r="1112" spans="83:107">
      <c r="CE1112" s="27"/>
      <c r="CQ1112" s="27"/>
      <c r="DC1112" s="27"/>
    </row>
    <row r="1113" spans="83:107">
      <c r="CE1113" s="27"/>
      <c r="CQ1113" s="27"/>
      <c r="DC1113" s="27"/>
    </row>
    <row r="1114" spans="83:107">
      <c r="CE1114" s="27"/>
      <c r="CQ1114" s="27"/>
      <c r="DC1114" s="27"/>
    </row>
    <row r="1115" spans="83:107">
      <c r="CE1115" s="27"/>
      <c r="CQ1115" s="27"/>
      <c r="DC1115" s="27"/>
    </row>
    <row r="1116" spans="83:107">
      <c r="CE1116" s="27"/>
      <c r="CQ1116" s="27"/>
      <c r="DC1116" s="27"/>
    </row>
    <row r="1117" spans="83:107">
      <c r="CE1117" s="27"/>
      <c r="CQ1117" s="27"/>
      <c r="DC1117" s="27"/>
    </row>
    <row r="1118" spans="83:107">
      <c r="CE1118" s="27"/>
      <c r="CQ1118" s="27"/>
      <c r="DC1118" s="27"/>
    </row>
    <row r="1119" spans="83:107">
      <c r="CE1119" s="27"/>
      <c r="CQ1119" s="27"/>
      <c r="DC1119" s="27"/>
    </row>
    <row r="1120" spans="83:107">
      <c r="CE1120" s="27"/>
      <c r="CQ1120" s="27"/>
      <c r="DC1120" s="27"/>
    </row>
    <row r="1121" spans="83:107">
      <c r="CE1121" s="27"/>
      <c r="CQ1121" s="27"/>
      <c r="DC1121" s="27"/>
    </row>
    <row r="1122" spans="83:107">
      <c r="CE1122" s="27"/>
      <c r="CQ1122" s="27"/>
      <c r="DC1122" s="27"/>
    </row>
    <row r="1123" spans="83:107">
      <c r="CE1123" s="27"/>
      <c r="CQ1123" s="27"/>
      <c r="DC1123" s="27"/>
    </row>
    <row r="1124" spans="83:107">
      <c r="CE1124" s="27"/>
      <c r="CQ1124" s="27"/>
      <c r="DC1124" s="27"/>
    </row>
    <row r="1125" spans="83:107">
      <c r="CE1125" s="27"/>
      <c r="CQ1125" s="27"/>
      <c r="DC1125" s="27"/>
    </row>
    <row r="1126" spans="83:107">
      <c r="CE1126" s="27"/>
      <c r="CQ1126" s="27"/>
      <c r="DC1126" s="27"/>
    </row>
    <row r="1127" spans="83:107">
      <c r="CE1127" s="27"/>
      <c r="CQ1127" s="27"/>
      <c r="DC1127" s="27"/>
    </row>
    <row r="1128" spans="83:107">
      <c r="CE1128" s="27"/>
      <c r="CQ1128" s="27"/>
      <c r="DC1128" s="27"/>
    </row>
    <row r="1129" spans="83:107">
      <c r="CE1129" s="27"/>
      <c r="CQ1129" s="27"/>
      <c r="DC1129" s="27"/>
    </row>
    <row r="1130" spans="83:107">
      <c r="CE1130" s="27"/>
      <c r="CQ1130" s="27"/>
      <c r="DC1130" s="27"/>
    </row>
    <row r="1131" spans="83:107">
      <c r="CE1131" s="27"/>
      <c r="CQ1131" s="27"/>
      <c r="DC1131" s="27"/>
    </row>
    <row r="1132" spans="83:107">
      <c r="CE1132" s="27"/>
      <c r="CQ1132" s="27"/>
      <c r="DC1132" s="27"/>
    </row>
    <row r="1133" spans="83:107">
      <c r="CE1133" s="27"/>
      <c r="CQ1133" s="27"/>
      <c r="DC1133" s="27"/>
    </row>
    <row r="1134" spans="83:107">
      <c r="CE1134" s="27"/>
      <c r="CQ1134" s="27"/>
      <c r="DC1134" s="27"/>
    </row>
    <row r="1135" spans="83:107">
      <c r="CE1135" s="27"/>
      <c r="CQ1135" s="27"/>
      <c r="DC1135" s="27"/>
    </row>
    <row r="1136" spans="83:107">
      <c r="CE1136" s="27"/>
      <c r="CQ1136" s="27"/>
      <c r="DC1136" s="27"/>
    </row>
    <row r="1137" spans="83:107">
      <c r="CE1137" s="27"/>
      <c r="CQ1137" s="27"/>
      <c r="DC1137" s="27"/>
    </row>
    <row r="1138" spans="83:107">
      <c r="CE1138" s="27"/>
      <c r="CQ1138" s="27"/>
      <c r="DC1138" s="27"/>
    </row>
    <row r="1139" spans="83:107">
      <c r="CE1139" s="27"/>
      <c r="CQ1139" s="27"/>
      <c r="DC1139" s="27"/>
    </row>
    <row r="1140" spans="83:107">
      <c r="CE1140" s="27"/>
      <c r="CQ1140" s="27"/>
      <c r="DC1140" s="27"/>
    </row>
    <row r="1141" spans="83:107">
      <c r="CE1141" s="27"/>
      <c r="CQ1141" s="27"/>
      <c r="DC1141" s="27"/>
    </row>
    <row r="1142" spans="83:107">
      <c r="CE1142" s="27"/>
      <c r="CQ1142" s="27"/>
      <c r="DC1142" s="27"/>
    </row>
    <row r="1143" spans="83:107">
      <c r="CE1143" s="27"/>
      <c r="CQ1143" s="27"/>
      <c r="DC1143" s="27"/>
    </row>
    <row r="1144" spans="83:107">
      <c r="CE1144" s="27"/>
      <c r="CQ1144" s="27"/>
      <c r="DC1144" s="27"/>
    </row>
    <row r="1145" spans="83:107">
      <c r="CE1145" s="27"/>
      <c r="CQ1145" s="27"/>
      <c r="DC1145" s="27"/>
    </row>
    <row r="1146" spans="83:107">
      <c r="CE1146" s="27"/>
      <c r="CQ1146" s="27"/>
      <c r="DC1146" s="27"/>
    </row>
    <row r="1147" spans="83:107">
      <c r="CE1147" s="27"/>
      <c r="CQ1147" s="27"/>
      <c r="DC1147" s="27"/>
    </row>
    <row r="1148" spans="83:107">
      <c r="CE1148" s="27"/>
      <c r="CQ1148" s="27"/>
      <c r="DC1148" s="27"/>
    </row>
    <row r="1149" spans="83:107">
      <c r="CE1149" s="27"/>
      <c r="CQ1149" s="27"/>
      <c r="DC1149" s="27"/>
    </row>
    <row r="1150" spans="83:107">
      <c r="CE1150" s="27"/>
      <c r="CQ1150" s="27"/>
      <c r="DC1150" s="27"/>
    </row>
    <row r="1151" spans="83:107">
      <c r="CE1151" s="27"/>
      <c r="CQ1151" s="27"/>
      <c r="DC1151" s="27"/>
    </row>
    <row r="1152" spans="83:107">
      <c r="CE1152" s="27"/>
      <c r="CQ1152" s="27"/>
      <c r="DC1152" s="27"/>
    </row>
    <row r="1153" spans="83:107">
      <c r="CE1153" s="27"/>
      <c r="CQ1153" s="27"/>
      <c r="DC1153" s="27"/>
    </row>
    <row r="1154" spans="83:107">
      <c r="CE1154" s="27"/>
      <c r="CQ1154" s="27"/>
      <c r="DC1154" s="27"/>
    </row>
    <row r="1155" spans="83:107">
      <c r="CE1155" s="27"/>
      <c r="CQ1155" s="27"/>
      <c r="DC1155" s="27"/>
    </row>
    <row r="1156" spans="83:107">
      <c r="CE1156" s="27"/>
      <c r="CQ1156" s="27"/>
      <c r="DC1156" s="27"/>
    </row>
    <row r="1157" spans="83:107">
      <c r="CE1157" s="27"/>
      <c r="CQ1157" s="27"/>
      <c r="DC1157" s="27"/>
    </row>
    <row r="1158" spans="83:107">
      <c r="CE1158" s="27"/>
      <c r="CQ1158" s="27"/>
      <c r="DC1158" s="27"/>
    </row>
    <row r="1159" spans="83:107">
      <c r="CE1159" s="27"/>
      <c r="CQ1159" s="27"/>
      <c r="DC1159" s="27"/>
    </row>
    <row r="1160" spans="83:107">
      <c r="CE1160" s="27"/>
      <c r="CQ1160" s="27"/>
      <c r="DC1160" s="27"/>
    </row>
    <row r="1161" spans="83:107">
      <c r="CE1161" s="27"/>
      <c r="CQ1161" s="27"/>
      <c r="DC1161" s="27"/>
    </row>
    <row r="1162" spans="83:107">
      <c r="CE1162" s="27"/>
      <c r="CQ1162" s="27"/>
      <c r="DC1162" s="27"/>
    </row>
    <row r="1163" spans="83:107">
      <c r="CE1163" s="27"/>
      <c r="CQ1163" s="27"/>
      <c r="DC1163" s="27"/>
    </row>
    <row r="1164" spans="83:107">
      <c r="CE1164" s="27"/>
      <c r="CQ1164" s="27"/>
      <c r="DC1164" s="27"/>
    </row>
    <row r="1165" spans="83:107">
      <c r="CE1165" s="27"/>
      <c r="CQ1165" s="27"/>
      <c r="DC1165" s="27"/>
    </row>
    <row r="1166" spans="83:107">
      <c r="CE1166" s="27"/>
      <c r="CQ1166" s="27"/>
      <c r="DC1166" s="27"/>
    </row>
    <row r="1167" spans="83:107">
      <c r="CE1167" s="27"/>
      <c r="CQ1167" s="27"/>
      <c r="DC1167" s="27"/>
    </row>
    <row r="1168" spans="83:107">
      <c r="CE1168" s="27"/>
      <c r="CQ1168" s="27"/>
      <c r="DC1168" s="27"/>
    </row>
    <row r="1169" spans="83:107">
      <c r="CE1169" s="27"/>
      <c r="CQ1169" s="27"/>
      <c r="DC1169" s="27"/>
    </row>
    <row r="1170" spans="83:107">
      <c r="CE1170" s="27"/>
      <c r="CQ1170" s="27"/>
      <c r="DC1170" s="27"/>
    </row>
    <row r="1171" spans="83:107">
      <c r="CE1171" s="27"/>
      <c r="CQ1171" s="27"/>
      <c r="DC1171" s="27"/>
    </row>
    <row r="1172" spans="83:107">
      <c r="CE1172" s="27"/>
      <c r="CQ1172" s="27"/>
      <c r="DC1172" s="27"/>
    </row>
    <row r="1173" spans="83:107">
      <c r="CE1173" s="27"/>
      <c r="CQ1173" s="27"/>
      <c r="DC1173" s="27"/>
    </row>
    <row r="1174" spans="83:107">
      <c r="CE1174" s="27"/>
      <c r="CQ1174" s="27"/>
      <c r="DC1174" s="27"/>
    </row>
    <row r="1175" spans="83:107">
      <c r="CE1175" s="27"/>
      <c r="CQ1175" s="27"/>
      <c r="DC1175" s="27"/>
    </row>
    <row r="1176" spans="83:107">
      <c r="CE1176" s="27"/>
      <c r="CQ1176" s="27"/>
      <c r="DC1176" s="27"/>
    </row>
    <row r="1177" spans="83:107">
      <c r="CE1177" s="27"/>
      <c r="CQ1177" s="27"/>
      <c r="DC1177" s="27"/>
    </row>
    <row r="1178" spans="83:107">
      <c r="CE1178" s="27"/>
      <c r="CQ1178" s="27"/>
      <c r="DC1178" s="27"/>
    </row>
    <row r="1179" spans="83:107">
      <c r="CE1179" s="27"/>
      <c r="CQ1179" s="27"/>
      <c r="DC1179" s="27"/>
    </row>
    <row r="1180" spans="83:107">
      <c r="CE1180" s="27"/>
      <c r="CQ1180" s="27"/>
      <c r="DC1180" s="27"/>
    </row>
    <row r="1181" spans="83:107">
      <c r="CE1181" s="27"/>
      <c r="CQ1181" s="27"/>
      <c r="DC1181" s="27"/>
    </row>
    <row r="1182" spans="83:107">
      <c r="CE1182" s="27"/>
      <c r="CQ1182" s="27"/>
      <c r="DC1182" s="27"/>
    </row>
    <row r="1183" spans="83:107">
      <c r="CE1183" s="27"/>
      <c r="CQ1183" s="27"/>
      <c r="DC1183" s="27"/>
    </row>
    <row r="1184" spans="83:107">
      <c r="CE1184" s="27"/>
      <c r="CQ1184" s="27"/>
      <c r="DC1184" s="27"/>
    </row>
    <row r="1185" spans="83:107">
      <c r="CE1185" s="27"/>
      <c r="CQ1185" s="27"/>
      <c r="DC1185" s="27"/>
    </row>
    <row r="1186" spans="83:107">
      <c r="CE1186" s="27"/>
      <c r="CQ1186" s="27"/>
      <c r="DC1186" s="27"/>
    </row>
    <row r="1187" spans="83:107">
      <c r="CE1187" s="27"/>
      <c r="CQ1187" s="27"/>
      <c r="DC1187" s="27"/>
    </row>
    <row r="1188" spans="83:107">
      <c r="CE1188" s="27"/>
      <c r="CQ1188" s="27"/>
      <c r="DC1188" s="27"/>
    </row>
    <row r="1189" spans="83:107">
      <c r="CE1189" s="27"/>
      <c r="CQ1189" s="27"/>
      <c r="DC1189" s="27"/>
    </row>
    <row r="1190" spans="83:107">
      <c r="CE1190" s="27"/>
      <c r="CQ1190" s="27"/>
      <c r="DC1190" s="27"/>
    </row>
    <row r="1191" spans="83:107">
      <c r="CE1191" s="27"/>
      <c r="CQ1191" s="27"/>
      <c r="DC1191" s="27"/>
    </row>
    <row r="1192" spans="83:107">
      <c r="CE1192" s="27"/>
      <c r="CQ1192" s="27"/>
      <c r="DC1192" s="27"/>
    </row>
    <row r="1193" spans="83:107">
      <c r="CE1193" s="27"/>
      <c r="CQ1193" s="27"/>
      <c r="DC1193" s="27"/>
    </row>
    <row r="1194" spans="83:107">
      <c r="CE1194" s="27"/>
      <c r="CQ1194" s="27"/>
      <c r="DC1194" s="27"/>
    </row>
    <row r="1195" spans="83:107">
      <c r="CE1195" s="27"/>
      <c r="CQ1195" s="27"/>
      <c r="DC1195" s="27"/>
    </row>
    <row r="1196" spans="83:107">
      <c r="CE1196" s="27"/>
      <c r="CQ1196" s="27"/>
      <c r="DC1196" s="27"/>
    </row>
    <row r="1197" spans="83:107">
      <c r="CE1197" s="27"/>
      <c r="CQ1197" s="27"/>
      <c r="DC1197" s="27"/>
    </row>
    <row r="1198" spans="83:107">
      <c r="CE1198" s="27"/>
      <c r="CQ1198" s="27"/>
      <c r="DC1198" s="27"/>
    </row>
    <row r="1199" spans="83:107">
      <c r="CE1199" s="27"/>
      <c r="CQ1199" s="27"/>
      <c r="DC1199" s="27"/>
    </row>
    <row r="1200" spans="83:107">
      <c r="CE1200" s="27"/>
      <c r="CQ1200" s="27"/>
      <c r="DC1200" s="27"/>
    </row>
    <row r="1201" spans="83:107">
      <c r="CE1201" s="27"/>
      <c r="CQ1201" s="27"/>
      <c r="DC1201" s="27"/>
    </row>
    <row r="1202" spans="83:107">
      <c r="CE1202" s="27"/>
      <c r="CQ1202" s="27"/>
      <c r="DC1202" s="27"/>
    </row>
    <row r="1203" spans="83:107">
      <c r="CE1203" s="27"/>
      <c r="CQ1203" s="27"/>
      <c r="DC1203" s="27"/>
    </row>
    <row r="1204" spans="83:107">
      <c r="CE1204" s="27"/>
      <c r="CQ1204" s="27"/>
      <c r="DC1204" s="27"/>
    </row>
    <row r="1205" spans="83:107">
      <c r="CE1205" s="27"/>
      <c r="CQ1205" s="27"/>
      <c r="DC1205" s="27"/>
    </row>
    <row r="1206" spans="83:107">
      <c r="CE1206" s="27"/>
      <c r="CQ1206" s="27"/>
      <c r="DC1206" s="27"/>
    </row>
    <row r="1207" spans="83:107">
      <c r="CE1207" s="27"/>
      <c r="CQ1207" s="27"/>
      <c r="DC1207" s="27"/>
    </row>
    <row r="1208" spans="83:107">
      <c r="CE1208" s="27"/>
      <c r="CQ1208" s="27"/>
      <c r="DC1208" s="27"/>
    </row>
    <row r="1209" spans="83:107">
      <c r="CE1209" s="27"/>
      <c r="CQ1209" s="27"/>
      <c r="DC1209" s="27"/>
    </row>
    <row r="1210" spans="83:107">
      <c r="CE1210" s="27"/>
      <c r="CQ1210" s="27"/>
      <c r="DC1210" s="27"/>
    </row>
    <row r="1211" spans="83:107">
      <c r="CE1211" s="27"/>
      <c r="CQ1211" s="27"/>
      <c r="DC1211" s="27"/>
    </row>
    <row r="1212" spans="83:107">
      <c r="CE1212" s="27"/>
      <c r="CQ1212" s="27"/>
      <c r="DC1212" s="27"/>
    </row>
    <row r="1213" spans="83:107">
      <c r="CE1213" s="27"/>
      <c r="CQ1213" s="27"/>
      <c r="DC1213" s="27"/>
    </row>
    <row r="1214" spans="83:107">
      <c r="CE1214" s="27"/>
      <c r="CQ1214" s="27"/>
      <c r="DC1214" s="27"/>
    </row>
    <row r="1215" spans="83:107">
      <c r="CE1215" s="27"/>
      <c r="CQ1215" s="27"/>
      <c r="DC1215" s="27"/>
    </row>
    <row r="1216" spans="83:107">
      <c r="CE1216" s="27"/>
      <c r="CQ1216" s="27"/>
      <c r="DC1216" s="27"/>
    </row>
    <row r="1217" spans="83:107">
      <c r="CE1217" s="27"/>
      <c r="CQ1217" s="27"/>
      <c r="DC1217" s="27"/>
    </row>
    <row r="1218" spans="83:107">
      <c r="CE1218" s="27"/>
      <c r="CQ1218" s="27"/>
      <c r="DC1218" s="27"/>
    </row>
    <row r="1219" spans="83:107">
      <c r="CE1219" s="27"/>
      <c r="CQ1219" s="27"/>
      <c r="DC1219" s="27"/>
    </row>
    <row r="1220" spans="83:107">
      <c r="CE1220" s="27"/>
      <c r="CQ1220" s="27"/>
      <c r="DC1220" s="27"/>
    </row>
    <row r="1221" spans="83:107">
      <c r="CE1221" s="27"/>
      <c r="CQ1221" s="27"/>
      <c r="DC1221" s="27"/>
    </row>
    <row r="1222" spans="83:107">
      <c r="CE1222" s="27"/>
      <c r="CQ1222" s="27"/>
      <c r="DC1222" s="27"/>
    </row>
    <row r="1223" spans="83:107">
      <c r="CE1223" s="27"/>
      <c r="CQ1223" s="27"/>
      <c r="DC1223" s="27"/>
    </row>
    <row r="1224" spans="83:107">
      <c r="CE1224" s="27"/>
      <c r="CQ1224" s="27"/>
      <c r="DC1224" s="27"/>
    </row>
    <row r="1225" spans="83:107">
      <c r="CE1225" s="27"/>
      <c r="CQ1225" s="27"/>
      <c r="DC1225" s="27"/>
    </row>
    <row r="1226" spans="83:107">
      <c r="CE1226" s="27"/>
      <c r="CQ1226" s="27"/>
      <c r="DC1226" s="27"/>
    </row>
    <row r="1227" spans="83:107">
      <c r="CE1227" s="27"/>
      <c r="CQ1227" s="27"/>
      <c r="DC1227" s="27"/>
    </row>
    <row r="1228" spans="83:107">
      <c r="CE1228" s="27"/>
      <c r="CQ1228" s="27"/>
      <c r="DC1228" s="27"/>
    </row>
    <row r="1229" spans="83:107">
      <c r="CE1229" s="27"/>
      <c r="CQ1229" s="27"/>
      <c r="DC1229" s="27"/>
    </row>
    <row r="1230" spans="83:107">
      <c r="CE1230" s="27"/>
      <c r="CQ1230" s="27"/>
      <c r="DC1230" s="27"/>
    </row>
    <row r="1231" spans="83:107">
      <c r="CE1231" s="27"/>
      <c r="CQ1231" s="27"/>
      <c r="DC1231" s="27"/>
    </row>
    <row r="1232" spans="83:107">
      <c r="CE1232" s="27"/>
      <c r="CQ1232" s="27"/>
      <c r="DC1232" s="27"/>
    </row>
    <row r="1233" spans="83:107">
      <c r="CE1233" s="27"/>
      <c r="CQ1233" s="27"/>
      <c r="DC1233" s="27"/>
    </row>
    <row r="1234" spans="83:107">
      <c r="CE1234" s="27"/>
      <c r="CQ1234" s="27"/>
      <c r="DC1234" s="27"/>
    </row>
    <row r="1235" spans="83:107">
      <c r="CE1235" s="27"/>
      <c r="CQ1235" s="27"/>
      <c r="DC1235" s="27"/>
    </row>
    <row r="1236" spans="83:107">
      <c r="CE1236" s="27"/>
      <c r="CQ1236" s="27"/>
      <c r="DC1236" s="27"/>
    </row>
    <row r="1237" spans="83:107">
      <c r="CE1237" s="27"/>
      <c r="CQ1237" s="27"/>
      <c r="DC1237" s="27"/>
    </row>
    <row r="1238" spans="83:107">
      <c r="CE1238" s="27"/>
      <c r="CQ1238" s="27"/>
      <c r="DC1238" s="27"/>
    </row>
    <row r="1239" spans="83:107">
      <c r="CE1239" s="27"/>
      <c r="CQ1239" s="27"/>
      <c r="DC1239" s="27"/>
    </row>
    <row r="1240" spans="83:107">
      <c r="CE1240" s="27"/>
      <c r="CQ1240" s="27"/>
      <c r="DC1240" s="27"/>
    </row>
    <row r="1241" spans="83:107">
      <c r="CE1241" s="27"/>
      <c r="CQ1241" s="27"/>
      <c r="DC1241" s="27"/>
    </row>
    <row r="1242" spans="83:107">
      <c r="CE1242" s="27"/>
      <c r="CQ1242" s="27"/>
      <c r="DC1242" s="27"/>
    </row>
    <row r="1243" spans="83:107">
      <c r="CE1243" s="27"/>
      <c r="CQ1243" s="27"/>
      <c r="DC1243" s="27"/>
    </row>
    <row r="1244" spans="83:107">
      <c r="CE1244" s="27"/>
      <c r="CQ1244" s="27"/>
      <c r="DC1244" s="27"/>
    </row>
    <row r="1245" spans="83:107">
      <c r="CE1245" s="27"/>
      <c r="CQ1245" s="27"/>
      <c r="DC1245" s="27"/>
    </row>
    <row r="1246" spans="83:107">
      <c r="CE1246" s="27"/>
      <c r="CQ1246" s="27"/>
      <c r="DC1246" s="27"/>
    </row>
    <row r="1247" spans="83:107">
      <c r="CE1247" s="27"/>
      <c r="CQ1247" s="27"/>
      <c r="DC1247" s="27"/>
    </row>
    <row r="1248" spans="83:107">
      <c r="CE1248" s="27"/>
      <c r="CQ1248" s="27"/>
      <c r="DC1248" s="27"/>
    </row>
    <row r="1249" spans="83:107">
      <c r="CE1249" s="27"/>
      <c r="CQ1249" s="27"/>
      <c r="DC1249" s="27"/>
    </row>
    <row r="1250" spans="83:107">
      <c r="CE1250" s="27"/>
      <c r="CQ1250" s="27"/>
      <c r="DC1250" s="27"/>
    </row>
    <row r="1251" spans="83:107">
      <c r="CE1251" s="27"/>
      <c r="CQ1251" s="27"/>
      <c r="DC1251" s="27"/>
    </row>
    <row r="1252" spans="83:107">
      <c r="CE1252" s="27"/>
      <c r="CQ1252" s="27"/>
      <c r="DC1252" s="27"/>
    </row>
    <row r="1253" spans="83:107">
      <c r="CE1253" s="27"/>
      <c r="CQ1253" s="27"/>
      <c r="DC1253" s="27"/>
    </row>
    <row r="1254" spans="83:107">
      <c r="CE1254" s="27"/>
      <c r="CQ1254" s="27"/>
      <c r="DC1254" s="27"/>
    </row>
    <row r="1255" spans="83:107">
      <c r="CE1255" s="27"/>
      <c r="CQ1255" s="27"/>
      <c r="DC1255" s="27"/>
    </row>
    <row r="1256" spans="83:107">
      <c r="CE1256" s="27"/>
      <c r="CQ1256" s="27"/>
      <c r="DC1256" s="27"/>
    </row>
    <row r="1257" spans="83:107">
      <c r="CE1257" s="27"/>
      <c r="CQ1257" s="27"/>
      <c r="DC1257" s="27"/>
    </row>
    <row r="1258" spans="83:107">
      <c r="CE1258" s="27"/>
      <c r="CQ1258" s="27"/>
      <c r="DC1258" s="27"/>
    </row>
    <row r="1259" spans="83:107">
      <c r="CE1259" s="27"/>
      <c r="CQ1259" s="27"/>
      <c r="DC1259" s="27"/>
    </row>
    <row r="1260" spans="83:107">
      <c r="CE1260" s="27"/>
      <c r="CQ1260" s="27"/>
      <c r="DC1260" s="27"/>
    </row>
    <row r="1261" spans="83:107">
      <c r="CE1261" s="27"/>
      <c r="CQ1261" s="27"/>
      <c r="DC1261" s="27"/>
    </row>
    <row r="1262" spans="83:107">
      <c r="CE1262" s="27"/>
      <c r="CQ1262" s="27"/>
      <c r="DC1262" s="27"/>
    </row>
    <row r="1263" spans="83:107">
      <c r="CE1263" s="27"/>
      <c r="CQ1263" s="27"/>
      <c r="DC1263" s="27"/>
    </row>
    <row r="1264" spans="83:107">
      <c r="CE1264" s="27"/>
      <c r="CQ1264" s="27"/>
      <c r="DC1264" s="27"/>
    </row>
    <row r="1265" spans="83:107">
      <c r="CE1265" s="27"/>
      <c r="CQ1265" s="27"/>
      <c r="DC1265" s="27"/>
    </row>
    <row r="1266" spans="83:107">
      <c r="CE1266" s="27"/>
      <c r="CQ1266" s="27"/>
      <c r="DC1266" s="27"/>
    </row>
    <row r="1267" spans="83:107">
      <c r="CE1267" s="27"/>
      <c r="CQ1267" s="27"/>
      <c r="DC1267" s="27"/>
    </row>
    <row r="1268" spans="83:107">
      <c r="CE1268" s="27"/>
      <c r="CQ1268" s="27"/>
      <c r="DC1268" s="27"/>
    </row>
    <row r="1269" spans="83:107">
      <c r="CE1269" s="27"/>
      <c r="CQ1269" s="27"/>
      <c r="DC1269" s="27"/>
    </row>
    <row r="1270" spans="83:107">
      <c r="CE1270" s="27"/>
      <c r="CQ1270" s="27"/>
      <c r="DC1270" s="27"/>
    </row>
    <row r="1271" spans="83:107">
      <c r="CE1271" s="27"/>
      <c r="CQ1271" s="27"/>
      <c r="DC1271" s="27"/>
    </row>
    <row r="1272" spans="83:107">
      <c r="CE1272" s="27"/>
      <c r="CQ1272" s="27"/>
      <c r="DC1272" s="27"/>
    </row>
    <row r="1273" spans="83:107">
      <c r="CE1273" s="27"/>
      <c r="CQ1273" s="27"/>
      <c r="DC1273" s="27"/>
    </row>
    <row r="1274" spans="83:107">
      <c r="CE1274" s="27"/>
      <c r="CQ1274" s="27"/>
      <c r="DC1274" s="27"/>
    </row>
    <row r="1275" spans="83:107">
      <c r="CE1275" s="27"/>
      <c r="CQ1275" s="27"/>
      <c r="DC1275" s="27"/>
    </row>
    <row r="1276" spans="83:107">
      <c r="CE1276" s="27"/>
      <c r="CQ1276" s="27"/>
      <c r="DC1276" s="27"/>
    </row>
    <row r="1277" spans="83:107">
      <c r="CE1277" s="27"/>
      <c r="CQ1277" s="27"/>
      <c r="DC1277" s="27"/>
    </row>
    <row r="1278" spans="83:107">
      <c r="CE1278" s="27"/>
      <c r="CQ1278" s="27"/>
      <c r="DC1278" s="27"/>
    </row>
    <row r="1279" spans="83:107">
      <c r="CE1279" s="27"/>
      <c r="CQ1279" s="27"/>
      <c r="DC1279" s="27"/>
    </row>
    <row r="1280" spans="83:107">
      <c r="CE1280" s="27"/>
      <c r="CQ1280" s="27"/>
      <c r="DC1280" s="27"/>
    </row>
    <row r="1281" spans="83:107">
      <c r="CE1281" s="27"/>
      <c r="CQ1281" s="27"/>
      <c r="DC1281" s="27"/>
    </row>
    <row r="1282" spans="83:107">
      <c r="CE1282" s="27"/>
      <c r="CQ1282" s="27"/>
      <c r="DC1282" s="27"/>
    </row>
    <row r="1283" spans="83:107">
      <c r="CE1283" s="27"/>
      <c r="CQ1283" s="27"/>
      <c r="DC1283" s="27"/>
    </row>
    <row r="1284" spans="83:107">
      <c r="CE1284" s="27"/>
      <c r="CQ1284" s="27"/>
      <c r="DC1284" s="27"/>
    </row>
    <row r="1285" spans="83:107">
      <c r="CE1285" s="27"/>
      <c r="CQ1285" s="27"/>
      <c r="DC1285" s="27"/>
    </row>
    <row r="1286" spans="83:107">
      <c r="CE1286" s="27"/>
      <c r="CQ1286" s="27"/>
      <c r="DC1286" s="27"/>
    </row>
    <row r="1287" spans="83:107">
      <c r="CE1287" s="27"/>
      <c r="CQ1287" s="27"/>
      <c r="DC1287" s="27"/>
    </row>
    <row r="1288" spans="83:107">
      <c r="CE1288" s="27"/>
      <c r="CQ1288" s="27"/>
      <c r="DC1288" s="27"/>
    </row>
    <row r="1289" spans="83:107">
      <c r="CE1289" s="27"/>
      <c r="CQ1289" s="27"/>
      <c r="DC1289" s="27"/>
    </row>
    <row r="1290" spans="83:107">
      <c r="CE1290" s="27"/>
      <c r="CQ1290" s="27"/>
      <c r="DC1290" s="27"/>
    </row>
    <row r="1291" spans="83:107">
      <c r="CE1291" s="27"/>
      <c r="CQ1291" s="27"/>
      <c r="DC1291" s="27"/>
    </row>
    <row r="1292" spans="83:107">
      <c r="CE1292" s="27"/>
      <c r="CQ1292" s="27"/>
      <c r="DC1292" s="27"/>
    </row>
    <row r="1293" spans="83:107">
      <c r="CE1293" s="27"/>
      <c r="CQ1293" s="27"/>
      <c r="DC1293" s="27"/>
    </row>
    <row r="1294" spans="83:107">
      <c r="CE1294" s="27"/>
      <c r="CQ1294" s="27"/>
      <c r="DC1294" s="27"/>
    </row>
    <row r="1295" spans="83:107">
      <c r="CE1295" s="27"/>
      <c r="CQ1295" s="27"/>
      <c r="DC1295" s="27"/>
    </row>
    <row r="1296" spans="83:107">
      <c r="CE1296" s="27"/>
      <c r="CQ1296" s="27"/>
      <c r="DC1296" s="27"/>
    </row>
    <row r="1297" spans="83:107">
      <c r="CE1297" s="27"/>
      <c r="CQ1297" s="27"/>
      <c r="DC1297" s="27"/>
    </row>
    <row r="1298" spans="83:107">
      <c r="CE1298" s="27"/>
      <c r="CQ1298" s="27"/>
      <c r="DC1298" s="27"/>
    </row>
    <row r="1299" spans="83:107">
      <c r="CE1299" s="27"/>
      <c r="CQ1299" s="27"/>
      <c r="DC1299" s="27"/>
    </row>
    <row r="1300" spans="83:107">
      <c r="CE1300" s="27"/>
      <c r="CQ1300" s="27"/>
      <c r="DC1300" s="27"/>
    </row>
    <row r="1301" spans="83:107">
      <c r="CE1301" s="27"/>
      <c r="CQ1301" s="27"/>
      <c r="DC1301" s="27"/>
    </row>
    <row r="1302" spans="83:107">
      <c r="CE1302" s="27"/>
      <c r="CQ1302" s="27"/>
      <c r="DC1302" s="27"/>
    </row>
    <row r="1303" spans="83:107">
      <c r="CE1303" s="27"/>
      <c r="CQ1303" s="27"/>
      <c r="DC1303" s="27"/>
    </row>
    <row r="1304" spans="83:107">
      <c r="CE1304" s="27"/>
      <c r="CQ1304" s="27"/>
      <c r="DC1304" s="27"/>
    </row>
    <row r="1305" spans="83:107">
      <c r="CE1305" s="27"/>
      <c r="CQ1305" s="27"/>
      <c r="DC1305" s="27"/>
    </row>
    <row r="1306" spans="83:107">
      <c r="CE1306" s="27"/>
      <c r="CQ1306" s="27"/>
      <c r="DC1306" s="27"/>
    </row>
    <row r="1307" spans="83:107">
      <c r="CE1307" s="27"/>
      <c r="CQ1307" s="27"/>
      <c r="DC1307" s="27"/>
    </row>
    <row r="1308" spans="83:107">
      <c r="CE1308" s="27"/>
      <c r="CQ1308" s="27"/>
      <c r="DC1308" s="27"/>
    </row>
    <row r="1309" spans="83:107">
      <c r="CE1309" s="27"/>
      <c r="CQ1309" s="27"/>
      <c r="DC1309" s="27"/>
    </row>
    <row r="1310" spans="83:107">
      <c r="CE1310" s="27"/>
      <c r="CQ1310" s="27"/>
      <c r="DC1310" s="27"/>
    </row>
    <row r="1311" spans="83:107">
      <c r="CE1311" s="27"/>
      <c r="CQ1311" s="27"/>
      <c r="DC1311" s="27"/>
    </row>
    <row r="1312" spans="83:107">
      <c r="CE1312" s="27"/>
      <c r="CQ1312" s="27"/>
      <c r="DC1312" s="27"/>
    </row>
    <row r="1313" spans="83:107">
      <c r="CE1313" s="27"/>
      <c r="CQ1313" s="27"/>
      <c r="DC1313" s="27"/>
    </row>
    <row r="1314" spans="83:107">
      <c r="CE1314" s="27"/>
      <c r="CQ1314" s="27"/>
      <c r="DC1314" s="27"/>
    </row>
    <row r="1315" spans="83:107">
      <c r="CE1315" s="27"/>
      <c r="CQ1315" s="27"/>
      <c r="DC1315" s="27"/>
    </row>
    <row r="1316" spans="83:107">
      <c r="CE1316" s="27"/>
      <c r="CQ1316" s="27"/>
      <c r="DC1316" s="27"/>
    </row>
    <row r="1317" spans="83:107">
      <c r="CE1317" s="27"/>
      <c r="CQ1317" s="27"/>
      <c r="DC1317" s="27"/>
    </row>
    <row r="1318" spans="83:107">
      <c r="CE1318" s="27"/>
      <c r="CQ1318" s="27"/>
      <c r="DC1318" s="27"/>
    </row>
    <row r="1319" spans="83:107">
      <c r="CE1319" s="27"/>
      <c r="CQ1319" s="27"/>
      <c r="DC1319" s="27"/>
    </row>
    <row r="1320" spans="83:107">
      <c r="CE1320" s="27"/>
      <c r="CQ1320" s="27"/>
      <c r="DC1320" s="27"/>
    </row>
    <row r="1321" spans="83:107">
      <c r="CE1321" s="27"/>
      <c r="CQ1321" s="27"/>
      <c r="DC1321" s="27"/>
    </row>
    <row r="1322" spans="83:107">
      <c r="CE1322" s="27"/>
      <c r="CQ1322" s="27"/>
      <c r="DC1322" s="27"/>
    </row>
    <row r="1323" spans="83:107">
      <c r="CE1323" s="27"/>
      <c r="CQ1323" s="27"/>
      <c r="DC1323" s="27"/>
    </row>
    <row r="1324" spans="83:107">
      <c r="CE1324" s="27"/>
      <c r="CQ1324" s="27"/>
      <c r="DC1324" s="27"/>
    </row>
    <row r="1325" spans="83:107">
      <c r="CE1325" s="27"/>
      <c r="CQ1325" s="27"/>
      <c r="DC1325" s="27"/>
    </row>
    <row r="1326" spans="83:107">
      <c r="CE1326" s="27"/>
      <c r="CQ1326" s="27"/>
      <c r="DC1326" s="27"/>
    </row>
    <row r="1327" spans="83:107">
      <c r="CE1327" s="27"/>
      <c r="CQ1327" s="27"/>
      <c r="DC1327" s="27"/>
    </row>
    <row r="1328" spans="83:107">
      <c r="CE1328" s="27"/>
      <c r="CQ1328" s="27"/>
      <c r="DC1328" s="27"/>
    </row>
    <row r="1329" spans="83:107">
      <c r="CE1329" s="27"/>
      <c r="CQ1329" s="27"/>
      <c r="DC1329" s="27"/>
    </row>
    <row r="1330" spans="83:107">
      <c r="CE1330" s="27"/>
      <c r="CQ1330" s="27"/>
      <c r="DC1330" s="27"/>
    </row>
    <row r="1331" spans="83:107">
      <c r="CE1331" s="27"/>
      <c r="CQ1331" s="27"/>
      <c r="DC1331" s="27"/>
    </row>
    <row r="1332" spans="83:107">
      <c r="CE1332" s="27"/>
      <c r="CQ1332" s="27"/>
      <c r="DC1332" s="27"/>
    </row>
    <row r="1333" spans="83:107">
      <c r="CE1333" s="27"/>
      <c r="CQ1333" s="27"/>
      <c r="DC1333" s="27"/>
    </row>
    <row r="1334" spans="83:107">
      <c r="CE1334" s="27"/>
      <c r="CQ1334" s="27"/>
      <c r="DC1334" s="27"/>
    </row>
    <row r="1335" spans="83:107">
      <c r="CE1335" s="27"/>
      <c r="CQ1335" s="27"/>
      <c r="DC1335" s="27"/>
    </row>
    <row r="1336" spans="83:107">
      <c r="CE1336" s="27"/>
      <c r="CQ1336" s="27"/>
      <c r="DC1336" s="27"/>
    </row>
    <row r="1337" spans="83:107">
      <c r="CE1337" s="27"/>
      <c r="CQ1337" s="27"/>
      <c r="DC1337" s="27"/>
    </row>
    <row r="1338" spans="83:107">
      <c r="CE1338" s="27"/>
      <c r="CQ1338" s="27"/>
      <c r="DC1338" s="27"/>
    </row>
    <row r="1339" spans="83:107">
      <c r="CE1339" s="27"/>
      <c r="CQ1339" s="27"/>
      <c r="DC1339" s="27"/>
    </row>
    <row r="1340" spans="83:107">
      <c r="CE1340" s="27"/>
      <c r="CQ1340" s="27"/>
      <c r="DC1340" s="27"/>
    </row>
    <row r="1341" spans="83:107">
      <c r="CE1341" s="27"/>
      <c r="CQ1341" s="27"/>
      <c r="DC1341" s="27"/>
    </row>
    <row r="1342" spans="83:107">
      <c r="CE1342" s="27"/>
      <c r="CQ1342" s="27"/>
      <c r="DC1342" s="27"/>
    </row>
    <row r="1343" spans="83:107">
      <c r="CE1343" s="27"/>
      <c r="CQ1343" s="27"/>
      <c r="DC1343" s="27"/>
    </row>
    <row r="1344" spans="83:107">
      <c r="CE1344" s="27"/>
      <c r="CQ1344" s="27"/>
      <c r="DC1344" s="27"/>
    </row>
    <row r="1345" spans="83:107">
      <c r="CE1345" s="27"/>
      <c r="CQ1345" s="27"/>
      <c r="DC1345" s="27"/>
    </row>
    <row r="1346" spans="83:107">
      <c r="CE1346" s="27"/>
      <c r="CQ1346" s="27"/>
      <c r="DC1346" s="27"/>
    </row>
    <row r="1347" spans="83:107">
      <c r="CE1347" s="27"/>
      <c r="CQ1347" s="27"/>
      <c r="DC1347" s="27"/>
    </row>
    <row r="1348" spans="83:107">
      <c r="CE1348" s="27"/>
      <c r="CQ1348" s="27"/>
      <c r="DC1348" s="27"/>
    </row>
    <row r="1349" spans="83:107">
      <c r="CE1349" s="27"/>
      <c r="CQ1349" s="27"/>
      <c r="DC1349" s="27"/>
    </row>
    <row r="1350" spans="83:107">
      <c r="CE1350" s="27"/>
      <c r="CQ1350" s="27"/>
      <c r="DC1350" s="27"/>
    </row>
    <row r="1351" spans="83:107">
      <c r="CE1351" s="27"/>
      <c r="CQ1351" s="27"/>
      <c r="DC1351" s="27"/>
    </row>
    <row r="1352" spans="83:107">
      <c r="CE1352" s="27"/>
      <c r="CQ1352" s="27"/>
      <c r="DC1352" s="27"/>
    </row>
    <row r="1353" spans="83:107">
      <c r="CE1353" s="27"/>
      <c r="CQ1353" s="27"/>
      <c r="DC1353" s="27"/>
    </row>
    <row r="1354" spans="83:107">
      <c r="CE1354" s="27"/>
      <c r="CQ1354" s="27"/>
      <c r="DC1354" s="27"/>
    </row>
    <row r="1355" spans="83:107">
      <c r="CE1355" s="27"/>
      <c r="CQ1355" s="27"/>
      <c r="DC1355" s="27"/>
    </row>
    <row r="1356" spans="83:107">
      <c r="CE1356" s="27"/>
      <c r="CQ1356" s="27"/>
      <c r="DC1356" s="27"/>
    </row>
    <row r="1357" spans="83:107">
      <c r="CE1357" s="27"/>
      <c r="CQ1357" s="27"/>
      <c r="DC1357" s="27"/>
    </row>
    <row r="1358" spans="83:107">
      <c r="CE1358" s="27"/>
      <c r="CQ1358" s="27"/>
      <c r="DC1358" s="27"/>
    </row>
    <row r="1359" spans="83:107">
      <c r="CE1359" s="27"/>
      <c r="CQ1359" s="27"/>
      <c r="DC1359" s="27"/>
    </row>
    <row r="1360" spans="83:107">
      <c r="CE1360" s="27"/>
      <c r="CQ1360" s="27"/>
      <c r="DC1360" s="27"/>
    </row>
    <row r="1361" spans="83:107">
      <c r="CE1361" s="27"/>
      <c r="CQ1361" s="27"/>
      <c r="DC1361" s="27"/>
    </row>
    <row r="1362" spans="83:107">
      <c r="CE1362" s="27"/>
      <c r="CQ1362" s="27"/>
      <c r="DC1362" s="27"/>
    </row>
    <row r="1363" spans="83:107">
      <c r="CE1363" s="27"/>
      <c r="CQ1363" s="27"/>
      <c r="DC1363" s="27"/>
    </row>
    <row r="1364" spans="83:107">
      <c r="CE1364" s="27"/>
      <c r="CQ1364" s="27"/>
      <c r="DC1364" s="27"/>
    </row>
    <row r="1365" spans="83:107">
      <c r="CE1365" s="27"/>
      <c r="CQ1365" s="27"/>
      <c r="DC1365" s="27"/>
    </row>
    <row r="1366" spans="83:107">
      <c r="CE1366" s="27"/>
      <c r="CQ1366" s="27"/>
      <c r="DC1366" s="27"/>
    </row>
    <row r="1367" spans="83:107">
      <c r="CE1367" s="27"/>
      <c r="CQ1367" s="27"/>
      <c r="DC1367" s="27"/>
    </row>
    <row r="1368" spans="83:107">
      <c r="CE1368" s="27"/>
      <c r="CQ1368" s="27"/>
      <c r="DC1368" s="27"/>
    </row>
    <row r="1369" spans="83:107">
      <c r="CE1369" s="27"/>
      <c r="CQ1369" s="27"/>
      <c r="DC1369" s="27"/>
    </row>
    <row r="1370" spans="83:107">
      <c r="CE1370" s="27"/>
      <c r="CQ1370" s="27"/>
      <c r="DC1370" s="27"/>
    </row>
    <row r="1371" spans="83:107">
      <c r="CE1371" s="27"/>
      <c r="CQ1371" s="27"/>
      <c r="DC1371" s="27"/>
    </row>
    <row r="1372" spans="83:107">
      <c r="CE1372" s="27"/>
      <c r="CQ1372" s="27"/>
      <c r="DC1372" s="27"/>
    </row>
    <row r="1373" spans="83:107">
      <c r="CE1373" s="27"/>
      <c r="CQ1373" s="27"/>
      <c r="DC1373" s="27"/>
    </row>
    <row r="1374" spans="83:107">
      <c r="CE1374" s="27"/>
      <c r="CQ1374" s="27"/>
      <c r="DC1374" s="27"/>
    </row>
    <row r="1375" spans="83:107">
      <c r="CE1375" s="27"/>
      <c r="CQ1375" s="27"/>
      <c r="DC1375" s="27"/>
    </row>
    <row r="1376" spans="83:107">
      <c r="CE1376" s="27"/>
      <c r="CQ1376" s="27"/>
      <c r="DC1376" s="27"/>
    </row>
    <row r="1377" spans="83:107">
      <c r="CE1377" s="27"/>
      <c r="CQ1377" s="27"/>
      <c r="DC1377" s="27"/>
    </row>
    <row r="1378" spans="83:107">
      <c r="CE1378" s="27"/>
      <c r="CQ1378" s="27"/>
      <c r="DC1378" s="27"/>
    </row>
    <row r="1379" spans="83:107">
      <c r="CE1379" s="27"/>
      <c r="CQ1379" s="27"/>
      <c r="DC1379" s="27"/>
    </row>
    <row r="1380" spans="83:107">
      <c r="CE1380" s="27"/>
      <c r="CQ1380" s="27"/>
      <c r="DC1380" s="27"/>
    </row>
    <row r="1381" spans="83:107">
      <c r="CE1381" s="27"/>
      <c r="CQ1381" s="27"/>
      <c r="DC1381" s="27"/>
    </row>
    <row r="1382" spans="83:107">
      <c r="CE1382" s="27"/>
      <c r="CQ1382" s="27"/>
      <c r="DC1382" s="27"/>
    </row>
    <row r="1383" spans="83:107">
      <c r="CE1383" s="27"/>
      <c r="CQ1383" s="27"/>
      <c r="DC1383" s="27"/>
    </row>
    <row r="1384" spans="83:107">
      <c r="CE1384" s="27"/>
      <c r="CQ1384" s="27"/>
      <c r="DC1384" s="27"/>
    </row>
    <row r="1385" spans="83:107">
      <c r="CE1385" s="27"/>
      <c r="CQ1385" s="27"/>
      <c r="DC1385" s="27"/>
    </row>
    <row r="1386" spans="83:107">
      <c r="CE1386" s="27"/>
      <c r="CQ1386" s="27"/>
      <c r="DC1386" s="27"/>
    </row>
    <row r="1387" spans="83:107">
      <c r="CE1387" s="27"/>
      <c r="CQ1387" s="27"/>
      <c r="DC1387" s="27"/>
    </row>
    <row r="1388" spans="83:107">
      <c r="CE1388" s="27"/>
      <c r="CQ1388" s="27"/>
      <c r="DC1388" s="27"/>
    </row>
    <row r="1389" spans="83:107">
      <c r="CE1389" s="27"/>
      <c r="CQ1389" s="27"/>
      <c r="DC1389" s="27"/>
    </row>
    <row r="1390" spans="83:107">
      <c r="CE1390" s="27"/>
      <c r="CQ1390" s="27"/>
      <c r="DC1390" s="27"/>
    </row>
    <row r="1391" spans="83:107">
      <c r="CE1391" s="27"/>
      <c r="CQ1391" s="27"/>
      <c r="DC1391" s="27"/>
    </row>
    <row r="1392" spans="83:107">
      <c r="CE1392" s="27"/>
      <c r="CQ1392" s="27"/>
      <c r="DC1392" s="27"/>
    </row>
    <row r="1393" spans="83:107">
      <c r="CE1393" s="27"/>
      <c r="CQ1393" s="27"/>
      <c r="DC1393" s="27"/>
    </row>
    <row r="1394" spans="83:107">
      <c r="CE1394" s="27"/>
      <c r="CQ1394" s="27"/>
      <c r="DC1394" s="27"/>
    </row>
    <row r="1395" spans="83:107">
      <c r="CE1395" s="27"/>
      <c r="CQ1395" s="27"/>
      <c r="DC1395" s="27"/>
    </row>
    <row r="1396" spans="83:107">
      <c r="CE1396" s="27"/>
      <c r="CQ1396" s="27"/>
      <c r="DC1396" s="27"/>
    </row>
    <row r="1397" spans="83:107">
      <c r="CE1397" s="27"/>
      <c r="CQ1397" s="27"/>
      <c r="DC1397" s="27"/>
    </row>
    <row r="1398" spans="83:107">
      <c r="CE1398" s="27"/>
      <c r="CQ1398" s="27"/>
      <c r="DC1398" s="27"/>
    </row>
    <row r="1399" spans="83:107">
      <c r="CE1399" s="27"/>
      <c r="CQ1399" s="27"/>
      <c r="DC1399" s="27"/>
    </row>
    <row r="1400" spans="83:107">
      <c r="CE1400" s="27"/>
      <c r="CQ1400" s="27"/>
      <c r="DC1400" s="27"/>
    </row>
    <row r="1401" spans="83:107">
      <c r="CE1401" s="27"/>
      <c r="CQ1401" s="27"/>
      <c r="DC1401" s="27"/>
    </row>
    <row r="1402" spans="83:107">
      <c r="CE1402" s="27"/>
      <c r="CQ1402" s="27"/>
      <c r="DC1402" s="27"/>
    </row>
    <row r="1403" spans="83:107">
      <c r="CE1403" s="27"/>
      <c r="CQ1403" s="27"/>
      <c r="DC1403" s="27"/>
    </row>
    <row r="1404" spans="83:107">
      <c r="CE1404" s="27"/>
      <c r="CQ1404" s="27"/>
      <c r="DC1404" s="27"/>
    </row>
    <row r="1405" spans="83:107">
      <c r="CE1405" s="27"/>
      <c r="CQ1405" s="27"/>
      <c r="DC1405" s="27"/>
    </row>
    <row r="1406" spans="83:107">
      <c r="CE1406" s="27"/>
      <c r="CQ1406" s="27"/>
      <c r="DC1406" s="27"/>
    </row>
    <row r="1407" spans="83:107">
      <c r="CE1407" s="27"/>
      <c r="CQ1407" s="27"/>
      <c r="DC1407" s="27"/>
    </row>
    <row r="1408" spans="83:107">
      <c r="CE1408" s="27"/>
      <c r="CQ1408" s="27"/>
      <c r="DC1408" s="27"/>
    </row>
    <row r="1409" spans="83:107">
      <c r="CE1409" s="27"/>
      <c r="CQ1409" s="27"/>
      <c r="DC1409" s="27"/>
    </row>
    <row r="1410" spans="83:107">
      <c r="CE1410" s="27"/>
      <c r="CQ1410" s="27"/>
      <c r="DC1410" s="27"/>
    </row>
    <row r="1411" spans="83:107">
      <c r="CE1411" s="27"/>
      <c r="CQ1411" s="27"/>
      <c r="DC1411" s="27"/>
    </row>
    <row r="1412" spans="83:107">
      <c r="CE1412" s="27"/>
      <c r="CQ1412" s="27"/>
      <c r="DC1412" s="27"/>
    </row>
    <row r="1413" spans="83:107">
      <c r="CE1413" s="27"/>
      <c r="CQ1413" s="27"/>
      <c r="DC1413" s="27"/>
    </row>
    <row r="1414" spans="83:107">
      <c r="CE1414" s="27"/>
      <c r="CQ1414" s="27"/>
      <c r="DC1414" s="27"/>
    </row>
    <row r="1415" spans="83:107">
      <c r="CE1415" s="27"/>
      <c r="CQ1415" s="27"/>
      <c r="DC1415" s="27"/>
    </row>
    <row r="1416" spans="83:107">
      <c r="CE1416" s="27"/>
      <c r="CQ1416" s="27"/>
      <c r="DC1416" s="27"/>
    </row>
    <row r="1417" spans="83:107">
      <c r="CE1417" s="27"/>
      <c r="CQ1417" s="27"/>
      <c r="DC1417" s="27"/>
    </row>
    <row r="1418" spans="83:107">
      <c r="CE1418" s="27"/>
      <c r="CQ1418" s="27"/>
      <c r="DC1418" s="27"/>
    </row>
    <row r="1419" spans="83:107">
      <c r="CE1419" s="27"/>
      <c r="CQ1419" s="27"/>
      <c r="DC1419" s="27"/>
    </row>
    <row r="1420" spans="83:107">
      <c r="CE1420" s="27"/>
      <c r="CQ1420" s="27"/>
      <c r="DC1420" s="27"/>
    </row>
    <row r="1421" spans="83:107">
      <c r="CE1421" s="27"/>
      <c r="CQ1421" s="27"/>
      <c r="DC1421" s="27"/>
    </row>
    <row r="1422" spans="83:107">
      <c r="CE1422" s="27"/>
      <c r="CQ1422" s="27"/>
      <c r="DC1422" s="27"/>
    </row>
    <row r="1423" spans="83:107">
      <c r="CE1423" s="27"/>
      <c r="CQ1423" s="27"/>
      <c r="DC1423" s="27"/>
    </row>
    <row r="1424" spans="83:107">
      <c r="CE1424" s="27"/>
      <c r="CQ1424" s="27"/>
      <c r="DC1424" s="27"/>
    </row>
    <row r="1425" spans="83:107">
      <c r="CE1425" s="27"/>
      <c r="CQ1425" s="27"/>
      <c r="DC1425" s="27"/>
    </row>
    <row r="1426" spans="83:107">
      <c r="CE1426" s="27"/>
      <c r="CQ1426" s="27"/>
      <c r="DC1426" s="27"/>
    </row>
    <row r="1427" spans="83:107">
      <c r="CE1427" s="27"/>
      <c r="CQ1427" s="27"/>
      <c r="DC1427" s="27"/>
    </row>
    <row r="1428" spans="83:107">
      <c r="CE1428" s="27"/>
      <c r="CQ1428" s="27"/>
      <c r="DC1428" s="27"/>
    </row>
    <row r="1429" spans="83:107">
      <c r="CE1429" s="27"/>
      <c r="CQ1429" s="27"/>
      <c r="DC1429" s="27"/>
    </row>
    <row r="1430" spans="83:107">
      <c r="CE1430" s="27"/>
      <c r="CQ1430" s="27"/>
      <c r="DC1430" s="27"/>
    </row>
    <row r="1431" spans="83:107">
      <c r="CE1431" s="27"/>
      <c r="CQ1431" s="27"/>
      <c r="DC1431" s="27"/>
    </row>
    <row r="1432" spans="83:107">
      <c r="CE1432" s="27"/>
      <c r="CQ1432" s="27"/>
      <c r="DC1432" s="27"/>
    </row>
    <row r="1433" spans="83:107">
      <c r="CE1433" s="27"/>
      <c r="CQ1433" s="27"/>
      <c r="DC1433" s="27"/>
    </row>
    <row r="1434" spans="83:107">
      <c r="CE1434" s="27"/>
      <c r="CQ1434" s="27"/>
      <c r="DC1434" s="27"/>
    </row>
    <row r="1435" spans="83:107">
      <c r="CE1435" s="27"/>
      <c r="CQ1435" s="27"/>
      <c r="DC1435" s="27"/>
    </row>
    <row r="1436" spans="83:107">
      <c r="CE1436" s="27"/>
      <c r="CQ1436" s="27"/>
      <c r="DC1436" s="27"/>
    </row>
    <row r="1437" spans="83:107">
      <c r="CE1437" s="27"/>
      <c r="CQ1437" s="27"/>
      <c r="DC1437" s="27"/>
    </row>
    <row r="1438" spans="83:107">
      <c r="CE1438" s="27"/>
      <c r="CQ1438" s="27"/>
      <c r="DC1438" s="27"/>
    </row>
    <row r="1439" spans="83:107">
      <c r="CE1439" s="27"/>
      <c r="CQ1439" s="27"/>
      <c r="DC1439" s="27"/>
    </row>
    <row r="1440" spans="83:107">
      <c r="CE1440" s="27"/>
      <c r="CQ1440" s="27"/>
      <c r="DC1440" s="27"/>
    </row>
    <row r="1441" spans="83:107">
      <c r="CE1441" s="27"/>
      <c r="CQ1441" s="27"/>
      <c r="DC1441" s="27"/>
    </row>
    <row r="1442" spans="83:107">
      <c r="CE1442" s="27"/>
      <c r="CQ1442" s="27"/>
      <c r="DC1442" s="27"/>
    </row>
    <row r="1443" spans="83:107">
      <c r="CE1443" s="27"/>
      <c r="CQ1443" s="27"/>
      <c r="DC1443" s="27"/>
    </row>
    <row r="1444" spans="83:107">
      <c r="CE1444" s="27"/>
      <c r="CQ1444" s="27"/>
      <c r="DC1444" s="27"/>
    </row>
    <row r="1445" spans="83:107">
      <c r="CE1445" s="27"/>
      <c r="CQ1445" s="27"/>
      <c r="DC1445" s="27"/>
    </row>
    <row r="1446" spans="83:107">
      <c r="CE1446" s="27"/>
      <c r="CQ1446" s="27"/>
      <c r="DC1446" s="27"/>
    </row>
    <row r="1447" spans="83:107">
      <c r="CE1447" s="27"/>
      <c r="CQ1447" s="27"/>
      <c r="DC1447" s="27"/>
    </row>
    <row r="1448" spans="83:107">
      <c r="CE1448" s="27"/>
      <c r="CQ1448" s="27"/>
      <c r="DC1448" s="27"/>
    </row>
    <row r="1449" spans="83:107">
      <c r="CE1449" s="27"/>
      <c r="CQ1449" s="27"/>
      <c r="DC1449" s="27"/>
    </row>
    <row r="1450" spans="83:107">
      <c r="CE1450" s="27"/>
      <c r="CQ1450" s="27"/>
      <c r="DC1450" s="27"/>
    </row>
    <row r="1451" spans="83:107">
      <c r="CE1451" s="27"/>
      <c r="CQ1451" s="27"/>
      <c r="DC1451" s="27"/>
    </row>
    <row r="1452" spans="83:107">
      <c r="CE1452" s="27"/>
      <c r="CQ1452" s="27"/>
      <c r="DC1452" s="27"/>
    </row>
    <row r="1453" spans="83:107">
      <c r="CE1453" s="27"/>
      <c r="CQ1453" s="27"/>
      <c r="DC1453" s="27"/>
    </row>
    <row r="1454" spans="83:107">
      <c r="CE1454" s="27"/>
      <c r="CQ1454" s="27"/>
      <c r="DC1454" s="27"/>
    </row>
    <row r="1455" spans="83:107">
      <c r="CE1455" s="27"/>
      <c r="CQ1455" s="27"/>
      <c r="DC1455" s="27"/>
    </row>
    <row r="1456" spans="83:107">
      <c r="CE1456" s="27"/>
      <c r="CQ1456" s="27"/>
      <c r="DC1456" s="27"/>
    </row>
    <row r="1457" spans="83:107">
      <c r="CE1457" s="27"/>
      <c r="CQ1457" s="27"/>
      <c r="DC1457" s="27"/>
    </row>
    <row r="1458" spans="83:107">
      <c r="CE1458" s="27"/>
      <c r="CQ1458" s="27"/>
      <c r="DC1458" s="27"/>
    </row>
    <row r="1459" spans="83:107">
      <c r="CE1459" s="27"/>
      <c r="CQ1459" s="27"/>
      <c r="DC1459" s="27"/>
    </row>
    <row r="1460" spans="83:107">
      <c r="CE1460" s="27"/>
      <c r="CQ1460" s="27"/>
      <c r="DC1460" s="27"/>
    </row>
    <row r="1461" spans="83:107">
      <c r="CE1461" s="27"/>
      <c r="CQ1461" s="27"/>
      <c r="DC1461" s="27"/>
    </row>
    <row r="1462" spans="83:107">
      <c r="CE1462" s="27"/>
      <c r="CQ1462" s="27"/>
      <c r="DC1462" s="27"/>
    </row>
    <row r="1463" spans="83:107">
      <c r="CE1463" s="27"/>
      <c r="CQ1463" s="27"/>
      <c r="DC1463" s="27"/>
    </row>
    <row r="1464" spans="83:107">
      <c r="CE1464" s="27"/>
      <c r="CQ1464" s="27"/>
      <c r="DC1464" s="27"/>
    </row>
    <row r="1465" spans="83:107">
      <c r="CE1465" s="27"/>
      <c r="CQ1465" s="27"/>
      <c r="DC1465" s="27"/>
    </row>
    <row r="1466" spans="83:107">
      <c r="CE1466" s="27"/>
      <c r="CQ1466" s="27"/>
      <c r="DC1466" s="27"/>
    </row>
    <row r="1467" spans="83:107">
      <c r="CE1467" s="27"/>
      <c r="CQ1467" s="27"/>
      <c r="DC1467" s="27"/>
    </row>
    <row r="1468" spans="83:107">
      <c r="CE1468" s="27"/>
      <c r="CQ1468" s="27"/>
      <c r="DC1468" s="27"/>
    </row>
    <row r="1469" spans="83:107">
      <c r="CE1469" s="27"/>
      <c r="CQ1469" s="27"/>
      <c r="DC1469" s="27"/>
    </row>
    <row r="1470" spans="83:107">
      <c r="CE1470" s="27"/>
      <c r="CQ1470" s="27"/>
      <c r="DC1470" s="27"/>
    </row>
    <row r="1471" spans="83:107">
      <c r="CE1471" s="27"/>
      <c r="CQ1471" s="27"/>
      <c r="DC1471" s="27"/>
    </row>
    <row r="1472" spans="83:107">
      <c r="CE1472" s="27"/>
      <c r="CQ1472" s="27"/>
      <c r="DC1472" s="27"/>
    </row>
    <row r="1473" spans="83:107">
      <c r="CE1473" s="27"/>
      <c r="CQ1473" s="27"/>
      <c r="DC1473" s="27"/>
    </row>
    <row r="1474" spans="83:107">
      <c r="CE1474" s="27"/>
      <c r="CQ1474" s="27"/>
      <c r="DC1474" s="27"/>
    </row>
    <row r="1475" spans="83:107">
      <c r="CE1475" s="27"/>
      <c r="CQ1475" s="27"/>
      <c r="DC1475" s="27"/>
    </row>
    <row r="1476" spans="83:107">
      <c r="CE1476" s="27"/>
      <c r="CQ1476" s="27"/>
      <c r="DC1476" s="27"/>
    </row>
    <row r="1477" spans="83:107">
      <c r="CE1477" s="27"/>
      <c r="CQ1477" s="27"/>
      <c r="DC1477" s="27"/>
    </row>
    <row r="1478" spans="83:107">
      <c r="CE1478" s="27"/>
      <c r="CQ1478" s="27"/>
      <c r="DC1478" s="27"/>
    </row>
    <row r="1479" spans="83:107">
      <c r="CE1479" s="27"/>
      <c r="CQ1479" s="27"/>
      <c r="DC1479" s="27"/>
    </row>
    <row r="1480" spans="83:107">
      <c r="CE1480" s="27"/>
      <c r="CQ1480" s="27"/>
      <c r="DC1480" s="27"/>
    </row>
    <row r="1481" spans="83:107">
      <c r="CE1481" s="27"/>
      <c r="CQ1481" s="27"/>
      <c r="DC1481" s="27"/>
    </row>
    <row r="1482" spans="83:107">
      <c r="CE1482" s="27"/>
      <c r="CQ1482" s="27"/>
      <c r="DC1482" s="27"/>
    </row>
    <row r="1483" spans="83:107">
      <c r="CE1483" s="27"/>
      <c r="CQ1483" s="27"/>
      <c r="DC1483" s="27"/>
    </row>
    <row r="1484" spans="83:107">
      <c r="CE1484" s="27"/>
      <c r="CQ1484" s="27"/>
      <c r="DC1484" s="27"/>
    </row>
    <row r="1485" spans="83:107">
      <c r="CE1485" s="27"/>
      <c r="CQ1485" s="27"/>
      <c r="DC1485" s="27"/>
    </row>
    <row r="1486" spans="83:107">
      <c r="CE1486" s="27"/>
      <c r="CQ1486" s="27"/>
      <c r="DC1486" s="27"/>
    </row>
    <row r="1487" spans="83:107">
      <c r="CE1487" s="27"/>
      <c r="CQ1487" s="27"/>
      <c r="DC1487" s="27"/>
    </row>
    <row r="1488" spans="83:107">
      <c r="CE1488" s="27"/>
      <c r="CQ1488" s="27"/>
      <c r="DC1488" s="27"/>
    </row>
    <row r="1489" spans="83:107">
      <c r="CE1489" s="27"/>
      <c r="CQ1489" s="27"/>
      <c r="DC1489" s="27"/>
    </row>
    <row r="1490" spans="83:107">
      <c r="CE1490" s="27"/>
      <c r="CQ1490" s="27"/>
      <c r="DC1490" s="27"/>
    </row>
    <row r="1491" spans="83:107">
      <c r="CE1491" s="27"/>
      <c r="CQ1491" s="27"/>
      <c r="DC1491" s="27"/>
    </row>
    <row r="1492" spans="83:107">
      <c r="CE1492" s="27"/>
      <c r="CQ1492" s="27"/>
      <c r="DC1492" s="27"/>
    </row>
    <row r="1493" spans="83:107">
      <c r="CE1493" s="27"/>
      <c r="CQ1493" s="27"/>
      <c r="DC1493" s="27"/>
    </row>
    <row r="1494" spans="83:107">
      <c r="CE1494" s="27"/>
      <c r="CQ1494" s="27"/>
      <c r="DC1494" s="27"/>
    </row>
    <row r="1495" spans="83:107">
      <c r="CE1495" s="27"/>
      <c r="CQ1495" s="27"/>
      <c r="DC1495" s="27"/>
    </row>
    <row r="1496" spans="83:107">
      <c r="CE1496" s="27"/>
      <c r="CQ1496" s="27"/>
      <c r="DC1496" s="27"/>
    </row>
    <row r="1497" spans="83:107">
      <c r="CE1497" s="27"/>
      <c r="CQ1497" s="27"/>
      <c r="DC1497" s="27"/>
    </row>
    <row r="1498" spans="83:107">
      <c r="CE1498" s="27"/>
      <c r="CQ1498" s="27"/>
      <c r="DC1498" s="27"/>
    </row>
    <row r="1499" spans="83:107">
      <c r="CE1499" s="27"/>
      <c r="CQ1499" s="27"/>
      <c r="DC1499" s="27"/>
    </row>
    <row r="1500" spans="83:107">
      <c r="CE1500" s="27"/>
      <c r="CQ1500" s="27"/>
      <c r="DC1500" s="27"/>
    </row>
    <row r="1501" spans="83:107">
      <c r="CE1501" s="27"/>
      <c r="CQ1501" s="27"/>
      <c r="DC1501" s="27"/>
    </row>
    <row r="1502" spans="83:107">
      <c r="CE1502" s="27"/>
      <c r="CQ1502" s="27"/>
      <c r="DC1502" s="27"/>
    </row>
    <row r="1503" spans="83:107">
      <c r="CE1503" s="27"/>
      <c r="CQ1503" s="27"/>
      <c r="DC1503" s="27"/>
    </row>
    <row r="1504" spans="83:107">
      <c r="CE1504" s="27"/>
      <c r="CQ1504" s="27"/>
      <c r="DC1504" s="27"/>
    </row>
    <row r="1505" spans="83:107">
      <c r="CE1505" s="27"/>
      <c r="CQ1505" s="27"/>
      <c r="DC1505" s="27"/>
    </row>
    <row r="1506" spans="83:107">
      <c r="CE1506" s="27"/>
      <c r="CQ1506" s="27"/>
      <c r="DC1506" s="27"/>
    </row>
    <row r="1507" spans="83:107">
      <c r="CE1507" s="27"/>
      <c r="CQ1507" s="27"/>
      <c r="DC1507" s="27"/>
    </row>
    <row r="1508" spans="83:107">
      <c r="CE1508" s="27"/>
      <c r="CQ1508" s="27"/>
      <c r="DC1508" s="27"/>
    </row>
    <row r="1509" spans="83:107">
      <c r="CE1509" s="27"/>
      <c r="CQ1509" s="27"/>
      <c r="DC1509" s="27"/>
    </row>
    <row r="1510" spans="83:107">
      <c r="CE1510" s="27"/>
      <c r="CQ1510" s="27"/>
      <c r="DC1510" s="27"/>
    </row>
    <row r="1511" spans="83:107">
      <c r="CE1511" s="27"/>
      <c r="CQ1511" s="27"/>
      <c r="DC1511" s="27"/>
    </row>
    <row r="1512" spans="83:107">
      <c r="CE1512" s="27"/>
      <c r="CQ1512" s="27"/>
      <c r="DC1512" s="27"/>
    </row>
    <row r="1513" spans="83:107">
      <c r="CE1513" s="27"/>
      <c r="CQ1513" s="27"/>
      <c r="DC1513" s="27"/>
    </row>
    <row r="1514" spans="83:107">
      <c r="CE1514" s="27"/>
      <c r="CQ1514" s="27"/>
      <c r="DC1514" s="27"/>
    </row>
    <row r="1515" spans="83:107">
      <c r="CE1515" s="27"/>
      <c r="CQ1515" s="27"/>
      <c r="DC1515" s="27"/>
    </row>
    <row r="1516" spans="83:107">
      <c r="CE1516" s="27"/>
      <c r="CQ1516" s="27"/>
      <c r="DC1516" s="27"/>
    </row>
    <row r="1517" spans="83:107">
      <c r="CE1517" s="27"/>
      <c r="CQ1517" s="27"/>
      <c r="DC1517" s="27"/>
    </row>
    <row r="1518" spans="83:107">
      <c r="CE1518" s="27"/>
      <c r="CQ1518" s="27"/>
      <c r="DC1518" s="27"/>
    </row>
    <row r="1519" spans="83:107">
      <c r="CE1519" s="27"/>
      <c r="CQ1519" s="27"/>
      <c r="DC1519" s="27"/>
    </row>
    <row r="1520" spans="83:107">
      <c r="CE1520" s="27"/>
      <c r="CQ1520" s="27"/>
      <c r="DC1520" s="27"/>
    </row>
    <row r="1521" spans="83:107">
      <c r="CE1521" s="27"/>
      <c r="CQ1521" s="27"/>
      <c r="DC1521" s="27"/>
    </row>
    <row r="1522" spans="83:107">
      <c r="CE1522" s="27"/>
      <c r="CQ1522" s="27"/>
      <c r="DC1522" s="27"/>
    </row>
    <row r="1523" spans="83:107">
      <c r="CE1523" s="27"/>
      <c r="CQ1523" s="27"/>
      <c r="DC1523" s="27"/>
    </row>
    <row r="1524" spans="83:107">
      <c r="CE1524" s="27"/>
      <c r="CQ1524" s="27"/>
      <c r="DC1524" s="27"/>
    </row>
    <row r="1525" spans="83:107">
      <c r="CE1525" s="27"/>
      <c r="CQ1525" s="27"/>
      <c r="DC1525" s="27"/>
    </row>
    <row r="1526" spans="83:107">
      <c r="CE1526" s="27"/>
      <c r="CQ1526" s="27"/>
      <c r="DC1526" s="27"/>
    </row>
    <row r="1527" spans="83:107">
      <c r="CE1527" s="27"/>
      <c r="CQ1527" s="27"/>
      <c r="DC1527" s="27"/>
    </row>
    <row r="1528" spans="83:107">
      <c r="CE1528" s="27"/>
      <c r="CQ1528" s="27"/>
      <c r="DC1528" s="27"/>
    </row>
    <row r="1529" spans="83:107">
      <c r="CE1529" s="27"/>
      <c r="CQ1529" s="27"/>
      <c r="DC1529" s="27"/>
    </row>
    <row r="1530" spans="83:107">
      <c r="CE1530" s="27"/>
      <c r="CQ1530" s="27"/>
      <c r="DC1530" s="27"/>
    </row>
    <row r="1531" spans="83:107">
      <c r="CE1531" s="27"/>
      <c r="CQ1531" s="27"/>
      <c r="DC1531" s="27"/>
    </row>
    <row r="1532" spans="83:107">
      <c r="CE1532" s="27"/>
      <c r="CQ1532" s="27"/>
      <c r="DC1532" s="27"/>
    </row>
    <row r="1533" spans="83:107">
      <c r="CE1533" s="27"/>
      <c r="CQ1533" s="27"/>
      <c r="DC1533" s="27"/>
    </row>
    <row r="1534" spans="83:107">
      <c r="CE1534" s="27"/>
      <c r="CQ1534" s="27"/>
      <c r="DC1534" s="27"/>
    </row>
    <row r="1535" spans="83:107">
      <c r="CE1535" s="27"/>
      <c r="CQ1535" s="27"/>
      <c r="DC1535" s="27"/>
    </row>
    <row r="1536" spans="83:107">
      <c r="CE1536" s="27"/>
      <c r="CQ1536" s="27"/>
      <c r="DC1536" s="27"/>
    </row>
    <row r="1537" spans="83:107">
      <c r="CE1537" s="27"/>
      <c r="CQ1537" s="27"/>
      <c r="DC1537" s="27"/>
    </row>
    <row r="1538" spans="83:107">
      <c r="CE1538" s="27"/>
      <c r="CQ1538" s="27"/>
      <c r="DC1538" s="27"/>
    </row>
    <row r="1539" spans="83:107">
      <c r="CE1539" s="27"/>
      <c r="CQ1539" s="27"/>
      <c r="DC1539" s="27"/>
    </row>
    <row r="1540" spans="83:107">
      <c r="CE1540" s="27"/>
      <c r="CQ1540" s="27"/>
      <c r="DC1540" s="27"/>
    </row>
    <row r="1541" spans="83:107">
      <c r="CE1541" s="27"/>
      <c r="CQ1541" s="27"/>
      <c r="DC1541" s="27"/>
    </row>
    <row r="1542" spans="83:107">
      <c r="CE1542" s="27"/>
      <c r="CQ1542" s="27"/>
      <c r="DC1542" s="27"/>
    </row>
    <row r="1543" spans="83:107">
      <c r="CE1543" s="27"/>
      <c r="CQ1543" s="27"/>
      <c r="DC1543" s="27"/>
    </row>
    <row r="1544" spans="83:107">
      <c r="CE1544" s="27"/>
      <c r="CQ1544" s="27"/>
      <c r="DC1544" s="27"/>
    </row>
    <row r="1545" spans="83:107">
      <c r="CE1545" s="27"/>
      <c r="CQ1545" s="27"/>
      <c r="DC1545" s="27"/>
    </row>
    <row r="1546" spans="83:107">
      <c r="CE1546" s="27"/>
      <c r="CQ1546" s="27"/>
      <c r="DC1546" s="27"/>
    </row>
    <row r="1547" spans="83:107">
      <c r="CE1547" s="27"/>
      <c r="CQ1547" s="27"/>
      <c r="DC1547" s="27"/>
    </row>
    <row r="1548" spans="83:107">
      <c r="CE1548" s="27"/>
      <c r="CQ1548" s="27"/>
      <c r="DC1548" s="27"/>
    </row>
    <row r="1549" spans="83:107">
      <c r="CE1549" s="27"/>
      <c r="CQ1549" s="27"/>
      <c r="DC1549" s="27"/>
    </row>
    <row r="1550" spans="83:107">
      <c r="CE1550" s="27"/>
      <c r="CQ1550" s="27"/>
      <c r="DC1550" s="27"/>
    </row>
    <row r="1551" spans="83:107">
      <c r="CE1551" s="27"/>
      <c r="CQ1551" s="27"/>
      <c r="DC1551" s="27"/>
    </row>
    <row r="1552" spans="83:107">
      <c r="CE1552" s="27"/>
      <c r="CQ1552" s="27"/>
      <c r="DC1552" s="27"/>
    </row>
    <row r="1553" spans="83:107">
      <c r="CE1553" s="27"/>
      <c r="CQ1553" s="27"/>
      <c r="DC1553" s="27"/>
    </row>
    <row r="1554" spans="83:107">
      <c r="CE1554" s="27"/>
      <c r="CQ1554" s="27"/>
      <c r="DC1554" s="27"/>
    </row>
    <row r="1555" spans="83:107">
      <c r="CE1555" s="27"/>
      <c r="CQ1555" s="27"/>
      <c r="DC1555" s="27"/>
    </row>
    <row r="1556" spans="83:107">
      <c r="CE1556" s="27"/>
      <c r="CQ1556" s="27"/>
      <c r="DC1556" s="27"/>
    </row>
    <row r="1557" spans="83:107">
      <c r="CE1557" s="27"/>
      <c r="CQ1557" s="27"/>
      <c r="DC1557" s="27"/>
    </row>
    <row r="1558" spans="83:107">
      <c r="CE1558" s="27"/>
      <c r="CQ1558" s="27"/>
      <c r="DC1558" s="27"/>
    </row>
    <row r="1559" spans="83:107">
      <c r="CE1559" s="27"/>
      <c r="CQ1559" s="27"/>
      <c r="DC1559" s="27"/>
    </row>
    <row r="1560" spans="83:107">
      <c r="CE1560" s="27"/>
      <c r="CQ1560" s="27"/>
      <c r="DC1560" s="27"/>
    </row>
    <row r="1561" spans="83:107">
      <c r="CE1561" s="27"/>
      <c r="CQ1561" s="27"/>
      <c r="DC1561" s="27"/>
    </row>
    <row r="1562" spans="83:107">
      <c r="CE1562" s="27"/>
      <c r="CQ1562" s="27"/>
      <c r="DC1562" s="27"/>
    </row>
    <row r="1563" spans="83:107">
      <c r="CE1563" s="27"/>
      <c r="CQ1563" s="27"/>
      <c r="DC1563" s="27"/>
    </row>
    <row r="1564" spans="83:107">
      <c r="CE1564" s="27"/>
      <c r="CQ1564" s="27"/>
      <c r="DC1564" s="27"/>
    </row>
    <row r="1565" spans="83:107">
      <c r="CE1565" s="27"/>
      <c r="CQ1565" s="27"/>
      <c r="DC1565" s="27"/>
    </row>
    <row r="1566" spans="83:107">
      <c r="CE1566" s="27"/>
      <c r="CQ1566" s="27"/>
      <c r="DC1566" s="27"/>
    </row>
    <row r="1567" spans="83:107">
      <c r="CE1567" s="27"/>
      <c r="CQ1567" s="27"/>
      <c r="DC1567" s="27"/>
    </row>
    <row r="1568" spans="83:107">
      <c r="CE1568" s="27"/>
      <c r="CQ1568" s="27"/>
      <c r="DC1568" s="27"/>
    </row>
    <row r="1569" spans="83:107">
      <c r="CE1569" s="27"/>
      <c r="CQ1569" s="27"/>
      <c r="DC1569" s="27"/>
    </row>
    <row r="1570" spans="83:107">
      <c r="CE1570" s="27"/>
      <c r="CQ1570" s="27"/>
      <c r="DC1570" s="27"/>
    </row>
    <row r="1571" spans="83:107">
      <c r="CE1571" s="27"/>
      <c r="CQ1571" s="27"/>
      <c r="DC1571" s="27"/>
    </row>
    <row r="1572" spans="83:107">
      <c r="CE1572" s="27"/>
      <c r="CQ1572" s="27"/>
      <c r="DC1572" s="27"/>
    </row>
    <row r="1573" spans="83:107">
      <c r="CE1573" s="27"/>
      <c r="CQ1573" s="27"/>
      <c r="DC1573" s="27"/>
    </row>
    <row r="1574" spans="83:107">
      <c r="CE1574" s="27"/>
      <c r="CQ1574" s="27"/>
      <c r="DC1574" s="27"/>
    </row>
    <row r="1575" spans="83:107">
      <c r="CE1575" s="27"/>
      <c r="CQ1575" s="27"/>
      <c r="DC1575" s="27"/>
    </row>
    <row r="1576" spans="83:107">
      <c r="CE1576" s="27"/>
      <c r="CQ1576" s="27"/>
      <c r="DC1576" s="27"/>
    </row>
    <row r="1577" spans="83:107">
      <c r="CE1577" s="27"/>
      <c r="CQ1577" s="27"/>
      <c r="DC1577" s="27"/>
    </row>
    <row r="1578" spans="83:107">
      <c r="CE1578" s="27"/>
      <c r="CQ1578" s="27"/>
      <c r="DC1578" s="27"/>
    </row>
    <row r="1579" spans="83:107">
      <c r="CE1579" s="27"/>
      <c r="CQ1579" s="27"/>
      <c r="DC1579" s="27"/>
    </row>
    <row r="1580" spans="83:107">
      <c r="CE1580" s="27"/>
      <c r="CQ1580" s="27"/>
      <c r="DC1580" s="27"/>
    </row>
    <row r="1581" spans="83:107">
      <c r="CE1581" s="27"/>
      <c r="CQ1581" s="27"/>
      <c r="DC1581" s="27"/>
    </row>
    <row r="1582" spans="83:107">
      <c r="CE1582" s="27"/>
      <c r="CQ1582" s="27"/>
      <c r="DC1582" s="27"/>
    </row>
    <row r="1583" spans="83:107">
      <c r="CE1583" s="27"/>
      <c r="CQ1583" s="27"/>
      <c r="DC1583" s="27"/>
    </row>
    <row r="1584" spans="83:107">
      <c r="CE1584" s="27"/>
      <c r="CQ1584" s="27"/>
      <c r="DC1584" s="27"/>
    </row>
    <row r="1585" spans="83:107">
      <c r="CE1585" s="27"/>
      <c r="CQ1585" s="27"/>
      <c r="DC1585" s="27"/>
    </row>
    <row r="1586" spans="83:107">
      <c r="CE1586" s="27"/>
      <c r="CQ1586" s="27"/>
      <c r="DC1586" s="27"/>
    </row>
    <row r="1587" spans="83:107">
      <c r="CE1587" s="27"/>
      <c r="CQ1587" s="27"/>
      <c r="DC1587" s="27"/>
    </row>
    <row r="1588" spans="83:107">
      <c r="CE1588" s="27"/>
      <c r="CQ1588" s="27"/>
      <c r="DC1588" s="27"/>
    </row>
    <row r="1589" spans="83:107">
      <c r="CE1589" s="27"/>
      <c r="CQ1589" s="27"/>
      <c r="DC1589" s="27"/>
    </row>
    <row r="1590" spans="83:107">
      <c r="CE1590" s="27"/>
      <c r="CQ1590" s="27"/>
      <c r="DC1590" s="27"/>
    </row>
    <row r="1591" spans="83:107">
      <c r="CE1591" s="27"/>
      <c r="CQ1591" s="27"/>
      <c r="DC1591" s="27"/>
    </row>
    <row r="1592" spans="83:107">
      <c r="CE1592" s="27"/>
      <c r="CQ1592" s="27"/>
      <c r="DC1592" s="27"/>
    </row>
    <row r="1593" spans="83:107">
      <c r="CE1593" s="27"/>
      <c r="CQ1593" s="27"/>
      <c r="DC1593" s="27"/>
    </row>
    <row r="1594" spans="83:107">
      <c r="CE1594" s="27"/>
      <c r="CQ1594" s="27"/>
      <c r="DC1594" s="27"/>
    </row>
    <row r="1595" spans="83:107">
      <c r="CE1595" s="27"/>
      <c r="CQ1595" s="27"/>
      <c r="DC1595" s="27"/>
    </row>
    <row r="1596" spans="83:107">
      <c r="CE1596" s="27"/>
      <c r="CQ1596" s="27"/>
      <c r="DC1596" s="27"/>
    </row>
    <row r="1597" spans="83:107">
      <c r="CE1597" s="27"/>
      <c r="CQ1597" s="27"/>
      <c r="DC1597" s="27"/>
    </row>
    <row r="1598" spans="83:107">
      <c r="CE1598" s="27"/>
      <c r="CQ1598" s="27"/>
      <c r="DC1598" s="27"/>
    </row>
    <row r="1599" spans="83:107">
      <c r="CE1599" s="27"/>
      <c r="CQ1599" s="27"/>
      <c r="DC1599" s="27"/>
    </row>
    <row r="1600" spans="83:107">
      <c r="CE1600" s="27"/>
      <c r="CQ1600" s="27"/>
      <c r="DC1600" s="27"/>
    </row>
    <row r="1601" spans="83:107">
      <c r="CE1601" s="27"/>
      <c r="CQ1601" s="27"/>
      <c r="DC1601" s="27"/>
    </row>
    <row r="1602" spans="83:107">
      <c r="CE1602" s="27"/>
      <c r="CQ1602" s="27"/>
      <c r="DC1602" s="27"/>
    </row>
    <row r="1603" spans="83:107">
      <c r="CE1603" s="27"/>
      <c r="CQ1603" s="27"/>
      <c r="DC1603" s="27"/>
    </row>
    <row r="1604" spans="83:107">
      <c r="CE1604" s="27"/>
      <c r="CQ1604" s="27"/>
      <c r="DC1604" s="27"/>
    </row>
    <row r="1605" spans="83:107">
      <c r="CE1605" s="27"/>
      <c r="CQ1605" s="27"/>
      <c r="DC1605" s="27"/>
    </row>
    <row r="1606" spans="83:107">
      <c r="CE1606" s="27"/>
      <c r="CQ1606" s="27"/>
      <c r="DC1606" s="27"/>
    </row>
    <row r="1607" spans="83:107">
      <c r="CE1607" s="27"/>
      <c r="CQ1607" s="27"/>
      <c r="DC1607" s="27"/>
    </row>
    <row r="1608" spans="83:107">
      <c r="CE1608" s="27"/>
      <c r="CQ1608" s="27"/>
      <c r="DC1608" s="27"/>
    </row>
    <row r="1609" spans="83:107">
      <c r="CE1609" s="27"/>
      <c r="CQ1609" s="27"/>
      <c r="DC1609" s="27"/>
    </row>
    <row r="1610" spans="83:107">
      <c r="CE1610" s="27"/>
      <c r="CQ1610" s="27"/>
      <c r="DC1610" s="27"/>
    </row>
    <row r="1611" spans="83:107">
      <c r="CE1611" s="27"/>
      <c r="CQ1611" s="27"/>
      <c r="DC1611" s="27"/>
    </row>
    <row r="1612" spans="83:107">
      <c r="CE1612" s="27"/>
      <c r="CQ1612" s="27"/>
      <c r="DC1612" s="27"/>
    </row>
    <row r="1613" spans="83:107">
      <c r="CE1613" s="27"/>
      <c r="CQ1613" s="27"/>
      <c r="DC1613" s="27"/>
    </row>
    <row r="1614" spans="83:107">
      <c r="CE1614" s="27"/>
      <c r="CQ1614" s="27"/>
      <c r="DC1614" s="27"/>
    </row>
    <row r="1615" spans="83:107">
      <c r="CE1615" s="27"/>
      <c r="CQ1615" s="27"/>
      <c r="DC1615" s="27"/>
    </row>
    <row r="1616" spans="83:107">
      <c r="CE1616" s="27"/>
      <c r="CQ1616" s="27"/>
      <c r="DC1616" s="27"/>
    </row>
    <row r="1617" spans="83:107">
      <c r="CE1617" s="27"/>
      <c r="CQ1617" s="27"/>
      <c r="DC1617" s="27"/>
    </row>
    <row r="1618" spans="83:107">
      <c r="CE1618" s="27"/>
      <c r="CQ1618" s="27"/>
      <c r="DC1618" s="27"/>
    </row>
    <row r="1619" spans="83:107">
      <c r="CE1619" s="27"/>
      <c r="CQ1619" s="27"/>
      <c r="DC1619" s="27"/>
    </row>
    <row r="1620" spans="83:107">
      <c r="CE1620" s="27"/>
      <c r="CQ1620" s="27"/>
      <c r="DC1620" s="27"/>
    </row>
    <row r="1621" spans="83:107">
      <c r="CE1621" s="27"/>
      <c r="CQ1621" s="27"/>
      <c r="DC1621" s="27"/>
    </row>
    <row r="1622" spans="83:107">
      <c r="CE1622" s="27"/>
      <c r="CQ1622" s="27"/>
      <c r="DC1622" s="27"/>
    </row>
    <row r="1623" spans="83:107">
      <c r="CE1623" s="27"/>
      <c r="CQ1623" s="27"/>
      <c r="DC1623" s="27"/>
    </row>
    <row r="1624" spans="83:107">
      <c r="CE1624" s="27"/>
      <c r="CQ1624" s="27"/>
      <c r="DC1624" s="27"/>
    </row>
    <row r="1625" spans="83:107">
      <c r="CE1625" s="27"/>
      <c r="CQ1625" s="27"/>
      <c r="DC1625" s="27"/>
    </row>
    <row r="1626" spans="83:107">
      <c r="CE1626" s="27"/>
      <c r="CQ1626" s="27"/>
      <c r="DC1626" s="27"/>
    </row>
    <row r="1627" spans="83:107">
      <c r="CE1627" s="27"/>
      <c r="CQ1627" s="27"/>
      <c r="DC1627" s="27"/>
    </row>
    <row r="1628" spans="83:107">
      <c r="CE1628" s="27"/>
      <c r="CQ1628" s="27"/>
      <c r="DC1628" s="27"/>
    </row>
    <row r="1629" spans="83:107">
      <c r="CE1629" s="27"/>
      <c r="CQ1629" s="27"/>
      <c r="DC1629" s="27"/>
    </row>
    <row r="1630" spans="83:107">
      <c r="CE1630" s="27"/>
      <c r="CQ1630" s="27"/>
      <c r="DC1630" s="27"/>
    </row>
    <row r="1631" spans="83:107">
      <c r="CE1631" s="27"/>
      <c r="CQ1631" s="27"/>
      <c r="DC1631" s="27"/>
    </row>
    <row r="1632" spans="83:107">
      <c r="CE1632" s="27"/>
      <c r="CQ1632" s="27"/>
      <c r="DC1632" s="27"/>
    </row>
    <row r="1633" spans="83:107">
      <c r="CE1633" s="27"/>
      <c r="CQ1633" s="27"/>
      <c r="DC1633" s="27"/>
    </row>
    <row r="1634" spans="83:107">
      <c r="CE1634" s="27"/>
      <c r="CQ1634" s="27"/>
      <c r="DC1634" s="27"/>
    </row>
    <row r="1635" spans="83:107">
      <c r="CE1635" s="27"/>
      <c r="CQ1635" s="27"/>
      <c r="DC1635" s="27"/>
    </row>
    <row r="1636" spans="83:107">
      <c r="CE1636" s="27"/>
      <c r="CQ1636" s="27"/>
      <c r="DC1636" s="27"/>
    </row>
    <row r="1637" spans="83:107">
      <c r="CE1637" s="27"/>
      <c r="CQ1637" s="27"/>
      <c r="DC1637" s="27"/>
    </row>
    <row r="1638" spans="83:107">
      <c r="CE1638" s="27"/>
      <c r="CQ1638" s="27"/>
      <c r="DC1638" s="27"/>
    </row>
    <row r="1639" spans="83:107">
      <c r="CE1639" s="27"/>
      <c r="CQ1639" s="27"/>
      <c r="DC1639" s="27"/>
    </row>
    <row r="1640" spans="83:107">
      <c r="CE1640" s="27"/>
      <c r="CQ1640" s="27"/>
      <c r="DC1640" s="27"/>
    </row>
    <row r="1641" spans="83:107">
      <c r="CE1641" s="27"/>
      <c r="CQ1641" s="27"/>
      <c r="DC1641" s="27"/>
    </row>
    <row r="1642" spans="83:107">
      <c r="CE1642" s="27"/>
      <c r="CQ1642" s="27"/>
      <c r="DC1642" s="27"/>
    </row>
    <row r="1643" spans="83:107">
      <c r="CE1643" s="27"/>
      <c r="CQ1643" s="27"/>
      <c r="DC1643" s="27"/>
    </row>
    <row r="1644" spans="83:107">
      <c r="CE1644" s="27"/>
      <c r="CQ1644" s="27"/>
      <c r="DC1644" s="27"/>
    </row>
    <row r="1645" spans="83:107">
      <c r="CE1645" s="27"/>
      <c r="CQ1645" s="27"/>
      <c r="DC1645" s="27"/>
    </row>
    <row r="1646" spans="83:107">
      <c r="CE1646" s="27"/>
      <c r="CQ1646" s="27"/>
      <c r="DC1646" s="27"/>
    </row>
    <row r="1647" spans="83:107">
      <c r="CE1647" s="27"/>
      <c r="CQ1647" s="27"/>
      <c r="DC1647" s="27"/>
    </row>
    <row r="1648" spans="83:107">
      <c r="CE1648" s="27"/>
      <c r="CQ1648" s="27"/>
      <c r="DC1648" s="27"/>
    </row>
    <row r="1649" spans="83:107">
      <c r="CE1649" s="27"/>
      <c r="CQ1649" s="27"/>
      <c r="DC1649" s="27"/>
    </row>
    <row r="1650" spans="83:107">
      <c r="CE1650" s="27"/>
      <c r="CQ1650" s="27"/>
      <c r="DC1650" s="27"/>
    </row>
    <row r="1651" spans="83:107">
      <c r="CE1651" s="27"/>
      <c r="CQ1651" s="27"/>
      <c r="DC1651" s="27"/>
    </row>
    <row r="1652" spans="83:107">
      <c r="CE1652" s="27"/>
      <c r="CQ1652" s="27"/>
      <c r="DC1652" s="27"/>
    </row>
    <row r="1653" spans="83:107">
      <c r="CE1653" s="27"/>
      <c r="CQ1653" s="27"/>
      <c r="DC1653" s="27"/>
    </row>
    <row r="1654" spans="83:107">
      <c r="CE1654" s="27"/>
      <c r="CQ1654" s="27"/>
      <c r="DC1654" s="27"/>
    </row>
    <row r="1655" spans="83:107">
      <c r="CE1655" s="27"/>
      <c r="CQ1655" s="27"/>
      <c r="DC1655" s="27"/>
    </row>
    <row r="1656" spans="83:107">
      <c r="CE1656" s="27"/>
      <c r="CQ1656" s="27"/>
      <c r="DC1656" s="27"/>
    </row>
    <row r="1657" spans="83:107">
      <c r="CE1657" s="27"/>
      <c r="CQ1657" s="27"/>
      <c r="DC1657" s="27"/>
    </row>
    <row r="1658" spans="83:107">
      <c r="CE1658" s="27"/>
      <c r="CQ1658" s="27"/>
      <c r="DC1658" s="27"/>
    </row>
    <row r="1659" spans="83:107">
      <c r="CE1659" s="27"/>
      <c r="CQ1659" s="27"/>
      <c r="DC1659" s="27"/>
    </row>
    <row r="1660" spans="83:107">
      <c r="CE1660" s="27"/>
      <c r="CQ1660" s="27"/>
      <c r="DC1660" s="27"/>
    </row>
    <row r="1661" spans="83:107">
      <c r="CE1661" s="27"/>
      <c r="CQ1661" s="27"/>
      <c r="DC1661" s="27"/>
    </row>
    <row r="1662" spans="83:107">
      <c r="CE1662" s="27"/>
      <c r="CQ1662" s="27"/>
      <c r="DC1662" s="27"/>
    </row>
    <row r="1663" spans="83:107">
      <c r="CE1663" s="27"/>
      <c r="CQ1663" s="27"/>
      <c r="DC1663" s="27"/>
    </row>
    <row r="1664" spans="83:107">
      <c r="CE1664" s="27"/>
      <c r="CQ1664" s="27"/>
      <c r="DC1664" s="27"/>
    </row>
    <row r="1665" spans="83:107">
      <c r="CE1665" s="27"/>
      <c r="CQ1665" s="27"/>
      <c r="DC1665" s="27"/>
    </row>
    <row r="1666" spans="83:107">
      <c r="CE1666" s="27"/>
      <c r="CQ1666" s="27"/>
      <c r="DC1666" s="27"/>
    </row>
    <row r="1667" spans="83:107">
      <c r="CE1667" s="27"/>
      <c r="CQ1667" s="27"/>
      <c r="DC1667" s="27"/>
    </row>
    <row r="1668" spans="83:107">
      <c r="CE1668" s="27"/>
      <c r="CQ1668" s="27"/>
      <c r="DC1668" s="27"/>
    </row>
    <row r="1669" spans="83:107">
      <c r="CE1669" s="27"/>
      <c r="CQ1669" s="27"/>
      <c r="DC1669" s="27"/>
    </row>
    <row r="1670" spans="83:107">
      <c r="CE1670" s="27"/>
      <c r="CQ1670" s="27"/>
      <c r="DC1670" s="27"/>
    </row>
    <row r="1671" spans="83:107">
      <c r="CE1671" s="27"/>
      <c r="CQ1671" s="27"/>
      <c r="DC1671" s="27"/>
    </row>
    <row r="1672" spans="83:107">
      <c r="CE1672" s="27"/>
      <c r="CQ1672" s="27"/>
      <c r="DC1672" s="27"/>
    </row>
    <row r="1673" spans="83:107">
      <c r="CE1673" s="27"/>
      <c r="CQ1673" s="27"/>
      <c r="DC1673" s="27"/>
    </row>
    <row r="1674" spans="83:107">
      <c r="CE1674" s="27"/>
      <c r="CQ1674" s="27"/>
      <c r="DC1674" s="27"/>
    </row>
    <row r="1675" spans="83:107">
      <c r="CE1675" s="27"/>
      <c r="CQ1675" s="27"/>
      <c r="DC1675" s="27"/>
    </row>
    <row r="1676" spans="83:107">
      <c r="CE1676" s="27"/>
      <c r="CQ1676" s="27"/>
      <c r="DC1676" s="27"/>
    </row>
    <row r="1677" spans="83:107">
      <c r="CE1677" s="27"/>
      <c r="CQ1677" s="27"/>
      <c r="DC1677" s="27"/>
    </row>
    <row r="1678" spans="83:107">
      <c r="CE1678" s="27"/>
      <c r="CQ1678" s="27"/>
      <c r="DC1678" s="27"/>
    </row>
    <row r="1679" spans="83:107">
      <c r="CE1679" s="27"/>
      <c r="CQ1679" s="27"/>
      <c r="DC1679" s="27"/>
    </row>
    <row r="1680" spans="83:107">
      <c r="CE1680" s="27"/>
      <c r="CQ1680" s="27"/>
      <c r="DC1680" s="27"/>
    </row>
    <row r="1681" spans="83:107">
      <c r="CE1681" s="27"/>
      <c r="CQ1681" s="27"/>
      <c r="DC1681" s="27"/>
    </row>
    <row r="1682" spans="83:107">
      <c r="CE1682" s="27"/>
      <c r="CQ1682" s="27"/>
      <c r="DC1682" s="27"/>
    </row>
    <row r="1683" spans="83:107">
      <c r="CE1683" s="27"/>
      <c r="CQ1683" s="27"/>
      <c r="DC1683" s="27"/>
    </row>
    <row r="1684" spans="83:107">
      <c r="CE1684" s="27"/>
      <c r="CQ1684" s="27"/>
      <c r="DC1684" s="27"/>
    </row>
    <row r="1685" spans="83:107">
      <c r="CE1685" s="27"/>
      <c r="CQ1685" s="27"/>
      <c r="DC1685" s="27"/>
    </row>
    <row r="1686" spans="83:107">
      <c r="CE1686" s="27"/>
      <c r="CQ1686" s="27"/>
      <c r="DC1686" s="27"/>
    </row>
    <row r="1687" spans="83:107">
      <c r="CE1687" s="27"/>
      <c r="CQ1687" s="27"/>
      <c r="DC1687" s="27"/>
    </row>
    <row r="1688" spans="83:107">
      <c r="CE1688" s="27"/>
      <c r="CQ1688" s="27"/>
      <c r="DC1688" s="27"/>
    </row>
    <row r="1689" spans="83:107">
      <c r="CE1689" s="27"/>
      <c r="CQ1689" s="27"/>
      <c r="DC1689" s="27"/>
    </row>
    <row r="1690" spans="83:107">
      <c r="CE1690" s="27"/>
      <c r="CQ1690" s="27"/>
      <c r="DC1690" s="27"/>
    </row>
    <row r="1691" spans="83:107">
      <c r="CE1691" s="27"/>
      <c r="CQ1691" s="27"/>
      <c r="DC1691" s="27"/>
    </row>
    <row r="1692" spans="83:107">
      <c r="CE1692" s="27"/>
      <c r="CQ1692" s="27"/>
      <c r="DC1692" s="27"/>
    </row>
    <row r="1693" spans="83:107">
      <c r="CE1693" s="27"/>
      <c r="CQ1693" s="27"/>
      <c r="DC1693" s="27"/>
    </row>
    <row r="1694" spans="83:107">
      <c r="CE1694" s="27"/>
      <c r="CQ1694" s="27"/>
      <c r="DC1694" s="27"/>
    </row>
    <row r="1695" spans="83:107">
      <c r="CE1695" s="27"/>
      <c r="CQ1695" s="27"/>
      <c r="DC1695" s="27"/>
    </row>
    <row r="1696" spans="83:107">
      <c r="CE1696" s="27"/>
      <c r="CQ1696" s="27"/>
      <c r="DC1696" s="27"/>
    </row>
    <row r="1697" spans="83:107">
      <c r="CE1697" s="27"/>
      <c r="CQ1697" s="27"/>
      <c r="DC1697" s="27"/>
    </row>
    <row r="1698" spans="83:107">
      <c r="CE1698" s="27"/>
      <c r="CQ1698" s="27"/>
      <c r="DC1698" s="27"/>
    </row>
    <row r="1699" spans="83:107">
      <c r="CE1699" s="27"/>
      <c r="CQ1699" s="27"/>
      <c r="DC1699" s="27"/>
    </row>
    <row r="1700" spans="83:107">
      <c r="CE1700" s="27"/>
      <c r="CQ1700" s="27"/>
      <c r="DC1700" s="27"/>
    </row>
    <row r="1701" spans="83:107">
      <c r="CE1701" s="27"/>
      <c r="CQ1701" s="27"/>
      <c r="DC1701" s="27"/>
    </row>
    <row r="1702" spans="83:107">
      <c r="CE1702" s="27"/>
      <c r="CQ1702" s="27"/>
      <c r="DC1702" s="27"/>
    </row>
    <row r="1703" spans="83:107">
      <c r="CE1703" s="27"/>
      <c r="CQ1703" s="27"/>
      <c r="DC1703" s="27"/>
    </row>
    <row r="1704" spans="83:107">
      <c r="CE1704" s="27"/>
      <c r="CQ1704" s="27"/>
      <c r="DC1704" s="27"/>
    </row>
    <row r="1705" spans="83:107">
      <c r="CE1705" s="27"/>
      <c r="CQ1705" s="27"/>
      <c r="DC1705" s="27"/>
    </row>
    <row r="1706" spans="83:107">
      <c r="CE1706" s="27"/>
      <c r="CQ1706" s="27"/>
      <c r="DC1706" s="27"/>
    </row>
    <row r="1707" spans="83:107">
      <c r="CE1707" s="27"/>
      <c r="CQ1707" s="27"/>
      <c r="DC1707" s="27"/>
    </row>
    <row r="1708" spans="83:107">
      <c r="CE1708" s="27"/>
      <c r="CQ1708" s="27"/>
      <c r="DC1708" s="27"/>
    </row>
    <row r="1709" spans="83:107">
      <c r="CE1709" s="27"/>
      <c r="CQ1709" s="27"/>
      <c r="DC1709" s="27"/>
    </row>
    <row r="1710" spans="83:107">
      <c r="CE1710" s="27"/>
      <c r="CQ1710" s="27"/>
      <c r="DC1710" s="27"/>
    </row>
    <row r="1711" spans="83:107">
      <c r="CE1711" s="27"/>
      <c r="CQ1711" s="27"/>
      <c r="DC1711" s="27"/>
    </row>
    <row r="1712" spans="83:107">
      <c r="CE1712" s="27"/>
      <c r="CQ1712" s="27"/>
      <c r="DC1712" s="27"/>
    </row>
    <row r="1713" spans="83:107">
      <c r="CE1713" s="27"/>
      <c r="CQ1713" s="27"/>
      <c r="DC1713" s="27"/>
    </row>
    <row r="1714" spans="83:107">
      <c r="CE1714" s="27"/>
      <c r="CQ1714" s="27"/>
      <c r="DC1714" s="27"/>
    </row>
    <row r="1715" spans="83:107">
      <c r="CE1715" s="27"/>
      <c r="CQ1715" s="27"/>
      <c r="DC1715" s="27"/>
    </row>
    <row r="1716" spans="83:107">
      <c r="CE1716" s="27"/>
      <c r="CQ1716" s="27"/>
      <c r="DC1716" s="27"/>
    </row>
    <row r="1717" spans="83:107">
      <c r="CE1717" s="27"/>
      <c r="CQ1717" s="27"/>
      <c r="DC1717" s="27"/>
    </row>
    <row r="1718" spans="83:107">
      <c r="CE1718" s="27"/>
      <c r="CQ1718" s="27"/>
      <c r="DC1718" s="27"/>
    </row>
    <row r="1719" spans="83:107">
      <c r="CE1719" s="27"/>
      <c r="CQ1719" s="27"/>
      <c r="DC1719" s="27"/>
    </row>
    <row r="1720" spans="83:107">
      <c r="CE1720" s="27"/>
      <c r="CQ1720" s="27"/>
      <c r="DC1720" s="27"/>
    </row>
    <row r="1721" spans="83:107">
      <c r="CE1721" s="27"/>
      <c r="CQ1721" s="27"/>
      <c r="DC1721" s="27"/>
    </row>
    <row r="1722" spans="83:107">
      <c r="CE1722" s="27"/>
      <c r="CQ1722" s="27"/>
      <c r="DC1722" s="27"/>
    </row>
    <row r="1723" spans="83:107">
      <c r="CE1723" s="27"/>
      <c r="CQ1723" s="27"/>
      <c r="DC1723" s="27"/>
    </row>
    <row r="1724" spans="83:107">
      <c r="CE1724" s="27"/>
      <c r="CQ1724" s="27"/>
      <c r="DC1724" s="27"/>
    </row>
    <row r="1725" spans="83:107">
      <c r="CE1725" s="27"/>
      <c r="CQ1725" s="27"/>
      <c r="DC1725" s="27"/>
    </row>
    <row r="1726" spans="83:107">
      <c r="CE1726" s="27"/>
      <c r="CQ1726" s="27"/>
      <c r="DC1726" s="27"/>
    </row>
    <row r="1727" spans="83:107">
      <c r="CE1727" s="27"/>
      <c r="CQ1727" s="27"/>
      <c r="DC1727" s="27"/>
    </row>
    <row r="1728" spans="83:107">
      <c r="CE1728" s="27"/>
      <c r="CQ1728" s="27"/>
      <c r="DC1728" s="27"/>
    </row>
    <row r="1729" spans="83:107">
      <c r="CE1729" s="27"/>
      <c r="CQ1729" s="27"/>
      <c r="DC1729" s="27"/>
    </row>
    <row r="1730" spans="83:107">
      <c r="CE1730" s="27"/>
      <c r="CQ1730" s="27"/>
      <c r="DC1730" s="27"/>
    </row>
    <row r="1731" spans="83:107">
      <c r="CE1731" s="27"/>
      <c r="CQ1731" s="27"/>
      <c r="DC1731" s="27"/>
    </row>
    <row r="1732" spans="83:107">
      <c r="CE1732" s="27"/>
      <c r="CQ1732" s="27"/>
      <c r="DC1732" s="27"/>
    </row>
    <row r="1733" spans="83:107">
      <c r="CE1733" s="27"/>
      <c r="CQ1733" s="27"/>
      <c r="DC1733" s="27"/>
    </row>
    <row r="1734" spans="83:107">
      <c r="CE1734" s="27"/>
      <c r="CQ1734" s="27"/>
      <c r="DC1734" s="27"/>
    </row>
    <row r="1735" spans="83:107">
      <c r="CE1735" s="27"/>
      <c r="CQ1735" s="27"/>
      <c r="DC1735" s="27"/>
    </row>
    <row r="1736" spans="83:107">
      <c r="CE1736" s="27"/>
      <c r="CQ1736" s="27"/>
      <c r="DC1736" s="27"/>
    </row>
    <row r="1737" spans="83:107">
      <c r="CE1737" s="27"/>
      <c r="CQ1737" s="27"/>
      <c r="DC1737" s="27"/>
    </row>
    <row r="1738" spans="83:107">
      <c r="CE1738" s="27"/>
      <c r="CQ1738" s="27"/>
      <c r="DC1738" s="27"/>
    </row>
    <row r="1739" spans="83:107">
      <c r="CE1739" s="27"/>
      <c r="CQ1739" s="27"/>
      <c r="DC1739" s="27"/>
    </row>
    <row r="1740" spans="83:107">
      <c r="CE1740" s="27"/>
      <c r="CQ1740" s="27"/>
      <c r="DC1740" s="27"/>
    </row>
    <row r="1741" spans="83:107">
      <c r="CE1741" s="27"/>
      <c r="CQ1741" s="27"/>
      <c r="DC1741" s="27"/>
    </row>
    <row r="1742" spans="83:107">
      <c r="CE1742" s="27"/>
      <c r="CQ1742" s="27"/>
      <c r="DC1742" s="27"/>
    </row>
    <row r="1743" spans="83:107">
      <c r="CE1743" s="27"/>
      <c r="CQ1743" s="27"/>
      <c r="DC1743" s="27"/>
    </row>
    <row r="1744" spans="83:107">
      <c r="CE1744" s="27"/>
      <c r="CQ1744" s="27"/>
      <c r="DC1744" s="27"/>
    </row>
    <row r="1745" spans="83:107">
      <c r="CE1745" s="27"/>
      <c r="CQ1745" s="27"/>
      <c r="DC1745" s="27"/>
    </row>
    <row r="1746" spans="83:107">
      <c r="CE1746" s="27"/>
      <c r="CQ1746" s="27"/>
      <c r="DC1746" s="27"/>
    </row>
    <row r="1747" spans="83:107">
      <c r="CE1747" s="27"/>
      <c r="CQ1747" s="27"/>
      <c r="DC1747" s="27"/>
    </row>
    <row r="1748" spans="83:107">
      <c r="CE1748" s="27"/>
      <c r="CQ1748" s="27"/>
      <c r="DC1748" s="27"/>
    </row>
    <row r="1749" spans="83:107">
      <c r="CE1749" s="27"/>
      <c r="CQ1749" s="27"/>
      <c r="DC1749" s="27"/>
    </row>
    <row r="1750" spans="83:107">
      <c r="CE1750" s="27"/>
      <c r="CQ1750" s="27"/>
      <c r="DC1750" s="27"/>
    </row>
    <row r="1751" spans="83:107">
      <c r="CE1751" s="27"/>
      <c r="CQ1751" s="27"/>
      <c r="DC1751" s="27"/>
    </row>
    <row r="1752" spans="83:107">
      <c r="CE1752" s="27"/>
      <c r="CQ1752" s="27"/>
      <c r="DC1752" s="27"/>
    </row>
    <row r="1753" spans="83:107">
      <c r="CE1753" s="27"/>
      <c r="CQ1753" s="27"/>
      <c r="DC1753" s="27"/>
    </row>
    <row r="1754" spans="83:107">
      <c r="CE1754" s="27"/>
      <c r="CQ1754" s="27"/>
      <c r="DC1754" s="27"/>
    </row>
    <row r="1755" spans="83:107">
      <c r="CE1755" s="27"/>
      <c r="CQ1755" s="27"/>
      <c r="DC1755" s="27"/>
    </row>
    <row r="1756" spans="83:107">
      <c r="CE1756" s="27"/>
      <c r="CQ1756" s="27"/>
      <c r="DC1756" s="27"/>
    </row>
    <row r="1757" spans="83:107">
      <c r="CE1757" s="27"/>
      <c r="CQ1757" s="27"/>
      <c r="DC1757" s="27"/>
    </row>
    <row r="1758" spans="83:107">
      <c r="CE1758" s="27"/>
      <c r="CQ1758" s="27"/>
      <c r="DC1758" s="27"/>
    </row>
    <row r="1759" spans="83:107">
      <c r="CE1759" s="27"/>
      <c r="CQ1759" s="27"/>
      <c r="DC1759" s="27"/>
    </row>
    <row r="1760" spans="83:107">
      <c r="CE1760" s="27"/>
      <c r="CQ1760" s="27"/>
      <c r="DC1760" s="27"/>
    </row>
    <row r="1761" spans="83:107">
      <c r="CE1761" s="27"/>
      <c r="CQ1761" s="27"/>
      <c r="DC1761" s="27"/>
    </row>
    <row r="1762" spans="83:107">
      <c r="CE1762" s="27"/>
      <c r="CQ1762" s="27"/>
      <c r="DC1762" s="27"/>
    </row>
    <row r="1763" spans="83:107">
      <c r="CE1763" s="27"/>
      <c r="CQ1763" s="27"/>
      <c r="DC1763" s="27"/>
    </row>
    <row r="1764" spans="83:107">
      <c r="CE1764" s="27"/>
      <c r="CQ1764" s="27"/>
      <c r="DC1764" s="27"/>
    </row>
    <row r="1765" spans="83:107">
      <c r="CE1765" s="27"/>
      <c r="CQ1765" s="27"/>
      <c r="DC1765" s="27"/>
    </row>
    <row r="1766" spans="83:107">
      <c r="CE1766" s="27"/>
      <c r="CQ1766" s="27"/>
      <c r="DC1766" s="27"/>
    </row>
    <row r="1767" spans="83:107">
      <c r="CE1767" s="27"/>
      <c r="CQ1767" s="27"/>
      <c r="DC1767" s="27"/>
    </row>
    <row r="1768" spans="83:107">
      <c r="CE1768" s="27"/>
      <c r="CQ1768" s="27"/>
      <c r="DC1768" s="27"/>
    </row>
    <row r="1769" spans="83:107">
      <c r="CE1769" s="27"/>
      <c r="CQ1769" s="27"/>
      <c r="DC1769" s="27"/>
    </row>
    <row r="1770" spans="83:107">
      <c r="CE1770" s="27"/>
      <c r="CQ1770" s="27"/>
      <c r="DC1770" s="27"/>
    </row>
    <row r="1771" spans="83:107">
      <c r="CE1771" s="27"/>
      <c r="CQ1771" s="27"/>
      <c r="DC1771" s="27"/>
    </row>
    <row r="1772" spans="83:107">
      <c r="CE1772" s="27"/>
      <c r="CQ1772" s="27"/>
      <c r="DC1772" s="27"/>
    </row>
    <row r="1773" spans="83:107">
      <c r="CE1773" s="27"/>
      <c r="CQ1773" s="27"/>
      <c r="DC1773" s="27"/>
    </row>
    <row r="1774" spans="83:107">
      <c r="CE1774" s="27"/>
      <c r="CQ1774" s="27"/>
      <c r="DC1774" s="27"/>
    </row>
    <row r="1775" spans="83:107">
      <c r="CE1775" s="27"/>
      <c r="CQ1775" s="27"/>
      <c r="DC1775" s="27"/>
    </row>
    <row r="1776" spans="83:107">
      <c r="CE1776" s="27"/>
      <c r="CQ1776" s="27"/>
      <c r="DC1776" s="27"/>
    </row>
    <row r="1777" spans="83:107">
      <c r="CE1777" s="27"/>
      <c r="CQ1777" s="27"/>
      <c r="DC1777" s="27"/>
    </row>
    <row r="1778" spans="83:107">
      <c r="CE1778" s="27"/>
      <c r="CQ1778" s="27"/>
      <c r="DC1778" s="27"/>
    </row>
    <row r="1779" spans="83:107">
      <c r="CE1779" s="27"/>
      <c r="CQ1779" s="27"/>
      <c r="DC1779" s="27"/>
    </row>
    <row r="1780" spans="83:107">
      <c r="CE1780" s="27"/>
      <c r="CQ1780" s="27"/>
      <c r="DC1780" s="27"/>
    </row>
    <row r="1781" spans="83:107">
      <c r="CE1781" s="27"/>
      <c r="CQ1781" s="27"/>
      <c r="DC1781" s="27"/>
    </row>
    <row r="1782" spans="83:107">
      <c r="CE1782" s="27"/>
      <c r="CQ1782" s="27"/>
      <c r="DC1782" s="27"/>
    </row>
    <row r="1783" spans="83:107">
      <c r="CE1783" s="27"/>
      <c r="CQ1783" s="27"/>
      <c r="DC1783" s="27"/>
    </row>
    <row r="1784" spans="83:107">
      <c r="CE1784" s="27"/>
      <c r="CQ1784" s="27"/>
      <c r="DC1784" s="27"/>
    </row>
    <row r="1785" spans="83:107">
      <c r="CE1785" s="27"/>
      <c r="CQ1785" s="27"/>
      <c r="DC1785" s="27"/>
    </row>
    <row r="1786" spans="83:107">
      <c r="CE1786" s="27"/>
      <c r="CQ1786" s="27"/>
      <c r="DC1786" s="27"/>
    </row>
    <row r="1787" spans="83:107">
      <c r="CE1787" s="27"/>
      <c r="CQ1787" s="27"/>
      <c r="DC1787" s="27"/>
    </row>
    <row r="1788" spans="83:107">
      <c r="CE1788" s="27"/>
      <c r="CQ1788" s="27"/>
      <c r="DC1788" s="27"/>
    </row>
    <row r="1789" spans="83:107">
      <c r="CE1789" s="27"/>
      <c r="CQ1789" s="27"/>
      <c r="DC1789" s="27"/>
    </row>
    <row r="1790" spans="83:107">
      <c r="CE1790" s="27"/>
      <c r="CQ1790" s="27"/>
      <c r="DC1790" s="27"/>
    </row>
    <row r="1791" spans="83:107">
      <c r="CE1791" s="27"/>
      <c r="CQ1791" s="27"/>
      <c r="DC1791" s="27"/>
    </row>
    <row r="1792" spans="83:107">
      <c r="CE1792" s="27"/>
      <c r="CQ1792" s="27"/>
      <c r="DC1792" s="27"/>
    </row>
    <row r="1793" spans="83:107">
      <c r="CE1793" s="27"/>
      <c r="CQ1793" s="27"/>
      <c r="DC1793" s="27"/>
    </row>
    <row r="1794" spans="83:107">
      <c r="CE1794" s="27"/>
      <c r="CQ1794" s="27"/>
      <c r="DC1794" s="27"/>
    </row>
    <row r="1795" spans="83:107">
      <c r="CE1795" s="27"/>
      <c r="CQ1795" s="27"/>
      <c r="DC1795" s="27"/>
    </row>
    <row r="1796" spans="83:107">
      <c r="CE1796" s="27"/>
      <c r="CQ1796" s="27"/>
      <c r="DC1796" s="27"/>
    </row>
    <row r="1797" spans="83:107">
      <c r="CE1797" s="27"/>
      <c r="CQ1797" s="27"/>
      <c r="DC1797" s="27"/>
    </row>
    <row r="1798" spans="83:107">
      <c r="CE1798" s="27"/>
      <c r="CQ1798" s="27"/>
      <c r="DC1798" s="27"/>
    </row>
    <row r="1799" spans="83:107">
      <c r="CE1799" s="27"/>
      <c r="CQ1799" s="27"/>
      <c r="DC1799" s="27"/>
    </row>
    <row r="1800" spans="83:107">
      <c r="CE1800" s="27"/>
      <c r="CQ1800" s="27"/>
      <c r="DC1800" s="27"/>
    </row>
    <row r="1801" spans="83:107">
      <c r="CE1801" s="27"/>
      <c r="CQ1801" s="27"/>
      <c r="DC1801" s="27"/>
    </row>
    <row r="1802" spans="83:107">
      <c r="CE1802" s="27"/>
      <c r="CQ1802" s="27"/>
      <c r="DC1802" s="27"/>
    </row>
    <row r="1803" spans="83:107">
      <c r="CE1803" s="27"/>
      <c r="CQ1803" s="27"/>
      <c r="DC1803" s="27"/>
    </row>
    <row r="1804" spans="83:107">
      <c r="CE1804" s="27"/>
      <c r="CQ1804" s="27"/>
      <c r="DC1804" s="27"/>
    </row>
    <row r="1805" spans="83:107">
      <c r="CE1805" s="27"/>
      <c r="CQ1805" s="27"/>
      <c r="DC1805" s="27"/>
    </row>
    <row r="1806" spans="83:107">
      <c r="CE1806" s="27"/>
      <c r="CQ1806" s="27"/>
      <c r="DC1806" s="27"/>
    </row>
    <row r="1807" spans="83:107">
      <c r="CE1807" s="27"/>
      <c r="CQ1807" s="27"/>
      <c r="DC1807" s="27"/>
    </row>
    <row r="1808" spans="83:107">
      <c r="CE1808" s="27"/>
      <c r="CQ1808" s="27"/>
      <c r="DC1808" s="27"/>
    </row>
    <row r="1809" spans="83:107">
      <c r="CE1809" s="27"/>
      <c r="CQ1809" s="27"/>
      <c r="DC1809" s="27"/>
    </row>
    <row r="1810" spans="83:107">
      <c r="CE1810" s="27"/>
      <c r="CQ1810" s="27"/>
      <c r="DC1810" s="27"/>
    </row>
    <row r="1811" spans="83:107">
      <c r="CE1811" s="27"/>
      <c r="CQ1811" s="27"/>
      <c r="DC1811" s="27"/>
    </row>
    <row r="1812" spans="83:107">
      <c r="CE1812" s="27"/>
      <c r="CQ1812" s="27"/>
      <c r="DC1812" s="27"/>
    </row>
    <row r="1813" spans="83:107">
      <c r="CE1813" s="27"/>
      <c r="CQ1813" s="27"/>
      <c r="DC1813" s="27"/>
    </row>
    <row r="1814" spans="83:107">
      <c r="CE1814" s="27"/>
      <c r="CQ1814" s="27"/>
      <c r="DC1814" s="27"/>
    </row>
    <row r="1815" spans="83:107">
      <c r="CE1815" s="27"/>
      <c r="CQ1815" s="27"/>
      <c r="DC1815" s="27"/>
    </row>
    <row r="1816" spans="83:107">
      <c r="CE1816" s="27"/>
      <c r="CQ1816" s="27"/>
      <c r="DC1816" s="27"/>
    </row>
    <row r="1817" spans="83:107">
      <c r="CE1817" s="27"/>
      <c r="CQ1817" s="27"/>
      <c r="DC1817" s="27"/>
    </row>
    <row r="1818" spans="83:107">
      <c r="CE1818" s="27"/>
      <c r="CQ1818" s="27"/>
      <c r="DC1818" s="27"/>
    </row>
    <row r="1819" spans="83:107">
      <c r="CE1819" s="27"/>
      <c r="CQ1819" s="27"/>
      <c r="DC1819" s="27"/>
    </row>
    <row r="1820" spans="83:107">
      <c r="CE1820" s="27"/>
      <c r="CQ1820" s="27"/>
      <c r="DC1820" s="27"/>
    </row>
    <row r="1821" spans="83:107">
      <c r="CE1821" s="27"/>
      <c r="CQ1821" s="27"/>
      <c r="DC1821" s="27"/>
    </row>
    <row r="1822" spans="83:107">
      <c r="CE1822" s="27"/>
      <c r="CQ1822" s="27"/>
      <c r="DC1822" s="27"/>
    </row>
    <row r="1823" spans="83:107">
      <c r="CE1823" s="27"/>
      <c r="CQ1823" s="27"/>
      <c r="DC1823" s="27"/>
    </row>
    <row r="1824" spans="83:107">
      <c r="CE1824" s="27"/>
      <c r="CQ1824" s="27"/>
      <c r="DC1824" s="27"/>
    </row>
    <row r="1825" spans="83:107">
      <c r="CE1825" s="27"/>
      <c r="CQ1825" s="27"/>
      <c r="DC1825" s="27"/>
    </row>
    <row r="1826" spans="83:107">
      <c r="CE1826" s="27"/>
      <c r="CQ1826" s="27"/>
      <c r="DC1826" s="27"/>
    </row>
    <row r="1827" spans="83:107">
      <c r="CE1827" s="27"/>
      <c r="CQ1827" s="27"/>
      <c r="DC1827" s="27"/>
    </row>
    <row r="1828" spans="83:107">
      <c r="CE1828" s="27"/>
      <c r="CQ1828" s="27"/>
      <c r="DC1828" s="27"/>
    </row>
    <row r="1829" spans="83:107">
      <c r="CE1829" s="27"/>
      <c r="CQ1829" s="27"/>
      <c r="DC1829" s="27"/>
    </row>
    <row r="1830" spans="83:107">
      <c r="CE1830" s="27"/>
      <c r="CQ1830" s="27"/>
      <c r="DC1830" s="27"/>
    </row>
    <row r="1831" spans="83:107">
      <c r="CE1831" s="27"/>
      <c r="CQ1831" s="27"/>
      <c r="DC1831" s="27"/>
    </row>
    <row r="1832" spans="83:107">
      <c r="CE1832" s="27"/>
      <c r="CQ1832" s="27"/>
      <c r="DC1832" s="27"/>
    </row>
    <row r="1833" spans="83:107">
      <c r="CE1833" s="27"/>
      <c r="CQ1833" s="27"/>
      <c r="DC1833" s="27"/>
    </row>
    <row r="1834" spans="83:107">
      <c r="CE1834" s="27"/>
      <c r="CQ1834" s="27"/>
      <c r="DC1834" s="27"/>
    </row>
    <row r="1835" spans="83:107">
      <c r="CE1835" s="27"/>
      <c r="CQ1835" s="27"/>
      <c r="DC1835" s="27"/>
    </row>
    <row r="1836" spans="83:107">
      <c r="CE1836" s="27"/>
      <c r="CQ1836" s="27"/>
      <c r="DC1836" s="27"/>
    </row>
    <row r="1837" spans="83:107">
      <c r="CE1837" s="27"/>
      <c r="CQ1837" s="27"/>
      <c r="DC1837" s="27"/>
    </row>
    <row r="1838" spans="83:107">
      <c r="CE1838" s="27"/>
      <c r="CQ1838" s="27"/>
      <c r="DC1838" s="27"/>
    </row>
    <row r="1839" spans="83:107">
      <c r="CE1839" s="27"/>
      <c r="CQ1839" s="27"/>
      <c r="DC1839" s="27"/>
    </row>
    <row r="1840" spans="83:107">
      <c r="CE1840" s="27"/>
      <c r="CQ1840" s="27"/>
      <c r="DC1840" s="27"/>
    </row>
    <row r="1841" spans="83:107">
      <c r="CE1841" s="27"/>
      <c r="CQ1841" s="27"/>
      <c r="DC1841" s="27"/>
    </row>
    <row r="1842" spans="83:107">
      <c r="CE1842" s="27"/>
      <c r="CQ1842" s="27"/>
      <c r="DC1842" s="27"/>
    </row>
    <row r="1843" spans="83:107">
      <c r="CE1843" s="27"/>
      <c r="CQ1843" s="27"/>
      <c r="DC1843" s="27"/>
    </row>
    <row r="1844" spans="83:107">
      <c r="CE1844" s="27"/>
      <c r="CQ1844" s="27"/>
      <c r="DC1844" s="27"/>
    </row>
    <row r="1845" spans="83:107">
      <c r="CE1845" s="27"/>
      <c r="CQ1845" s="27"/>
      <c r="DC1845" s="27"/>
    </row>
    <row r="1846" spans="83:107">
      <c r="CE1846" s="27"/>
      <c r="CQ1846" s="27"/>
      <c r="DC1846" s="27"/>
    </row>
    <row r="1847" spans="83:107">
      <c r="CE1847" s="27"/>
      <c r="CQ1847" s="27"/>
      <c r="DC1847" s="27"/>
    </row>
    <row r="1848" spans="83:107">
      <c r="CE1848" s="27"/>
      <c r="CQ1848" s="27"/>
      <c r="DC1848" s="27"/>
    </row>
    <row r="1849" spans="83:107">
      <c r="CE1849" s="27"/>
      <c r="CQ1849" s="27"/>
      <c r="DC1849" s="27"/>
    </row>
    <row r="1850" spans="83:107">
      <c r="CE1850" s="27"/>
      <c r="CQ1850" s="27"/>
      <c r="DC1850" s="27"/>
    </row>
    <row r="1851" spans="83:107">
      <c r="CE1851" s="27"/>
      <c r="CQ1851" s="27"/>
      <c r="DC1851" s="27"/>
    </row>
    <row r="1852" spans="83:107">
      <c r="CE1852" s="27"/>
      <c r="CQ1852" s="27"/>
      <c r="DC1852" s="27"/>
    </row>
    <row r="1853" spans="83:107">
      <c r="CE1853" s="27"/>
      <c r="CQ1853" s="27"/>
      <c r="DC1853" s="27"/>
    </row>
    <row r="1854" spans="83:107">
      <c r="CE1854" s="27"/>
      <c r="CQ1854" s="27"/>
      <c r="DC1854" s="27"/>
    </row>
    <row r="1855" spans="83:107">
      <c r="CE1855" s="27"/>
      <c r="CQ1855" s="27"/>
      <c r="DC1855" s="27"/>
    </row>
    <row r="1856" spans="83:107">
      <c r="CE1856" s="27"/>
      <c r="CQ1856" s="27"/>
      <c r="DC1856" s="27"/>
    </row>
    <row r="1857" spans="83:107">
      <c r="CE1857" s="27"/>
      <c r="CQ1857" s="27"/>
      <c r="DC1857" s="27"/>
    </row>
    <row r="1858" spans="83:107">
      <c r="CE1858" s="27"/>
      <c r="CQ1858" s="27"/>
      <c r="DC1858" s="27"/>
    </row>
    <row r="1859" spans="83:107">
      <c r="CE1859" s="27"/>
      <c r="CQ1859" s="27"/>
      <c r="DC1859" s="27"/>
    </row>
    <row r="1860" spans="83:107">
      <c r="CE1860" s="27"/>
      <c r="CQ1860" s="27"/>
      <c r="DC1860" s="27"/>
    </row>
    <row r="1861" spans="83:107">
      <c r="CE1861" s="27"/>
      <c r="CQ1861" s="27"/>
      <c r="DC1861" s="27"/>
    </row>
    <row r="1862" spans="83:107">
      <c r="CE1862" s="27"/>
      <c r="CQ1862" s="27"/>
      <c r="DC1862" s="27"/>
    </row>
    <row r="1863" spans="83:107">
      <c r="CE1863" s="27"/>
      <c r="CQ1863" s="27"/>
      <c r="DC1863" s="27"/>
    </row>
    <row r="1864" spans="83:107">
      <c r="CE1864" s="27"/>
      <c r="CQ1864" s="27"/>
      <c r="DC1864" s="27"/>
    </row>
    <row r="1865" spans="83:107">
      <c r="CE1865" s="27"/>
      <c r="CQ1865" s="27"/>
      <c r="DC1865" s="27"/>
    </row>
    <row r="1866" spans="83:107">
      <c r="CE1866" s="27"/>
      <c r="CQ1866" s="27"/>
      <c r="DC1866" s="27"/>
    </row>
    <row r="1867" spans="83:107">
      <c r="CE1867" s="27"/>
      <c r="CQ1867" s="27"/>
      <c r="DC1867" s="27"/>
    </row>
    <row r="1868" spans="83:107">
      <c r="CE1868" s="27"/>
      <c r="CQ1868" s="27"/>
      <c r="DC1868" s="27"/>
    </row>
    <row r="1869" spans="83:107">
      <c r="CE1869" s="27"/>
      <c r="CQ1869" s="27"/>
      <c r="DC1869" s="27"/>
    </row>
    <row r="1870" spans="83:107">
      <c r="CE1870" s="27"/>
      <c r="CQ1870" s="27"/>
      <c r="DC1870" s="27"/>
    </row>
    <row r="1871" spans="83:107">
      <c r="CE1871" s="27"/>
      <c r="CQ1871" s="27"/>
      <c r="DC1871" s="27"/>
    </row>
    <row r="1872" spans="83:107">
      <c r="CE1872" s="27"/>
      <c r="CQ1872" s="27"/>
      <c r="DC1872" s="27"/>
    </row>
    <row r="1873" spans="83:107">
      <c r="CE1873" s="27"/>
      <c r="CQ1873" s="27"/>
      <c r="DC1873" s="27"/>
    </row>
    <row r="1874" spans="83:107">
      <c r="CE1874" s="27"/>
      <c r="CQ1874" s="27"/>
      <c r="DC1874" s="27"/>
    </row>
    <row r="1875" spans="83:107">
      <c r="CE1875" s="27"/>
      <c r="CQ1875" s="27"/>
      <c r="DC1875" s="27"/>
    </row>
    <row r="1876" spans="83:107">
      <c r="CE1876" s="27"/>
      <c r="CQ1876" s="27"/>
      <c r="DC1876" s="27"/>
    </row>
    <row r="1877" spans="83:107">
      <c r="CE1877" s="27"/>
      <c r="CQ1877" s="27"/>
      <c r="DC1877" s="27"/>
    </row>
    <row r="1878" spans="83:107">
      <c r="CE1878" s="27"/>
      <c r="CQ1878" s="27"/>
      <c r="DC1878" s="27"/>
    </row>
    <row r="1879" spans="83:107">
      <c r="CE1879" s="27"/>
      <c r="CQ1879" s="27"/>
      <c r="DC1879" s="27"/>
    </row>
    <row r="1880" spans="83:107">
      <c r="CE1880" s="27"/>
      <c r="CQ1880" s="27"/>
      <c r="DC1880" s="27"/>
    </row>
    <row r="1881" spans="83:107">
      <c r="CE1881" s="27"/>
      <c r="CQ1881" s="27"/>
      <c r="DC1881" s="27"/>
    </row>
    <row r="1882" spans="83:107">
      <c r="CE1882" s="27"/>
      <c r="CQ1882" s="27"/>
      <c r="DC1882" s="27"/>
    </row>
    <row r="1883" spans="83:107">
      <c r="CE1883" s="27"/>
      <c r="CQ1883" s="27"/>
      <c r="DC1883" s="27"/>
    </row>
    <row r="1884" spans="83:107">
      <c r="CE1884" s="27"/>
      <c r="CQ1884" s="27"/>
      <c r="DC1884" s="27"/>
    </row>
    <row r="1885" spans="83:107">
      <c r="CE1885" s="27"/>
      <c r="CQ1885" s="27"/>
      <c r="DC1885" s="27"/>
    </row>
    <row r="1886" spans="83:107">
      <c r="CE1886" s="27"/>
      <c r="CQ1886" s="27"/>
      <c r="DC1886" s="27"/>
    </row>
    <row r="1887" spans="83:107">
      <c r="CE1887" s="27"/>
      <c r="CQ1887" s="27"/>
      <c r="DC1887" s="27"/>
    </row>
    <row r="1888" spans="83:107">
      <c r="CE1888" s="27"/>
      <c r="CQ1888" s="27"/>
      <c r="DC1888" s="27"/>
    </row>
    <row r="1889" spans="83:107">
      <c r="CE1889" s="27"/>
      <c r="CQ1889" s="27"/>
      <c r="DC1889" s="27"/>
    </row>
    <row r="1890" spans="83:107">
      <c r="CE1890" s="27"/>
      <c r="CQ1890" s="27"/>
      <c r="DC1890" s="27"/>
    </row>
    <row r="1891" spans="83:107">
      <c r="CE1891" s="27"/>
      <c r="CQ1891" s="27"/>
      <c r="DC1891" s="27"/>
    </row>
    <row r="1892" spans="83:107">
      <c r="CE1892" s="27"/>
      <c r="CQ1892" s="27"/>
      <c r="DC1892" s="27"/>
    </row>
    <row r="1893" spans="83:107">
      <c r="CE1893" s="27"/>
      <c r="CQ1893" s="27"/>
      <c r="DC1893" s="27"/>
    </row>
    <row r="1894" spans="83:107">
      <c r="CE1894" s="27"/>
      <c r="CQ1894" s="27"/>
      <c r="DC1894" s="27"/>
    </row>
    <row r="1895" spans="83:107">
      <c r="CE1895" s="27"/>
      <c r="CQ1895" s="27"/>
      <c r="DC1895" s="27"/>
    </row>
    <row r="1896" spans="83:107">
      <c r="CE1896" s="27"/>
      <c r="CQ1896" s="27"/>
      <c r="DC1896" s="27"/>
    </row>
    <row r="1897" spans="83:107">
      <c r="CE1897" s="27"/>
      <c r="CQ1897" s="27"/>
      <c r="DC1897" s="27"/>
    </row>
    <row r="1898" spans="83:107">
      <c r="CE1898" s="27"/>
      <c r="CQ1898" s="27"/>
      <c r="DC1898" s="27"/>
    </row>
    <row r="1899" spans="83:107">
      <c r="CE1899" s="27"/>
      <c r="CQ1899" s="27"/>
      <c r="DC1899" s="27"/>
    </row>
    <row r="1900" spans="83:107">
      <c r="CE1900" s="27"/>
      <c r="CQ1900" s="27"/>
      <c r="DC1900" s="27"/>
    </row>
    <row r="1901" spans="83:107">
      <c r="CE1901" s="27"/>
      <c r="CQ1901" s="27"/>
      <c r="DC1901" s="27"/>
    </row>
    <row r="1902" spans="83:107">
      <c r="CE1902" s="27"/>
      <c r="CQ1902" s="27"/>
      <c r="DC1902" s="27"/>
    </row>
    <row r="1903" spans="83:107">
      <c r="CE1903" s="27"/>
      <c r="CQ1903" s="27"/>
      <c r="DC1903" s="27"/>
    </row>
    <row r="1904" spans="83:107">
      <c r="CE1904" s="27"/>
      <c r="CQ1904" s="27"/>
      <c r="DC1904" s="27"/>
    </row>
    <row r="1905" spans="83:107">
      <c r="CE1905" s="27"/>
      <c r="CQ1905" s="27"/>
      <c r="DC1905" s="27"/>
    </row>
    <row r="1906" spans="83:107">
      <c r="CE1906" s="27"/>
      <c r="CQ1906" s="27"/>
      <c r="DC1906" s="27"/>
    </row>
    <row r="1907" spans="83:107">
      <c r="CE1907" s="27"/>
      <c r="CQ1907" s="27"/>
      <c r="DC1907" s="27"/>
    </row>
    <row r="1908" spans="83:107">
      <c r="CE1908" s="27"/>
      <c r="CQ1908" s="27"/>
      <c r="DC1908" s="27"/>
    </row>
    <row r="1909" spans="83:107">
      <c r="CE1909" s="27"/>
      <c r="CQ1909" s="27"/>
      <c r="DC1909" s="27"/>
    </row>
    <row r="1910" spans="83:107">
      <c r="CE1910" s="27"/>
      <c r="CQ1910" s="27"/>
      <c r="DC1910" s="27"/>
    </row>
    <row r="1911" spans="83:107">
      <c r="CE1911" s="27"/>
      <c r="CQ1911" s="27"/>
      <c r="DC1911" s="27"/>
    </row>
    <row r="1912" spans="83:107">
      <c r="CE1912" s="27"/>
      <c r="CQ1912" s="27"/>
      <c r="DC1912" s="27"/>
    </row>
    <row r="1913" spans="83:107">
      <c r="CE1913" s="27"/>
      <c r="CQ1913" s="27"/>
      <c r="DC1913" s="27"/>
    </row>
    <row r="1914" spans="83:107">
      <c r="CE1914" s="27"/>
      <c r="CQ1914" s="27"/>
      <c r="DC1914" s="27"/>
    </row>
    <row r="1915" spans="83:107">
      <c r="CE1915" s="27"/>
      <c r="CQ1915" s="27"/>
      <c r="DC1915" s="27"/>
    </row>
    <row r="1916" spans="83:107">
      <c r="CE1916" s="27"/>
      <c r="CQ1916" s="27"/>
      <c r="DC1916" s="27"/>
    </row>
    <row r="1917" spans="83:107">
      <c r="CE1917" s="27"/>
      <c r="CQ1917" s="27"/>
      <c r="DC1917" s="27"/>
    </row>
    <row r="1918" spans="83:107">
      <c r="CE1918" s="27"/>
      <c r="CQ1918" s="27"/>
      <c r="DC1918" s="27"/>
    </row>
    <row r="1919" spans="83:107">
      <c r="CE1919" s="27"/>
      <c r="CQ1919" s="27"/>
      <c r="DC1919" s="27"/>
    </row>
    <row r="1920" spans="83:107">
      <c r="CE1920" s="27"/>
      <c r="CQ1920" s="27"/>
      <c r="DC1920" s="27"/>
    </row>
    <row r="1921" spans="83:107">
      <c r="CE1921" s="27"/>
      <c r="CQ1921" s="27"/>
      <c r="DC1921" s="27"/>
    </row>
    <row r="1922" spans="83:107">
      <c r="CE1922" s="27"/>
      <c r="CQ1922" s="27"/>
      <c r="DC1922" s="27"/>
    </row>
    <row r="1923" spans="83:107">
      <c r="CE1923" s="27"/>
      <c r="CQ1923" s="27"/>
      <c r="DC1923" s="27"/>
    </row>
    <row r="1924" spans="83:107">
      <c r="CE1924" s="27"/>
      <c r="CQ1924" s="27"/>
      <c r="DC1924" s="27"/>
    </row>
    <row r="1925" spans="83:107">
      <c r="CE1925" s="27"/>
      <c r="CQ1925" s="27"/>
      <c r="DC1925" s="27"/>
    </row>
    <row r="1926" spans="83:107">
      <c r="CE1926" s="27"/>
      <c r="CQ1926" s="27"/>
      <c r="DC1926" s="27"/>
    </row>
    <row r="1927" spans="83:107">
      <c r="CE1927" s="27"/>
      <c r="CQ1927" s="27"/>
      <c r="DC1927" s="27"/>
    </row>
    <row r="1928" spans="83:107">
      <c r="CE1928" s="27"/>
      <c r="CQ1928" s="27"/>
      <c r="DC1928" s="27"/>
    </row>
    <row r="1929" spans="83:107">
      <c r="CE1929" s="27"/>
      <c r="CQ1929" s="27"/>
      <c r="DC1929" s="27"/>
    </row>
    <row r="1930" spans="83:107">
      <c r="CE1930" s="27"/>
      <c r="CQ1930" s="27"/>
      <c r="DC1930" s="27"/>
    </row>
    <row r="1931" spans="83:107">
      <c r="CE1931" s="27"/>
      <c r="CQ1931" s="27"/>
      <c r="DC1931" s="27"/>
    </row>
    <row r="1932" spans="83:107">
      <c r="CE1932" s="27"/>
      <c r="CQ1932" s="27"/>
      <c r="DC1932" s="27"/>
    </row>
    <row r="1933" spans="83:107">
      <c r="CE1933" s="27"/>
      <c r="CQ1933" s="27"/>
      <c r="DC1933" s="27"/>
    </row>
    <row r="1934" spans="83:107">
      <c r="CE1934" s="27"/>
      <c r="CQ1934" s="27"/>
      <c r="DC1934" s="27"/>
    </row>
    <row r="1935" spans="83:107">
      <c r="CE1935" s="27"/>
      <c r="CQ1935" s="27"/>
      <c r="DC1935" s="27"/>
    </row>
    <row r="1936" spans="83:107">
      <c r="CE1936" s="27"/>
      <c r="CQ1936" s="27"/>
      <c r="DC1936" s="27"/>
    </row>
    <row r="1937" spans="83:107">
      <c r="CE1937" s="27"/>
      <c r="CQ1937" s="27"/>
      <c r="DC1937" s="27"/>
    </row>
    <row r="1938" spans="83:107">
      <c r="CE1938" s="27"/>
      <c r="CQ1938" s="27"/>
      <c r="DC1938" s="27"/>
    </row>
    <row r="1939" spans="83:107">
      <c r="CE1939" s="27"/>
      <c r="CQ1939" s="27"/>
      <c r="DC1939" s="27"/>
    </row>
    <row r="1940" spans="83:107">
      <c r="CE1940" s="27"/>
      <c r="CQ1940" s="27"/>
      <c r="DC1940" s="27"/>
    </row>
    <row r="1941" spans="83:107">
      <c r="CE1941" s="27"/>
      <c r="CQ1941" s="27"/>
      <c r="DC1941" s="27"/>
    </row>
    <row r="1942" spans="83:107">
      <c r="CE1942" s="27"/>
      <c r="CQ1942" s="27"/>
      <c r="DC1942" s="27"/>
    </row>
    <row r="1943" spans="83:107">
      <c r="CE1943" s="27"/>
      <c r="CQ1943" s="27"/>
      <c r="DC1943" s="27"/>
    </row>
    <row r="1944" spans="83:107">
      <c r="CE1944" s="27"/>
      <c r="CQ1944" s="27"/>
      <c r="DC1944" s="27"/>
    </row>
    <row r="1945" spans="83:107">
      <c r="CE1945" s="27"/>
      <c r="CQ1945" s="27"/>
      <c r="DC1945" s="27"/>
    </row>
    <row r="1946" spans="83:107">
      <c r="CE1946" s="27"/>
      <c r="CQ1946" s="27"/>
      <c r="DC1946" s="27"/>
    </row>
    <row r="1947" spans="83:107">
      <c r="CE1947" s="27"/>
      <c r="CQ1947" s="27"/>
      <c r="DC1947" s="27"/>
    </row>
    <row r="1948" spans="83:107">
      <c r="CE1948" s="27"/>
      <c r="CQ1948" s="27"/>
      <c r="DC1948" s="27"/>
    </row>
    <row r="1949" spans="83:107">
      <c r="CE1949" s="27"/>
      <c r="CQ1949" s="27"/>
      <c r="DC1949" s="27"/>
    </row>
    <row r="1950" spans="83:107">
      <c r="CE1950" s="27"/>
      <c r="CQ1950" s="27"/>
      <c r="DC1950" s="27"/>
    </row>
    <row r="1951" spans="83:107">
      <c r="CE1951" s="27"/>
      <c r="CQ1951" s="27"/>
      <c r="DC1951" s="27"/>
    </row>
    <row r="1952" spans="83:107">
      <c r="CE1952" s="27"/>
      <c r="CQ1952" s="27"/>
      <c r="DC1952" s="27"/>
    </row>
    <row r="1953" spans="83:107">
      <c r="CE1953" s="27"/>
      <c r="CQ1953" s="27"/>
      <c r="DC1953" s="27"/>
    </row>
    <row r="1954" spans="83:107">
      <c r="CE1954" s="27"/>
      <c r="CQ1954" s="27"/>
      <c r="DC1954" s="27"/>
    </row>
    <row r="1955" spans="83:107">
      <c r="CE1955" s="27"/>
      <c r="CQ1955" s="27"/>
      <c r="DC1955" s="27"/>
    </row>
    <row r="1956" spans="83:107">
      <c r="CE1956" s="27"/>
      <c r="CQ1956" s="27"/>
      <c r="DC1956" s="27"/>
    </row>
    <row r="1957" spans="83:107">
      <c r="CE1957" s="27"/>
      <c r="CQ1957" s="27"/>
      <c r="DC1957" s="27"/>
    </row>
    <row r="1958" spans="83:107">
      <c r="CE1958" s="27"/>
      <c r="CQ1958" s="27"/>
      <c r="DC1958" s="27"/>
    </row>
    <row r="1959" spans="83:107">
      <c r="CE1959" s="27"/>
      <c r="CQ1959" s="27"/>
      <c r="DC1959" s="27"/>
    </row>
    <row r="1960" spans="83:107">
      <c r="CE1960" s="27"/>
      <c r="CQ1960" s="27"/>
      <c r="DC1960" s="27"/>
    </row>
    <row r="1961" spans="83:107">
      <c r="CE1961" s="27"/>
      <c r="CQ1961" s="27"/>
      <c r="DC1961" s="27"/>
    </row>
    <row r="1962" spans="83:107">
      <c r="CE1962" s="27"/>
      <c r="CQ1962" s="27"/>
      <c r="DC1962" s="27"/>
    </row>
    <row r="1963" spans="83:107">
      <c r="CE1963" s="27"/>
      <c r="CQ1963" s="27"/>
      <c r="DC1963" s="27"/>
    </row>
    <row r="1964" spans="83:107">
      <c r="CE1964" s="27"/>
      <c r="CQ1964" s="27"/>
      <c r="DC1964" s="27"/>
    </row>
    <row r="1965" spans="83:107">
      <c r="CE1965" s="27"/>
      <c r="CQ1965" s="27"/>
      <c r="DC1965" s="27"/>
    </row>
    <row r="1966" spans="83:107">
      <c r="CE1966" s="27"/>
      <c r="CQ1966" s="27"/>
      <c r="DC1966" s="27"/>
    </row>
    <row r="1967" spans="83:107">
      <c r="CE1967" s="27"/>
      <c r="CQ1967" s="27"/>
      <c r="DC1967" s="27"/>
    </row>
    <row r="1968" spans="83:107">
      <c r="CE1968" s="27"/>
      <c r="CQ1968" s="27"/>
      <c r="DC1968" s="27"/>
    </row>
    <row r="1969" spans="83:107">
      <c r="CE1969" s="27"/>
      <c r="CQ1969" s="27"/>
      <c r="DC1969" s="27"/>
    </row>
    <row r="1970" spans="83:107">
      <c r="CE1970" s="27"/>
      <c r="CQ1970" s="27"/>
      <c r="DC1970" s="27"/>
    </row>
    <row r="1971" spans="83:107">
      <c r="CE1971" s="27"/>
      <c r="CQ1971" s="27"/>
      <c r="DC1971" s="27"/>
    </row>
    <row r="1972" spans="83:107">
      <c r="CE1972" s="27"/>
      <c r="CQ1972" s="27"/>
      <c r="DC1972" s="27"/>
    </row>
    <row r="1973" spans="83:107">
      <c r="CE1973" s="27"/>
      <c r="CQ1973" s="27"/>
      <c r="DC1973" s="27"/>
    </row>
    <row r="1974" spans="83:107">
      <c r="CE1974" s="27"/>
      <c r="CQ1974" s="27"/>
      <c r="DC1974" s="27"/>
    </row>
    <row r="1975" spans="83:107">
      <c r="CE1975" s="27"/>
      <c r="CQ1975" s="27"/>
      <c r="DC1975" s="27"/>
    </row>
    <row r="1976" spans="83:107">
      <c r="CE1976" s="27"/>
      <c r="CQ1976" s="27"/>
      <c r="DC1976" s="27"/>
    </row>
    <row r="1977" spans="83:107">
      <c r="CE1977" s="27"/>
      <c r="CQ1977" s="27"/>
      <c r="DC1977" s="27"/>
    </row>
    <row r="1978" spans="83:107">
      <c r="CE1978" s="27"/>
      <c r="CQ1978" s="27"/>
      <c r="DC1978" s="27"/>
    </row>
    <row r="1979" spans="83:107">
      <c r="CE1979" s="27"/>
      <c r="CQ1979" s="27"/>
      <c r="DC1979" s="27"/>
    </row>
    <row r="1980" spans="83:107">
      <c r="CE1980" s="27"/>
      <c r="CQ1980" s="27"/>
      <c r="DC1980" s="27"/>
    </row>
    <row r="1981" spans="83:107">
      <c r="CE1981" s="27"/>
      <c r="CQ1981" s="27"/>
      <c r="DC1981" s="27"/>
    </row>
    <row r="1982" spans="83:107">
      <c r="CE1982" s="27"/>
      <c r="CQ1982" s="27"/>
      <c r="DC1982" s="27"/>
    </row>
    <row r="1983" spans="83:107">
      <c r="CE1983" s="27"/>
      <c r="CQ1983" s="27"/>
      <c r="DC1983" s="27"/>
    </row>
    <row r="1984" spans="83:107">
      <c r="CE1984" s="27"/>
      <c r="CQ1984" s="27"/>
      <c r="DC1984" s="27"/>
    </row>
    <row r="1985" spans="83:107">
      <c r="CE1985" s="27"/>
      <c r="CQ1985" s="27"/>
      <c r="DC1985" s="27"/>
    </row>
    <row r="1986" spans="83:107">
      <c r="CE1986" s="27"/>
      <c r="CQ1986" s="27"/>
      <c r="DC1986" s="27"/>
    </row>
    <row r="1987" spans="83:107">
      <c r="CE1987" s="27"/>
      <c r="CQ1987" s="27"/>
      <c r="DC1987" s="27"/>
    </row>
    <row r="1988" spans="83:107">
      <c r="CE1988" s="27"/>
      <c r="CQ1988" s="27"/>
      <c r="DC1988" s="27"/>
    </row>
    <row r="1989" spans="83:107">
      <c r="CE1989" s="27"/>
      <c r="CQ1989" s="27"/>
      <c r="DC1989" s="27"/>
    </row>
    <row r="1990" spans="83:107">
      <c r="CE1990" s="27"/>
      <c r="CQ1990" s="27"/>
      <c r="DC1990" s="27"/>
    </row>
    <row r="1991" spans="83:107">
      <c r="CE1991" s="27"/>
      <c r="CQ1991" s="27"/>
      <c r="DC1991" s="27"/>
    </row>
    <row r="1992" spans="83:107">
      <c r="CE1992" s="27"/>
      <c r="CQ1992" s="27"/>
      <c r="DC1992" s="27"/>
    </row>
    <row r="1993" spans="83:107">
      <c r="CE1993" s="27"/>
      <c r="CQ1993" s="27"/>
      <c r="DC1993" s="27"/>
    </row>
    <row r="1994" spans="83:107">
      <c r="CE1994" s="27"/>
      <c r="CQ1994" s="27"/>
      <c r="DC1994" s="27"/>
    </row>
    <row r="1995" spans="83:107">
      <c r="CE1995" s="27"/>
      <c r="CQ1995" s="27"/>
      <c r="DC1995" s="27"/>
    </row>
    <row r="1996" spans="83:107">
      <c r="CE1996" s="27"/>
      <c r="CQ1996" s="27"/>
      <c r="DC1996" s="27"/>
    </row>
    <row r="1997" spans="83:107">
      <c r="CE1997" s="27"/>
      <c r="CQ1997" s="27"/>
      <c r="DC1997" s="27"/>
    </row>
    <row r="1998" spans="83:107">
      <c r="CE1998" s="27"/>
      <c r="CQ1998" s="27"/>
      <c r="DC1998" s="27"/>
    </row>
    <row r="1999" spans="83:107">
      <c r="CE1999" s="27"/>
      <c r="CQ1999" s="27"/>
      <c r="DC1999" s="27"/>
    </row>
    <row r="2000" spans="83:107">
      <c r="CE2000" s="27"/>
      <c r="CQ2000" s="27"/>
      <c r="DC2000" s="27"/>
    </row>
    <row r="2001" spans="83:107">
      <c r="CE2001" s="27"/>
      <c r="CQ2001" s="27"/>
      <c r="DC2001" s="27"/>
    </row>
    <row r="2002" spans="83:107">
      <c r="CE2002" s="27"/>
      <c r="CQ2002" s="27"/>
      <c r="DC2002" s="27"/>
    </row>
    <row r="2003" spans="83:107">
      <c r="CE2003" s="27"/>
      <c r="CQ2003" s="27"/>
      <c r="DC2003" s="27"/>
    </row>
    <row r="2004" spans="83:107">
      <c r="CE2004" s="27"/>
      <c r="CQ2004" s="27"/>
      <c r="DC2004" s="27"/>
    </row>
    <row r="2005" spans="83:107">
      <c r="CE2005" s="27"/>
      <c r="CQ2005" s="27"/>
      <c r="DC2005" s="27"/>
    </row>
    <row r="2006" spans="83:107">
      <c r="CE2006" s="27"/>
      <c r="CQ2006" s="27"/>
      <c r="DC2006" s="27"/>
    </row>
    <row r="2007" spans="83:107">
      <c r="CE2007" s="27"/>
      <c r="CQ2007" s="27"/>
      <c r="DC2007" s="27"/>
    </row>
    <row r="2008" spans="83:107">
      <c r="CE2008" s="27"/>
      <c r="CQ2008" s="27"/>
      <c r="DC2008" s="27"/>
    </row>
    <row r="2009" spans="83:107">
      <c r="CE2009" s="27"/>
      <c r="CQ2009" s="27"/>
      <c r="DC2009" s="27"/>
    </row>
    <row r="2010" spans="83:107">
      <c r="CE2010" s="27"/>
      <c r="CQ2010" s="27"/>
      <c r="DC2010" s="27"/>
    </row>
    <row r="2011" spans="83:107">
      <c r="CE2011" s="27"/>
      <c r="CQ2011" s="27"/>
      <c r="DC2011" s="27"/>
    </row>
    <row r="2012" spans="83:107">
      <c r="CE2012" s="27"/>
      <c r="CQ2012" s="27"/>
      <c r="DC2012" s="27"/>
    </row>
    <row r="2013" spans="83:107">
      <c r="CE2013" s="27"/>
      <c r="CQ2013" s="27"/>
      <c r="DC2013" s="27"/>
    </row>
    <row r="2014" spans="83:107">
      <c r="CE2014" s="27"/>
      <c r="CQ2014" s="27"/>
      <c r="DC2014" s="27"/>
    </row>
    <row r="2015" spans="83:107">
      <c r="CE2015" s="27"/>
      <c r="CQ2015" s="27"/>
      <c r="DC2015" s="27"/>
    </row>
    <row r="2016" spans="83:107">
      <c r="CE2016" s="27"/>
      <c r="CQ2016" s="27"/>
      <c r="DC2016" s="27"/>
    </row>
    <row r="2017" spans="83:107">
      <c r="CE2017" s="27"/>
      <c r="CQ2017" s="27"/>
      <c r="DC2017" s="27"/>
    </row>
    <row r="2018" spans="83:107">
      <c r="CE2018" s="27"/>
      <c r="CQ2018" s="27"/>
      <c r="DC2018" s="27"/>
    </row>
    <row r="2019" spans="83:107">
      <c r="CE2019" s="27"/>
      <c r="CQ2019" s="27"/>
      <c r="DC2019" s="27"/>
    </row>
    <row r="2020" spans="83:107">
      <c r="CE2020" s="27"/>
      <c r="CQ2020" s="27"/>
      <c r="DC2020" s="27"/>
    </row>
    <row r="2021" spans="83:107">
      <c r="CE2021" s="27"/>
      <c r="CQ2021" s="27"/>
      <c r="DC2021" s="27"/>
    </row>
    <row r="2022" spans="83:107">
      <c r="CE2022" s="27"/>
      <c r="CQ2022" s="27"/>
      <c r="DC2022" s="27"/>
    </row>
    <row r="2023" spans="83:107">
      <c r="CE2023" s="27"/>
      <c r="CQ2023" s="27"/>
      <c r="DC2023" s="27"/>
    </row>
    <row r="2024" spans="83:107">
      <c r="CE2024" s="27"/>
      <c r="CQ2024" s="27"/>
      <c r="DC2024" s="27"/>
    </row>
    <row r="2025" spans="83:107">
      <c r="CE2025" s="27"/>
      <c r="CQ2025" s="27"/>
      <c r="DC2025" s="27"/>
    </row>
    <row r="2026" spans="83:107">
      <c r="CE2026" s="27"/>
      <c r="CQ2026" s="27"/>
      <c r="DC2026" s="27"/>
    </row>
    <row r="2027" spans="83:107">
      <c r="CE2027" s="27"/>
      <c r="CQ2027" s="27"/>
      <c r="DC2027" s="27"/>
    </row>
    <row r="2028" spans="83:107">
      <c r="CE2028" s="27"/>
      <c r="CQ2028" s="27"/>
      <c r="DC2028" s="27"/>
    </row>
    <row r="2029" spans="83:107">
      <c r="CE2029" s="27"/>
      <c r="CQ2029" s="27"/>
      <c r="DC2029" s="27"/>
    </row>
    <row r="2030" spans="83:107">
      <c r="CE2030" s="27"/>
      <c r="CQ2030" s="27"/>
      <c r="DC2030" s="27"/>
    </row>
    <row r="2031" spans="83:107">
      <c r="CE2031" s="27"/>
      <c r="CQ2031" s="27"/>
      <c r="DC2031" s="27"/>
    </row>
    <row r="2032" spans="83:107">
      <c r="CE2032" s="27"/>
      <c r="CQ2032" s="27"/>
      <c r="DC2032" s="27"/>
    </row>
    <row r="2033" spans="83:107">
      <c r="CE2033" s="27"/>
      <c r="CQ2033" s="27"/>
      <c r="DC2033" s="27"/>
    </row>
    <row r="2034" spans="83:107">
      <c r="CE2034" s="27"/>
      <c r="CQ2034" s="27"/>
      <c r="DC2034" s="27"/>
    </row>
    <row r="2035" spans="83:107">
      <c r="CE2035" s="27"/>
      <c r="CQ2035" s="27"/>
      <c r="DC2035" s="27"/>
    </row>
    <row r="2036" spans="83:107">
      <c r="CE2036" s="27"/>
      <c r="CQ2036" s="27"/>
      <c r="DC2036" s="27"/>
    </row>
    <row r="2037" spans="83:107">
      <c r="CE2037" s="27"/>
      <c r="CQ2037" s="27"/>
      <c r="DC2037" s="27"/>
    </row>
    <row r="2038" spans="83:107">
      <c r="CE2038" s="27"/>
      <c r="CQ2038" s="27"/>
      <c r="DC2038" s="27"/>
    </row>
    <row r="2039" spans="83:107">
      <c r="CE2039" s="27"/>
      <c r="CQ2039" s="27"/>
      <c r="DC2039" s="27"/>
    </row>
    <row r="2040" spans="83:107">
      <c r="CE2040" s="27"/>
      <c r="CQ2040" s="27"/>
      <c r="DC2040" s="27"/>
    </row>
    <row r="2041" spans="83:107">
      <c r="CE2041" s="27"/>
      <c r="CQ2041" s="27"/>
      <c r="DC2041" s="27"/>
    </row>
    <row r="2042" spans="83:107">
      <c r="CE2042" s="27"/>
      <c r="CQ2042" s="27"/>
      <c r="DC2042" s="27"/>
    </row>
    <row r="2043" spans="83:107">
      <c r="CE2043" s="27"/>
      <c r="CQ2043" s="27"/>
      <c r="DC2043" s="27"/>
    </row>
    <row r="2044" spans="83:107">
      <c r="CE2044" s="27"/>
      <c r="CQ2044" s="27"/>
      <c r="DC2044" s="27"/>
    </row>
    <row r="2045" spans="83:107">
      <c r="CE2045" s="27"/>
      <c r="CQ2045" s="27"/>
      <c r="DC2045" s="27"/>
    </row>
    <row r="2046" spans="83:107">
      <c r="CE2046" s="27"/>
      <c r="CQ2046" s="27"/>
      <c r="DC2046" s="27"/>
    </row>
    <row r="2047" spans="83:107">
      <c r="CE2047" s="27"/>
      <c r="CQ2047" s="27"/>
      <c r="DC2047" s="27"/>
    </row>
    <row r="2048" spans="83:107">
      <c r="CE2048" s="27"/>
      <c r="CQ2048" s="27"/>
      <c r="DC2048" s="27"/>
    </row>
    <row r="2049" spans="83:107">
      <c r="CE2049" s="27"/>
      <c r="CQ2049" s="27"/>
      <c r="DC2049" s="27"/>
    </row>
    <row r="2050" spans="83:107">
      <c r="CE2050" s="27"/>
      <c r="CQ2050" s="27"/>
      <c r="DC2050" s="27"/>
    </row>
    <row r="2051" spans="83:107">
      <c r="CE2051" s="27"/>
      <c r="CQ2051" s="27"/>
      <c r="DC2051" s="27"/>
    </row>
    <row r="2052" spans="83:107">
      <c r="CE2052" s="27"/>
      <c r="CQ2052" s="27"/>
      <c r="DC2052" s="27"/>
    </row>
    <row r="2053" spans="83:107">
      <c r="CE2053" s="27"/>
      <c r="CQ2053" s="27"/>
      <c r="DC2053" s="27"/>
    </row>
    <row r="2054" spans="83:107">
      <c r="CE2054" s="27"/>
      <c r="CQ2054" s="27"/>
      <c r="DC2054" s="27"/>
    </row>
    <row r="2055" spans="83:107">
      <c r="CE2055" s="27"/>
      <c r="CQ2055" s="27"/>
      <c r="DC2055" s="27"/>
    </row>
    <row r="2056" spans="83:107">
      <c r="CE2056" s="27"/>
      <c r="CQ2056" s="27"/>
      <c r="DC2056" s="27"/>
    </row>
    <row r="2057" spans="83:107">
      <c r="CE2057" s="27"/>
      <c r="CQ2057" s="27"/>
      <c r="DC2057" s="27"/>
    </row>
    <row r="2058" spans="83:107">
      <c r="CE2058" s="27"/>
      <c r="CQ2058" s="27"/>
      <c r="DC2058" s="27"/>
    </row>
    <row r="2059" spans="83:107">
      <c r="CE2059" s="27"/>
      <c r="CQ2059" s="27"/>
      <c r="DC2059" s="27"/>
    </row>
    <row r="2060" spans="83:107">
      <c r="CE2060" s="27"/>
      <c r="CQ2060" s="27"/>
      <c r="DC2060" s="27"/>
    </row>
    <row r="2061" spans="83:107">
      <c r="CE2061" s="27"/>
      <c r="CQ2061" s="27"/>
      <c r="DC2061" s="27"/>
    </row>
    <row r="2062" spans="83:107">
      <c r="CE2062" s="27"/>
      <c r="CQ2062" s="27"/>
      <c r="DC2062" s="27"/>
    </row>
    <row r="2063" spans="83:107">
      <c r="CE2063" s="27"/>
      <c r="CQ2063" s="27"/>
      <c r="DC2063" s="27"/>
    </row>
    <row r="2064" spans="83:107">
      <c r="CE2064" s="27"/>
      <c r="CQ2064" s="27"/>
      <c r="DC2064" s="27"/>
    </row>
    <row r="2065" spans="83:107">
      <c r="CE2065" s="27"/>
      <c r="CQ2065" s="27"/>
      <c r="DC2065" s="27"/>
    </row>
    <row r="2066" spans="83:107">
      <c r="CE2066" s="27"/>
      <c r="CQ2066" s="27"/>
      <c r="DC2066" s="27"/>
    </row>
    <row r="2067" spans="83:107">
      <c r="CE2067" s="27"/>
      <c r="CQ2067" s="27"/>
      <c r="DC2067" s="27"/>
    </row>
    <row r="2068" spans="83:107">
      <c r="CE2068" s="27"/>
      <c r="CQ2068" s="27"/>
      <c r="DC2068" s="27"/>
    </row>
    <row r="2069" spans="83:107">
      <c r="CE2069" s="27"/>
      <c r="CQ2069" s="27"/>
      <c r="DC2069" s="27"/>
    </row>
    <row r="2070" spans="83:107">
      <c r="CE2070" s="27"/>
      <c r="CQ2070" s="27"/>
      <c r="DC2070" s="27"/>
    </row>
    <row r="2071" spans="83:107">
      <c r="CE2071" s="27"/>
      <c r="CQ2071" s="27"/>
      <c r="DC2071" s="27"/>
    </row>
    <row r="2072" spans="83:107">
      <c r="CE2072" s="27"/>
      <c r="CQ2072" s="27"/>
      <c r="DC2072" s="27"/>
    </row>
    <row r="2073" spans="83:107">
      <c r="CE2073" s="27"/>
      <c r="CQ2073" s="27"/>
      <c r="DC2073" s="27"/>
    </row>
    <row r="2074" spans="83:107">
      <c r="CE2074" s="27"/>
      <c r="CQ2074" s="27"/>
      <c r="DC2074" s="27"/>
    </row>
    <row r="2075" spans="83:107">
      <c r="CE2075" s="27"/>
      <c r="CQ2075" s="27"/>
      <c r="DC2075" s="27"/>
    </row>
    <row r="2076" spans="83:107">
      <c r="CE2076" s="27"/>
      <c r="CQ2076" s="27"/>
      <c r="DC2076" s="27"/>
    </row>
    <row r="2077" spans="83:107">
      <c r="CE2077" s="27"/>
      <c r="CQ2077" s="27"/>
      <c r="DC2077" s="27"/>
    </row>
    <row r="2078" spans="83:107">
      <c r="CE2078" s="27"/>
      <c r="CQ2078" s="27"/>
      <c r="DC2078" s="27"/>
    </row>
    <row r="2079" spans="83:107">
      <c r="CE2079" s="27"/>
      <c r="CQ2079" s="27"/>
      <c r="DC2079" s="27"/>
    </row>
    <row r="2080" spans="83:107">
      <c r="CE2080" s="27"/>
      <c r="CQ2080" s="27"/>
      <c r="DC2080" s="27"/>
    </row>
    <row r="2081" spans="83:107">
      <c r="CE2081" s="27"/>
      <c r="CQ2081" s="27"/>
      <c r="DC2081" s="27"/>
    </row>
    <row r="2082" spans="83:107">
      <c r="CE2082" s="27"/>
      <c r="CQ2082" s="27"/>
      <c r="DC2082" s="27"/>
    </row>
    <row r="2083" spans="83:107">
      <c r="CE2083" s="27"/>
      <c r="CQ2083" s="27"/>
      <c r="DC2083" s="27"/>
    </row>
    <row r="2084" spans="83:107">
      <c r="CE2084" s="27"/>
      <c r="CQ2084" s="27"/>
      <c r="DC2084" s="27"/>
    </row>
    <row r="2085" spans="83:107">
      <c r="CE2085" s="27"/>
      <c r="CQ2085" s="27"/>
      <c r="DC2085" s="27"/>
    </row>
    <row r="2086" spans="83:107">
      <c r="CE2086" s="27"/>
      <c r="CQ2086" s="27"/>
      <c r="DC2086" s="27"/>
    </row>
    <row r="2087" spans="83:107">
      <c r="CE2087" s="27"/>
      <c r="CQ2087" s="27"/>
      <c r="DC2087" s="27"/>
    </row>
    <row r="2088" spans="83:107">
      <c r="CE2088" s="27"/>
      <c r="CQ2088" s="27"/>
      <c r="DC2088" s="27"/>
    </row>
    <row r="2089" spans="83:107">
      <c r="CE2089" s="27"/>
      <c r="CQ2089" s="27"/>
      <c r="DC2089" s="27"/>
    </row>
    <row r="2090" spans="83:107">
      <c r="CE2090" s="27"/>
      <c r="CQ2090" s="27"/>
      <c r="DC2090" s="27"/>
    </row>
    <row r="2091" spans="83:107">
      <c r="CE2091" s="27"/>
      <c r="CQ2091" s="27"/>
      <c r="DC2091" s="27"/>
    </row>
    <row r="2092" spans="83:107">
      <c r="CE2092" s="27"/>
      <c r="CQ2092" s="27"/>
      <c r="DC2092" s="27"/>
    </row>
    <row r="2093" spans="83:107">
      <c r="CE2093" s="27"/>
      <c r="CQ2093" s="27"/>
      <c r="DC2093" s="27"/>
    </row>
    <row r="2094" spans="83:107">
      <c r="CE2094" s="27"/>
      <c r="CQ2094" s="27"/>
      <c r="DC2094" s="27"/>
    </row>
    <row r="2095" spans="83:107">
      <c r="CE2095" s="27"/>
      <c r="CQ2095" s="27"/>
      <c r="DC2095" s="27"/>
    </row>
    <row r="2096" spans="83:107">
      <c r="CE2096" s="27"/>
      <c r="CQ2096" s="27"/>
      <c r="DC2096" s="27"/>
    </row>
    <row r="2097" spans="83:107">
      <c r="CE2097" s="27"/>
      <c r="CQ2097" s="27"/>
      <c r="DC2097" s="27"/>
    </row>
    <row r="2098" spans="83:107">
      <c r="CE2098" s="27"/>
      <c r="CQ2098" s="27"/>
      <c r="DC2098" s="27"/>
    </row>
    <row r="2099" spans="83:107">
      <c r="CE2099" s="27"/>
      <c r="CQ2099" s="27"/>
      <c r="DC2099" s="27"/>
    </row>
    <row r="2100" spans="83:107">
      <c r="CE2100" s="27"/>
      <c r="CQ2100" s="27"/>
      <c r="DC2100" s="27"/>
    </row>
    <row r="2101" spans="83:107">
      <c r="CE2101" s="27"/>
      <c r="CQ2101" s="27"/>
      <c r="DC2101" s="27"/>
    </row>
    <row r="2102" spans="83:107">
      <c r="CE2102" s="27"/>
      <c r="CQ2102" s="27"/>
      <c r="DC2102" s="27"/>
    </row>
    <row r="2103" spans="83:107">
      <c r="CE2103" s="27"/>
      <c r="CQ2103" s="27"/>
      <c r="DC2103" s="27"/>
    </row>
    <row r="2104" spans="83:107">
      <c r="CE2104" s="27"/>
      <c r="CQ2104" s="27"/>
      <c r="DC2104" s="27"/>
    </row>
    <row r="2105" spans="83:107">
      <c r="CE2105" s="27"/>
      <c r="CQ2105" s="27"/>
      <c r="DC2105" s="27"/>
    </row>
    <row r="2106" spans="83:107">
      <c r="CE2106" s="27"/>
      <c r="CQ2106" s="27"/>
      <c r="DC2106" s="27"/>
    </row>
    <row r="2107" spans="83:107">
      <c r="CE2107" s="27"/>
      <c r="CQ2107" s="27"/>
      <c r="DC2107" s="27"/>
    </row>
    <row r="2108" spans="83:107">
      <c r="CE2108" s="27"/>
      <c r="CQ2108" s="27"/>
      <c r="DC2108" s="27"/>
    </row>
    <row r="2109" spans="83:107">
      <c r="CE2109" s="27"/>
      <c r="CQ2109" s="27"/>
      <c r="DC2109" s="27"/>
    </row>
    <row r="2110" spans="83:107">
      <c r="CE2110" s="27"/>
      <c r="CQ2110" s="27"/>
      <c r="DC2110" s="27"/>
    </row>
    <row r="2111" spans="83:107">
      <c r="CE2111" s="27"/>
      <c r="CQ2111" s="27"/>
      <c r="DC2111" s="27"/>
    </row>
    <row r="2112" spans="83:107">
      <c r="CE2112" s="27"/>
      <c r="CQ2112" s="27"/>
      <c r="DC2112" s="27"/>
    </row>
    <row r="2113" spans="83:107">
      <c r="CE2113" s="27"/>
      <c r="CQ2113" s="27"/>
      <c r="DC2113" s="27"/>
    </row>
    <row r="2114" spans="83:107">
      <c r="CE2114" s="27"/>
      <c r="CQ2114" s="27"/>
      <c r="DC2114" s="27"/>
    </row>
    <row r="2115" spans="83:107">
      <c r="CE2115" s="27"/>
      <c r="CQ2115" s="27"/>
      <c r="DC2115" s="27"/>
    </row>
    <row r="2116" spans="83:107">
      <c r="CE2116" s="27"/>
      <c r="CQ2116" s="27"/>
      <c r="DC2116" s="27"/>
    </row>
    <row r="2117" spans="83:107">
      <c r="CE2117" s="27"/>
      <c r="CQ2117" s="27"/>
      <c r="DC2117" s="27"/>
    </row>
    <row r="2118" spans="83:107">
      <c r="CE2118" s="27"/>
      <c r="CQ2118" s="27"/>
      <c r="DC2118" s="27"/>
    </row>
    <row r="2119" spans="83:107">
      <c r="CE2119" s="27"/>
      <c r="CQ2119" s="27"/>
      <c r="DC2119" s="27"/>
    </row>
    <row r="2120" spans="83:107">
      <c r="CE2120" s="27"/>
      <c r="CQ2120" s="27"/>
      <c r="DC2120" s="27"/>
    </row>
    <row r="2121" spans="83:107">
      <c r="CE2121" s="27"/>
      <c r="CQ2121" s="27"/>
      <c r="DC2121" s="27"/>
    </row>
    <row r="2122" spans="83:107">
      <c r="CE2122" s="27"/>
      <c r="CQ2122" s="27"/>
      <c r="DC2122" s="27"/>
    </row>
    <row r="2123" spans="83:107">
      <c r="CE2123" s="27"/>
      <c r="CQ2123" s="27"/>
      <c r="DC2123" s="27"/>
    </row>
    <row r="2124" spans="83:107">
      <c r="CE2124" s="27"/>
      <c r="CQ2124" s="27"/>
      <c r="DC2124" s="27"/>
    </row>
    <row r="2125" spans="83:107">
      <c r="CE2125" s="27"/>
      <c r="CQ2125" s="27"/>
      <c r="DC2125" s="27"/>
    </row>
    <row r="2126" spans="83:107">
      <c r="CE2126" s="27"/>
      <c r="CQ2126" s="27"/>
      <c r="DC2126" s="27"/>
    </row>
    <row r="2127" spans="83:107">
      <c r="CE2127" s="27"/>
      <c r="CQ2127" s="27"/>
      <c r="DC2127" s="27"/>
    </row>
    <row r="2128" spans="83:107">
      <c r="CE2128" s="27"/>
      <c r="CQ2128" s="27"/>
      <c r="DC2128" s="27"/>
    </row>
    <row r="2129" spans="83:107">
      <c r="CE2129" s="27"/>
      <c r="CQ2129" s="27"/>
      <c r="DC2129" s="27"/>
    </row>
    <row r="2130" spans="83:107">
      <c r="CE2130" s="27"/>
      <c r="CQ2130" s="27"/>
      <c r="DC2130" s="27"/>
    </row>
    <row r="2131" spans="83:107">
      <c r="CE2131" s="27"/>
      <c r="CQ2131" s="27"/>
      <c r="DC2131" s="27"/>
    </row>
    <row r="2132" spans="83:107">
      <c r="CE2132" s="27"/>
      <c r="CQ2132" s="27"/>
      <c r="DC2132" s="27"/>
    </row>
    <row r="2133" spans="83:107">
      <c r="CE2133" s="27"/>
      <c r="CQ2133" s="27"/>
      <c r="DC2133" s="27"/>
    </row>
    <row r="2134" spans="83:107">
      <c r="CE2134" s="27"/>
      <c r="CQ2134" s="27"/>
      <c r="DC2134" s="27"/>
    </row>
    <row r="2135" spans="83:107">
      <c r="CE2135" s="27"/>
      <c r="CQ2135" s="27"/>
      <c r="DC2135" s="27"/>
    </row>
    <row r="2136" spans="83:107">
      <c r="CE2136" s="27"/>
      <c r="CQ2136" s="27"/>
      <c r="DC2136" s="27"/>
    </row>
    <row r="2137" spans="83:107">
      <c r="CE2137" s="27"/>
      <c r="CQ2137" s="27"/>
      <c r="DC2137" s="27"/>
    </row>
    <row r="2138" spans="83:107">
      <c r="CE2138" s="27"/>
      <c r="CQ2138" s="27"/>
      <c r="DC2138" s="27"/>
    </row>
    <row r="2139" spans="83:107">
      <c r="CE2139" s="27"/>
      <c r="CQ2139" s="27"/>
      <c r="DC2139" s="27"/>
    </row>
    <row r="2140" spans="83:107">
      <c r="CE2140" s="27"/>
      <c r="CQ2140" s="27"/>
      <c r="DC2140" s="27"/>
    </row>
    <row r="2141" spans="83:107">
      <c r="CE2141" s="27"/>
      <c r="CQ2141" s="27"/>
      <c r="DC2141" s="27"/>
    </row>
    <row r="2142" spans="83:107">
      <c r="CE2142" s="27"/>
      <c r="CQ2142" s="27"/>
      <c r="DC2142" s="27"/>
    </row>
    <row r="2143" spans="83:107">
      <c r="CE2143" s="27"/>
      <c r="CQ2143" s="27"/>
      <c r="DC2143" s="27"/>
    </row>
    <row r="2144" spans="83:107">
      <c r="CE2144" s="27"/>
      <c r="CQ2144" s="27"/>
      <c r="DC2144" s="27"/>
    </row>
    <row r="2145" spans="83:107">
      <c r="CE2145" s="27"/>
      <c r="CQ2145" s="27"/>
      <c r="DC2145" s="27"/>
    </row>
    <row r="2146" spans="83:107">
      <c r="CE2146" s="27"/>
      <c r="CQ2146" s="27"/>
      <c r="DC2146" s="27"/>
    </row>
    <row r="2147" spans="83:107">
      <c r="CE2147" s="27"/>
      <c r="CQ2147" s="27"/>
      <c r="DC2147" s="27"/>
    </row>
    <row r="2148" spans="83:107">
      <c r="CE2148" s="27"/>
      <c r="CQ2148" s="27"/>
      <c r="DC2148" s="27"/>
    </row>
    <row r="2149" spans="83:107">
      <c r="CE2149" s="27"/>
      <c r="CQ2149" s="27"/>
      <c r="DC2149" s="27"/>
    </row>
    <row r="2150" spans="83:107">
      <c r="CE2150" s="27"/>
      <c r="CQ2150" s="27"/>
      <c r="DC2150" s="27"/>
    </row>
    <row r="2151" spans="83:107">
      <c r="CE2151" s="27"/>
      <c r="CQ2151" s="27"/>
      <c r="DC2151" s="27"/>
    </row>
    <row r="2152" spans="83:107">
      <c r="CE2152" s="27"/>
      <c r="CQ2152" s="27"/>
      <c r="DC2152" s="27"/>
    </row>
    <row r="2153" spans="83:107">
      <c r="CE2153" s="27"/>
      <c r="CQ2153" s="27"/>
      <c r="DC2153" s="27"/>
    </row>
    <row r="2154" spans="83:107">
      <c r="CE2154" s="27"/>
      <c r="CQ2154" s="27"/>
      <c r="DC2154" s="27"/>
    </row>
    <row r="2155" spans="83:107">
      <c r="CE2155" s="27"/>
      <c r="CQ2155" s="27"/>
      <c r="DC2155" s="27"/>
    </row>
    <row r="2156" spans="83:107">
      <c r="CE2156" s="27"/>
      <c r="CQ2156" s="27"/>
      <c r="DC2156" s="27"/>
    </row>
    <row r="2157" spans="83:107">
      <c r="CE2157" s="27"/>
      <c r="CQ2157" s="27"/>
      <c r="DC2157" s="27"/>
    </row>
    <row r="2158" spans="83:107">
      <c r="CE2158" s="27"/>
      <c r="CQ2158" s="27"/>
      <c r="DC2158" s="27"/>
    </row>
    <row r="2159" spans="83:107">
      <c r="CE2159" s="27"/>
      <c r="CQ2159" s="27"/>
      <c r="DC2159" s="27"/>
    </row>
    <row r="2160" spans="83:107">
      <c r="CE2160" s="27"/>
      <c r="CQ2160" s="27"/>
      <c r="DC2160" s="27"/>
    </row>
    <row r="2161" spans="83:107">
      <c r="CE2161" s="27"/>
      <c r="CQ2161" s="27"/>
      <c r="DC2161" s="27"/>
    </row>
    <row r="2162" spans="83:107">
      <c r="CE2162" s="27"/>
      <c r="CQ2162" s="27"/>
      <c r="DC2162" s="27"/>
    </row>
    <row r="2163" spans="83:107">
      <c r="CE2163" s="27"/>
      <c r="CQ2163" s="27"/>
      <c r="DC2163" s="27"/>
    </row>
    <row r="2164" spans="83:107">
      <c r="CE2164" s="27"/>
      <c r="CQ2164" s="27"/>
      <c r="DC2164" s="27"/>
    </row>
    <row r="2165" spans="83:107">
      <c r="CE2165" s="27"/>
      <c r="CQ2165" s="27"/>
      <c r="DC2165" s="27"/>
    </row>
    <row r="2166" spans="83:107">
      <c r="CE2166" s="27"/>
      <c r="CQ2166" s="27"/>
      <c r="DC2166" s="27"/>
    </row>
    <row r="2167" spans="83:107">
      <c r="CE2167" s="27"/>
      <c r="CQ2167" s="27"/>
      <c r="DC2167" s="27"/>
    </row>
    <row r="2168" spans="83:107">
      <c r="CE2168" s="27"/>
      <c r="CQ2168" s="27"/>
      <c r="DC2168" s="27"/>
    </row>
    <row r="2169" spans="83:107">
      <c r="CE2169" s="27"/>
      <c r="CQ2169" s="27"/>
      <c r="DC2169" s="27"/>
    </row>
    <row r="2170" spans="83:107">
      <c r="CE2170" s="27"/>
      <c r="CQ2170" s="27"/>
      <c r="DC2170" s="27"/>
    </row>
    <row r="2171" spans="83:107">
      <c r="CE2171" s="27"/>
      <c r="CQ2171" s="27"/>
      <c r="DC2171" s="27"/>
    </row>
    <row r="2172" spans="83:107">
      <c r="CE2172" s="27"/>
      <c r="CQ2172" s="27"/>
      <c r="DC2172" s="27"/>
    </row>
    <row r="2173" spans="83:107">
      <c r="CE2173" s="27"/>
      <c r="CQ2173" s="27"/>
      <c r="DC2173" s="27"/>
    </row>
    <row r="2174" spans="83:107">
      <c r="CE2174" s="27"/>
      <c r="CQ2174" s="27"/>
      <c r="DC2174" s="27"/>
    </row>
    <row r="2175" spans="83:107">
      <c r="CE2175" s="27"/>
      <c r="CQ2175" s="27"/>
      <c r="DC2175" s="27"/>
    </row>
    <row r="2176" spans="83:107">
      <c r="CE2176" s="27"/>
      <c r="CQ2176" s="27"/>
      <c r="DC2176" s="27"/>
    </row>
    <row r="2177" spans="83:107">
      <c r="CE2177" s="27"/>
      <c r="CQ2177" s="27"/>
      <c r="DC2177" s="27"/>
    </row>
    <row r="2178" spans="83:107">
      <c r="CE2178" s="27"/>
      <c r="CQ2178" s="27"/>
      <c r="DC2178" s="27"/>
    </row>
    <row r="2179" spans="83:107">
      <c r="CE2179" s="27"/>
      <c r="CQ2179" s="27"/>
      <c r="DC2179" s="27"/>
    </row>
    <row r="2180" spans="83:107">
      <c r="CE2180" s="27"/>
      <c r="CQ2180" s="27"/>
      <c r="DC2180" s="27"/>
    </row>
    <row r="2181" spans="83:107">
      <c r="CE2181" s="27"/>
      <c r="CQ2181" s="27"/>
      <c r="DC2181" s="27"/>
    </row>
    <row r="2182" spans="83:107">
      <c r="CE2182" s="27"/>
      <c r="CQ2182" s="27"/>
      <c r="DC2182" s="27"/>
    </row>
    <row r="2183" spans="83:107">
      <c r="CE2183" s="27"/>
      <c r="CQ2183" s="27"/>
      <c r="DC2183" s="27"/>
    </row>
    <row r="2184" spans="83:107">
      <c r="CE2184" s="27"/>
      <c r="CQ2184" s="27"/>
      <c r="DC2184" s="27"/>
    </row>
    <row r="2185" spans="83:107">
      <c r="CE2185" s="27"/>
      <c r="CQ2185" s="27"/>
      <c r="DC2185" s="27"/>
    </row>
    <row r="2186" spans="83:107">
      <c r="CE2186" s="27"/>
      <c r="CQ2186" s="27"/>
      <c r="DC2186" s="27"/>
    </row>
    <row r="2187" spans="83:107">
      <c r="CE2187" s="27"/>
      <c r="CQ2187" s="27"/>
      <c r="DC2187" s="27"/>
    </row>
    <row r="2188" spans="83:107">
      <c r="CE2188" s="27"/>
      <c r="CQ2188" s="27"/>
      <c r="DC2188" s="27"/>
    </row>
    <row r="2189" spans="83:107">
      <c r="CE2189" s="27"/>
      <c r="CQ2189" s="27"/>
      <c r="DC2189" s="27"/>
    </row>
    <row r="2190" spans="83:107">
      <c r="CE2190" s="27"/>
      <c r="CQ2190" s="27"/>
      <c r="DC2190" s="27"/>
    </row>
    <row r="2191" spans="83:107">
      <c r="CE2191" s="27"/>
      <c r="CQ2191" s="27"/>
      <c r="DC2191" s="27"/>
    </row>
    <row r="2192" spans="83:107">
      <c r="CE2192" s="27"/>
      <c r="CQ2192" s="27"/>
      <c r="DC2192" s="27"/>
    </row>
    <row r="2193" spans="83:107">
      <c r="CE2193" s="27"/>
      <c r="CQ2193" s="27"/>
      <c r="DC2193" s="27"/>
    </row>
    <row r="2194" spans="83:107">
      <c r="CE2194" s="27"/>
      <c r="CQ2194" s="27"/>
      <c r="DC2194" s="27"/>
    </row>
    <row r="2195" spans="83:107">
      <c r="CE2195" s="27"/>
      <c r="CQ2195" s="27"/>
      <c r="DC2195" s="27"/>
    </row>
    <row r="2196" spans="83:107">
      <c r="CE2196" s="27"/>
      <c r="CQ2196" s="27"/>
      <c r="DC2196" s="27"/>
    </row>
    <row r="2197" spans="83:107">
      <c r="CE2197" s="27"/>
      <c r="CQ2197" s="27"/>
      <c r="DC2197" s="27"/>
    </row>
    <row r="2198" spans="83:107">
      <c r="CE2198" s="27"/>
      <c r="CQ2198" s="27"/>
      <c r="DC2198" s="27"/>
    </row>
    <row r="2199" spans="83:107">
      <c r="CE2199" s="27"/>
      <c r="CQ2199" s="27"/>
      <c r="DC2199" s="27"/>
    </row>
    <row r="2200" spans="83:107">
      <c r="CE2200" s="27"/>
      <c r="CQ2200" s="27"/>
      <c r="DC2200" s="27"/>
    </row>
    <row r="2201" spans="83:107">
      <c r="CE2201" s="27"/>
      <c r="CQ2201" s="27"/>
      <c r="DC2201" s="27"/>
    </row>
    <row r="2202" spans="83:107">
      <c r="CE2202" s="27"/>
      <c r="CQ2202" s="27"/>
      <c r="DC2202" s="27"/>
    </row>
    <row r="2203" spans="83:107">
      <c r="CE2203" s="27"/>
      <c r="CQ2203" s="27"/>
      <c r="DC2203" s="27"/>
    </row>
    <row r="2204" spans="83:107">
      <c r="CE2204" s="27"/>
      <c r="CQ2204" s="27"/>
      <c r="DC2204" s="27"/>
    </row>
    <row r="2205" spans="83:107">
      <c r="CE2205" s="27"/>
      <c r="CQ2205" s="27"/>
      <c r="DC2205" s="27"/>
    </row>
    <row r="2206" spans="83:107">
      <c r="CE2206" s="27"/>
      <c r="CQ2206" s="27"/>
      <c r="DC2206" s="27"/>
    </row>
    <row r="2207" spans="83:107">
      <c r="CE2207" s="27"/>
      <c r="CQ2207" s="27"/>
      <c r="DC2207" s="27"/>
    </row>
    <row r="2208" spans="83:107">
      <c r="CE2208" s="27"/>
      <c r="CQ2208" s="27"/>
      <c r="DC2208" s="27"/>
    </row>
    <row r="2209" spans="83:107">
      <c r="CE2209" s="27"/>
      <c r="CQ2209" s="27"/>
      <c r="DC2209" s="27"/>
    </row>
    <row r="2210" spans="83:107">
      <c r="CE2210" s="27"/>
      <c r="CQ2210" s="27"/>
      <c r="DC2210" s="27"/>
    </row>
    <row r="2211" spans="83:107">
      <c r="CE2211" s="27"/>
      <c r="CQ2211" s="27"/>
      <c r="DC2211" s="27"/>
    </row>
    <row r="2212" spans="83:107">
      <c r="CE2212" s="27"/>
      <c r="CQ2212" s="27"/>
      <c r="DC2212" s="27"/>
    </row>
    <row r="2213" spans="83:107">
      <c r="CE2213" s="27"/>
      <c r="CQ2213" s="27"/>
      <c r="DC2213" s="27"/>
    </row>
    <row r="2214" spans="83:107">
      <c r="CE2214" s="27"/>
      <c r="CQ2214" s="27"/>
      <c r="DC2214" s="27"/>
    </row>
    <row r="2215" spans="83:107">
      <c r="CE2215" s="27"/>
      <c r="CQ2215" s="27"/>
      <c r="DC2215" s="27"/>
    </row>
    <row r="2216" spans="83:107">
      <c r="CE2216" s="27"/>
      <c r="CQ2216" s="27"/>
      <c r="DC2216" s="27"/>
    </row>
    <row r="2217" spans="83:107">
      <c r="CE2217" s="27"/>
      <c r="CQ2217" s="27"/>
      <c r="DC2217" s="27"/>
    </row>
    <row r="2218" spans="83:107">
      <c r="CE2218" s="27"/>
      <c r="CQ2218" s="27"/>
      <c r="DC2218" s="27"/>
    </row>
    <row r="2219" spans="83:107">
      <c r="CE2219" s="27"/>
      <c r="CQ2219" s="27"/>
      <c r="DC2219" s="27"/>
    </row>
    <row r="2220" spans="83:107">
      <c r="CE2220" s="27"/>
      <c r="CQ2220" s="27"/>
      <c r="DC2220" s="27"/>
    </row>
    <row r="2221" spans="83:107">
      <c r="CE2221" s="27"/>
      <c r="CQ2221" s="27"/>
      <c r="DC2221" s="27"/>
    </row>
    <row r="2222" spans="83:107">
      <c r="CE2222" s="27"/>
      <c r="CQ2222" s="27"/>
      <c r="DC2222" s="27"/>
    </row>
    <row r="2223" spans="83:107">
      <c r="CE2223" s="27"/>
      <c r="CQ2223" s="27"/>
      <c r="DC2223" s="27"/>
    </row>
    <row r="2224" spans="83:107">
      <c r="CE2224" s="27"/>
      <c r="CQ2224" s="27"/>
      <c r="DC2224" s="27"/>
    </row>
    <row r="2225" spans="83:107">
      <c r="CE2225" s="27"/>
      <c r="CQ2225" s="27"/>
      <c r="DC2225" s="27"/>
    </row>
    <row r="2226" spans="83:107">
      <c r="CE2226" s="27"/>
      <c r="CQ2226" s="27"/>
      <c r="DC2226" s="27"/>
    </row>
    <row r="2227" spans="83:107">
      <c r="CE2227" s="27"/>
      <c r="CQ2227" s="27"/>
      <c r="DC2227" s="27"/>
    </row>
    <row r="2228" spans="83:107">
      <c r="CE2228" s="27"/>
      <c r="CQ2228" s="27"/>
      <c r="DC2228" s="27"/>
    </row>
    <row r="2229" spans="83:107">
      <c r="CE2229" s="27"/>
      <c r="CQ2229" s="27"/>
      <c r="DC2229" s="27"/>
    </row>
    <row r="2230" spans="83:107">
      <c r="CE2230" s="27"/>
      <c r="CQ2230" s="27"/>
      <c r="DC2230" s="27"/>
    </row>
    <row r="2231" spans="83:107">
      <c r="CE2231" s="27"/>
      <c r="CQ2231" s="27"/>
      <c r="DC2231" s="27"/>
    </row>
    <row r="2232" spans="83:107">
      <c r="CE2232" s="27"/>
      <c r="CQ2232" s="27"/>
      <c r="DC2232" s="27"/>
    </row>
    <row r="2233" spans="83:107">
      <c r="CE2233" s="27"/>
      <c r="CQ2233" s="27"/>
      <c r="DC2233" s="27"/>
    </row>
    <row r="2234" spans="83:107">
      <c r="CE2234" s="27"/>
      <c r="CQ2234" s="27"/>
      <c r="DC2234" s="27"/>
    </row>
    <row r="2235" spans="83:107">
      <c r="CE2235" s="27"/>
      <c r="CQ2235" s="27"/>
      <c r="DC2235" s="27"/>
    </row>
    <row r="2236" spans="83:107">
      <c r="CE2236" s="27"/>
      <c r="CQ2236" s="27"/>
      <c r="DC2236" s="27"/>
    </row>
    <row r="2237" spans="83:107">
      <c r="CE2237" s="27"/>
      <c r="CQ2237" s="27"/>
      <c r="DC2237" s="27"/>
    </row>
    <row r="2238" spans="83:107">
      <c r="CE2238" s="27"/>
      <c r="CQ2238" s="27"/>
      <c r="DC2238" s="27"/>
    </row>
    <row r="2239" spans="83:107">
      <c r="CE2239" s="27"/>
      <c r="CQ2239" s="27"/>
      <c r="DC2239" s="27"/>
    </row>
    <row r="2240" spans="83:107">
      <c r="CE2240" s="27"/>
      <c r="CQ2240" s="27"/>
      <c r="DC2240" s="27"/>
    </row>
    <row r="2241" spans="83:107">
      <c r="CE2241" s="27"/>
      <c r="CQ2241" s="27"/>
      <c r="DC2241" s="27"/>
    </row>
    <row r="2242" spans="83:107">
      <c r="CE2242" s="27"/>
      <c r="CQ2242" s="27"/>
      <c r="DC2242" s="27"/>
    </row>
    <row r="2243" spans="83:107">
      <c r="CE2243" s="27"/>
      <c r="CQ2243" s="27"/>
      <c r="DC2243" s="27"/>
    </row>
    <row r="2244" spans="83:107">
      <c r="CE2244" s="27"/>
      <c r="CQ2244" s="27"/>
      <c r="DC2244" s="27"/>
    </row>
    <row r="2245" spans="83:107">
      <c r="CE2245" s="27"/>
      <c r="CQ2245" s="27"/>
      <c r="DC2245" s="27"/>
    </row>
    <row r="2246" spans="83:107">
      <c r="CE2246" s="27"/>
      <c r="CQ2246" s="27"/>
      <c r="DC2246" s="27"/>
    </row>
    <row r="2247" spans="83:107">
      <c r="CE2247" s="27"/>
      <c r="CQ2247" s="27"/>
      <c r="DC2247" s="27"/>
    </row>
    <row r="2248" spans="83:107">
      <c r="CE2248" s="27"/>
      <c r="CQ2248" s="27"/>
      <c r="DC2248" s="27"/>
    </row>
    <row r="2249" spans="83:107">
      <c r="CE2249" s="27"/>
      <c r="CQ2249" s="27"/>
      <c r="DC2249" s="27"/>
    </row>
    <row r="2250" spans="83:107">
      <c r="CE2250" s="27"/>
      <c r="CQ2250" s="27"/>
      <c r="DC2250" s="27"/>
    </row>
    <row r="2251" spans="83:107">
      <c r="CE2251" s="27"/>
      <c r="CQ2251" s="27"/>
      <c r="DC2251" s="27"/>
    </row>
    <row r="2252" spans="83:107">
      <c r="CE2252" s="27"/>
      <c r="CQ2252" s="27"/>
      <c r="DC2252" s="27"/>
    </row>
    <row r="2253" spans="83:107">
      <c r="CE2253" s="27"/>
      <c r="CQ2253" s="27"/>
      <c r="DC2253" s="27"/>
    </row>
    <row r="2254" spans="83:107">
      <c r="CE2254" s="27"/>
      <c r="CQ2254" s="27"/>
      <c r="DC2254" s="27"/>
    </row>
    <row r="2255" spans="83:107">
      <c r="CE2255" s="27"/>
      <c r="CQ2255" s="27"/>
      <c r="DC2255" s="27"/>
    </row>
    <row r="2256" spans="83:107">
      <c r="CE2256" s="27"/>
      <c r="CQ2256" s="27"/>
      <c r="DC2256" s="27"/>
    </row>
    <row r="2257" spans="83:107">
      <c r="CE2257" s="27"/>
      <c r="CQ2257" s="27"/>
      <c r="DC2257" s="27"/>
    </row>
    <row r="2258" spans="83:107">
      <c r="CE2258" s="27"/>
      <c r="CQ2258" s="27"/>
      <c r="DC2258" s="27"/>
    </row>
    <row r="2259" spans="83:107">
      <c r="CE2259" s="27"/>
      <c r="CQ2259" s="27"/>
      <c r="DC2259" s="27"/>
    </row>
    <row r="2260" spans="83:107">
      <c r="CE2260" s="27"/>
      <c r="CQ2260" s="27"/>
      <c r="DC2260" s="27"/>
    </row>
    <row r="2261" spans="83:107">
      <c r="CE2261" s="27"/>
      <c r="CQ2261" s="27"/>
      <c r="DC2261" s="27"/>
    </row>
    <row r="2262" spans="83:107">
      <c r="CE2262" s="27"/>
      <c r="CQ2262" s="27"/>
      <c r="DC2262" s="27"/>
    </row>
    <row r="2263" spans="83:107">
      <c r="CE2263" s="27"/>
      <c r="CQ2263" s="27"/>
      <c r="DC2263" s="27"/>
    </row>
    <row r="2264" spans="83:107">
      <c r="CE2264" s="27"/>
      <c r="CQ2264" s="27"/>
      <c r="DC2264" s="27"/>
    </row>
    <row r="2265" spans="83:107">
      <c r="CE2265" s="27"/>
      <c r="CQ2265" s="27"/>
      <c r="DC2265" s="27"/>
    </row>
    <row r="2266" spans="83:107">
      <c r="CE2266" s="27"/>
      <c r="CQ2266" s="27"/>
      <c r="DC2266" s="27"/>
    </row>
    <row r="2267" spans="83:107">
      <c r="CE2267" s="27"/>
      <c r="CQ2267" s="27"/>
      <c r="DC2267" s="27"/>
    </row>
    <row r="2268" spans="83:107">
      <c r="CE2268" s="27"/>
      <c r="CQ2268" s="27"/>
      <c r="DC2268" s="27"/>
    </row>
    <row r="2269" spans="83:107">
      <c r="CE2269" s="27"/>
      <c r="CQ2269" s="27"/>
      <c r="DC2269" s="27"/>
    </row>
    <row r="2270" spans="83:107">
      <c r="CE2270" s="27"/>
      <c r="CQ2270" s="27"/>
      <c r="DC2270" s="27"/>
    </row>
    <row r="2271" spans="83:107">
      <c r="CE2271" s="27"/>
      <c r="CQ2271" s="27"/>
      <c r="DC2271" s="27"/>
    </row>
    <row r="2272" spans="83:107">
      <c r="CE2272" s="27"/>
      <c r="CQ2272" s="27"/>
      <c r="DC2272" s="27"/>
    </row>
    <row r="2273" spans="83:107">
      <c r="CE2273" s="27"/>
      <c r="CQ2273" s="27"/>
      <c r="DC2273" s="27"/>
    </row>
    <row r="2274" spans="83:107">
      <c r="CE2274" s="27"/>
      <c r="CQ2274" s="27"/>
      <c r="DC2274" s="27"/>
    </row>
    <row r="2275" spans="83:107">
      <c r="CE2275" s="27"/>
      <c r="CQ2275" s="27"/>
      <c r="DC2275" s="27"/>
    </row>
    <row r="2276" spans="83:107">
      <c r="CE2276" s="27"/>
      <c r="CQ2276" s="27"/>
      <c r="DC2276" s="27"/>
    </row>
    <row r="2277" spans="83:107">
      <c r="CE2277" s="27"/>
      <c r="CQ2277" s="27"/>
      <c r="DC2277" s="27"/>
    </row>
    <row r="2278" spans="83:107">
      <c r="CE2278" s="27"/>
      <c r="CQ2278" s="27"/>
      <c r="DC2278" s="27"/>
    </row>
    <row r="2279" spans="83:107">
      <c r="CE2279" s="27"/>
      <c r="CQ2279" s="27"/>
      <c r="DC2279" s="27"/>
    </row>
    <row r="2280" spans="83:107">
      <c r="CE2280" s="27"/>
      <c r="CQ2280" s="27"/>
      <c r="DC2280" s="27"/>
    </row>
    <row r="2281" spans="83:107">
      <c r="CE2281" s="27"/>
      <c r="CQ2281" s="27"/>
      <c r="DC2281" s="27"/>
    </row>
    <row r="2282" spans="83:107">
      <c r="CE2282" s="27"/>
      <c r="CQ2282" s="27"/>
      <c r="DC2282" s="27"/>
    </row>
    <row r="2283" spans="83:107">
      <c r="CE2283" s="27"/>
      <c r="CQ2283" s="27"/>
      <c r="DC2283" s="27"/>
    </row>
    <row r="2284" spans="83:107">
      <c r="CE2284" s="27"/>
      <c r="CQ2284" s="27"/>
      <c r="DC2284" s="27"/>
    </row>
    <row r="2285" spans="83:107">
      <c r="CE2285" s="27"/>
      <c r="CQ2285" s="27"/>
      <c r="DC2285" s="27"/>
    </row>
    <row r="2286" spans="83:107">
      <c r="CE2286" s="27"/>
      <c r="CQ2286" s="27"/>
      <c r="DC2286" s="27"/>
    </row>
    <row r="2287" spans="83:107">
      <c r="CE2287" s="27"/>
      <c r="CQ2287" s="27"/>
      <c r="DC2287" s="27"/>
    </row>
    <row r="2288" spans="83:107">
      <c r="CE2288" s="27"/>
      <c r="CQ2288" s="27"/>
      <c r="DC2288" s="27"/>
    </row>
    <row r="2289" spans="83:107">
      <c r="CE2289" s="27"/>
      <c r="CQ2289" s="27"/>
      <c r="DC2289" s="27"/>
    </row>
    <row r="2290" spans="83:107">
      <c r="CE2290" s="27"/>
      <c r="CQ2290" s="27"/>
      <c r="DC2290" s="27"/>
    </row>
    <row r="2291" spans="83:107">
      <c r="CE2291" s="27"/>
      <c r="CQ2291" s="27"/>
      <c r="DC2291" s="27"/>
    </row>
    <row r="2292" spans="83:107">
      <c r="CE2292" s="27"/>
      <c r="CQ2292" s="27"/>
      <c r="DC2292" s="27"/>
    </row>
    <row r="2293" spans="83:107">
      <c r="CE2293" s="27"/>
      <c r="CQ2293" s="27"/>
      <c r="DC2293" s="27"/>
    </row>
    <row r="2294" spans="83:107">
      <c r="CE2294" s="27"/>
      <c r="CQ2294" s="27"/>
      <c r="DC2294" s="27"/>
    </row>
    <row r="2295" spans="83:107">
      <c r="CE2295" s="27"/>
      <c r="CQ2295" s="27"/>
      <c r="DC2295" s="27"/>
    </row>
    <row r="2296" spans="83:107">
      <c r="CE2296" s="27"/>
      <c r="CQ2296" s="27"/>
      <c r="DC2296" s="27"/>
    </row>
    <row r="2297" spans="83:107">
      <c r="CE2297" s="27"/>
      <c r="CQ2297" s="27"/>
      <c r="DC2297" s="27"/>
    </row>
    <row r="2298" spans="83:107">
      <c r="CE2298" s="27"/>
      <c r="CQ2298" s="27"/>
      <c r="DC2298" s="27"/>
    </row>
    <row r="2299" spans="83:107">
      <c r="CE2299" s="27"/>
      <c r="CQ2299" s="27"/>
      <c r="DC2299" s="27"/>
    </row>
    <row r="2300" spans="83:107">
      <c r="CE2300" s="27"/>
      <c r="CQ2300" s="27"/>
      <c r="DC2300" s="27"/>
    </row>
    <row r="2301" spans="83:107">
      <c r="CE2301" s="27"/>
      <c r="CQ2301" s="27"/>
      <c r="DC2301" s="27"/>
    </row>
    <row r="2302" spans="83:107">
      <c r="CE2302" s="27"/>
      <c r="CQ2302" s="27"/>
      <c r="DC2302" s="27"/>
    </row>
    <row r="2303" spans="83:107">
      <c r="CE2303" s="27"/>
      <c r="CQ2303" s="27"/>
      <c r="DC2303" s="27"/>
    </row>
    <row r="2304" spans="83:107">
      <c r="CE2304" s="27"/>
      <c r="CQ2304" s="27"/>
      <c r="DC2304" s="27"/>
    </row>
    <row r="2305" spans="83:107">
      <c r="CE2305" s="27"/>
      <c r="CQ2305" s="27"/>
      <c r="DC2305" s="27"/>
    </row>
    <row r="2306" spans="83:107">
      <c r="CE2306" s="27"/>
      <c r="CQ2306" s="27"/>
      <c r="DC2306" s="27"/>
    </row>
    <row r="2307" spans="83:107">
      <c r="CE2307" s="27"/>
      <c r="CQ2307" s="27"/>
      <c r="DC2307" s="27"/>
    </row>
    <row r="2308" spans="83:107">
      <c r="CE2308" s="27"/>
      <c r="CQ2308" s="27"/>
      <c r="DC2308" s="27"/>
    </row>
    <row r="2309" spans="83:107">
      <c r="CE2309" s="27"/>
      <c r="CQ2309" s="27"/>
      <c r="DC2309" s="27"/>
    </row>
    <row r="2310" spans="83:107">
      <c r="CE2310" s="27"/>
      <c r="CQ2310" s="27"/>
      <c r="DC2310" s="27"/>
    </row>
    <row r="2311" spans="83:107">
      <c r="CE2311" s="27"/>
      <c r="CQ2311" s="27"/>
      <c r="DC2311" s="27"/>
    </row>
    <row r="2312" spans="83:107">
      <c r="CE2312" s="27"/>
      <c r="CQ2312" s="27"/>
      <c r="DC2312" s="27"/>
    </row>
    <row r="2313" spans="83:107">
      <c r="CE2313" s="27"/>
      <c r="CQ2313" s="27"/>
      <c r="DC2313" s="27"/>
    </row>
    <row r="2314" spans="83:107">
      <c r="CE2314" s="27"/>
      <c r="CQ2314" s="27"/>
      <c r="DC2314" s="27"/>
    </row>
    <row r="2315" spans="83:107">
      <c r="CE2315" s="27"/>
      <c r="CQ2315" s="27"/>
      <c r="DC2315" s="27"/>
    </row>
    <row r="2316" spans="83:107">
      <c r="CE2316" s="27"/>
      <c r="CQ2316" s="27"/>
      <c r="DC2316" s="27"/>
    </row>
    <row r="2317" spans="83:107">
      <c r="CE2317" s="27"/>
      <c r="CQ2317" s="27"/>
      <c r="DC2317" s="27"/>
    </row>
    <row r="2318" spans="83:107">
      <c r="CE2318" s="27"/>
      <c r="CQ2318" s="27"/>
      <c r="DC2318" s="27"/>
    </row>
    <row r="2319" spans="83:107">
      <c r="CE2319" s="27"/>
      <c r="CQ2319" s="27"/>
      <c r="DC2319" s="27"/>
    </row>
    <row r="2320" spans="83:107">
      <c r="CE2320" s="27"/>
      <c r="CQ2320" s="27"/>
      <c r="DC2320" s="27"/>
    </row>
    <row r="2321" spans="83:107">
      <c r="CE2321" s="27"/>
      <c r="CQ2321" s="27"/>
      <c r="DC2321" s="27"/>
    </row>
    <row r="2322" spans="83:107">
      <c r="CE2322" s="27"/>
      <c r="CQ2322" s="27"/>
      <c r="DC2322" s="27"/>
    </row>
    <row r="2323" spans="83:107">
      <c r="CE2323" s="27"/>
      <c r="CQ2323" s="27"/>
      <c r="DC2323" s="27"/>
    </row>
    <row r="2324" spans="83:107">
      <c r="CE2324" s="27"/>
      <c r="CQ2324" s="27"/>
      <c r="DC2324" s="27"/>
    </row>
    <row r="2325" spans="83:107">
      <c r="CE2325" s="27"/>
      <c r="CQ2325" s="27"/>
      <c r="DC2325" s="27"/>
    </row>
    <row r="2326" spans="83:107">
      <c r="CE2326" s="27"/>
      <c r="CQ2326" s="27"/>
      <c r="DC2326" s="27"/>
    </row>
    <row r="2327" spans="83:107">
      <c r="CE2327" s="27"/>
      <c r="CQ2327" s="27"/>
      <c r="DC2327" s="27"/>
    </row>
    <row r="2328" spans="83:107">
      <c r="CE2328" s="27"/>
      <c r="CQ2328" s="27"/>
      <c r="DC2328" s="27"/>
    </row>
    <row r="2329" spans="83:107">
      <c r="CE2329" s="27"/>
      <c r="CQ2329" s="27"/>
      <c r="DC2329" s="27"/>
    </row>
    <row r="2330" spans="83:107">
      <c r="CE2330" s="27"/>
      <c r="CQ2330" s="27"/>
      <c r="DC2330" s="27"/>
    </row>
    <row r="2331" spans="83:107">
      <c r="CE2331" s="27"/>
      <c r="CQ2331" s="27"/>
      <c r="DC2331" s="27"/>
    </row>
    <row r="2332" spans="83:107">
      <c r="CE2332" s="27"/>
      <c r="CQ2332" s="27"/>
      <c r="DC2332" s="27"/>
    </row>
    <row r="2333" spans="83:107">
      <c r="CE2333" s="27"/>
      <c r="CQ2333" s="27"/>
      <c r="DC2333" s="27"/>
    </row>
    <row r="2334" spans="83:107">
      <c r="CE2334" s="27"/>
      <c r="CQ2334" s="27"/>
      <c r="DC2334" s="27"/>
    </row>
    <row r="2335" spans="83:107">
      <c r="CE2335" s="27"/>
      <c r="CQ2335" s="27"/>
      <c r="DC2335" s="27"/>
    </row>
    <row r="2336" spans="83:107">
      <c r="CE2336" s="27"/>
      <c r="CQ2336" s="27"/>
      <c r="DC2336" s="27"/>
    </row>
    <row r="2337" spans="83:107">
      <c r="CE2337" s="27"/>
      <c r="CQ2337" s="27"/>
      <c r="DC2337" s="27"/>
    </row>
    <row r="2338" spans="83:107">
      <c r="CE2338" s="27"/>
      <c r="CQ2338" s="27"/>
      <c r="DC2338" s="27"/>
    </row>
    <row r="2339" spans="83:107">
      <c r="CE2339" s="27"/>
      <c r="CQ2339" s="27"/>
      <c r="DC2339" s="27"/>
    </row>
    <row r="2340" spans="83:107">
      <c r="CE2340" s="27"/>
      <c r="CQ2340" s="27"/>
      <c r="DC2340" s="27"/>
    </row>
    <row r="2341" spans="83:107">
      <c r="CE2341" s="27"/>
      <c r="CQ2341" s="27"/>
      <c r="DC2341" s="27"/>
    </row>
    <row r="2342" spans="83:107">
      <c r="CE2342" s="27"/>
      <c r="CQ2342" s="27"/>
      <c r="DC2342" s="27"/>
    </row>
    <row r="2343" spans="83:107">
      <c r="CE2343" s="27"/>
      <c r="CQ2343" s="27"/>
      <c r="DC2343" s="27"/>
    </row>
    <row r="2344" spans="83:107">
      <c r="CE2344" s="27"/>
      <c r="CQ2344" s="27"/>
      <c r="DC2344" s="27"/>
    </row>
    <row r="2345" spans="83:107">
      <c r="CE2345" s="27"/>
      <c r="CQ2345" s="27"/>
      <c r="DC2345" s="27"/>
    </row>
    <row r="2346" spans="83:107">
      <c r="CE2346" s="27"/>
      <c r="CQ2346" s="27"/>
      <c r="DC2346" s="27"/>
    </row>
    <row r="2347" spans="83:107">
      <c r="CE2347" s="27"/>
      <c r="CQ2347" s="27"/>
      <c r="DC2347" s="27"/>
    </row>
    <row r="2348" spans="83:107">
      <c r="CE2348" s="27"/>
      <c r="CQ2348" s="27"/>
      <c r="DC2348" s="27"/>
    </row>
    <row r="2349" spans="83:107">
      <c r="CE2349" s="27"/>
      <c r="CQ2349" s="27"/>
      <c r="DC2349" s="27"/>
    </row>
    <row r="2350" spans="83:107">
      <c r="CE2350" s="27"/>
      <c r="CQ2350" s="27"/>
      <c r="DC2350" s="27"/>
    </row>
    <row r="2351" spans="83:107">
      <c r="CE2351" s="27"/>
      <c r="CQ2351" s="27"/>
      <c r="DC2351" s="27"/>
    </row>
    <row r="2352" spans="83:107">
      <c r="CE2352" s="27"/>
      <c r="CQ2352" s="27"/>
      <c r="DC2352" s="27"/>
    </row>
    <row r="2353" spans="83:107">
      <c r="CE2353" s="27"/>
      <c r="CQ2353" s="27"/>
      <c r="DC2353" s="27"/>
    </row>
    <row r="2354" spans="83:107">
      <c r="CE2354" s="27"/>
      <c r="CQ2354" s="27"/>
      <c r="DC2354" s="27"/>
    </row>
    <row r="2355" spans="83:107">
      <c r="CE2355" s="27"/>
      <c r="CQ2355" s="27"/>
      <c r="DC2355" s="27"/>
    </row>
    <row r="2356" spans="83:107">
      <c r="CE2356" s="27"/>
      <c r="CQ2356" s="27"/>
      <c r="DC2356" s="27"/>
    </row>
    <row r="2357" spans="83:107">
      <c r="CE2357" s="27"/>
      <c r="CQ2357" s="27"/>
      <c r="DC2357" s="27"/>
    </row>
    <row r="2358" spans="83:107">
      <c r="CE2358" s="27"/>
      <c r="CQ2358" s="27"/>
      <c r="DC2358" s="27"/>
    </row>
    <row r="2359" spans="83:107">
      <c r="CE2359" s="27"/>
      <c r="CQ2359" s="27"/>
      <c r="DC2359" s="27"/>
    </row>
    <row r="2360" spans="83:107">
      <c r="CE2360" s="27"/>
      <c r="CQ2360" s="27"/>
      <c r="DC2360" s="27"/>
    </row>
    <row r="2361" spans="83:107">
      <c r="CE2361" s="27"/>
      <c r="CQ2361" s="27"/>
      <c r="DC2361" s="27"/>
    </row>
    <row r="2362" spans="83:107">
      <c r="CE2362" s="27"/>
      <c r="CQ2362" s="27"/>
      <c r="DC2362" s="27"/>
    </row>
    <row r="2363" spans="83:107">
      <c r="CE2363" s="27"/>
      <c r="CQ2363" s="27"/>
      <c r="DC2363" s="27"/>
    </row>
    <row r="2364" spans="83:107">
      <c r="CE2364" s="27"/>
      <c r="CQ2364" s="27"/>
      <c r="DC2364" s="27"/>
    </row>
    <row r="2365" spans="83:107">
      <c r="CE2365" s="27"/>
      <c r="CQ2365" s="27"/>
      <c r="DC2365" s="27"/>
    </row>
    <row r="2366" spans="83:107">
      <c r="CE2366" s="27"/>
      <c r="CQ2366" s="27"/>
      <c r="DC2366" s="27"/>
    </row>
    <row r="2367" spans="83:107">
      <c r="CE2367" s="27"/>
      <c r="CQ2367" s="27"/>
      <c r="DC2367" s="27"/>
    </row>
    <row r="2368" spans="83:107">
      <c r="CE2368" s="27"/>
      <c r="CQ2368" s="27"/>
      <c r="DC2368" s="27"/>
    </row>
    <row r="2369" spans="83:107">
      <c r="CE2369" s="27"/>
      <c r="CQ2369" s="27"/>
      <c r="DC2369" s="27"/>
    </row>
    <row r="2370" spans="83:107">
      <c r="CE2370" s="27"/>
      <c r="CQ2370" s="27"/>
      <c r="DC2370" s="27"/>
    </row>
    <row r="2371" spans="83:107">
      <c r="CE2371" s="27"/>
      <c r="CQ2371" s="27"/>
      <c r="DC2371" s="27"/>
    </row>
    <row r="2372" spans="83:107">
      <c r="CE2372" s="27"/>
      <c r="CQ2372" s="27"/>
      <c r="DC2372" s="27"/>
    </row>
    <row r="2373" spans="83:107">
      <c r="CE2373" s="27"/>
      <c r="CQ2373" s="27"/>
      <c r="DC2373" s="27"/>
    </row>
    <row r="2374" spans="83:107">
      <c r="CE2374" s="27"/>
      <c r="CQ2374" s="27"/>
      <c r="DC2374" s="27"/>
    </row>
    <row r="2375" spans="83:107">
      <c r="CE2375" s="27"/>
      <c r="CQ2375" s="27"/>
      <c r="DC2375" s="27"/>
    </row>
    <row r="2376" spans="83:107">
      <c r="CE2376" s="27"/>
      <c r="CQ2376" s="27"/>
      <c r="DC2376" s="27"/>
    </row>
    <row r="2377" spans="83:107">
      <c r="CE2377" s="27"/>
      <c r="CQ2377" s="27"/>
      <c r="DC2377" s="27"/>
    </row>
    <row r="2378" spans="83:107">
      <c r="CE2378" s="27"/>
      <c r="CQ2378" s="27"/>
      <c r="DC2378" s="27"/>
    </row>
    <row r="2379" spans="83:107">
      <c r="CE2379" s="27"/>
      <c r="CQ2379" s="27"/>
      <c r="DC2379" s="27"/>
    </row>
    <row r="2380" spans="83:107">
      <c r="CE2380" s="27"/>
      <c r="CQ2380" s="27"/>
      <c r="DC2380" s="27"/>
    </row>
    <row r="2381" spans="83:107">
      <c r="CE2381" s="27"/>
      <c r="CQ2381" s="27"/>
      <c r="DC2381" s="27"/>
    </row>
    <row r="2382" spans="83:107">
      <c r="CE2382" s="27"/>
      <c r="CQ2382" s="27"/>
      <c r="DC2382" s="27"/>
    </row>
    <row r="2383" spans="83:107">
      <c r="CE2383" s="27"/>
      <c r="CQ2383" s="27"/>
      <c r="DC2383" s="27"/>
    </row>
    <row r="2384" spans="83:107">
      <c r="CE2384" s="27"/>
      <c r="CQ2384" s="27"/>
      <c r="DC2384" s="27"/>
    </row>
    <row r="2385" spans="83:107">
      <c r="CE2385" s="27"/>
      <c r="CQ2385" s="27"/>
      <c r="DC2385" s="27"/>
    </row>
    <row r="2386" spans="83:107">
      <c r="CE2386" s="27"/>
      <c r="CQ2386" s="27"/>
      <c r="DC2386" s="27"/>
    </row>
    <row r="2387" spans="83:107">
      <c r="CE2387" s="27"/>
      <c r="CQ2387" s="27"/>
      <c r="DC2387" s="27"/>
    </row>
    <row r="2388" spans="83:107">
      <c r="CE2388" s="27"/>
      <c r="CQ2388" s="27"/>
      <c r="DC2388" s="27"/>
    </row>
    <row r="2389" spans="83:107">
      <c r="CE2389" s="27"/>
      <c r="CQ2389" s="27"/>
      <c r="DC2389" s="27"/>
    </row>
    <row r="2390" spans="83:107">
      <c r="CE2390" s="27"/>
      <c r="CQ2390" s="27"/>
      <c r="DC2390" s="27"/>
    </row>
    <row r="2391" spans="83:107">
      <c r="CE2391" s="27"/>
      <c r="CQ2391" s="27"/>
      <c r="DC2391" s="27"/>
    </row>
    <row r="2392" spans="83:107">
      <c r="CE2392" s="27"/>
      <c r="CQ2392" s="27"/>
      <c r="DC2392" s="27"/>
    </row>
    <row r="2393" spans="83:107">
      <c r="CE2393" s="27"/>
      <c r="CQ2393" s="27"/>
      <c r="DC2393" s="27"/>
    </row>
    <row r="2394" spans="83:107">
      <c r="CE2394" s="27"/>
      <c r="CQ2394" s="27"/>
      <c r="DC2394" s="27"/>
    </row>
    <row r="2395" spans="83:107">
      <c r="CE2395" s="27"/>
      <c r="CQ2395" s="27"/>
      <c r="DC2395" s="27"/>
    </row>
    <row r="2396" spans="83:107">
      <c r="CE2396" s="27"/>
      <c r="CQ2396" s="27"/>
      <c r="DC2396" s="27"/>
    </row>
    <row r="2397" spans="83:107">
      <c r="CE2397" s="27"/>
      <c r="CQ2397" s="27"/>
      <c r="DC2397" s="27"/>
    </row>
    <row r="2398" spans="83:107">
      <c r="CE2398" s="27"/>
      <c r="CQ2398" s="27"/>
      <c r="DC2398" s="27"/>
    </row>
    <row r="2399" spans="83:107">
      <c r="CE2399" s="27"/>
      <c r="CQ2399" s="27"/>
      <c r="DC2399" s="27"/>
    </row>
    <row r="2400" spans="83:107">
      <c r="CE2400" s="27"/>
      <c r="CQ2400" s="27"/>
      <c r="DC2400" s="27"/>
    </row>
    <row r="2401" spans="83:107">
      <c r="CE2401" s="27"/>
      <c r="CQ2401" s="27"/>
      <c r="DC2401" s="27"/>
    </row>
    <row r="2402" spans="83:107">
      <c r="CE2402" s="27"/>
      <c r="CQ2402" s="27"/>
      <c r="DC2402" s="27"/>
    </row>
    <row r="2403" spans="83:107">
      <c r="CE2403" s="27"/>
      <c r="CQ2403" s="27"/>
      <c r="DC2403" s="27"/>
    </row>
    <row r="2404" spans="83:107">
      <c r="CE2404" s="27"/>
      <c r="CQ2404" s="27"/>
      <c r="DC2404" s="27"/>
    </row>
    <row r="2405" spans="83:107">
      <c r="CE2405" s="27"/>
      <c r="CQ2405" s="27"/>
      <c r="DC2405" s="27"/>
    </row>
    <row r="2406" spans="83:107">
      <c r="CE2406" s="27"/>
      <c r="CQ2406" s="27"/>
      <c r="DC2406" s="27"/>
    </row>
    <row r="2407" spans="83:107">
      <c r="CE2407" s="27"/>
      <c r="CQ2407" s="27"/>
      <c r="DC2407" s="27"/>
    </row>
    <row r="2408" spans="83:107">
      <c r="CE2408" s="27"/>
      <c r="CQ2408" s="27"/>
      <c r="DC2408" s="27"/>
    </row>
    <row r="2409" spans="83:107">
      <c r="CE2409" s="27"/>
      <c r="CQ2409" s="27"/>
      <c r="DC2409" s="27"/>
    </row>
    <row r="2410" spans="83:107">
      <c r="CE2410" s="27"/>
      <c r="CQ2410" s="27"/>
      <c r="DC2410" s="27"/>
    </row>
    <row r="2411" spans="83:107">
      <c r="CE2411" s="27"/>
      <c r="CQ2411" s="27"/>
      <c r="DC2411" s="27"/>
    </row>
    <row r="2412" spans="83:107">
      <c r="CE2412" s="27"/>
      <c r="CQ2412" s="27"/>
      <c r="DC2412" s="27"/>
    </row>
    <row r="2413" spans="83:107">
      <c r="CE2413" s="27"/>
      <c r="CQ2413" s="27"/>
      <c r="DC2413" s="27"/>
    </row>
    <row r="2414" spans="83:107">
      <c r="CE2414" s="27"/>
      <c r="CQ2414" s="27"/>
      <c r="DC2414" s="27"/>
    </row>
    <row r="2415" spans="83:107">
      <c r="CE2415" s="27"/>
      <c r="CQ2415" s="27"/>
      <c r="DC2415" s="27"/>
    </row>
    <row r="2416" spans="83:107">
      <c r="CE2416" s="27"/>
      <c r="CQ2416" s="27"/>
      <c r="DC2416" s="27"/>
    </row>
    <row r="2417" spans="83:107">
      <c r="CE2417" s="27"/>
      <c r="CQ2417" s="27"/>
      <c r="DC2417" s="27"/>
    </row>
    <row r="2418" spans="83:107">
      <c r="CE2418" s="27"/>
      <c r="CQ2418" s="27"/>
      <c r="DC2418" s="27"/>
    </row>
    <row r="2419" spans="83:107">
      <c r="CE2419" s="27"/>
      <c r="CQ2419" s="27"/>
      <c r="DC2419" s="27"/>
    </row>
    <row r="2420" spans="83:107">
      <c r="CE2420" s="27"/>
      <c r="CQ2420" s="27"/>
      <c r="DC2420" s="27"/>
    </row>
    <row r="2421" spans="83:107">
      <c r="CE2421" s="27"/>
      <c r="CQ2421" s="27"/>
      <c r="DC2421" s="27"/>
    </row>
    <row r="2422" spans="83:107">
      <c r="CE2422" s="27"/>
      <c r="CQ2422" s="27"/>
      <c r="DC2422" s="27"/>
    </row>
    <row r="2423" spans="83:107">
      <c r="CE2423" s="27"/>
      <c r="CQ2423" s="27"/>
      <c r="DC2423" s="27"/>
    </row>
    <row r="2424" spans="83:107">
      <c r="CE2424" s="27"/>
      <c r="CQ2424" s="27"/>
      <c r="DC2424" s="27"/>
    </row>
    <row r="2425" spans="83:107">
      <c r="CE2425" s="27"/>
      <c r="CQ2425" s="27"/>
      <c r="DC2425" s="27"/>
    </row>
    <row r="2426" spans="83:107">
      <c r="CE2426" s="27"/>
      <c r="CQ2426" s="27"/>
      <c r="DC2426" s="27"/>
    </row>
    <row r="2427" spans="83:107">
      <c r="CE2427" s="27"/>
      <c r="CQ2427" s="27"/>
      <c r="DC2427" s="27"/>
    </row>
    <row r="2428" spans="83:107">
      <c r="CE2428" s="27"/>
      <c r="CQ2428" s="27"/>
      <c r="DC2428" s="27"/>
    </row>
    <row r="2429" spans="83:107">
      <c r="CE2429" s="27"/>
      <c r="CQ2429" s="27"/>
      <c r="DC2429" s="27"/>
    </row>
    <row r="2430" spans="83:107">
      <c r="CE2430" s="27"/>
      <c r="CQ2430" s="27"/>
      <c r="DC2430" s="27"/>
    </row>
    <row r="2431" spans="83:107">
      <c r="CE2431" s="27"/>
      <c r="CQ2431" s="27"/>
      <c r="DC2431" s="27"/>
    </row>
    <row r="2432" spans="83:107">
      <c r="CE2432" s="27"/>
      <c r="CQ2432" s="27"/>
      <c r="DC2432" s="27"/>
    </row>
    <row r="2433" spans="83:107">
      <c r="CE2433" s="27"/>
      <c r="CQ2433" s="27"/>
      <c r="DC2433" s="27"/>
    </row>
    <row r="2434" spans="83:107">
      <c r="CE2434" s="27"/>
      <c r="CQ2434" s="27"/>
      <c r="DC2434" s="27"/>
    </row>
    <row r="2435" spans="83:107">
      <c r="CE2435" s="27"/>
      <c r="CQ2435" s="27"/>
      <c r="DC2435" s="27"/>
    </row>
    <row r="2436" spans="83:107">
      <c r="CE2436" s="27"/>
      <c r="CQ2436" s="27"/>
      <c r="DC2436" s="27"/>
    </row>
    <row r="2437" spans="83:107">
      <c r="CE2437" s="27"/>
      <c r="CQ2437" s="27"/>
      <c r="DC2437" s="27"/>
    </row>
    <row r="2438" spans="83:107">
      <c r="CE2438" s="27"/>
      <c r="CQ2438" s="27"/>
      <c r="DC2438" s="27"/>
    </row>
    <row r="2439" spans="83:107">
      <c r="CE2439" s="27"/>
      <c r="CQ2439" s="27"/>
      <c r="DC2439" s="27"/>
    </row>
    <row r="2440" spans="83:107">
      <c r="CE2440" s="27"/>
      <c r="CQ2440" s="27"/>
      <c r="DC2440" s="27"/>
    </row>
    <row r="2441" spans="83:107">
      <c r="CE2441" s="27"/>
      <c r="CQ2441" s="27"/>
      <c r="DC2441" s="27"/>
    </row>
    <row r="2442" spans="83:107">
      <c r="CE2442" s="27"/>
      <c r="CQ2442" s="27"/>
      <c r="DC2442" s="27"/>
    </row>
    <row r="2443" spans="83:107">
      <c r="CE2443" s="27"/>
      <c r="CQ2443" s="27"/>
      <c r="DC2443" s="27"/>
    </row>
    <row r="2444" spans="83:107">
      <c r="CE2444" s="27"/>
      <c r="CQ2444" s="27"/>
      <c r="DC2444" s="27"/>
    </row>
    <row r="2445" spans="83:107">
      <c r="CE2445" s="27"/>
      <c r="CQ2445" s="27"/>
      <c r="DC2445" s="27"/>
    </row>
    <row r="2446" spans="83:107">
      <c r="CE2446" s="27"/>
      <c r="CQ2446" s="27"/>
      <c r="DC2446" s="27"/>
    </row>
    <row r="2447" spans="83:107">
      <c r="CE2447" s="27"/>
      <c r="CQ2447" s="27"/>
      <c r="DC2447" s="27"/>
    </row>
    <row r="2448" spans="83:107">
      <c r="CE2448" s="27"/>
      <c r="CQ2448" s="27"/>
      <c r="DC2448" s="27"/>
    </row>
    <row r="2449" spans="83:107">
      <c r="CE2449" s="27"/>
      <c r="CQ2449" s="27"/>
      <c r="DC2449" s="27"/>
    </row>
    <row r="2450" spans="83:107">
      <c r="CE2450" s="27"/>
      <c r="CQ2450" s="27"/>
      <c r="DC2450" s="27"/>
    </row>
    <row r="2451" spans="83:107">
      <c r="CE2451" s="27"/>
      <c r="CQ2451" s="27"/>
      <c r="DC2451" s="27"/>
    </row>
    <row r="2452" spans="83:107">
      <c r="CE2452" s="27"/>
      <c r="CQ2452" s="27"/>
      <c r="DC2452" s="27"/>
    </row>
    <row r="2453" spans="83:107">
      <c r="CE2453" s="27"/>
      <c r="CQ2453" s="27"/>
      <c r="DC2453" s="27"/>
    </row>
    <row r="2454" spans="83:107">
      <c r="CE2454" s="27"/>
      <c r="CQ2454" s="27"/>
      <c r="DC2454" s="27"/>
    </row>
    <row r="2455" spans="83:107">
      <c r="CE2455" s="27"/>
      <c r="CQ2455" s="27"/>
      <c r="DC2455" s="27"/>
    </row>
    <row r="2456" spans="83:107">
      <c r="CE2456" s="27"/>
      <c r="CQ2456" s="27"/>
      <c r="DC2456" s="27"/>
    </row>
    <row r="2457" spans="83:107">
      <c r="CE2457" s="27"/>
      <c r="CQ2457" s="27"/>
      <c r="DC2457" s="27"/>
    </row>
    <row r="2458" spans="83:107">
      <c r="CE2458" s="27"/>
      <c r="CQ2458" s="27"/>
      <c r="DC2458" s="27"/>
    </row>
    <row r="2459" spans="83:107">
      <c r="CE2459" s="27"/>
      <c r="CQ2459" s="27"/>
      <c r="DC2459" s="27"/>
    </row>
    <row r="2460" spans="83:107">
      <c r="CE2460" s="27"/>
      <c r="CQ2460" s="27"/>
      <c r="DC2460" s="27"/>
    </row>
    <row r="2461" spans="83:107">
      <c r="CE2461" s="27"/>
      <c r="CQ2461" s="27"/>
      <c r="DC2461" s="27"/>
    </row>
    <row r="2462" spans="83:107">
      <c r="CE2462" s="27"/>
      <c r="CQ2462" s="27"/>
      <c r="DC2462" s="27"/>
    </row>
    <row r="2463" spans="83:107">
      <c r="CE2463" s="27"/>
      <c r="CQ2463" s="27"/>
      <c r="DC2463" s="27"/>
    </row>
    <row r="2464" spans="83:107">
      <c r="CE2464" s="27"/>
      <c r="CQ2464" s="27"/>
      <c r="DC2464" s="27"/>
    </row>
    <row r="2465" spans="83:107">
      <c r="CE2465" s="27"/>
      <c r="CQ2465" s="27"/>
      <c r="DC2465" s="27"/>
    </row>
    <row r="2466" spans="83:107">
      <c r="CE2466" s="27"/>
      <c r="CQ2466" s="27"/>
      <c r="DC2466" s="27"/>
    </row>
    <row r="2467" spans="83:107">
      <c r="CE2467" s="27"/>
      <c r="CQ2467" s="27"/>
      <c r="DC2467" s="27"/>
    </row>
    <row r="2468" spans="83:107">
      <c r="CE2468" s="27"/>
      <c r="CQ2468" s="27"/>
      <c r="DC2468" s="27"/>
    </row>
    <row r="2469" spans="83:107">
      <c r="CE2469" s="27"/>
      <c r="CQ2469" s="27"/>
      <c r="DC2469" s="27"/>
    </row>
    <row r="2470" spans="83:107">
      <c r="CE2470" s="27"/>
      <c r="CQ2470" s="27"/>
      <c r="DC2470" s="27"/>
    </row>
    <row r="2471" spans="83:107">
      <c r="CE2471" s="27"/>
      <c r="CQ2471" s="27"/>
      <c r="DC2471" s="27"/>
    </row>
    <row r="2472" spans="83:107">
      <c r="CE2472" s="27"/>
      <c r="CQ2472" s="27"/>
      <c r="DC2472" s="27"/>
    </row>
    <row r="2473" spans="83:107">
      <c r="CE2473" s="27"/>
      <c r="CQ2473" s="27"/>
      <c r="DC2473" s="27"/>
    </row>
    <row r="2474" spans="83:107">
      <c r="CE2474" s="27"/>
      <c r="CQ2474" s="27"/>
      <c r="DC2474" s="27"/>
    </row>
    <row r="2475" spans="83:107">
      <c r="CE2475" s="27"/>
      <c r="CQ2475" s="27"/>
      <c r="DC2475" s="27"/>
    </row>
    <row r="2476" spans="83:107">
      <c r="CE2476" s="27"/>
      <c r="CQ2476" s="27"/>
      <c r="DC2476" s="27"/>
    </row>
    <row r="2477" spans="83:107">
      <c r="CE2477" s="27"/>
      <c r="CQ2477" s="27"/>
      <c r="DC2477" s="27"/>
    </row>
    <row r="2478" spans="83:107">
      <c r="CE2478" s="27"/>
      <c r="CQ2478" s="27"/>
      <c r="DC2478" s="27"/>
    </row>
    <row r="2479" spans="83:107">
      <c r="CE2479" s="27"/>
      <c r="CQ2479" s="27"/>
      <c r="DC2479" s="27"/>
    </row>
    <row r="2480" spans="83:107">
      <c r="CE2480" s="27"/>
      <c r="CQ2480" s="27"/>
      <c r="DC2480" s="27"/>
    </row>
    <row r="2481" spans="83:107">
      <c r="CE2481" s="27"/>
      <c r="CQ2481" s="27"/>
      <c r="DC2481" s="27"/>
    </row>
    <row r="2482" spans="83:107">
      <c r="CE2482" s="27"/>
      <c r="CQ2482" s="27"/>
      <c r="DC2482" s="27"/>
    </row>
    <row r="2483" spans="83:107">
      <c r="CE2483" s="27"/>
      <c r="CQ2483" s="27"/>
      <c r="DC2483" s="27"/>
    </row>
    <row r="2484" spans="83:107">
      <c r="CE2484" s="27"/>
      <c r="CQ2484" s="27"/>
      <c r="DC2484" s="27"/>
    </row>
    <row r="2485" spans="83:107">
      <c r="CE2485" s="27"/>
      <c r="CQ2485" s="27"/>
      <c r="DC2485" s="27"/>
    </row>
    <row r="2486" spans="83:107">
      <c r="CE2486" s="27"/>
      <c r="CQ2486" s="27"/>
      <c r="DC2486" s="27"/>
    </row>
    <row r="2487" spans="83:107">
      <c r="CE2487" s="27"/>
      <c r="CQ2487" s="27"/>
      <c r="DC2487" s="27"/>
    </row>
    <row r="2488" spans="83:107">
      <c r="CE2488" s="27"/>
      <c r="CQ2488" s="27"/>
      <c r="DC2488" s="27"/>
    </row>
    <row r="2489" spans="83:107">
      <c r="CE2489" s="27"/>
      <c r="CQ2489" s="27"/>
      <c r="DC2489" s="27"/>
    </row>
    <row r="2490" spans="83:107">
      <c r="CE2490" s="27"/>
      <c r="CQ2490" s="27"/>
      <c r="DC2490" s="27"/>
    </row>
    <row r="2491" spans="83:107">
      <c r="CE2491" s="27"/>
      <c r="CQ2491" s="27"/>
      <c r="DC2491" s="27"/>
    </row>
    <row r="2492" spans="83:107">
      <c r="CE2492" s="27"/>
      <c r="CQ2492" s="27"/>
      <c r="DC2492" s="27"/>
    </row>
    <row r="2493" spans="83:107">
      <c r="CE2493" s="27"/>
      <c r="CQ2493" s="27"/>
      <c r="DC2493" s="27"/>
    </row>
    <row r="2494" spans="83:107">
      <c r="CE2494" s="27"/>
      <c r="CQ2494" s="27"/>
      <c r="DC2494" s="27"/>
    </row>
    <row r="2495" spans="83:107">
      <c r="CE2495" s="27"/>
      <c r="CQ2495" s="27"/>
      <c r="DC2495" s="27"/>
    </row>
    <row r="2496" spans="83:107">
      <c r="CE2496" s="27"/>
      <c r="CQ2496" s="27"/>
      <c r="DC2496" s="27"/>
    </row>
    <row r="2497" spans="83:107">
      <c r="CE2497" s="27"/>
      <c r="CQ2497" s="27"/>
      <c r="DC2497" s="27"/>
    </row>
    <row r="2498" spans="83:107">
      <c r="CE2498" s="27"/>
      <c r="CQ2498" s="27"/>
      <c r="DC2498" s="27"/>
    </row>
    <row r="2499" spans="83:107">
      <c r="CE2499" s="27"/>
      <c r="CQ2499" s="27"/>
      <c r="DC2499" s="27"/>
    </row>
    <row r="2500" spans="83:107">
      <c r="CE2500" s="27"/>
      <c r="CQ2500" s="27"/>
      <c r="DC2500" s="27"/>
    </row>
    <row r="2501" spans="83:107">
      <c r="CE2501" s="27"/>
      <c r="CQ2501" s="27"/>
      <c r="DC2501" s="27"/>
    </row>
    <row r="2502" spans="83:107">
      <c r="CE2502" s="27"/>
      <c r="CQ2502" s="27"/>
      <c r="DC2502" s="27"/>
    </row>
    <row r="2503" spans="83:107">
      <c r="CE2503" s="27"/>
      <c r="CQ2503" s="27"/>
      <c r="DC2503" s="27"/>
    </row>
    <row r="2504" spans="83:107">
      <c r="CE2504" s="27"/>
      <c r="CQ2504" s="27"/>
      <c r="DC2504" s="27"/>
    </row>
    <row r="2505" spans="83:107">
      <c r="CE2505" s="27"/>
      <c r="CQ2505" s="27"/>
      <c r="DC2505" s="27"/>
    </row>
    <row r="2506" spans="83:107">
      <c r="CE2506" s="27"/>
      <c r="CQ2506" s="27"/>
      <c r="DC2506" s="27"/>
    </row>
    <row r="2507" spans="83:107">
      <c r="CE2507" s="27"/>
      <c r="CQ2507" s="27"/>
      <c r="DC2507" s="27"/>
    </row>
    <row r="2508" spans="83:107">
      <c r="CE2508" s="27"/>
      <c r="CQ2508" s="27"/>
      <c r="DC2508" s="27"/>
    </row>
    <row r="2509" spans="83:107">
      <c r="CE2509" s="27"/>
      <c r="CQ2509" s="27"/>
      <c r="DC2509" s="27"/>
    </row>
    <row r="2510" spans="83:107">
      <c r="CE2510" s="27"/>
      <c r="CQ2510" s="27"/>
      <c r="DC2510" s="27"/>
    </row>
    <row r="2511" spans="83:107">
      <c r="CE2511" s="27"/>
      <c r="CQ2511" s="27"/>
      <c r="DC2511" s="27"/>
    </row>
    <row r="2512" spans="83:107">
      <c r="CE2512" s="27"/>
      <c r="CQ2512" s="27"/>
      <c r="DC2512" s="27"/>
    </row>
    <row r="2513" spans="83:107">
      <c r="CE2513" s="27"/>
      <c r="CQ2513" s="27"/>
      <c r="DC2513" s="27"/>
    </row>
    <row r="2514" spans="83:107">
      <c r="CE2514" s="27"/>
      <c r="CQ2514" s="27"/>
      <c r="DC2514" s="27"/>
    </row>
    <row r="2515" spans="83:107">
      <c r="CE2515" s="27"/>
      <c r="CQ2515" s="27"/>
      <c r="DC2515" s="27"/>
    </row>
    <row r="2516" spans="83:107">
      <c r="CE2516" s="27"/>
      <c r="CQ2516" s="27"/>
      <c r="DC2516" s="27"/>
    </row>
    <row r="2517" spans="83:107">
      <c r="CE2517" s="27"/>
      <c r="CQ2517" s="27"/>
      <c r="DC2517" s="27"/>
    </row>
    <row r="2518" spans="83:107">
      <c r="CE2518" s="27"/>
      <c r="CQ2518" s="27"/>
      <c r="DC2518" s="27"/>
    </row>
    <row r="2519" spans="83:107">
      <c r="CE2519" s="27"/>
      <c r="CQ2519" s="27"/>
      <c r="DC2519" s="27"/>
    </row>
    <row r="2520" spans="83:107">
      <c r="CE2520" s="27"/>
      <c r="CQ2520" s="27"/>
      <c r="DC2520" s="27"/>
    </row>
    <row r="2521" spans="83:107">
      <c r="CE2521" s="27"/>
      <c r="CQ2521" s="27"/>
      <c r="DC2521" s="27"/>
    </row>
    <row r="2522" spans="83:107">
      <c r="CE2522" s="27"/>
      <c r="CQ2522" s="27"/>
      <c r="DC2522" s="27"/>
    </row>
    <row r="2523" spans="83:107">
      <c r="CE2523" s="27"/>
      <c r="CQ2523" s="27"/>
      <c r="DC2523" s="27"/>
    </row>
    <row r="2524" spans="83:107">
      <c r="CE2524" s="27"/>
      <c r="CQ2524" s="27"/>
      <c r="DC2524" s="27"/>
    </row>
    <row r="2525" spans="83:107">
      <c r="CE2525" s="27"/>
      <c r="CQ2525" s="27"/>
      <c r="DC2525" s="27"/>
    </row>
    <row r="2526" spans="83:107">
      <c r="CE2526" s="27"/>
      <c r="CQ2526" s="27"/>
      <c r="DC2526" s="27"/>
    </row>
    <row r="2527" spans="83:107">
      <c r="CE2527" s="27"/>
      <c r="CQ2527" s="27"/>
      <c r="DC2527" s="27"/>
    </row>
    <row r="2528" spans="83:107">
      <c r="CE2528" s="27"/>
      <c r="CQ2528" s="27"/>
      <c r="DC2528" s="27"/>
    </row>
    <row r="2529" spans="83:107">
      <c r="CE2529" s="27"/>
      <c r="CQ2529" s="27"/>
      <c r="DC2529" s="27"/>
    </row>
    <row r="2530" spans="83:107">
      <c r="CE2530" s="27"/>
      <c r="CQ2530" s="27"/>
      <c r="DC2530" s="27"/>
    </row>
    <row r="2531" spans="83:107">
      <c r="CE2531" s="27"/>
      <c r="CQ2531" s="27"/>
      <c r="DC2531" s="27"/>
    </row>
    <row r="2532" spans="83:107">
      <c r="CE2532" s="27"/>
      <c r="CQ2532" s="27"/>
      <c r="DC2532" s="27"/>
    </row>
    <row r="2533" spans="83:107">
      <c r="CE2533" s="27"/>
      <c r="CQ2533" s="27"/>
      <c r="DC2533" s="27"/>
    </row>
    <row r="2534" spans="83:107">
      <c r="CE2534" s="27"/>
      <c r="CQ2534" s="27"/>
      <c r="DC2534" s="27"/>
    </row>
    <row r="2535" spans="83:107">
      <c r="CE2535" s="27"/>
      <c r="CQ2535" s="27"/>
      <c r="DC2535" s="27"/>
    </row>
    <row r="2536" spans="83:107">
      <c r="CE2536" s="27"/>
      <c r="CQ2536" s="27"/>
      <c r="DC2536" s="27"/>
    </row>
    <row r="2537" spans="83:107">
      <c r="CE2537" s="27"/>
      <c r="CQ2537" s="27"/>
      <c r="DC2537" s="27"/>
    </row>
    <row r="2538" spans="83:107">
      <c r="CE2538" s="27"/>
      <c r="CQ2538" s="27"/>
      <c r="DC2538" s="27"/>
    </row>
    <row r="2539" spans="83:107">
      <c r="CE2539" s="27"/>
      <c r="CQ2539" s="27"/>
      <c r="DC2539" s="27"/>
    </row>
    <row r="2540" spans="83:107">
      <c r="CE2540" s="27"/>
      <c r="CQ2540" s="27"/>
      <c r="DC2540" s="27"/>
    </row>
    <row r="2541" spans="83:107">
      <c r="CE2541" s="27"/>
      <c r="CQ2541" s="27"/>
      <c r="DC2541" s="27"/>
    </row>
    <row r="2542" spans="83:107">
      <c r="CE2542" s="27"/>
      <c r="CQ2542" s="27"/>
      <c r="DC2542" s="27"/>
    </row>
    <row r="2543" spans="83:107">
      <c r="CE2543" s="27"/>
      <c r="CQ2543" s="27"/>
      <c r="DC2543" s="27"/>
    </row>
    <row r="2544" spans="83:107">
      <c r="CE2544" s="27"/>
      <c r="CQ2544" s="27"/>
      <c r="DC2544" s="27"/>
    </row>
    <row r="2545" spans="83:107">
      <c r="CE2545" s="27"/>
      <c r="CQ2545" s="27"/>
      <c r="DC2545" s="27"/>
    </row>
    <row r="2546" spans="83:107">
      <c r="CE2546" s="27"/>
      <c r="CQ2546" s="27"/>
      <c r="DC2546" s="27"/>
    </row>
    <row r="2547" spans="83:107">
      <c r="CE2547" s="27"/>
      <c r="CQ2547" s="27"/>
      <c r="DC2547" s="27"/>
    </row>
    <row r="2548" spans="83:107">
      <c r="CE2548" s="27"/>
      <c r="CQ2548" s="27"/>
      <c r="DC2548" s="27"/>
    </row>
    <row r="2549" spans="83:107">
      <c r="CE2549" s="27"/>
      <c r="CQ2549" s="27"/>
      <c r="DC2549" s="27"/>
    </row>
    <row r="2550" spans="83:107">
      <c r="CE2550" s="27"/>
      <c r="CQ2550" s="27"/>
      <c r="DC2550" s="27"/>
    </row>
    <row r="2551" spans="83:107">
      <c r="CE2551" s="27"/>
      <c r="CQ2551" s="27"/>
      <c r="DC2551" s="27"/>
    </row>
    <row r="2552" spans="83:107">
      <c r="CE2552" s="27"/>
      <c r="CQ2552" s="27"/>
      <c r="DC2552" s="27"/>
    </row>
    <row r="2553" spans="83:107">
      <c r="CE2553" s="27"/>
      <c r="CQ2553" s="27"/>
      <c r="DC2553" s="27"/>
    </row>
    <row r="2554" spans="83:107">
      <c r="CE2554" s="27"/>
      <c r="CQ2554" s="27"/>
      <c r="DC2554" s="27"/>
    </row>
    <row r="2555" spans="83:107">
      <c r="CE2555" s="27"/>
      <c r="CQ2555" s="27"/>
      <c r="DC2555" s="27"/>
    </row>
    <row r="2556" spans="83:107">
      <c r="CE2556" s="27"/>
      <c r="CQ2556" s="27"/>
      <c r="DC2556" s="27"/>
    </row>
    <row r="2557" spans="83:107">
      <c r="CE2557" s="27"/>
      <c r="CQ2557" s="27"/>
      <c r="DC2557" s="27"/>
    </row>
    <row r="2558" spans="83:107">
      <c r="CE2558" s="27"/>
      <c r="CQ2558" s="27"/>
      <c r="DC2558" s="27"/>
    </row>
    <row r="2559" spans="83:107">
      <c r="CE2559" s="27"/>
      <c r="CQ2559" s="27"/>
      <c r="DC2559" s="27"/>
    </row>
    <row r="2560" spans="83:107">
      <c r="CE2560" s="27"/>
      <c r="CQ2560" s="27"/>
      <c r="DC2560" s="27"/>
    </row>
    <row r="2561" spans="83:107">
      <c r="CE2561" s="27"/>
      <c r="CQ2561" s="27"/>
      <c r="DC2561" s="27"/>
    </row>
    <row r="2562" spans="83:107">
      <c r="CE2562" s="27"/>
      <c r="CQ2562" s="27"/>
      <c r="DC2562" s="27"/>
    </row>
    <row r="2563" spans="83:107">
      <c r="CE2563" s="27"/>
      <c r="CQ2563" s="27"/>
      <c r="DC2563" s="27"/>
    </row>
    <row r="2564" spans="83:107">
      <c r="CE2564" s="27"/>
      <c r="CQ2564" s="27"/>
      <c r="DC2564" s="27"/>
    </row>
    <row r="2565" spans="83:107">
      <c r="CE2565" s="27"/>
      <c r="CQ2565" s="27"/>
      <c r="DC2565" s="27"/>
    </row>
    <row r="2566" spans="83:107">
      <c r="CE2566" s="27"/>
      <c r="CQ2566" s="27"/>
      <c r="DC2566" s="27"/>
    </row>
    <row r="2567" spans="83:107">
      <c r="CE2567" s="27"/>
      <c r="CQ2567" s="27"/>
      <c r="DC2567" s="27"/>
    </row>
    <row r="2568" spans="83:107">
      <c r="CE2568" s="27"/>
      <c r="CQ2568" s="27"/>
      <c r="DC2568" s="27"/>
    </row>
    <row r="2569" spans="83:107">
      <c r="CE2569" s="27"/>
      <c r="CQ2569" s="27"/>
      <c r="DC2569" s="27"/>
    </row>
    <row r="2570" spans="83:107">
      <c r="CE2570" s="27"/>
      <c r="CQ2570" s="27"/>
      <c r="DC2570" s="27"/>
    </row>
    <row r="2571" spans="83:107">
      <c r="CE2571" s="27"/>
      <c r="CQ2571" s="27"/>
      <c r="DC2571" s="27"/>
    </row>
    <row r="2572" spans="83:107">
      <c r="CE2572" s="27"/>
      <c r="CQ2572" s="27"/>
      <c r="DC2572" s="27"/>
    </row>
    <row r="2573" spans="83:107">
      <c r="CE2573" s="27"/>
      <c r="CQ2573" s="27"/>
      <c r="DC2573" s="27"/>
    </row>
    <row r="2574" spans="83:107">
      <c r="CE2574" s="27"/>
      <c r="CQ2574" s="27"/>
      <c r="DC2574" s="27"/>
    </row>
    <row r="2575" spans="83:107">
      <c r="CE2575" s="27"/>
      <c r="CQ2575" s="27"/>
      <c r="DC2575" s="27"/>
    </row>
    <row r="2576" spans="83:107">
      <c r="CE2576" s="27"/>
      <c r="CQ2576" s="27"/>
      <c r="DC2576" s="27"/>
    </row>
    <row r="2577" spans="83:107">
      <c r="CE2577" s="27"/>
      <c r="CQ2577" s="27"/>
      <c r="DC2577" s="27"/>
    </row>
    <row r="2578" spans="83:107">
      <c r="CE2578" s="27"/>
      <c r="CQ2578" s="27"/>
      <c r="DC2578" s="27"/>
    </row>
    <row r="2579" spans="83:107">
      <c r="CE2579" s="27"/>
      <c r="CQ2579" s="27"/>
      <c r="DC2579" s="27"/>
    </row>
    <row r="2580" spans="83:107">
      <c r="CE2580" s="27"/>
      <c r="CQ2580" s="27"/>
      <c r="DC2580" s="27"/>
    </row>
    <row r="2581" spans="83:107">
      <c r="CE2581" s="27"/>
      <c r="CQ2581" s="27"/>
      <c r="DC2581" s="27"/>
    </row>
    <row r="2582" spans="83:107">
      <c r="CE2582" s="27"/>
      <c r="CQ2582" s="27"/>
      <c r="DC2582" s="27"/>
    </row>
    <row r="2583" spans="83:107">
      <c r="CE2583" s="27"/>
      <c r="CQ2583" s="27"/>
      <c r="DC2583" s="27"/>
    </row>
    <row r="2584" spans="83:107">
      <c r="CE2584" s="27"/>
      <c r="CQ2584" s="27"/>
      <c r="DC2584" s="27"/>
    </row>
    <row r="2585" spans="83:107">
      <c r="CE2585" s="27"/>
      <c r="CQ2585" s="27"/>
      <c r="DC2585" s="27"/>
    </row>
    <row r="2586" spans="83:107">
      <c r="CE2586" s="27"/>
      <c r="CQ2586" s="27"/>
      <c r="DC2586" s="27"/>
    </row>
    <row r="2587" spans="83:107">
      <c r="CE2587" s="27"/>
      <c r="CQ2587" s="27"/>
      <c r="DC2587" s="27"/>
    </row>
    <row r="2588" spans="83:107">
      <c r="CE2588" s="27"/>
      <c r="CQ2588" s="27"/>
      <c r="DC2588" s="27"/>
    </row>
    <row r="2589" spans="83:107">
      <c r="CE2589" s="27"/>
      <c r="CQ2589" s="27"/>
      <c r="DC2589" s="27"/>
    </row>
    <row r="2590" spans="83:107">
      <c r="CE2590" s="27"/>
      <c r="CQ2590" s="27"/>
      <c r="DC2590" s="27"/>
    </row>
    <row r="2591" spans="83:107">
      <c r="CE2591" s="27"/>
      <c r="CQ2591" s="27"/>
      <c r="DC2591" s="27"/>
    </row>
    <row r="2592" spans="83:107">
      <c r="CE2592" s="27"/>
      <c r="CQ2592" s="27"/>
      <c r="DC2592" s="27"/>
    </row>
    <row r="2593" spans="83:107">
      <c r="CE2593" s="27"/>
      <c r="CQ2593" s="27"/>
      <c r="DC2593" s="27"/>
    </row>
    <row r="2594" spans="83:107">
      <c r="CE2594" s="27"/>
      <c r="CQ2594" s="27"/>
      <c r="DC2594" s="27"/>
    </row>
    <row r="2595" spans="83:107">
      <c r="CE2595" s="27"/>
      <c r="CQ2595" s="27"/>
      <c r="DC2595" s="27"/>
    </row>
    <row r="2596" spans="83:107">
      <c r="CE2596" s="27"/>
      <c r="CQ2596" s="27"/>
      <c r="DC2596" s="27"/>
    </row>
    <row r="2597" spans="83:107">
      <c r="CE2597" s="27"/>
      <c r="CQ2597" s="27"/>
      <c r="DC2597" s="27"/>
    </row>
    <row r="2598" spans="83:107">
      <c r="CE2598" s="27"/>
      <c r="CQ2598" s="27"/>
      <c r="DC2598" s="27"/>
    </row>
    <row r="2599" spans="83:107">
      <c r="CE2599" s="27"/>
      <c r="CQ2599" s="27"/>
      <c r="DC2599" s="27"/>
    </row>
    <row r="2600" spans="83:107">
      <c r="CE2600" s="27"/>
      <c r="CQ2600" s="27"/>
      <c r="DC2600" s="27"/>
    </row>
    <row r="2601" spans="83:107">
      <c r="CE2601" s="27"/>
      <c r="CQ2601" s="27"/>
      <c r="DC2601" s="27"/>
    </row>
    <row r="2602" spans="83:107">
      <c r="CE2602" s="27"/>
      <c r="CQ2602" s="27"/>
      <c r="DC2602" s="27"/>
    </row>
    <row r="2603" spans="83:107">
      <c r="CE2603" s="27"/>
      <c r="CQ2603" s="27"/>
      <c r="DC2603" s="27"/>
    </row>
    <row r="2604" spans="83:107">
      <c r="CE2604" s="27"/>
      <c r="CQ2604" s="27"/>
      <c r="DC2604" s="27"/>
    </row>
    <row r="2605" spans="83:107">
      <c r="CE2605" s="27"/>
      <c r="CQ2605" s="27"/>
      <c r="DC2605" s="27"/>
    </row>
    <row r="2606" spans="83:107">
      <c r="CE2606" s="27"/>
      <c r="CQ2606" s="27"/>
      <c r="DC2606" s="27"/>
    </row>
    <row r="2607" spans="83:107">
      <c r="CE2607" s="27"/>
      <c r="CQ2607" s="27"/>
      <c r="DC2607" s="27"/>
    </row>
    <row r="2608" spans="83:107">
      <c r="CE2608" s="27"/>
      <c r="CQ2608" s="27"/>
      <c r="DC2608" s="27"/>
    </row>
    <row r="2609" spans="83:107">
      <c r="CE2609" s="27"/>
      <c r="CQ2609" s="27"/>
      <c r="DC2609" s="27"/>
    </row>
    <row r="2610" spans="83:107">
      <c r="CE2610" s="27"/>
      <c r="CQ2610" s="27"/>
      <c r="DC2610" s="27"/>
    </row>
    <row r="2611" spans="83:107">
      <c r="CE2611" s="27"/>
      <c r="CQ2611" s="27"/>
      <c r="DC2611" s="27"/>
    </row>
    <row r="2612" spans="83:107">
      <c r="CE2612" s="27"/>
      <c r="CQ2612" s="27"/>
      <c r="DC2612" s="27"/>
    </row>
    <row r="2613" spans="83:107">
      <c r="CE2613" s="27"/>
      <c r="CQ2613" s="27"/>
      <c r="DC2613" s="27"/>
    </row>
    <row r="2614" spans="83:107">
      <c r="CE2614" s="27"/>
      <c r="CQ2614" s="27"/>
      <c r="DC2614" s="27"/>
    </row>
    <row r="2615" spans="83:107">
      <c r="CE2615" s="27"/>
      <c r="CQ2615" s="27"/>
      <c r="DC2615" s="27"/>
    </row>
    <row r="2616" spans="83:107">
      <c r="CE2616" s="27"/>
      <c r="CQ2616" s="27"/>
      <c r="DC2616" s="27"/>
    </row>
    <row r="2617" spans="83:107">
      <c r="CE2617" s="27"/>
      <c r="CQ2617" s="27"/>
      <c r="DC2617" s="27"/>
    </row>
    <row r="2618" spans="83:107">
      <c r="CE2618" s="27"/>
      <c r="CQ2618" s="27"/>
      <c r="DC2618" s="27"/>
    </row>
    <row r="2619" spans="83:107">
      <c r="CE2619" s="27"/>
      <c r="CQ2619" s="27"/>
      <c r="DC2619" s="27"/>
    </row>
    <row r="2620" spans="83:107">
      <c r="CE2620" s="27"/>
      <c r="CQ2620" s="27"/>
      <c r="DC2620" s="27"/>
    </row>
    <row r="2621" spans="83:107">
      <c r="CE2621" s="27"/>
      <c r="CQ2621" s="27"/>
      <c r="DC2621" s="27"/>
    </row>
    <row r="2622" spans="83:107">
      <c r="CE2622" s="27"/>
      <c r="CQ2622" s="27"/>
      <c r="DC2622" s="27"/>
    </row>
    <row r="2623" spans="83:107">
      <c r="CE2623" s="27"/>
      <c r="CQ2623" s="27"/>
      <c r="DC2623" s="27"/>
    </row>
    <row r="2624" spans="83:107">
      <c r="CE2624" s="27"/>
      <c r="CQ2624" s="27"/>
      <c r="DC2624" s="27"/>
    </row>
    <row r="2625" spans="83:107">
      <c r="CE2625" s="27"/>
      <c r="CQ2625" s="27"/>
      <c r="DC2625" s="27"/>
    </row>
    <row r="2626" spans="83:107">
      <c r="CE2626" s="27"/>
      <c r="CQ2626" s="27"/>
      <c r="DC2626" s="27"/>
    </row>
    <row r="2627" spans="83:107">
      <c r="CE2627" s="27"/>
      <c r="CQ2627" s="27"/>
      <c r="DC2627" s="27"/>
    </row>
    <row r="2628" spans="83:107">
      <c r="CE2628" s="27"/>
      <c r="CQ2628" s="27"/>
      <c r="DC2628" s="27"/>
    </row>
    <row r="2629" spans="83:107">
      <c r="CE2629" s="27"/>
      <c r="CQ2629" s="27"/>
      <c r="DC2629" s="27"/>
    </row>
    <row r="2630" spans="83:107">
      <c r="CE2630" s="27"/>
      <c r="CQ2630" s="27"/>
      <c r="DC2630" s="27"/>
    </row>
    <row r="2631" spans="83:107">
      <c r="CE2631" s="27"/>
      <c r="CQ2631" s="27"/>
      <c r="DC2631" s="27"/>
    </row>
    <row r="2632" spans="83:107">
      <c r="CE2632" s="27"/>
      <c r="CQ2632" s="27"/>
      <c r="DC2632" s="27"/>
    </row>
    <row r="2633" spans="83:107">
      <c r="CE2633" s="27"/>
      <c r="CQ2633" s="27"/>
      <c r="DC2633" s="27"/>
    </row>
    <row r="2634" spans="83:107">
      <c r="CE2634" s="27"/>
      <c r="CQ2634" s="27"/>
      <c r="DC2634" s="27"/>
    </row>
    <row r="2635" spans="83:107">
      <c r="CE2635" s="27"/>
      <c r="CQ2635" s="27"/>
      <c r="DC2635" s="27"/>
    </row>
    <row r="2636" spans="83:107">
      <c r="CE2636" s="27"/>
      <c r="CQ2636" s="27"/>
      <c r="DC2636" s="27"/>
    </row>
    <row r="2637" spans="83:107">
      <c r="CE2637" s="27"/>
      <c r="CQ2637" s="27"/>
      <c r="DC2637" s="27"/>
    </row>
    <row r="2638" spans="83:107">
      <c r="CE2638" s="27"/>
      <c r="CQ2638" s="27"/>
      <c r="DC2638" s="27"/>
    </row>
    <row r="2639" spans="83:107">
      <c r="CE2639" s="27"/>
      <c r="CQ2639" s="27"/>
      <c r="DC2639" s="27"/>
    </row>
    <row r="2640" spans="83:107">
      <c r="CE2640" s="27"/>
      <c r="CQ2640" s="27"/>
      <c r="DC2640" s="27"/>
    </row>
    <row r="2641" spans="83:107">
      <c r="CE2641" s="27"/>
      <c r="CQ2641" s="27"/>
      <c r="DC2641" s="27"/>
    </row>
    <row r="2642" spans="83:107">
      <c r="CE2642" s="27"/>
      <c r="CQ2642" s="27"/>
      <c r="DC2642" s="27"/>
    </row>
    <row r="2643" spans="83:107">
      <c r="CE2643" s="27"/>
      <c r="CQ2643" s="27"/>
      <c r="DC2643" s="27"/>
    </row>
    <row r="2644" spans="83:107">
      <c r="CE2644" s="27"/>
      <c r="CQ2644" s="27"/>
      <c r="DC2644" s="27"/>
    </row>
    <row r="2645" spans="83:107">
      <c r="CE2645" s="27"/>
      <c r="CQ2645" s="27"/>
      <c r="DC2645" s="27"/>
    </row>
    <row r="2646" spans="83:107">
      <c r="CE2646" s="27"/>
      <c r="CQ2646" s="27"/>
      <c r="DC2646" s="27"/>
    </row>
    <row r="2647" spans="83:107">
      <c r="CE2647" s="27"/>
      <c r="CQ2647" s="27"/>
      <c r="DC2647" s="27"/>
    </row>
    <row r="2648" spans="83:107">
      <c r="CE2648" s="27"/>
      <c r="CQ2648" s="27"/>
      <c r="DC2648" s="27"/>
    </row>
    <row r="2649" spans="83:107">
      <c r="CE2649" s="27"/>
      <c r="CQ2649" s="27"/>
      <c r="DC2649" s="27"/>
    </row>
    <row r="2650" spans="83:107">
      <c r="CE2650" s="27"/>
      <c r="CQ2650" s="27"/>
      <c r="DC2650" s="27"/>
    </row>
    <row r="2651" spans="83:107">
      <c r="CE2651" s="27"/>
      <c r="CQ2651" s="27"/>
      <c r="DC2651" s="27"/>
    </row>
    <row r="2652" spans="83:107">
      <c r="CE2652" s="27"/>
      <c r="CQ2652" s="27"/>
      <c r="DC2652" s="27"/>
    </row>
    <row r="2653" spans="83:107">
      <c r="CE2653" s="27"/>
      <c r="CQ2653" s="27"/>
      <c r="DC2653" s="27"/>
    </row>
    <row r="2654" spans="83:107">
      <c r="CE2654" s="27"/>
      <c r="CQ2654" s="27"/>
      <c r="DC2654" s="27"/>
    </row>
    <row r="2655" spans="83:107">
      <c r="CE2655" s="27"/>
      <c r="CQ2655" s="27"/>
      <c r="DC2655" s="27"/>
    </row>
    <row r="2656" spans="83:107">
      <c r="CE2656" s="27"/>
      <c r="CQ2656" s="27"/>
      <c r="DC2656" s="27"/>
    </row>
    <row r="2657" spans="83:107">
      <c r="CE2657" s="27"/>
      <c r="CQ2657" s="27"/>
      <c r="DC2657" s="27"/>
    </row>
    <row r="2658" spans="83:107">
      <c r="CE2658" s="27"/>
      <c r="CQ2658" s="27"/>
      <c r="DC2658" s="27"/>
    </row>
    <row r="2659" spans="83:107">
      <c r="CE2659" s="27"/>
      <c r="CQ2659" s="27"/>
      <c r="DC2659" s="27"/>
    </row>
    <row r="2660" spans="83:107">
      <c r="CE2660" s="27"/>
      <c r="CQ2660" s="27"/>
      <c r="DC2660" s="27"/>
    </row>
    <row r="2661" spans="83:107">
      <c r="CE2661" s="27"/>
      <c r="CQ2661" s="27"/>
      <c r="DC2661" s="27"/>
    </row>
    <row r="2662" spans="83:107">
      <c r="CE2662" s="27"/>
      <c r="CQ2662" s="27"/>
      <c r="DC2662" s="27"/>
    </row>
    <row r="2663" spans="83:107">
      <c r="CE2663" s="27"/>
      <c r="CQ2663" s="27"/>
      <c r="DC2663" s="27"/>
    </row>
    <row r="2664" spans="83:107">
      <c r="CE2664" s="27"/>
      <c r="CQ2664" s="27"/>
      <c r="DC2664" s="27"/>
    </row>
    <row r="2665" spans="83:107">
      <c r="CE2665" s="27"/>
      <c r="CQ2665" s="27"/>
      <c r="DC2665" s="27"/>
    </row>
    <row r="2666" spans="83:107">
      <c r="CE2666" s="27"/>
      <c r="CQ2666" s="27"/>
      <c r="DC2666" s="27"/>
    </row>
    <row r="2667" spans="83:107">
      <c r="CE2667" s="27"/>
      <c r="CQ2667" s="27"/>
      <c r="DC2667" s="27"/>
    </row>
    <row r="2668" spans="83:107">
      <c r="CE2668" s="27"/>
      <c r="CQ2668" s="27"/>
      <c r="DC2668" s="27"/>
    </row>
    <row r="2669" spans="83:107">
      <c r="CE2669" s="27"/>
      <c r="CQ2669" s="27"/>
      <c r="DC2669" s="27"/>
    </row>
    <row r="2670" spans="83:107">
      <c r="CE2670" s="27"/>
      <c r="CQ2670" s="27"/>
      <c r="DC2670" s="27"/>
    </row>
    <row r="2671" spans="83:107">
      <c r="CE2671" s="27"/>
      <c r="CQ2671" s="27"/>
      <c r="DC2671" s="27"/>
    </row>
    <row r="2672" spans="83:107">
      <c r="CE2672" s="27"/>
      <c r="CQ2672" s="27"/>
      <c r="DC2672" s="27"/>
    </row>
    <row r="2673" spans="83:107">
      <c r="CE2673" s="27"/>
      <c r="CQ2673" s="27"/>
      <c r="DC2673" s="27"/>
    </row>
    <row r="2674" spans="83:107">
      <c r="CE2674" s="27"/>
      <c r="CQ2674" s="27"/>
      <c r="DC2674" s="27"/>
    </row>
    <row r="2675" spans="83:107">
      <c r="CE2675" s="27"/>
      <c r="CQ2675" s="27"/>
      <c r="DC2675" s="27"/>
    </row>
    <row r="2676" spans="83:107">
      <c r="CE2676" s="27"/>
      <c r="CQ2676" s="27"/>
      <c r="DC2676" s="27"/>
    </row>
    <row r="2677" spans="83:107">
      <c r="CE2677" s="27"/>
      <c r="CQ2677" s="27"/>
      <c r="DC2677" s="27"/>
    </row>
    <row r="2678" spans="83:107">
      <c r="CE2678" s="27"/>
      <c r="CQ2678" s="27"/>
      <c r="DC2678" s="27"/>
    </row>
    <row r="2679" spans="83:107">
      <c r="CE2679" s="27"/>
      <c r="CQ2679" s="27"/>
      <c r="DC2679" s="27"/>
    </row>
    <row r="2680" spans="83:107">
      <c r="CE2680" s="27"/>
      <c r="CQ2680" s="27"/>
      <c r="DC2680" s="27"/>
    </row>
    <row r="2681" spans="83:107">
      <c r="CE2681" s="27"/>
      <c r="CQ2681" s="27"/>
      <c r="DC2681" s="27"/>
    </row>
    <row r="2682" spans="83:107">
      <c r="CE2682" s="27"/>
      <c r="CQ2682" s="27"/>
      <c r="DC2682" s="27"/>
    </row>
    <row r="2683" spans="83:107">
      <c r="CE2683" s="27"/>
      <c r="CQ2683" s="27"/>
      <c r="DC2683" s="27"/>
    </row>
    <row r="2684" spans="83:107">
      <c r="CE2684" s="27"/>
      <c r="CQ2684" s="27"/>
      <c r="DC2684" s="27"/>
    </row>
    <row r="2685" spans="83:107">
      <c r="CE2685" s="27"/>
      <c r="CQ2685" s="27"/>
      <c r="DC2685" s="27"/>
    </row>
    <row r="2686" spans="83:107">
      <c r="CE2686" s="27"/>
      <c r="CQ2686" s="27"/>
      <c r="DC2686" s="27"/>
    </row>
    <row r="2687" spans="83:107">
      <c r="CE2687" s="27"/>
      <c r="CQ2687" s="27"/>
      <c r="DC2687" s="27"/>
    </row>
    <row r="2688" spans="83:107">
      <c r="CE2688" s="27"/>
      <c r="CQ2688" s="27"/>
      <c r="DC2688" s="27"/>
    </row>
    <row r="2689" spans="83:107">
      <c r="CE2689" s="27"/>
      <c r="CQ2689" s="27"/>
      <c r="DC2689" s="27"/>
    </row>
    <row r="2690" spans="83:107">
      <c r="CE2690" s="27"/>
      <c r="CQ2690" s="27"/>
      <c r="DC2690" s="27"/>
    </row>
    <row r="2691" spans="83:107">
      <c r="CE2691" s="27"/>
      <c r="CQ2691" s="27"/>
      <c r="DC2691" s="27"/>
    </row>
    <row r="2692" spans="83:107">
      <c r="CE2692" s="27"/>
      <c r="CQ2692" s="27"/>
      <c r="DC2692" s="27"/>
    </row>
    <row r="2693" spans="83:107">
      <c r="CE2693" s="27"/>
      <c r="CQ2693" s="27"/>
      <c r="DC2693" s="27"/>
    </row>
    <row r="2694" spans="83:107">
      <c r="CE2694" s="27"/>
      <c r="CQ2694" s="27"/>
      <c r="DC2694" s="27"/>
    </row>
    <row r="2695" spans="83:107">
      <c r="CE2695" s="27"/>
      <c r="CQ2695" s="27"/>
      <c r="DC2695" s="27"/>
    </row>
    <row r="2696" spans="83:107">
      <c r="CE2696" s="27"/>
      <c r="CQ2696" s="27"/>
      <c r="DC2696" s="27"/>
    </row>
    <row r="2697" spans="83:107">
      <c r="CE2697" s="27"/>
      <c r="CQ2697" s="27"/>
      <c r="DC2697" s="27"/>
    </row>
    <row r="2698" spans="83:107">
      <c r="CE2698" s="27"/>
      <c r="CQ2698" s="27"/>
      <c r="DC2698" s="27"/>
    </row>
    <row r="2699" spans="83:107">
      <c r="CE2699" s="27"/>
      <c r="CQ2699" s="27"/>
      <c r="DC2699" s="27"/>
    </row>
    <row r="2700" spans="83:107">
      <c r="CE2700" s="27"/>
      <c r="CQ2700" s="27"/>
      <c r="DC2700" s="27"/>
    </row>
    <row r="2701" spans="83:107">
      <c r="CE2701" s="27"/>
      <c r="CQ2701" s="27"/>
      <c r="DC2701" s="27"/>
    </row>
    <row r="2702" spans="83:107">
      <c r="CE2702" s="27"/>
      <c r="CQ2702" s="27"/>
      <c r="DC2702" s="27"/>
    </row>
    <row r="2703" spans="83:107">
      <c r="CE2703" s="27"/>
      <c r="CQ2703" s="27"/>
      <c r="DC2703" s="27"/>
    </row>
    <row r="2704" spans="83:107">
      <c r="CE2704" s="27"/>
      <c r="CQ2704" s="27"/>
      <c r="DC2704" s="27"/>
    </row>
    <row r="2705" spans="83:107">
      <c r="CE2705" s="27"/>
      <c r="CQ2705" s="27"/>
      <c r="DC2705" s="27"/>
    </row>
    <row r="2706" spans="83:107">
      <c r="CE2706" s="27"/>
      <c r="CQ2706" s="27"/>
      <c r="DC2706" s="27"/>
    </row>
    <row r="2707" spans="83:107">
      <c r="CE2707" s="27"/>
      <c r="CQ2707" s="27"/>
      <c r="DC2707" s="27"/>
    </row>
    <row r="2708" spans="83:107">
      <c r="CE2708" s="27"/>
      <c r="CQ2708" s="27"/>
      <c r="DC2708" s="27"/>
    </row>
    <row r="2709" spans="83:107">
      <c r="CE2709" s="27"/>
      <c r="CQ2709" s="27"/>
      <c r="DC2709" s="27"/>
    </row>
    <row r="2710" spans="83:107">
      <c r="CE2710" s="27"/>
      <c r="CQ2710" s="27"/>
      <c r="DC2710" s="27"/>
    </row>
    <row r="2711" spans="83:107">
      <c r="CE2711" s="27"/>
      <c r="CQ2711" s="27"/>
      <c r="DC2711" s="27"/>
    </row>
    <row r="2712" spans="83:107">
      <c r="CE2712" s="27"/>
      <c r="CQ2712" s="27"/>
      <c r="DC2712" s="27"/>
    </row>
    <row r="2713" spans="83:107">
      <c r="CE2713" s="27"/>
      <c r="CQ2713" s="27"/>
      <c r="DC2713" s="27"/>
    </row>
    <row r="2714" spans="83:107">
      <c r="CE2714" s="27"/>
      <c r="CQ2714" s="27"/>
      <c r="DC2714" s="27"/>
    </row>
    <row r="2715" spans="83:107">
      <c r="CE2715" s="27"/>
      <c r="CQ2715" s="27"/>
      <c r="DC2715" s="27"/>
    </row>
    <row r="2716" spans="83:107">
      <c r="CE2716" s="27"/>
      <c r="CQ2716" s="27"/>
      <c r="DC2716" s="27"/>
    </row>
    <row r="2717" spans="83:107">
      <c r="CE2717" s="27"/>
      <c r="CQ2717" s="27"/>
      <c r="DC2717" s="27"/>
    </row>
    <row r="2718" spans="83:107">
      <c r="CE2718" s="27"/>
      <c r="CQ2718" s="27"/>
      <c r="DC2718" s="27"/>
    </row>
    <row r="2719" spans="83:107">
      <c r="CE2719" s="27"/>
      <c r="CQ2719" s="27"/>
      <c r="DC2719" s="27"/>
    </row>
    <row r="2720" spans="83:107">
      <c r="CE2720" s="27"/>
      <c r="CQ2720" s="27"/>
      <c r="DC2720" s="27"/>
    </row>
    <row r="2721" spans="83:107">
      <c r="CE2721" s="27"/>
      <c r="CQ2721" s="27"/>
      <c r="DC2721" s="27"/>
    </row>
    <row r="2722" spans="83:107">
      <c r="CE2722" s="27"/>
      <c r="CQ2722" s="27"/>
      <c r="DC2722" s="27"/>
    </row>
    <row r="2723" spans="83:107">
      <c r="CE2723" s="27"/>
      <c r="CQ2723" s="27"/>
      <c r="DC2723" s="27"/>
    </row>
    <row r="2724" spans="83:107">
      <c r="CE2724" s="27"/>
      <c r="CQ2724" s="27"/>
      <c r="DC2724" s="27"/>
    </row>
    <row r="2725" spans="83:107">
      <c r="CE2725" s="27"/>
      <c r="CQ2725" s="27"/>
      <c r="DC2725" s="27"/>
    </row>
    <row r="2726" spans="83:107">
      <c r="CE2726" s="27"/>
      <c r="CQ2726" s="27"/>
      <c r="DC2726" s="27"/>
    </row>
    <row r="2727" spans="83:107">
      <c r="CE2727" s="27"/>
      <c r="CQ2727" s="27"/>
      <c r="DC2727" s="27"/>
    </row>
    <row r="2728" spans="83:107">
      <c r="CE2728" s="27"/>
      <c r="CQ2728" s="27"/>
      <c r="DC2728" s="27"/>
    </row>
    <row r="2729" spans="83:107">
      <c r="CE2729" s="27"/>
      <c r="CQ2729" s="27"/>
      <c r="DC2729" s="27"/>
    </row>
    <row r="2730" spans="83:107">
      <c r="CE2730" s="27"/>
      <c r="CQ2730" s="27"/>
      <c r="DC2730" s="27"/>
    </row>
    <row r="2731" spans="83:107">
      <c r="CE2731" s="27"/>
      <c r="CQ2731" s="27"/>
      <c r="DC2731" s="27"/>
    </row>
    <row r="2732" spans="83:107">
      <c r="CE2732" s="27"/>
      <c r="CQ2732" s="27"/>
      <c r="DC2732" s="27"/>
    </row>
    <row r="2733" spans="83:107">
      <c r="CE2733" s="27"/>
      <c r="CQ2733" s="27"/>
      <c r="DC2733" s="27"/>
    </row>
    <row r="2734" spans="83:107">
      <c r="CE2734" s="27"/>
      <c r="CQ2734" s="27"/>
      <c r="DC2734" s="27"/>
    </row>
    <row r="2735" spans="83:107">
      <c r="CE2735" s="27"/>
      <c r="CQ2735" s="27"/>
      <c r="DC2735" s="27"/>
    </row>
    <row r="2736" spans="83:107">
      <c r="CE2736" s="27"/>
      <c r="CQ2736" s="27"/>
      <c r="DC2736" s="27"/>
    </row>
    <row r="2737" spans="83:107">
      <c r="CE2737" s="27"/>
      <c r="CQ2737" s="27"/>
      <c r="DC2737" s="27"/>
    </row>
    <row r="2738" spans="83:107">
      <c r="CE2738" s="27"/>
      <c r="CQ2738" s="27"/>
      <c r="DC2738" s="27"/>
    </row>
    <row r="2739" spans="83:107">
      <c r="CE2739" s="27"/>
      <c r="CQ2739" s="27"/>
      <c r="DC2739" s="27"/>
    </row>
    <row r="2740" spans="83:107">
      <c r="CE2740" s="27"/>
      <c r="CQ2740" s="27"/>
      <c r="DC2740" s="27"/>
    </row>
    <row r="2741" spans="83:107">
      <c r="CE2741" s="27"/>
      <c r="CQ2741" s="27"/>
      <c r="DC2741" s="27"/>
    </row>
    <row r="2742" spans="83:107">
      <c r="CE2742" s="27"/>
      <c r="CQ2742" s="27"/>
      <c r="DC2742" s="27"/>
    </row>
    <row r="2743" spans="83:107">
      <c r="CE2743" s="27"/>
      <c r="CQ2743" s="27"/>
      <c r="DC2743" s="27"/>
    </row>
    <row r="2744" spans="83:107">
      <c r="CE2744" s="27"/>
      <c r="CQ2744" s="27"/>
      <c r="DC2744" s="27"/>
    </row>
    <row r="2745" spans="83:107">
      <c r="CE2745" s="27"/>
      <c r="CQ2745" s="27"/>
      <c r="DC2745" s="27"/>
    </row>
    <row r="2746" spans="83:107">
      <c r="CE2746" s="27"/>
      <c r="CQ2746" s="27"/>
      <c r="DC2746" s="27"/>
    </row>
    <row r="2747" spans="83:107">
      <c r="CE2747" s="27"/>
      <c r="CQ2747" s="27"/>
      <c r="DC2747" s="27"/>
    </row>
    <row r="2748" spans="83:107">
      <c r="CE2748" s="27"/>
      <c r="CQ2748" s="27"/>
      <c r="DC2748" s="27"/>
    </row>
    <row r="2749" spans="83:107">
      <c r="CE2749" s="27"/>
      <c r="CQ2749" s="27"/>
      <c r="DC2749" s="27"/>
    </row>
    <row r="2750" spans="83:107">
      <c r="CE2750" s="27"/>
      <c r="CQ2750" s="27"/>
      <c r="DC2750" s="27"/>
    </row>
    <row r="2751" spans="83:107">
      <c r="CE2751" s="27"/>
      <c r="CQ2751" s="27"/>
      <c r="DC2751" s="27"/>
    </row>
    <row r="2752" spans="83:107">
      <c r="CE2752" s="27"/>
      <c r="CQ2752" s="27"/>
      <c r="DC2752" s="27"/>
    </row>
    <row r="2753" spans="83:107">
      <c r="CE2753" s="27"/>
      <c r="CQ2753" s="27"/>
      <c r="DC2753" s="27"/>
    </row>
    <row r="2754" spans="83:107">
      <c r="CE2754" s="27"/>
      <c r="CQ2754" s="27"/>
      <c r="DC2754" s="27"/>
    </row>
    <row r="2755" spans="83:107">
      <c r="CE2755" s="27"/>
      <c r="CQ2755" s="27"/>
      <c r="DC2755" s="27"/>
    </row>
    <row r="2756" spans="83:107">
      <c r="CE2756" s="27"/>
      <c r="CQ2756" s="27"/>
      <c r="DC2756" s="27"/>
    </row>
    <row r="2757" spans="83:107">
      <c r="CE2757" s="27"/>
      <c r="CQ2757" s="27"/>
      <c r="DC2757" s="27"/>
    </row>
    <row r="2758" spans="83:107">
      <c r="CE2758" s="27"/>
      <c r="CQ2758" s="27"/>
      <c r="DC2758" s="27"/>
    </row>
    <row r="2759" spans="83:107">
      <c r="CE2759" s="27"/>
      <c r="CQ2759" s="27"/>
      <c r="DC2759" s="27"/>
    </row>
    <row r="2760" spans="83:107">
      <c r="CE2760" s="27"/>
      <c r="CQ2760" s="27"/>
      <c r="DC2760" s="27"/>
    </row>
    <row r="2761" spans="83:107">
      <c r="CE2761" s="27"/>
      <c r="CQ2761" s="27"/>
      <c r="DC2761" s="27"/>
    </row>
    <row r="2762" spans="83:107">
      <c r="CE2762" s="27"/>
      <c r="CQ2762" s="27"/>
      <c r="DC2762" s="27"/>
    </row>
    <row r="2763" spans="83:107">
      <c r="CE2763" s="27"/>
      <c r="CQ2763" s="27"/>
      <c r="DC2763" s="27"/>
    </row>
    <row r="2764" spans="83:107">
      <c r="CE2764" s="27"/>
      <c r="CQ2764" s="27"/>
      <c r="DC2764" s="27"/>
    </row>
    <row r="2765" spans="83:107">
      <c r="CE2765" s="27"/>
      <c r="CQ2765" s="27"/>
      <c r="DC2765" s="27"/>
    </row>
    <row r="2766" spans="83:107">
      <c r="CE2766" s="27"/>
      <c r="CQ2766" s="27"/>
      <c r="DC2766" s="27"/>
    </row>
    <row r="2767" spans="83:107">
      <c r="CE2767" s="27"/>
      <c r="CQ2767" s="27"/>
      <c r="DC2767" s="27"/>
    </row>
    <row r="2768" spans="83:107">
      <c r="CE2768" s="27"/>
      <c r="CQ2768" s="27"/>
      <c r="DC2768" s="27"/>
    </row>
    <row r="2769" spans="83:107">
      <c r="CE2769" s="27"/>
      <c r="CQ2769" s="27"/>
      <c r="DC2769" s="27"/>
    </row>
    <row r="2770" spans="83:107">
      <c r="CE2770" s="27"/>
      <c r="CQ2770" s="27"/>
      <c r="DC2770" s="27"/>
    </row>
    <row r="2771" spans="83:107">
      <c r="CE2771" s="27"/>
      <c r="CQ2771" s="27"/>
      <c r="DC2771" s="27"/>
    </row>
    <row r="2772" spans="83:107">
      <c r="CE2772" s="27"/>
      <c r="CQ2772" s="27"/>
      <c r="DC2772" s="27"/>
    </row>
    <row r="2773" spans="83:107">
      <c r="CE2773" s="27"/>
      <c r="CQ2773" s="27"/>
      <c r="DC2773" s="27"/>
    </row>
    <row r="2774" spans="83:107">
      <c r="CE2774" s="27"/>
      <c r="CQ2774" s="27"/>
      <c r="DC2774" s="27"/>
    </row>
    <row r="2775" spans="83:107">
      <c r="CE2775" s="27"/>
      <c r="CQ2775" s="27"/>
      <c r="DC2775" s="27"/>
    </row>
    <row r="2776" spans="83:107">
      <c r="CE2776" s="27"/>
      <c r="CQ2776" s="27"/>
      <c r="DC2776" s="27"/>
    </row>
    <row r="2777" spans="83:107">
      <c r="CE2777" s="27"/>
      <c r="CQ2777" s="27"/>
      <c r="DC2777" s="27"/>
    </row>
    <row r="2778" spans="83:107">
      <c r="CE2778" s="27"/>
      <c r="CQ2778" s="27"/>
      <c r="DC2778" s="27"/>
    </row>
    <row r="2779" spans="83:107">
      <c r="CE2779" s="27"/>
      <c r="CQ2779" s="27"/>
      <c r="DC2779" s="27"/>
    </row>
    <row r="2780" spans="83:107">
      <c r="CE2780" s="27"/>
      <c r="CQ2780" s="27"/>
      <c r="DC2780" s="27"/>
    </row>
    <row r="2781" spans="83:107">
      <c r="CE2781" s="27"/>
      <c r="CQ2781" s="27"/>
      <c r="DC2781" s="27"/>
    </row>
    <row r="2782" spans="83:107">
      <c r="CE2782" s="27"/>
      <c r="CQ2782" s="27"/>
      <c r="DC2782" s="27"/>
    </row>
    <row r="2783" spans="83:107">
      <c r="CE2783" s="27"/>
      <c r="CQ2783" s="27"/>
      <c r="DC2783" s="27"/>
    </row>
    <row r="2784" spans="83:107">
      <c r="CE2784" s="27"/>
      <c r="CQ2784" s="27"/>
      <c r="DC2784" s="27"/>
    </row>
    <row r="2785" spans="83:107">
      <c r="CE2785" s="27"/>
      <c r="CQ2785" s="27"/>
      <c r="DC2785" s="27"/>
    </row>
    <row r="2786" spans="83:107">
      <c r="CE2786" s="27"/>
      <c r="CQ2786" s="27"/>
      <c r="DC2786" s="27"/>
    </row>
    <row r="2787" spans="83:107">
      <c r="CE2787" s="27"/>
      <c r="CQ2787" s="27"/>
      <c r="DC2787" s="27"/>
    </row>
    <row r="2788" spans="83:107">
      <c r="CE2788" s="27"/>
      <c r="CQ2788" s="27"/>
      <c r="DC2788" s="27"/>
    </row>
    <row r="2789" spans="83:107">
      <c r="CE2789" s="27"/>
      <c r="CQ2789" s="27"/>
      <c r="DC2789" s="27"/>
    </row>
    <row r="2790" spans="83:107">
      <c r="CE2790" s="27"/>
      <c r="CQ2790" s="27"/>
      <c r="DC2790" s="27"/>
    </row>
    <row r="2791" spans="83:107">
      <c r="CE2791" s="27"/>
      <c r="CQ2791" s="27"/>
      <c r="DC2791" s="27"/>
    </row>
    <row r="2792" spans="83:107">
      <c r="CE2792" s="27"/>
      <c r="CQ2792" s="27"/>
      <c r="DC2792" s="27"/>
    </row>
    <row r="2793" spans="83:107">
      <c r="CE2793" s="27"/>
      <c r="CQ2793" s="27"/>
      <c r="DC2793" s="27"/>
    </row>
    <row r="2794" spans="83:107">
      <c r="CE2794" s="27"/>
      <c r="CQ2794" s="27"/>
      <c r="DC2794" s="27"/>
    </row>
    <row r="2795" spans="83:107">
      <c r="CE2795" s="27"/>
      <c r="CQ2795" s="27"/>
      <c r="DC2795" s="27"/>
    </row>
    <row r="2796" spans="83:107">
      <c r="CE2796" s="27"/>
      <c r="CQ2796" s="27"/>
      <c r="DC2796" s="27"/>
    </row>
    <row r="2797" spans="83:107">
      <c r="CE2797" s="27"/>
      <c r="CQ2797" s="27"/>
      <c r="DC2797" s="27"/>
    </row>
    <row r="2798" spans="83:107">
      <c r="CE2798" s="27"/>
      <c r="CQ2798" s="27"/>
      <c r="DC2798" s="27"/>
    </row>
    <row r="2799" spans="83:107">
      <c r="CE2799" s="27"/>
      <c r="CQ2799" s="27"/>
      <c r="DC2799" s="27"/>
    </row>
    <row r="2800" spans="83:107">
      <c r="CE2800" s="27"/>
      <c r="CQ2800" s="27"/>
      <c r="DC2800" s="27"/>
    </row>
    <row r="2801" spans="83:107">
      <c r="CE2801" s="27"/>
      <c r="CQ2801" s="27"/>
      <c r="DC2801" s="27"/>
    </row>
    <row r="2802" spans="83:107">
      <c r="CE2802" s="27"/>
      <c r="CQ2802" s="27"/>
      <c r="DC2802" s="27"/>
    </row>
    <row r="2803" spans="83:107">
      <c r="CE2803" s="27"/>
      <c r="CQ2803" s="27"/>
      <c r="DC2803" s="27"/>
    </row>
    <row r="2804" spans="83:107">
      <c r="CE2804" s="27"/>
      <c r="CQ2804" s="27"/>
      <c r="DC2804" s="27"/>
    </row>
    <row r="2805" spans="83:107">
      <c r="CE2805" s="27"/>
      <c r="CQ2805" s="27"/>
      <c r="DC2805" s="27"/>
    </row>
    <row r="2806" spans="83:107">
      <c r="CE2806" s="27"/>
      <c r="CQ2806" s="27"/>
      <c r="DC2806" s="27"/>
    </row>
    <row r="2807" spans="83:107">
      <c r="CE2807" s="27"/>
      <c r="CQ2807" s="27"/>
      <c r="DC2807" s="27"/>
    </row>
    <row r="2808" spans="83:107">
      <c r="CE2808" s="27"/>
      <c r="CQ2808" s="27"/>
      <c r="DC2808" s="27"/>
    </row>
    <row r="2809" spans="83:107">
      <c r="CE2809" s="27"/>
      <c r="CQ2809" s="27"/>
      <c r="DC2809" s="27"/>
    </row>
    <row r="2810" spans="83:107">
      <c r="CE2810" s="27"/>
      <c r="CQ2810" s="27"/>
      <c r="DC2810" s="27"/>
    </row>
    <row r="2811" spans="83:107">
      <c r="CE2811" s="27"/>
      <c r="CQ2811" s="27"/>
      <c r="DC2811" s="27"/>
    </row>
    <row r="2812" spans="83:107">
      <c r="CE2812" s="27"/>
      <c r="CQ2812" s="27"/>
      <c r="DC2812" s="27"/>
    </row>
    <row r="2813" spans="83:107">
      <c r="CE2813" s="27"/>
      <c r="CQ2813" s="27"/>
      <c r="DC2813" s="27"/>
    </row>
    <row r="2814" spans="83:107">
      <c r="CE2814" s="27"/>
      <c r="CQ2814" s="27"/>
      <c r="DC2814" s="27"/>
    </row>
    <row r="2815" spans="83:107">
      <c r="CE2815" s="27"/>
      <c r="CQ2815" s="27"/>
      <c r="DC2815" s="27"/>
    </row>
    <row r="2816" spans="83:107">
      <c r="CE2816" s="27"/>
      <c r="CQ2816" s="27"/>
      <c r="DC2816" s="27"/>
    </row>
    <row r="2817" spans="83:107">
      <c r="CE2817" s="27"/>
      <c r="CQ2817" s="27"/>
      <c r="DC2817" s="27"/>
    </row>
    <row r="2818" spans="83:107">
      <c r="CE2818" s="27"/>
      <c r="CQ2818" s="27"/>
      <c r="DC2818" s="27"/>
    </row>
    <row r="2819" spans="83:107">
      <c r="CE2819" s="27"/>
      <c r="CQ2819" s="27"/>
      <c r="DC2819" s="27"/>
    </row>
    <row r="2820" spans="83:107">
      <c r="CE2820" s="27"/>
      <c r="CQ2820" s="27"/>
      <c r="DC2820" s="27"/>
    </row>
    <row r="2821" spans="83:107">
      <c r="CE2821" s="27"/>
      <c r="CQ2821" s="27"/>
      <c r="DC2821" s="27"/>
    </row>
    <row r="2822" spans="83:107">
      <c r="CE2822" s="27"/>
      <c r="CQ2822" s="27"/>
      <c r="DC2822" s="27"/>
    </row>
    <row r="2823" spans="83:107">
      <c r="CE2823" s="27"/>
      <c r="CQ2823" s="27"/>
      <c r="DC2823" s="27"/>
    </row>
    <row r="2824" spans="83:107">
      <c r="CE2824" s="27"/>
      <c r="CQ2824" s="27"/>
      <c r="DC2824" s="27"/>
    </row>
    <row r="2825" spans="83:107">
      <c r="CE2825" s="27"/>
      <c r="CQ2825" s="27"/>
      <c r="DC2825" s="27"/>
    </row>
    <row r="2826" spans="83:107">
      <c r="CE2826" s="27"/>
      <c r="CQ2826" s="27"/>
      <c r="DC2826" s="27"/>
    </row>
    <row r="2827" spans="83:107">
      <c r="CE2827" s="27"/>
      <c r="CQ2827" s="27"/>
      <c r="DC2827" s="27"/>
    </row>
    <row r="2828" spans="83:107">
      <c r="CE2828" s="27"/>
      <c r="CQ2828" s="27"/>
      <c r="DC2828" s="27"/>
    </row>
    <row r="2829" spans="83:107">
      <c r="CE2829" s="27"/>
      <c r="CQ2829" s="27"/>
      <c r="DC2829" s="27"/>
    </row>
    <row r="2830" spans="83:107">
      <c r="CE2830" s="27"/>
      <c r="CQ2830" s="27"/>
      <c r="DC2830" s="27"/>
    </row>
    <row r="2831" spans="83:107">
      <c r="CE2831" s="27"/>
      <c r="CQ2831" s="27"/>
      <c r="DC2831" s="27"/>
    </row>
    <row r="2832" spans="83:107">
      <c r="CE2832" s="27"/>
      <c r="CQ2832" s="27"/>
      <c r="DC2832" s="27"/>
    </row>
    <row r="2833" spans="83:107">
      <c r="CE2833" s="27"/>
      <c r="CQ2833" s="27"/>
      <c r="DC2833" s="27"/>
    </row>
    <row r="2834" spans="83:107">
      <c r="CE2834" s="27"/>
      <c r="CQ2834" s="27"/>
      <c r="DC2834" s="27"/>
    </row>
    <row r="2835" spans="83:107">
      <c r="CE2835" s="27"/>
      <c r="CQ2835" s="27"/>
      <c r="DC2835" s="27"/>
    </row>
    <row r="2836" spans="83:107">
      <c r="CE2836" s="27"/>
      <c r="CQ2836" s="27"/>
      <c r="DC2836" s="27"/>
    </row>
    <row r="2837" spans="83:107">
      <c r="CE2837" s="27"/>
      <c r="CQ2837" s="27"/>
      <c r="DC2837" s="27"/>
    </row>
    <row r="2838" spans="83:107">
      <c r="CE2838" s="27"/>
      <c r="CQ2838" s="27"/>
      <c r="DC2838" s="27"/>
    </row>
    <row r="2839" spans="83:107">
      <c r="CE2839" s="27"/>
      <c r="CQ2839" s="27"/>
      <c r="DC2839" s="27"/>
    </row>
    <row r="2840" spans="83:107">
      <c r="CE2840" s="27"/>
      <c r="CQ2840" s="27"/>
      <c r="DC2840" s="27"/>
    </row>
    <row r="2841" spans="83:107">
      <c r="CE2841" s="27"/>
      <c r="CQ2841" s="27"/>
      <c r="DC2841" s="27"/>
    </row>
    <row r="2842" spans="83:107">
      <c r="CE2842" s="27"/>
      <c r="CQ2842" s="27"/>
      <c r="DC2842" s="27"/>
    </row>
    <row r="2843" spans="83:107">
      <c r="CE2843" s="27"/>
      <c r="CQ2843" s="27"/>
      <c r="DC2843" s="27"/>
    </row>
    <row r="2844" spans="83:107">
      <c r="CE2844" s="27"/>
      <c r="CQ2844" s="27"/>
      <c r="DC2844" s="27"/>
    </row>
    <row r="2845" spans="83:107">
      <c r="CE2845" s="27"/>
      <c r="CQ2845" s="27"/>
      <c r="DC2845" s="27"/>
    </row>
    <row r="2846" spans="83:107">
      <c r="CE2846" s="27"/>
      <c r="CQ2846" s="27"/>
      <c r="DC2846" s="27"/>
    </row>
    <row r="2847" spans="83:107">
      <c r="CE2847" s="27"/>
      <c r="CQ2847" s="27"/>
      <c r="DC2847" s="27"/>
    </row>
    <row r="2848" spans="83:107">
      <c r="CE2848" s="27"/>
      <c r="CQ2848" s="27"/>
      <c r="DC2848" s="27"/>
    </row>
    <row r="2849" spans="83:107">
      <c r="CE2849" s="27"/>
      <c r="CQ2849" s="27"/>
      <c r="DC2849" s="27"/>
    </row>
    <row r="2850" spans="83:107">
      <c r="CE2850" s="27"/>
      <c r="CQ2850" s="27"/>
      <c r="DC2850" s="27"/>
    </row>
    <row r="2851" spans="83:107">
      <c r="CE2851" s="27"/>
      <c r="CQ2851" s="27"/>
      <c r="DC2851" s="27"/>
    </row>
    <row r="2852" spans="83:107">
      <c r="CE2852" s="27"/>
      <c r="CQ2852" s="27"/>
      <c r="DC2852" s="27"/>
    </row>
    <row r="2853" spans="83:107">
      <c r="CE2853" s="27"/>
      <c r="CQ2853" s="27"/>
      <c r="DC2853" s="27"/>
    </row>
    <row r="2854" spans="83:107">
      <c r="CE2854" s="27"/>
      <c r="CQ2854" s="27"/>
      <c r="DC2854" s="27"/>
    </row>
    <row r="2855" spans="83:107">
      <c r="CE2855" s="27"/>
      <c r="CQ2855" s="27"/>
      <c r="DC2855" s="27"/>
    </row>
    <row r="2856" spans="83:107">
      <c r="CE2856" s="27"/>
      <c r="CQ2856" s="27"/>
      <c r="DC2856" s="27"/>
    </row>
    <row r="2857" spans="83:107">
      <c r="CE2857" s="27"/>
      <c r="CQ2857" s="27"/>
      <c r="DC2857" s="27"/>
    </row>
    <row r="2858" spans="83:107">
      <c r="CE2858" s="27"/>
      <c r="CQ2858" s="27"/>
      <c r="DC2858" s="27"/>
    </row>
    <row r="2859" spans="83:107">
      <c r="CE2859" s="27"/>
      <c r="CQ2859" s="27"/>
      <c r="DC2859" s="27"/>
    </row>
    <row r="2860" spans="83:107">
      <c r="CE2860" s="27"/>
      <c r="CQ2860" s="27"/>
      <c r="DC2860" s="27"/>
    </row>
    <row r="2861" spans="83:107">
      <c r="CE2861" s="27"/>
      <c r="CQ2861" s="27"/>
      <c r="DC2861" s="27"/>
    </row>
    <row r="2862" spans="83:107">
      <c r="CE2862" s="27"/>
      <c r="CQ2862" s="27"/>
      <c r="DC2862" s="27"/>
    </row>
    <row r="2863" spans="83:107">
      <c r="CE2863" s="27"/>
      <c r="CQ2863" s="27"/>
      <c r="DC2863" s="27"/>
    </row>
    <row r="2864" spans="83:107">
      <c r="CE2864" s="27"/>
      <c r="CQ2864" s="27"/>
      <c r="DC2864" s="27"/>
    </row>
    <row r="2865" spans="83:107">
      <c r="CE2865" s="27"/>
      <c r="CQ2865" s="27"/>
      <c r="DC2865" s="27"/>
    </row>
    <row r="2866" spans="83:107">
      <c r="CE2866" s="27"/>
      <c r="CQ2866" s="27"/>
      <c r="DC2866" s="27"/>
    </row>
    <row r="2867" spans="83:107">
      <c r="CE2867" s="27"/>
      <c r="CQ2867" s="27"/>
      <c r="DC2867" s="27"/>
    </row>
    <row r="2868" spans="83:107">
      <c r="CE2868" s="27"/>
      <c r="CQ2868" s="27"/>
      <c r="DC2868" s="27"/>
    </row>
    <row r="2869" spans="83:107">
      <c r="CE2869" s="27"/>
      <c r="CQ2869" s="27"/>
      <c r="DC2869" s="27"/>
    </row>
    <row r="2870" spans="83:107">
      <c r="CE2870" s="27"/>
      <c r="CQ2870" s="27"/>
      <c r="DC2870" s="27"/>
    </row>
    <row r="2871" spans="83:107">
      <c r="CE2871" s="27"/>
      <c r="CQ2871" s="27"/>
      <c r="DC2871" s="27"/>
    </row>
    <row r="2872" spans="83:107">
      <c r="CE2872" s="27"/>
      <c r="CQ2872" s="27"/>
      <c r="DC2872" s="27"/>
    </row>
    <row r="2873" spans="83:107">
      <c r="CE2873" s="27"/>
      <c r="CQ2873" s="27"/>
      <c r="DC2873" s="27"/>
    </row>
    <row r="2874" spans="83:107">
      <c r="CE2874" s="27"/>
      <c r="CQ2874" s="27"/>
      <c r="DC2874" s="27"/>
    </row>
    <row r="2875" spans="83:107">
      <c r="CE2875" s="27"/>
      <c r="CQ2875" s="27"/>
      <c r="DC2875" s="27"/>
    </row>
    <row r="2876" spans="83:107">
      <c r="CE2876" s="27"/>
      <c r="CQ2876" s="27"/>
      <c r="DC2876" s="27"/>
    </row>
    <row r="2877" spans="83:107">
      <c r="CE2877" s="27"/>
      <c r="CQ2877" s="27"/>
      <c r="DC2877" s="27"/>
    </row>
    <row r="2878" spans="83:107">
      <c r="CE2878" s="27"/>
      <c r="CQ2878" s="27"/>
      <c r="DC2878" s="27"/>
    </row>
    <row r="2879" spans="83:107">
      <c r="CE2879" s="27"/>
      <c r="CQ2879" s="27"/>
      <c r="DC2879" s="27"/>
    </row>
    <row r="2880" spans="83:107">
      <c r="CE2880" s="27"/>
      <c r="CQ2880" s="27"/>
      <c r="DC2880" s="27"/>
    </row>
    <row r="2881" spans="83:107">
      <c r="CE2881" s="27"/>
      <c r="CQ2881" s="27"/>
      <c r="DC2881" s="27"/>
    </row>
    <row r="2882" spans="83:107">
      <c r="CE2882" s="27"/>
      <c r="CQ2882" s="27"/>
      <c r="DC2882" s="27"/>
    </row>
    <row r="2883" spans="83:107">
      <c r="CE2883" s="27"/>
      <c r="CQ2883" s="27"/>
      <c r="DC2883" s="27"/>
    </row>
    <row r="2884" spans="83:107">
      <c r="CE2884" s="27"/>
      <c r="CQ2884" s="27"/>
      <c r="DC2884" s="27"/>
    </row>
    <row r="2885" spans="83:107">
      <c r="CE2885" s="27"/>
      <c r="CQ2885" s="27"/>
      <c r="DC2885" s="27"/>
    </row>
    <row r="2886" spans="83:107">
      <c r="CE2886" s="27"/>
      <c r="CQ2886" s="27"/>
      <c r="DC2886" s="27"/>
    </row>
    <row r="2887" spans="83:107">
      <c r="CE2887" s="27"/>
      <c r="CQ2887" s="27"/>
      <c r="DC2887" s="27"/>
    </row>
    <row r="2888" spans="83:107">
      <c r="CE2888" s="27"/>
      <c r="CQ2888" s="27"/>
      <c r="DC2888" s="27"/>
    </row>
    <row r="2889" spans="83:107">
      <c r="CE2889" s="27"/>
      <c r="CQ2889" s="27"/>
      <c r="DC2889" s="27"/>
    </row>
    <row r="2890" spans="83:107">
      <c r="CE2890" s="27"/>
      <c r="CQ2890" s="27"/>
      <c r="DC2890" s="27"/>
    </row>
    <row r="2891" spans="83:107">
      <c r="CE2891" s="27"/>
      <c r="CQ2891" s="27"/>
      <c r="DC2891" s="27"/>
    </row>
    <row r="2892" spans="83:107">
      <c r="CE2892" s="27"/>
      <c r="CQ2892" s="27"/>
      <c r="DC2892" s="27"/>
    </row>
    <row r="2893" spans="83:107">
      <c r="CE2893" s="27"/>
      <c r="CQ2893" s="27"/>
      <c r="DC2893" s="27"/>
    </row>
    <row r="2894" spans="83:107">
      <c r="CE2894" s="27"/>
      <c r="CQ2894" s="27"/>
      <c r="DC2894" s="27"/>
    </row>
    <row r="2895" spans="83:107">
      <c r="CE2895" s="27"/>
      <c r="CQ2895" s="27"/>
      <c r="DC2895" s="27"/>
    </row>
    <row r="2896" spans="83:107">
      <c r="CE2896" s="27"/>
      <c r="CQ2896" s="27"/>
      <c r="DC2896" s="27"/>
    </row>
    <row r="2897" spans="83:107">
      <c r="CE2897" s="27"/>
      <c r="CQ2897" s="27"/>
      <c r="DC2897" s="27"/>
    </row>
    <row r="2898" spans="83:107">
      <c r="CE2898" s="27"/>
      <c r="CQ2898" s="27"/>
      <c r="DC2898" s="27"/>
    </row>
    <row r="2899" spans="83:107">
      <c r="CE2899" s="27"/>
      <c r="CQ2899" s="27"/>
      <c r="DC2899" s="27"/>
    </row>
    <row r="2900" spans="83:107">
      <c r="CE2900" s="27"/>
      <c r="CQ2900" s="27"/>
      <c r="DC2900" s="27"/>
    </row>
    <row r="2901" spans="83:107">
      <c r="CE2901" s="27"/>
      <c r="CQ2901" s="27"/>
      <c r="DC2901" s="27"/>
    </row>
    <row r="2902" spans="83:107">
      <c r="CE2902" s="27"/>
      <c r="CQ2902" s="27"/>
      <c r="DC2902" s="27"/>
    </row>
    <row r="2903" spans="83:107">
      <c r="CE2903" s="27"/>
      <c r="CQ2903" s="27"/>
      <c r="DC2903" s="27"/>
    </row>
    <row r="2904" spans="83:107">
      <c r="CE2904" s="27"/>
      <c r="CQ2904" s="27"/>
      <c r="DC2904" s="27"/>
    </row>
    <row r="2905" spans="83:107">
      <c r="CE2905" s="27"/>
      <c r="CQ2905" s="27"/>
      <c r="DC2905" s="27"/>
    </row>
    <row r="2906" spans="83:107">
      <c r="CE2906" s="27"/>
      <c r="CQ2906" s="27"/>
      <c r="DC2906" s="27"/>
    </row>
    <row r="2907" spans="83:107">
      <c r="CE2907" s="27"/>
      <c r="CQ2907" s="27"/>
      <c r="DC2907" s="27"/>
    </row>
    <row r="2908" spans="83:107">
      <c r="CE2908" s="27"/>
      <c r="CQ2908" s="27"/>
      <c r="DC2908" s="27"/>
    </row>
    <row r="2909" spans="83:107">
      <c r="CE2909" s="27"/>
      <c r="CQ2909" s="27"/>
      <c r="DC2909" s="27"/>
    </row>
    <row r="2910" spans="83:107">
      <c r="CE2910" s="27"/>
      <c r="CQ2910" s="27"/>
      <c r="DC2910" s="27"/>
    </row>
    <row r="2911" spans="83:107">
      <c r="CE2911" s="27"/>
      <c r="CQ2911" s="27"/>
      <c r="DC2911" s="27"/>
    </row>
    <row r="2912" spans="83:107">
      <c r="CE2912" s="27"/>
      <c r="CQ2912" s="27"/>
      <c r="DC2912" s="27"/>
    </row>
    <row r="2913" spans="83:107">
      <c r="CE2913" s="27"/>
      <c r="CQ2913" s="27"/>
      <c r="DC2913" s="27"/>
    </row>
    <row r="2914" spans="83:107">
      <c r="CE2914" s="27"/>
      <c r="CQ2914" s="27"/>
      <c r="DC2914" s="27"/>
    </row>
    <row r="2915" spans="83:107">
      <c r="CE2915" s="27"/>
      <c r="CQ2915" s="27"/>
      <c r="DC2915" s="27"/>
    </row>
    <row r="2916" spans="83:107">
      <c r="CE2916" s="27"/>
      <c r="CQ2916" s="27"/>
      <c r="DC2916" s="27"/>
    </row>
    <row r="2917" spans="83:107">
      <c r="CE2917" s="27"/>
      <c r="CQ2917" s="27"/>
      <c r="DC2917" s="27"/>
    </row>
    <row r="2918" spans="83:107">
      <c r="CE2918" s="27"/>
      <c r="CQ2918" s="27"/>
      <c r="DC2918" s="27"/>
    </row>
    <row r="2919" spans="83:107">
      <c r="CE2919" s="27"/>
      <c r="CQ2919" s="27"/>
      <c r="DC2919" s="27"/>
    </row>
    <row r="2920" spans="83:107">
      <c r="CE2920" s="27"/>
      <c r="CQ2920" s="27"/>
      <c r="DC2920" s="27"/>
    </row>
    <row r="2921" spans="83:107">
      <c r="CE2921" s="27"/>
      <c r="CQ2921" s="27"/>
      <c r="DC2921" s="27"/>
    </row>
    <row r="2922" spans="83:107">
      <c r="CE2922" s="27"/>
      <c r="CQ2922" s="27"/>
      <c r="DC2922" s="27"/>
    </row>
    <row r="2923" spans="83:107">
      <c r="CE2923" s="27"/>
      <c r="CQ2923" s="27"/>
      <c r="DC2923" s="27"/>
    </row>
    <row r="2924" spans="83:107">
      <c r="CE2924" s="27"/>
      <c r="CQ2924" s="27"/>
      <c r="DC2924" s="27"/>
    </row>
    <row r="2925" spans="83:107">
      <c r="CE2925" s="27"/>
      <c r="CQ2925" s="27"/>
      <c r="DC2925" s="27"/>
    </row>
    <row r="2926" spans="83:107">
      <c r="CE2926" s="27"/>
      <c r="CQ2926" s="27"/>
      <c r="DC2926" s="27"/>
    </row>
    <row r="2927" spans="83:107">
      <c r="CE2927" s="27"/>
      <c r="CQ2927" s="27"/>
      <c r="DC2927" s="27"/>
    </row>
    <row r="2928" spans="83:107">
      <c r="CE2928" s="27"/>
      <c r="CQ2928" s="27"/>
      <c r="DC2928" s="27"/>
    </row>
    <row r="2929" spans="83:107">
      <c r="CE2929" s="27"/>
      <c r="CQ2929" s="27"/>
      <c r="DC2929" s="27"/>
    </row>
    <row r="2930" spans="83:107">
      <c r="CE2930" s="27"/>
      <c r="CQ2930" s="27"/>
      <c r="DC2930" s="27"/>
    </row>
    <row r="2931" spans="83:107">
      <c r="CE2931" s="27"/>
      <c r="CQ2931" s="27"/>
      <c r="DC2931" s="27"/>
    </row>
    <row r="2932" spans="83:107">
      <c r="CE2932" s="27"/>
      <c r="CQ2932" s="27"/>
      <c r="DC2932" s="27"/>
    </row>
    <row r="2933" spans="83:107">
      <c r="CE2933" s="27"/>
      <c r="CQ2933" s="27"/>
      <c r="DC2933" s="27"/>
    </row>
    <row r="2934" spans="83:107">
      <c r="CE2934" s="27"/>
      <c r="CQ2934" s="27"/>
      <c r="DC2934" s="27"/>
    </row>
    <row r="2935" spans="83:107">
      <c r="CE2935" s="27"/>
      <c r="CQ2935" s="27"/>
      <c r="DC2935" s="27"/>
    </row>
    <row r="2936" spans="83:107">
      <c r="CE2936" s="27"/>
      <c r="CQ2936" s="27"/>
      <c r="DC2936" s="27"/>
    </row>
    <row r="2937" spans="83:107">
      <c r="CE2937" s="27"/>
      <c r="CQ2937" s="27"/>
      <c r="DC2937" s="27"/>
    </row>
    <row r="2938" spans="83:107">
      <c r="CE2938" s="27"/>
      <c r="CQ2938" s="27"/>
      <c r="DC2938" s="27"/>
    </row>
    <row r="2939" spans="83:107">
      <c r="CE2939" s="27"/>
      <c r="CQ2939" s="27"/>
      <c r="DC2939" s="27"/>
    </row>
    <row r="2940" spans="83:107">
      <c r="CE2940" s="27"/>
      <c r="CQ2940" s="27"/>
      <c r="DC2940" s="27"/>
    </row>
    <row r="2941" spans="83:107">
      <c r="CE2941" s="27"/>
      <c r="CQ2941" s="27"/>
      <c r="DC2941" s="27"/>
    </row>
    <row r="2942" spans="83:107">
      <c r="CE2942" s="27"/>
      <c r="CQ2942" s="27"/>
      <c r="DC2942" s="27"/>
    </row>
    <row r="2943" spans="83:107">
      <c r="CE2943" s="27"/>
      <c r="CQ2943" s="27"/>
      <c r="DC2943" s="27"/>
    </row>
    <row r="2944" spans="83:107">
      <c r="CE2944" s="27"/>
      <c r="CQ2944" s="27"/>
      <c r="DC2944" s="27"/>
    </row>
    <row r="2945" spans="83:107">
      <c r="CE2945" s="27"/>
      <c r="CQ2945" s="27"/>
      <c r="DC2945" s="27"/>
    </row>
    <row r="2946" spans="83:107">
      <c r="CE2946" s="27"/>
      <c r="CQ2946" s="27"/>
      <c r="DC2946" s="27"/>
    </row>
    <row r="2947" spans="83:107">
      <c r="CE2947" s="27"/>
      <c r="CQ2947" s="27"/>
      <c r="DC2947" s="27"/>
    </row>
    <row r="2948" spans="83:107">
      <c r="CE2948" s="27"/>
      <c r="CQ2948" s="27"/>
      <c r="DC2948" s="27"/>
    </row>
    <row r="2949" spans="83:107">
      <c r="CE2949" s="27"/>
      <c r="CQ2949" s="27"/>
      <c r="DC2949" s="27"/>
    </row>
    <row r="2950" spans="83:107">
      <c r="CE2950" s="27"/>
      <c r="CQ2950" s="27"/>
      <c r="DC2950" s="27"/>
    </row>
    <row r="2951" spans="83:107">
      <c r="CE2951" s="27"/>
      <c r="CQ2951" s="27"/>
      <c r="DC2951" s="27"/>
    </row>
    <row r="2952" spans="83:107">
      <c r="CE2952" s="27"/>
      <c r="CQ2952" s="27"/>
      <c r="DC2952" s="27"/>
    </row>
    <row r="2953" spans="83:107">
      <c r="CE2953" s="27"/>
      <c r="CQ2953" s="27"/>
      <c r="DC2953" s="27"/>
    </row>
    <row r="2954" spans="83:107">
      <c r="CE2954" s="27"/>
      <c r="CQ2954" s="27"/>
      <c r="DC2954" s="27"/>
    </row>
    <row r="2955" spans="83:107">
      <c r="CE2955" s="27"/>
      <c r="CQ2955" s="27"/>
      <c r="DC2955" s="27"/>
    </row>
    <row r="2956" spans="83:107">
      <c r="CE2956" s="27"/>
      <c r="CQ2956" s="27"/>
      <c r="DC2956" s="27"/>
    </row>
    <row r="2957" spans="83:107">
      <c r="CE2957" s="27"/>
      <c r="CQ2957" s="27"/>
      <c r="DC2957" s="27"/>
    </row>
    <row r="2958" spans="83:107">
      <c r="CE2958" s="27"/>
      <c r="CQ2958" s="27"/>
      <c r="DC2958" s="27"/>
    </row>
    <row r="2959" spans="83:107">
      <c r="CE2959" s="27"/>
      <c r="CQ2959" s="27"/>
      <c r="DC2959" s="27"/>
    </row>
    <row r="2960" spans="83:107">
      <c r="CE2960" s="27"/>
      <c r="CQ2960" s="27"/>
      <c r="DC2960" s="27"/>
    </row>
    <row r="2961" spans="83:107">
      <c r="CE2961" s="27"/>
      <c r="CQ2961" s="27"/>
      <c r="DC2961" s="27"/>
    </row>
    <row r="2962" spans="83:107">
      <c r="CE2962" s="27"/>
      <c r="CQ2962" s="27"/>
      <c r="DC2962" s="27"/>
    </row>
    <row r="2963" spans="83:107">
      <c r="CE2963" s="27"/>
      <c r="CQ2963" s="27"/>
      <c r="DC2963" s="27"/>
    </row>
    <row r="2964" spans="83:107">
      <c r="CE2964" s="27"/>
      <c r="CQ2964" s="27"/>
      <c r="DC2964" s="27"/>
    </row>
    <row r="2965" spans="83:107">
      <c r="CE2965" s="27"/>
      <c r="CQ2965" s="27"/>
      <c r="DC2965" s="27"/>
    </row>
    <row r="2966" spans="83:107">
      <c r="CE2966" s="27"/>
      <c r="CQ2966" s="27"/>
      <c r="DC2966" s="27"/>
    </row>
    <row r="2967" spans="83:107">
      <c r="CE2967" s="27"/>
      <c r="CQ2967" s="27"/>
      <c r="DC2967" s="27"/>
    </row>
    <row r="2968" spans="83:107">
      <c r="CE2968" s="27"/>
      <c r="CQ2968" s="27"/>
      <c r="DC2968" s="27"/>
    </row>
    <row r="2969" spans="83:107">
      <c r="CE2969" s="27"/>
      <c r="CQ2969" s="27"/>
      <c r="DC2969" s="27"/>
    </row>
    <row r="2970" spans="83:107">
      <c r="CE2970" s="27"/>
      <c r="CQ2970" s="27"/>
      <c r="DC2970" s="27"/>
    </row>
    <row r="2971" spans="83:107">
      <c r="CE2971" s="27"/>
      <c r="CQ2971" s="27"/>
      <c r="DC2971" s="27"/>
    </row>
    <row r="2972" spans="83:107">
      <c r="CE2972" s="27"/>
      <c r="CQ2972" s="27"/>
      <c r="DC2972" s="27"/>
    </row>
    <row r="2973" spans="83:107">
      <c r="CE2973" s="27"/>
      <c r="CQ2973" s="27"/>
      <c r="DC2973" s="27"/>
    </row>
    <row r="2974" spans="83:107">
      <c r="CE2974" s="27"/>
      <c r="CQ2974" s="27"/>
      <c r="DC2974" s="27"/>
    </row>
    <row r="2975" spans="83:107">
      <c r="CE2975" s="27"/>
      <c r="CQ2975" s="27"/>
      <c r="DC2975" s="27"/>
    </row>
    <row r="2976" spans="83:107">
      <c r="CE2976" s="27"/>
      <c r="CQ2976" s="27"/>
      <c r="DC2976" s="27"/>
    </row>
    <row r="2977" spans="83:107">
      <c r="CE2977" s="27"/>
      <c r="CQ2977" s="27"/>
      <c r="DC2977" s="27"/>
    </row>
    <row r="2978" spans="83:107">
      <c r="CE2978" s="27"/>
      <c r="CQ2978" s="27"/>
      <c r="DC2978" s="27"/>
    </row>
    <row r="2979" spans="83:107">
      <c r="CE2979" s="27"/>
      <c r="CQ2979" s="27"/>
      <c r="DC2979" s="27"/>
    </row>
    <row r="2980" spans="83:107">
      <c r="CE2980" s="27"/>
      <c r="CQ2980" s="27"/>
      <c r="DC2980" s="27"/>
    </row>
    <row r="2981" spans="83:107">
      <c r="CE2981" s="27"/>
      <c r="CQ2981" s="27"/>
      <c r="DC2981" s="27"/>
    </row>
    <row r="2982" spans="83:107">
      <c r="CE2982" s="27"/>
      <c r="CQ2982" s="27"/>
      <c r="DC2982" s="27"/>
    </row>
    <row r="2983" spans="83:107">
      <c r="CE2983" s="27"/>
      <c r="CQ2983" s="27"/>
      <c r="DC2983" s="27"/>
    </row>
    <row r="2984" spans="83:107">
      <c r="CE2984" s="27"/>
      <c r="CQ2984" s="27"/>
      <c r="DC2984" s="27"/>
    </row>
    <row r="2985" spans="83:107">
      <c r="CE2985" s="27"/>
      <c r="CQ2985" s="27"/>
      <c r="DC2985" s="27"/>
    </row>
    <row r="2986" spans="83:107">
      <c r="CE2986" s="27"/>
      <c r="CQ2986" s="27"/>
      <c r="DC2986" s="27"/>
    </row>
    <row r="2987" spans="83:107">
      <c r="CE2987" s="27"/>
      <c r="CQ2987" s="27"/>
      <c r="DC2987" s="27"/>
    </row>
    <row r="2988" spans="83:107">
      <c r="CE2988" s="27"/>
      <c r="CQ2988" s="27"/>
      <c r="DC2988" s="27"/>
    </row>
    <row r="2989" spans="83:107">
      <c r="CE2989" s="27"/>
      <c r="CQ2989" s="27"/>
      <c r="DC2989" s="27"/>
    </row>
    <row r="2990" spans="83:107">
      <c r="CE2990" s="27"/>
      <c r="CQ2990" s="27"/>
      <c r="DC2990" s="27"/>
    </row>
    <row r="2991" spans="83:107">
      <c r="CE2991" s="27"/>
      <c r="CQ2991" s="27"/>
      <c r="DC2991" s="27"/>
    </row>
    <row r="2992" spans="83:107">
      <c r="CE2992" s="27"/>
      <c r="CQ2992" s="27"/>
      <c r="DC2992" s="27"/>
    </row>
    <row r="2993" spans="83:107">
      <c r="CE2993" s="27"/>
      <c r="CQ2993" s="27"/>
      <c r="DC2993" s="27"/>
    </row>
    <row r="2994" spans="83:107">
      <c r="CE2994" s="27"/>
      <c r="CQ2994" s="27"/>
      <c r="DC2994" s="27"/>
    </row>
    <row r="2995" spans="83:107">
      <c r="CE2995" s="27"/>
      <c r="CQ2995" s="27"/>
      <c r="DC2995" s="27"/>
    </row>
    <row r="2996" spans="83:107">
      <c r="CE2996" s="27"/>
      <c r="CQ2996" s="27"/>
      <c r="DC2996" s="27"/>
    </row>
    <row r="2997" spans="83:107">
      <c r="CE2997" s="27"/>
      <c r="CQ2997" s="27"/>
      <c r="DC2997" s="27"/>
    </row>
    <row r="2998" spans="83:107">
      <c r="CE2998" s="27"/>
      <c r="CQ2998" s="27"/>
      <c r="DC2998" s="27"/>
    </row>
    <row r="2999" spans="83:107">
      <c r="CE2999" s="27"/>
      <c r="CQ2999" s="27"/>
      <c r="DC2999" s="27"/>
    </row>
    <row r="3000" spans="83:107">
      <c r="CE3000" s="27"/>
      <c r="CQ3000" s="27"/>
      <c r="DC3000" s="27"/>
    </row>
    <row r="3001" spans="83:107">
      <c r="CE3001" s="27"/>
      <c r="CQ3001" s="27"/>
      <c r="DC3001" s="27"/>
    </row>
    <row r="3002" spans="83:107">
      <c r="CE3002" s="27"/>
      <c r="CQ3002" s="27"/>
      <c r="DC3002" s="27"/>
    </row>
    <row r="3003" spans="83:107">
      <c r="CE3003" s="27"/>
      <c r="CQ3003" s="27"/>
      <c r="DC3003" s="27"/>
    </row>
    <row r="3004" spans="83:107">
      <c r="CE3004" s="27"/>
      <c r="CQ3004" s="27"/>
      <c r="DC3004" s="27"/>
    </row>
    <row r="3005" spans="83:107">
      <c r="CE3005" s="27"/>
      <c r="CQ3005" s="27"/>
      <c r="DC3005" s="27"/>
    </row>
    <row r="3006" spans="83:107">
      <c r="CE3006" s="27"/>
      <c r="CQ3006" s="27"/>
      <c r="DC3006" s="27"/>
    </row>
    <row r="3007" spans="83:107">
      <c r="CE3007" s="27"/>
      <c r="CQ3007" s="27"/>
      <c r="DC3007" s="27"/>
    </row>
    <row r="3008" spans="83:107">
      <c r="CE3008" s="27"/>
      <c r="CQ3008" s="27"/>
      <c r="DC3008" s="27"/>
    </row>
    <row r="3009" spans="83:107">
      <c r="CE3009" s="27"/>
      <c r="CQ3009" s="27"/>
      <c r="DC3009" s="27"/>
    </row>
    <row r="3010" spans="83:107">
      <c r="CE3010" s="27"/>
      <c r="CQ3010" s="27"/>
      <c r="DC3010" s="27"/>
    </row>
    <row r="3011" spans="83:107">
      <c r="CE3011" s="27"/>
      <c r="CQ3011" s="27"/>
      <c r="DC3011" s="27"/>
    </row>
    <row r="3012" spans="83:107">
      <c r="CE3012" s="27"/>
      <c r="CQ3012" s="27"/>
      <c r="DC3012" s="27"/>
    </row>
    <row r="3013" spans="83:107">
      <c r="CE3013" s="27"/>
      <c r="CQ3013" s="27"/>
      <c r="DC3013" s="27"/>
    </row>
    <row r="3014" spans="83:107">
      <c r="CE3014" s="27"/>
      <c r="CQ3014" s="27"/>
      <c r="DC3014" s="27"/>
    </row>
    <row r="3015" spans="83:107">
      <c r="CE3015" s="27"/>
      <c r="CQ3015" s="27"/>
      <c r="DC3015" s="27"/>
    </row>
    <row r="3016" spans="83:107">
      <c r="CE3016" s="27"/>
      <c r="CQ3016" s="27"/>
      <c r="DC3016" s="27"/>
    </row>
    <row r="3017" spans="83:107">
      <c r="CE3017" s="27"/>
      <c r="CQ3017" s="27"/>
      <c r="DC3017" s="27"/>
    </row>
    <row r="3018" spans="83:107">
      <c r="CE3018" s="27"/>
      <c r="CQ3018" s="27"/>
      <c r="DC3018" s="27"/>
    </row>
    <row r="3019" spans="83:107">
      <c r="CE3019" s="27"/>
      <c r="CQ3019" s="27"/>
      <c r="DC3019" s="27"/>
    </row>
    <row r="3020" spans="83:107">
      <c r="CE3020" s="27"/>
      <c r="CQ3020" s="27"/>
      <c r="DC3020" s="27"/>
    </row>
    <row r="3021" spans="83:107">
      <c r="CE3021" s="27"/>
      <c r="CQ3021" s="27"/>
      <c r="DC3021" s="27"/>
    </row>
    <row r="3022" spans="83:107">
      <c r="CE3022" s="27"/>
      <c r="CQ3022" s="27"/>
      <c r="DC3022" s="27"/>
    </row>
    <row r="3023" spans="83:107">
      <c r="CE3023" s="27"/>
      <c r="CQ3023" s="27"/>
      <c r="DC3023" s="27"/>
    </row>
    <row r="3024" spans="83:107">
      <c r="CE3024" s="27"/>
      <c r="CQ3024" s="27"/>
      <c r="DC3024" s="27"/>
    </row>
    <row r="3025" spans="83:107">
      <c r="CE3025" s="27"/>
      <c r="CQ3025" s="27"/>
      <c r="DC3025" s="27"/>
    </row>
    <row r="3026" spans="83:107">
      <c r="CE3026" s="27"/>
      <c r="CQ3026" s="27"/>
      <c r="DC3026" s="27"/>
    </row>
    <row r="3027" spans="83:107">
      <c r="CE3027" s="27"/>
      <c r="CQ3027" s="27"/>
      <c r="DC3027" s="27"/>
    </row>
    <row r="3028" spans="83:107">
      <c r="CE3028" s="27"/>
      <c r="CQ3028" s="27"/>
      <c r="DC3028" s="27"/>
    </row>
    <row r="3029" spans="83:107">
      <c r="CE3029" s="27"/>
      <c r="CQ3029" s="27"/>
      <c r="DC3029" s="27"/>
    </row>
    <row r="3030" spans="83:107">
      <c r="CE3030" s="27"/>
      <c r="CQ3030" s="27"/>
      <c r="DC3030" s="27"/>
    </row>
    <row r="3031" spans="83:107">
      <c r="CE3031" s="27"/>
      <c r="CQ3031" s="27"/>
      <c r="DC3031" s="27"/>
    </row>
    <row r="3032" spans="83:107">
      <c r="CE3032" s="27"/>
      <c r="CQ3032" s="27"/>
      <c r="DC3032" s="27"/>
    </row>
    <row r="3033" spans="83:107">
      <c r="CE3033" s="27"/>
      <c r="CQ3033" s="27"/>
      <c r="DC3033" s="27"/>
    </row>
    <row r="3034" spans="83:107">
      <c r="CE3034" s="27"/>
      <c r="CQ3034" s="27"/>
      <c r="DC3034" s="27"/>
    </row>
    <row r="3035" spans="83:107">
      <c r="CE3035" s="27"/>
      <c r="CQ3035" s="27"/>
      <c r="DC3035" s="27"/>
    </row>
    <row r="3036" spans="83:107">
      <c r="CE3036" s="27"/>
      <c r="CQ3036" s="27"/>
      <c r="DC3036" s="27"/>
    </row>
    <row r="3037" spans="83:107">
      <c r="CE3037" s="27"/>
      <c r="CQ3037" s="27"/>
      <c r="DC3037" s="27"/>
    </row>
    <row r="3038" spans="83:107">
      <c r="CE3038" s="27"/>
      <c r="CQ3038" s="27"/>
      <c r="DC3038" s="27"/>
    </row>
    <row r="3039" spans="83:107">
      <c r="CE3039" s="27"/>
      <c r="CQ3039" s="27"/>
      <c r="DC3039" s="27"/>
    </row>
    <row r="3040" spans="83:107">
      <c r="CE3040" s="27"/>
      <c r="CQ3040" s="27"/>
      <c r="DC3040" s="27"/>
    </row>
    <row r="3041" spans="83:107">
      <c r="CE3041" s="27"/>
      <c r="CQ3041" s="27"/>
      <c r="DC3041" s="27"/>
    </row>
    <row r="3042" spans="83:107">
      <c r="CE3042" s="27"/>
      <c r="CQ3042" s="27"/>
      <c r="DC3042" s="27"/>
    </row>
    <row r="3043" spans="83:107">
      <c r="CE3043" s="27"/>
      <c r="CQ3043" s="27"/>
      <c r="DC3043" s="27"/>
    </row>
    <row r="3044" spans="83:107">
      <c r="CE3044" s="27"/>
      <c r="CQ3044" s="27"/>
      <c r="DC3044" s="27"/>
    </row>
    <row r="3045" spans="83:107">
      <c r="CE3045" s="27"/>
      <c r="CQ3045" s="27"/>
      <c r="DC3045" s="27"/>
    </row>
    <row r="3046" spans="83:107">
      <c r="CE3046" s="27"/>
      <c r="CQ3046" s="27"/>
      <c r="DC3046" s="27"/>
    </row>
    <row r="3047" spans="83:107">
      <c r="CE3047" s="27"/>
      <c r="CQ3047" s="27"/>
      <c r="DC3047" s="27"/>
    </row>
    <row r="3048" spans="83:107">
      <c r="CE3048" s="27"/>
      <c r="CQ3048" s="27"/>
      <c r="DC3048" s="27"/>
    </row>
    <row r="3049" spans="83:107">
      <c r="CE3049" s="27"/>
      <c r="CQ3049" s="27"/>
      <c r="DC3049" s="27"/>
    </row>
    <row r="3050" spans="83:107">
      <c r="CE3050" s="27"/>
      <c r="CQ3050" s="27"/>
      <c r="DC3050" s="27"/>
    </row>
    <row r="3051" spans="83:107">
      <c r="CE3051" s="27"/>
      <c r="CQ3051" s="27"/>
      <c r="DC3051" s="27"/>
    </row>
    <row r="3052" spans="83:107">
      <c r="CE3052" s="27"/>
      <c r="CQ3052" s="27"/>
      <c r="DC3052" s="27"/>
    </row>
    <row r="3053" spans="83:107">
      <c r="CE3053" s="27"/>
      <c r="CQ3053" s="27"/>
      <c r="DC3053" s="27"/>
    </row>
    <row r="3054" spans="83:107">
      <c r="CE3054" s="27"/>
      <c r="CQ3054" s="27"/>
      <c r="DC3054" s="27"/>
    </row>
    <row r="3055" spans="83:107">
      <c r="CE3055" s="27"/>
      <c r="CQ3055" s="27"/>
      <c r="DC3055" s="27"/>
    </row>
    <row r="3056" spans="83:107">
      <c r="CE3056" s="27"/>
      <c r="CQ3056" s="27"/>
      <c r="DC3056" s="27"/>
    </row>
    <row r="3057" spans="83:107">
      <c r="CE3057" s="27"/>
      <c r="CQ3057" s="27"/>
      <c r="DC3057" s="27"/>
    </row>
    <row r="3058" spans="83:107">
      <c r="CE3058" s="27"/>
      <c r="CQ3058" s="27"/>
      <c r="DC3058" s="27"/>
    </row>
    <row r="3059" spans="83:107">
      <c r="CE3059" s="27"/>
      <c r="CQ3059" s="27"/>
      <c r="DC3059" s="27"/>
    </row>
    <row r="3060" spans="83:107">
      <c r="CE3060" s="27"/>
      <c r="CQ3060" s="27"/>
      <c r="DC3060" s="27"/>
    </row>
    <row r="3061" spans="83:107">
      <c r="CE3061" s="27"/>
      <c r="CQ3061" s="27"/>
      <c r="DC3061" s="27"/>
    </row>
    <row r="3062" spans="83:107">
      <c r="CE3062" s="27"/>
      <c r="CQ3062" s="27"/>
      <c r="DC3062" s="27"/>
    </row>
    <row r="3063" spans="83:107">
      <c r="CE3063" s="27"/>
      <c r="CQ3063" s="27"/>
      <c r="DC3063" s="27"/>
    </row>
    <row r="3064" spans="83:107">
      <c r="CE3064" s="27"/>
      <c r="CQ3064" s="27"/>
      <c r="DC3064" s="27"/>
    </row>
    <row r="3065" spans="83:107">
      <c r="CE3065" s="27"/>
      <c r="CQ3065" s="27"/>
      <c r="DC3065" s="27"/>
    </row>
    <row r="3066" spans="83:107">
      <c r="CE3066" s="27"/>
      <c r="CQ3066" s="27"/>
      <c r="DC3066" s="27"/>
    </row>
    <row r="3067" spans="83:107">
      <c r="CE3067" s="27"/>
      <c r="CQ3067" s="27"/>
      <c r="DC3067" s="27"/>
    </row>
    <row r="3068" spans="83:107">
      <c r="CE3068" s="27"/>
      <c r="CQ3068" s="27"/>
      <c r="DC3068" s="27"/>
    </row>
    <row r="3069" spans="83:107">
      <c r="CE3069" s="27"/>
      <c r="CQ3069" s="27"/>
      <c r="DC3069" s="27"/>
    </row>
    <row r="3070" spans="83:107">
      <c r="CE3070" s="27"/>
      <c r="CQ3070" s="27"/>
      <c r="DC3070" s="27"/>
    </row>
    <row r="3071" spans="83:107">
      <c r="CE3071" s="27"/>
      <c r="CQ3071" s="27"/>
      <c r="DC3071" s="27"/>
    </row>
    <row r="3072" spans="83:107">
      <c r="CE3072" s="27"/>
      <c r="CQ3072" s="27"/>
      <c r="DC3072" s="27"/>
    </row>
    <row r="3073" spans="83:107">
      <c r="CE3073" s="27"/>
      <c r="CQ3073" s="27"/>
      <c r="DC3073" s="27"/>
    </row>
    <row r="3074" spans="83:107">
      <c r="CE3074" s="27"/>
      <c r="CQ3074" s="27"/>
      <c r="DC3074" s="27"/>
    </row>
    <row r="3075" spans="83:107">
      <c r="CE3075" s="27"/>
      <c r="CQ3075" s="27"/>
      <c r="DC3075" s="27"/>
    </row>
    <row r="3076" spans="83:107">
      <c r="CE3076" s="27"/>
      <c r="CQ3076" s="27"/>
      <c r="DC3076" s="27"/>
    </row>
    <row r="3077" spans="83:107">
      <c r="CE3077" s="27"/>
      <c r="CQ3077" s="27"/>
      <c r="DC3077" s="27"/>
    </row>
    <row r="3078" spans="83:107">
      <c r="CE3078" s="27"/>
      <c r="CQ3078" s="27"/>
      <c r="DC3078" s="27"/>
    </row>
    <row r="3079" spans="83:107">
      <c r="CE3079" s="27"/>
      <c r="CQ3079" s="27"/>
      <c r="DC3079" s="27"/>
    </row>
    <row r="3080" spans="83:107">
      <c r="CE3080" s="27"/>
      <c r="CQ3080" s="27"/>
      <c r="DC3080" s="27"/>
    </row>
    <row r="3081" spans="83:107">
      <c r="CE3081" s="27"/>
      <c r="CQ3081" s="27"/>
      <c r="DC3081" s="27"/>
    </row>
    <row r="3082" spans="83:107">
      <c r="CE3082" s="27"/>
      <c r="CQ3082" s="27"/>
      <c r="DC3082" s="27"/>
    </row>
    <row r="3083" spans="83:107">
      <c r="CE3083" s="27"/>
      <c r="CQ3083" s="27"/>
      <c r="DC3083" s="27"/>
    </row>
    <row r="3084" spans="83:107">
      <c r="CE3084" s="27"/>
      <c r="CQ3084" s="27"/>
      <c r="DC3084" s="27"/>
    </row>
    <row r="3085" spans="83:107">
      <c r="CE3085" s="27"/>
      <c r="CQ3085" s="27"/>
      <c r="DC3085" s="27"/>
    </row>
    <row r="3086" spans="83:107">
      <c r="CE3086" s="27"/>
      <c r="CQ3086" s="27"/>
      <c r="DC3086" s="27"/>
    </row>
    <row r="3087" spans="83:107">
      <c r="CE3087" s="27"/>
      <c r="CQ3087" s="27"/>
      <c r="DC3087" s="27"/>
    </row>
    <row r="3088" spans="83:107">
      <c r="CE3088" s="27"/>
      <c r="CQ3088" s="27"/>
      <c r="DC3088" s="27"/>
    </row>
    <row r="3089" spans="83:107">
      <c r="CE3089" s="27"/>
      <c r="CQ3089" s="27"/>
      <c r="DC3089" s="27"/>
    </row>
    <row r="3090" spans="83:107">
      <c r="CE3090" s="27"/>
      <c r="CQ3090" s="27"/>
      <c r="DC3090" s="27"/>
    </row>
    <row r="3091" spans="83:107">
      <c r="CE3091" s="27"/>
      <c r="CQ3091" s="27"/>
      <c r="DC3091" s="27"/>
    </row>
    <row r="3092" spans="83:107">
      <c r="CE3092" s="27"/>
      <c r="CQ3092" s="27"/>
      <c r="DC3092" s="27"/>
    </row>
    <row r="3093" spans="83:107">
      <c r="CE3093" s="27"/>
      <c r="CQ3093" s="27"/>
      <c r="DC3093" s="27"/>
    </row>
    <row r="3094" spans="83:107">
      <c r="CE3094" s="27"/>
      <c r="CQ3094" s="27"/>
      <c r="DC3094" s="27"/>
    </row>
    <row r="3095" spans="83:107">
      <c r="CE3095" s="27"/>
      <c r="CQ3095" s="27"/>
      <c r="DC3095" s="27"/>
    </row>
    <row r="3096" spans="83:107">
      <c r="CE3096" s="27"/>
      <c r="CQ3096" s="27"/>
      <c r="DC3096" s="27"/>
    </row>
    <row r="3097" spans="83:107">
      <c r="CE3097" s="27"/>
      <c r="CQ3097" s="27"/>
      <c r="DC3097" s="27"/>
    </row>
    <row r="3098" spans="83:107">
      <c r="CE3098" s="27"/>
      <c r="CQ3098" s="27"/>
      <c r="DC3098" s="27"/>
    </row>
    <row r="3099" spans="83:107">
      <c r="CE3099" s="27"/>
      <c r="CQ3099" s="27"/>
      <c r="DC3099" s="27"/>
    </row>
    <row r="3100" spans="83:107">
      <c r="CE3100" s="27"/>
      <c r="CQ3100" s="27"/>
      <c r="DC3100" s="27"/>
    </row>
    <row r="3101" spans="83:107">
      <c r="CE3101" s="27"/>
      <c r="CQ3101" s="27"/>
      <c r="DC3101" s="27"/>
    </row>
    <row r="3102" spans="83:107">
      <c r="CE3102" s="27"/>
      <c r="CQ3102" s="27"/>
      <c r="DC3102" s="27"/>
    </row>
    <row r="3103" spans="83:107">
      <c r="CE3103" s="27"/>
      <c r="CQ3103" s="27"/>
      <c r="DC3103" s="27"/>
    </row>
    <row r="3104" spans="83:107">
      <c r="CE3104" s="27"/>
      <c r="CQ3104" s="27"/>
      <c r="DC3104" s="27"/>
    </row>
    <row r="3105" spans="83:107">
      <c r="CE3105" s="27"/>
      <c r="CQ3105" s="27"/>
      <c r="DC3105" s="27"/>
    </row>
    <row r="3106" spans="83:107">
      <c r="CE3106" s="27"/>
      <c r="CQ3106" s="27"/>
      <c r="DC3106" s="27"/>
    </row>
    <row r="3107" spans="83:107">
      <c r="CE3107" s="27"/>
      <c r="CQ3107" s="27"/>
      <c r="DC3107" s="27"/>
    </row>
    <row r="3108" spans="83:107">
      <c r="CE3108" s="27"/>
      <c r="CQ3108" s="27"/>
      <c r="DC3108" s="27"/>
    </row>
    <row r="3109" spans="83:107">
      <c r="CE3109" s="27"/>
      <c r="CQ3109" s="27"/>
      <c r="DC3109" s="27"/>
    </row>
    <row r="3110" spans="83:107">
      <c r="CE3110" s="27"/>
      <c r="CQ3110" s="27"/>
      <c r="DC3110" s="27"/>
    </row>
    <row r="3111" spans="83:107">
      <c r="CE3111" s="27"/>
      <c r="CQ3111" s="27"/>
      <c r="DC3111" s="27"/>
    </row>
    <row r="3112" spans="83:107">
      <c r="CE3112" s="27"/>
      <c r="CQ3112" s="27"/>
      <c r="DC3112" s="27"/>
    </row>
    <row r="3113" spans="83:107">
      <c r="CE3113" s="27"/>
      <c r="CQ3113" s="27"/>
      <c r="DC3113" s="27"/>
    </row>
    <row r="3114" spans="83:107">
      <c r="CE3114" s="27"/>
      <c r="CQ3114" s="27"/>
      <c r="DC3114" s="27"/>
    </row>
    <row r="3115" spans="83:107">
      <c r="CE3115" s="27"/>
      <c r="CQ3115" s="27"/>
      <c r="DC3115" s="27"/>
    </row>
    <row r="3116" spans="83:107">
      <c r="CE3116" s="27"/>
      <c r="CQ3116" s="27"/>
      <c r="DC3116" s="27"/>
    </row>
    <row r="3117" spans="83:107">
      <c r="CE3117" s="27"/>
      <c r="CQ3117" s="27"/>
      <c r="DC3117" s="27"/>
    </row>
    <row r="3118" spans="83:107">
      <c r="CE3118" s="27"/>
      <c r="CQ3118" s="27"/>
      <c r="DC3118" s="27"/>
    </row>
    <row r="3119" spans="83:107">
      <c r="CE3119" s="27"/>
      <c r="CQ3119" s="27"/>
      <c r="DC3119" s="27"/>
    </row>
    <row r="3120" spans="83:107">
      <c r="CE3120" s="27"/>
      <c r="CQ3120" s="27"/>
      <c r="DC3120" s="27"/>
    </row>
    <row r="3121" spans="83:107">
      <c r="CE3121" s="27"/>
      <c r="CQ3121" s="27"/>
      <c r="DC3121" s="27"/>
    </row>
    <row r="3122" spans="83:107">
      <c r="CE3122" s="27"/>
      <c r="CQ3122" s="27"/>
      <c r="DC3122" s="27"/>
    </row>
    <row r="3123" spans="83:107">
      <c r="CE3123" s="27"/>
      <c r="CQ3123" s="27"/>
      <c r="DC3123" s="27"/>
    </row>
    <row r="3124" spans="83:107">
      <c r="CE3124" s="27"/>
      <c r="CQ3124" s="27"/>
      <c r="DC3124" s="27"/>
    </row>
    <row r="3125" spans="83:107">
      <c r="CE3125" s="27"/>
      <c r="CQ3125" s="27"/>
      <c r="DC3125" s="27"/>
    </row>
    <row r="3126" spans="83:107">
      <c r="CE3126" s="27"/>
      <c r="CQ3126" s="27"/>
      <c r="DC3126" s="27"/>
    </row>
    <row r="3127" spans="83:107">
      <c r="CE3127" s="27"/>
      <c r="CQ3127" s="27"/>
      <c r="DC3127" s="27"/>
    </row>
    <row r="3128" spans="83:107">
      <c r="CE3128" s="27"/>
      <c r="CQ3128" s="27"/>
      <c r="DC3128" s="27"/>
    </row>
    <row r="3129" spans="83:107">
      <c r="CE3129" s="27"/>
      <c r="CQ3129" s="27"/>
      <c r="DC3129" s="27"/>
    </row>
    <row r="3130" spans="83:107">
      <c r="CE3130" s="27"/>
      <c r="CQ3130" s="27"/>
      <c r="DC3130" s="27"/>
    </row>
    <row r="3131" spans="83:107">
      <c r="CE3131" s="27"/>
      <c r="CQ3131" s="27"/>
      <c r="DC3131" s="27"/>
    </row>
    <row r="3132" spans="83:107">
      <c r="CE3132" s="27"/>
      <c r="CQ3132" s="27"/>
      <c r="DC3132" s="27"/>
    </row>
    <row r="3133" spans="83:107">
      <c r="CE3133" s="27"/>
      <c r="CQ3133" s="27"/>
      <c r="DC3133" s="27"/>
    </row>
    <row r="3134" spans="83:107">
      <c r="CE3134" s="27"/>
      <c r="CQ3134" s="27"/>
      <c r="DC3134" s="27"/>
    </row>
    <row r="3135" spans="83:107">
      <c r="CE3135" s="27"/>
      <c r="CQ3135" s="27"/>
      <c r="DC3135" s="27"/>
    </row>
    <row r="3136" spans="83:107">
      <c r="CE3136" s="27"/>
      <c r="CQ3136" s="27"/>
      <c r="DC3136" s="27"/>
    </row>
    <row r="3137" spans="83:107">
      <c r="CE3137" s="27"/>
      <c r="CQ3137" s="27"/>
      <c r="DC3137" s="27"/>
    </row>
    <row r="3138" spans="83:107">
      <c r="CE3138" s="27"/>
      <c r="CQ3138" s="27"/>
      <c r="DC3138" s="27"/>
    </row>
    <row r="3139" spans="83:107">
      <c r="CE3139" s="27"/>
      <c r="CQ3139" s="27"/>
      <c r="DC3139" s="27"/>
    </row>
    <row r="3140" spans="83:107">
      <c r="CE3140" s="27"/>
      <c r="CQ3140" s="27"/>
      <c r="DC3140" s="27"/>
    </row>
    <row r="3141" spans="83:107">
      <c r="CE3141" s="27"/>
      <c r="CQ3141" s="27"/>
      <c r="DC3141" s="27"/>
    </row>
    <row r="3142" spans="83:107">
      <c r="CE3142" s="27"/>
      <c r="CQ3142" s="27"/>
      <c r="DC3142" s="27"/>
    </row>
    <row r="3143" spans="83:107">
      <c r="CE3143" s="27"/>
      <c r="CQ3143" s="27"/>
      <c r="DC3143" s="27"/>
    </row>
    <row r="3144" spans="83:107">
      <c r="CE3144" s="27"/>
      <c r="CQ3144" s="27"/>
      <c r="DC3144" s="27"/>
    </row>
    <row r="3145" spans="83:107">
      <c r="CE3145" s="27"/>
      <c r="CQ3145" s="27"/>
      <c r="DC3145" s="27"/>
    </row>
    <row r="3146" spans="83:107">
      <c r="CE3146" s="27"/>
      <c r="CQ3146" s="27"/>
      <c r="DC3146" s="27"/>
    </row>
    <row r="3147" spans="83:107">
      <c r="CE3147" s="27"/>
      <c r="CQ3147" s="27"/>
      <c r="DC3147" s="27"/>
    </row>
    <row r="3148" spans="83:107">
      <c r="CE3148" s="27"/>
      <c r="CQ3148" s="27"/>
      <c r="DC3148" s="27"/>
    </row>
    <row r="3149" spans="83:107">
      <c r="CE3149" s="27"/>
      <c r="CQ3149" s="27"/>
      <c r="DC3149" s="27"/>
    </row>
    <row r="3150" spans="83:107">
      <c r="CE3150" s="27"/>
      <c r="CQ3150" s="27"/>
      <c r="DC3150" s="27"/>
    </row>
    <row r="3151" spans="83:107">
      <c r="CE3151" s="27"/>
      <c r="CQ3151" s="27"/>
      <c r="DC3151" s="27"/>
    </row>
    <row r="3152" spans="83:107">
      <c r="CE3152" s="27"/>
      <c r="CQ3152" s="27"/>
      <c r="DC3152" s="27"/>
    </row>
    <row r="3153" spans="83:107">
      <c r="CE3153" s="27"/>
      <c r="CQ3153" s="27"/>
      <c r="DC3153" s="27"/>
    </row>
    <row r="3154" spans="83:107">
      <c r="CE3154" s="27"/>
      <c r="CQ3154" s="27"/>
      <c r="DC3154" s="27"/>
    </row>
    <row r="3155" spans="83:107">
      <c r="CE3155" s="27"/>
      <c r="CQ3155" s="27"/>
      <c r="DC3155" s="27"/>
    </row>
    <row r="3156" spans="83:107">
      <c r="CE3156" s="27"/>
      <c r="CQ3156" s="27"/>
      <c r="DC3156" s="27"/>
    </row>
    <row r="3157" spans="83:107">
      <c r="CE3157" s="27"/>
      <c r="CQ3157" s="27"/>
      <c r="DC3157" s="27"/>
    </row>
    <row r="3158" spans="83:107">
      <c r="CE3158" s="27"/>
      <c r="CQ3158" s="27"/>
      <c r="DC3158" s="27"/>
    </row>
    <row r="3159" spans="83:107">
      <c r="CE3159" s="27"/>
      <c r="CQ3159" s="27"/>
      <c r="DC3159" s="27"/>
    </row>
    <row r="3160" spans="83:107">
      <c r="CE3160" s="27"/>
      <c r="CQ3160" s="27"/>
      <c r="DC3160" s="27"/>
    </row>
    <row r="3161" spans="83:107">
      <c r="CE3161" s="27"/>
      <c r="CQ3161" s="27"/>
      <c r="DC3161" s="27"/>
    </row>
    <row r="3162" spans="83:107">
      <c r="CE3162" s="27"/>
      <c r="CQ3162" s="27"/>
      <c r="DC3162" s="27"/>
    </row>
    <row r="3163" spans="83:107">
      <c r="CE3163" s="27"/>
      <c r="CQ3163" s="27"/>
      <c r="DC3163" s="27"/>
    </row>
    <row r="3164" spans="83:107">
      <c r="CE3164" s="27"/>
      <c r="CQ3164" s="27"/>
      <c r="DC3164" s="27"/>
    </row>
    <row r="3165" spans="83:107">
      <c r="CE3165" s="27"/>
      <c r="CQ3165" s="27"/>
      <c r="DC3165" s="27"/>
    </row>
    <row r="3166" spans="83:107">
      <c r="CE3166" s="27"/>
      <c r="CQ3166" s="27"/>
      <c r="DC3166" s="27"/>
    </row>
    <row r="3167" spans="83:107">
      <c r="CE3167" s="27"/>
      <c r="CQ3167" s="27"/>
      <c r="DC3167" s="27"/>
    </row>
    <row r="3168" spans="83:107">
      <c r="CE3168" s="27"/>
      <c r="CQ3168" s="27"/>
      <c r="DC3168" s="27"/>
    </row>
    <row r="3169" spans="83:107">
      <c r="CE3169" s="27"/>
      <c r="CQ3169" s="27"/>
      <c r="DC3169" s="27"/>
    </row>
    <row r="3170" spans="83:107">
      <c r="CE3170" s="27"/>
      <c r="CQ3170" s="27"/>
      <c r="DC3170" s="27"/>
    </row>
    <row r="3171" spans="83:107">
      <c r="CE3171" s="27"/>
      <c r="CQ3171" s="27"/>
      <c r="DC3171" s="27"/>
    </row>
    <row r="3172" spans="83:107">
      <c r="CE3172" s="27"/>
      <c r="CQ3172" s="27"/>
      <c r="DC3172" s="27"/>
    </row>
    <row r="3173" spans="83:107">
      <c r="CE3173" s="27"/>
      <c r="CQ3173" s="27"/>
      <c r="DC3173" s="27"/>
    </row>
    <row r="3174" spans="83:107">
      <c r="CE3174" s="27"/>
      <c r="CQ3174" s="27"/>
      <c r="DC3174" s="27"/>
    </row>
    <row r="3175" spans="83:107">
      <c r="CE3175" s="27"/>
      <c r="CQ3175" s="27"/>
      <c r="DC3175" s="27"/>
    </row>
    <row r="3176" spans="83:107">
      <c r="CE3176" s="27"/>
      <c r="CQ3176" s="27"/>
      <c r="DC3176" s="27"/>
    </row>
    <row r="3177" spans="83:107">
      <c r="CE3177" s="27"/>
      <c r="CQ3177" s="27"/>
      <c r="DC3177" s="27"/>
    </row>
    <row r="3178" spans="83:107">
      <c r="CE3178" s="27"/>
      <c r="CQ3178" s="27"/>
      <c r="DC3178" s="27"/>
    </row>
    <row r="3179" spans="83:107">
      <c r="CE3179" s="27"/>
      <c r="CQ3179" s="27"/>
      <c r="DC3179" s="27"/>
    </row>
    <row r="3180" spans="83:107">
      <c r="CE3180" s="27"/>
      <c r="CQ3180" s="27"/>
      <c r="DC3180" s="27"/>
    </row>
    <row r="3181" spans="83:107">
      <c r="CE3181" s="27"/>
      <c r="CQ3181" s="27"/>
      <c r="DC3181" s="27"/>
    </row>
    <row r="3182" spans="83:107">
      <c r="CE3182" s="27"/>
      <c r="CQ3182" s="27"/>
      <c r="DC3182" s="27"/>
    </row>
    <row r="3183" spans="83:107">
      <c r="CE3183" s="27"/>
      <c r="CQ3183" s="27"/>
      <c r="DC3183" s="27"/>
    </row>
    <row r="3184" spans="83:107">
      <c r="CE3184" s="27"/>
      <c r="CQ3184" s="27"/>
      <c r="DC3184" s="27"/>
    </row>
    <row r="3185" spans="83:107">
      <c r="CE3185" s="27"/>
      <c r="CQ3185" s="27"/>
      <c r="DC3185" s="27"/>
    </row>
    <row r="3186" spans="83:107">
      <c r="CE3186" s="27"/>
      <c r="CQ3186" s="27"/>
      <c r="DC3186" s="27"/>
    </row>
    <row r="3187" spans="83:107">
      <c r="CE3187" s="27"/>
      <c r="CQ3187" s="27"/>
      <c r="DC3187" s="27"/>
    </row>
    <row r="3188" spans="83:107">
      <c r="CE3188" s="27"/>
      <c r="CQ3188" s="27"/>
      <c r="DC3188" s="27"/>
    </row>
    <row r="3189" spans="83:107">
      <c r="CE3189" s="27"/>
      <c r="CQ3189" s="27"/>
      <c r="DC3189" s="27"/>
    </row>
    <row r="3190" spans="83:107">
      <c r="CE3190" s="27"/>
      <c r="CQ3190" s="27"/>
      <c r="DC3190" s="27"/>
    </row>
    <row r="3191" spans="83:107">
      <c r="CE3191" s="27"/>
      <c r="CQ3191" s="27"/>
      <c r="DC3191" s="27"/>
    </row>
    <row r="3192" spans="83:107">
      <c r="CE3192" s="27"/>
      <c r="CQ3192" s="27"/>
      <c r="DC3192" s="27"/>
    </row>
    <row r="3193" spans="83:107">
      <c r="CE3193" s="27"/>
      <c r="CQ3193" s="27"/>
      <c r="DC3193" s="27"/>
    </row>
    <row r="3194" spans="83:107">
      <c r="CE3194" s="27"/>
      <c r="CQ3194" s="27"/>
      <c r="DC3194" s="27"/>
    </row>
    <row r="3195" spans="83:107">
      <c r="CE3195" s="27"/>
      <c r="CQ3195" s="27"/>
      <c r="DC3195" s="27"/>
    </row>
    <row r="3196" spans="83:107">
      <c r="CE3196" s="27"/>
      <c r="CQ3196" s="27"/>
      <c r="DC3196" s="27"/>
    </row>
    <row r="3197" spans="83:107">
      <c r="CE3197" s="27"/>
      <c r="CQ3197" s="27"/>
      <c r="DC3197" s="27"/>
    </row>
    <row r="3198" spans="83:107">
      <c r="CE3198" s="27"/>
      <c r="CQ3198" s="27"/>
      <c r="DC3198" s="27"/>
    </row>
    <row r="3199" spans="83:107">
      <c r="CE3199" s="27"/>
      <c r="CQ3199" s="27"/>
      <c r="DC3199" s="27"/>
    </row>
    <row r="3200" spans="83:107">
      <c r="CE3200" s="27"/>
      <c r="CQ3200" s="27"/>
      <c r="DC3200" s="27"/>
    </row>
    <row r="3201" spans="83:107">
      <c r="CE3201" s="27"/>
      <c r="CQ3201" s="27"/>
      <c r="DC3201" s="27"/>
    </row>
    <row r="3202" spans="83:107">
      <c r="CE3202" s="27"/>
      <c r="CQ3202" s="27"/>
      <c r="DC3202" s="27"/>
    </row>
    <row r="3203" spans="83:107">
      <c r="CE3203" s="27"/>
      <c r="CQ3203" s="27"/>
      <c r="DC3203" s="27"/>
    </row>
    <row r="3204" spans="83:107">
      <c r="CE3204" s="27"/>
      <c r="CQ3204" s="27"/>
      <c r="DC3204" s="27"/>
    </row>
    <row r="3205" spans="83:107">
      <c r="CE3205" s="27"/>
      <c r="CQ3205" s="27"/>
      <c r="DC3205" s="27"/>
    </row>
    <row r="3206" spans="83:107">
      <c r="CE3206" s="27"/>
      <c r="CQ3206" s="27"/>
      <c r="DC3206" s="27"/>
    </row>
    <row r="3207" spans="83:107">
      <c r="CE3207" s="27"/>
      <c r="CQ3207" s="27"/>
      <c r="DC3207" s="27"/>
    </row>
    <row r="3208" spans="83:107">
      <c r="CE3208" s="27"/>
      <c r="CQ3208" s="27"/>
      <c r="DC3208" s="27"/>
    </row>
    <row r="3209" spans="83:107">
      <c r="CE3209" s="27"/>
      <c r="CQ3209" s="27"/>
      <c r="DC3209" s="27"/>
    </row>
    <row r="3210" spans="83:107">
      <c r="CE3210" s="27"/>
      <c r="CQ3210" s="27"/>
      <c r="DC3210" s="27"/>
    </row>
    <row r="3211" spans="83:107">
      <c r="CE3211" s="27"/>
      <c r="CQ3211" s="27"/>
      <c r="DC3211" s="27"/>
    </row>
    <row r="3212" spans="83:107">
      <c r="CE3212" s="27"/>
      <c r="CQ3212" s="27"/>
      <c r="DC3212" s="27"/>
    </row>
    <row r="3213" spans="83:107">
      <c r="CE3213" s="27"/>
      <c r="CQ3213" s="27"/>
      <c r="DC3213" s="27"/>
    </row>
    <row r="3214" spans="83:107">
      <c r="CE3214" s="27"/>
      <c r="CQ3214" s="27"/>
      <c r="DC3214" s="27"/>
    </row>
    <row r="3215" spans="83:107">
      <c r="CE3215" s="27"/>
      <c r="CQ3215" s="27"/>
      <c r="DC3215" s="27"/>
    </row>
    <row r="3216" spans="83:107">
      <c r="CE3216" s="27"/>
      <c r="CQ3216" s="27"/>
      <c r="DC3216" s="27"/>
    </row>
    <row r="3217" spans="83:107">
      <c r="CE3217" s="27"/>
      <c r="CQ3217" s="27"/>
      <c r="DC3217" s="27"/>
    </row>
    <row r="3218" spans="83:107">
      <c r="CE3218" s="27"/>
      <c r="CQ3218" s="27"/>
      <c r="DC3218" s="27"/>
    </row>
    <row r="3219" spans="83:107">
      <c r="CE3219" s="27"/>
      <c r="CQ3219" s="27"/>
      <c r="DC3219" s="27"/>
    </row>
    <row r="3220" spans="83:107">
      <c r="CE3220" s="27"/>
      <c r="CQ3220" s="27"/>
      <c r="DC3220" s="27"/>
    </row>
    <row r="3221" spans="83:107">
      <c r="CE3221" s="27"/>
      <c r="CQ3221" s="27"/>
      <c r="DC3221" s="27"/>
    </row>
    <row r="3222" spans="83:107">
      <c r="CE3222" s="27"/>
      <c r="CQ3222" s="27"/>
      <c r="DC3222" s="27"/>
    </row>
    <row r="3223" spans="83:107">
      <c r="CE3223" s="27"/>
      <c r="CQ3223" s="27"/>
      <c r="DC3223" s="27"/>
    </row>
    <row r="3224" spans="83:107">
      <c r="CE3224" s="27"/>
      <c r="CQ3224" s="27"/>
      <c r="DC3224" s="27"/>
    </row>
    <row r="3225" spans="83:107">
      <c r="CE3225" s="27"/>
      <c r="CQ3225" s="27"/>
      <c r="DC3225" s="27"/>
    </row>
    <row r="3226" spans="83:107">
      <c r="CE3226" s="27"/>
      <c r="CQ3226" s="27"/>
      <c r="DC3226" s="27"/>
    </row>
    <row r="3227" spans="83:107">
      <c r="CE3227" s="27"/>
      <c r="CQ3227" s="27"/>
      <c r="DC3227" s="27"/>
    </row>
    <row r="3228" spans="83:107">
      <c r="CE3228" s="27"/>
      <c r="CQ3228" s="27"/>
      <c r="DC3228" s="27"/>
    </row>
    <row r="3229" spans="83:107">
      <c r="CE3229" s="27"/>
      <c r="CQ3229" s="27"/>
      <c r="DC3229" s="27"/>
    </row>
    <row r="3230" spans="83:107">
      <c r="CE3230" s="27"/>
      <c r="CQ3230" s="27"/>
      <c r="DC3230" s="27"/>
    </row>
    <row r="3231" spans="83:107">
      <c r="CE3231" s="27"/>
      <c r="CQ3231" s="27"/>
      <c r="DC3231" s="27"/>
    </row>
    <row r="3232" spans="83:107">
      <c r="CE3232" s="27"/>
      <c r="CQ3232" s="27"/>
      <c r="DC3232" s="27"/>
    </row>
    <row r="3233" spans="83:107">
      <c r="CE3233" s="27"/>
      <c r="CQ3233" s="27"/>
      <c r="DC3233" s="27"/>
    </row>
    <row r="3234" spans="83:107">
      <c r="CE3234" s="27"/>
      <c r="CQ3234" s="27"/>
      <c r="DC3234" s="27"/>
    </row>
    <row r="3235" spans="83:107">
      <c r="CE3235" s="27"/>
      <c r="CQ3235" s="27"/>
      <c r="DC3235" s="27"/>
    </row>
    <row r="3236" spans="83:107">
      <c r="CE3236" s="27"/>
      <c r="CQ3236" s="27"/>
      <c r="DC3236" s="27"/>
    </row>
    <row r="3237" spans="83:107">
      <c r="CE3237" s="27"/>
      <c r="CQ3237" s="27"/>
      <c r="DC3237" s="27"/>
    </row>
    <row r="3238" spans="83:107">
      <c r="CE3238" s="27"/>
      <c r="CQ3238" s="27"/>
      <c r="DC3238" s="27"/>
    </row>
    <row r="3239" spans="83:107">
      <c r="CE3239" s="27"/>
      <c r="CQ3239" s="27"/>
      <c r="DC3239" s="27"/>
    </row>
    <row r="3240" spans="83:107">
      <c r="CE3240" s="27"/>
      <c r="CQ3240" s="27"/>
      <c r="DC3240" s="27"/>
    </row>
    <row r="3241" spans="83:107">
      <c r="CE3241" s="27"/>
      <c r="CQ3241" s="27"/>
      <c r="DC3241" s="27"/>
    </row>
    <row r="3242" spans="83:107">
      <c r="CE3242" s="27"/>
      <c r="CQ3242" s="27"/>
      <c r="DC3242" s="27"/>
    </row>
    <row r="3243" spans="83:107">
      <c r="CE3243" s="27"/>
      <c r="CQ3243" s="27"/>
      <c r="DC3243" s="27"/>
    </row>
    <row r="3244" spans="83:107">
      <c r="CE3244" s="27"/>
      <c r="CQ3244" s="27"/>
      <c r="DC3244" s="27"/>
    </row>
    <row r="3245" spans="83:107">
      <c r="CE3245" s="27"/>
      <c r="CQ3245" s="27"/>
      <c r="DC3245" s="27"/>
    </row>
    <row r="3246" spans="83:107">
      <c r="CE3246" s="27"/>
      <c r="CQ3246" s="27"/>
      <c r="DC3246" s="27"/>
    </row>
    <row r="3247" spans="83:107">
      <c r="CE3247" s="27"/>
      <c r="CQ3247" s="27"/>
      <c r="DC3247" s="27"/>
    </row>
    <row r="3248" spans="83:107">
      <c r="CE3248" s="27"/>
      <c r="CQ3248" s="27"/>
      <c r="DC3248" s="27"/>
    </row>
    <row r="3249" spans="83:107">
      <c r="CE3249" s="27"/>
      <c r="CQ3249" s="27"/>
      <c r="DC3249" s="27"/>
    </row>
    <row r="3250" spans="83:107">
      <c r="CE3250" s="27"/>
      <c r="CQ3250" s="27"/>
      <c r="DC3250" s="27"/>
    </row>
    <row r="3251" spans="83:107">
      <c r="CE3251" s="27"/>
      <c r="CQ3251" s="27"/>
      <c r="DC3251" s="27"/>
    </row>
    <row r="3252" spans="83:107">
      <c r="CE3252" s="27"/>
      <c r="CQ3252" s="27"/>
      <c r="DC3252" s="27"/>
    </row>
    <row r="3253" spans="83:107">
      <c r="CE3253" s="27"/>
      <c r="CQ3253" s="27"/>
      <c r="DC3253" s="27"/>
    </row>
    <row r="3254" spans="83:107">
      <c r="CE3254" s="27"/>
      <c r="CQ3254" s="27"/>
      <c r="DC3254" s="27"/>
    </row>
    <row r="3255" spans="83:107">
      <c r="CE3255" s="27"/>
      <c r="CQ3255" s="27"/>
      <c r="DC3255" s="27"/>
    </row>
    <row r="3256" spans="83:107">
      <c r="CE3256" s="27"/>
      <c r="CQ3256" s="27"/>
      <c r="DC3256" s="27"/>
    </row>
    <row r="3257" spans="83:107">
      <c r="CE3257" s="27"/>
      <c r="CQ3257" s="27"/>
      <c r="DC3257" s="27"/>
    </row>
    <row r="3258" spans="83:107">
      <c r="CE3258" s="27"/>
      <c r="CQ3258" s="27"/>
      <c r="DC3258" s="27"/>
    </row>
    <row r="3259" spans="83:107">
      <c r="CE3259" s="27"/>
      <c r="CQ3259" s="27"/>
      <c r="DC3259" s="27"/>
    </row>
    <row r="3260" spans="83:107">
      <c r="CE3260" s="27"/>
      <c r="CQ3260" s="27"/>
      <c r="DC3260" s="27"/>
    </row>
    <row r="3261" spans="83:107">
      <c r="CE3261" s="27"/>
      <c r="CQ3261" s="27"/>
      <c r="DC3261" s="27"/>
    </row>
    <row r="3262" spans="83:107">
      <c r="CE3262" s="27"/>
      <c r="CQ3262" s="27"/>
      <c r="DC3262" s="27"/>
    </row>
    <row r="3263" spans="83:107">
      <c r="CE3263" s="27"/>
      <c r="CQ3263" s="27"/>
      <c r="DC3263" s="27"/>
    </row>
    <row r="3264" spans="83:107">
      <c r="CE3264" s="27"/>
      <c r="CQ3264" s="27"/>
      <c r="DC3264" s="27"/>
    </row>
    <row r="3265" spans="83:107">
      <c r="CE3265" s="27"/>
      <c r="CQ3265" s="27"/>
      <c r="DC3265" s="27"/>
    </row>
    <row r="3266" spans="83:107">
      <c r="CE3266" s="27"/>
      <c r="CQ3266" s="27"/>
      <c r="DC3266" s="27"/>
    </row>
    <row r="3267" spans="83:107">
      <c r="CE3267" s="27"/>
      <c r="CQ3267" s="27"/>
      <c r="DC3267" s="27"/>
    </row>
    <row r="3268" spans="83:107">
      <c r="CE3268" s="27"/>
      <c r="CQ3268" s="27"/>
      <c r="DC3268" s="27"/>
    </row>
    <row r="3269" spans="83:107">
      <c r="CE3269" s="27"/>
      <c r="CQ3269" s="27"/>
      <c r="DC3269" s="27"/>
    </row>
    <row r="3270" spans="83:107">
      <c r="CE3270" s="27"/>
      <c r="CQ3270" s="27"/>
      <c r="DC3270" s="27"/>
    </row>
    <row r="3271" spans="83:107">
      <c r="CE3271" s="27"/>
      <c r="CQ3271" s="27"/>
      <c r="DC3271" s="27"/>
    </row>
    <row r="3272" spans="83:107">
      <c r="CE3272" s="27"/>
      <c r="CQ3272" s="27"/>
      <c r="DC3272" s="27"/>
    </row>
    <row r="3273" spans="83:107">
      <c r="CE3273" s="27"/>
      <c r="CQ3273" s="27"/>
      <c r="DC3273" s="27"/>
    </row>
    <row r="3274" spans="83:107">
      <c r="CE3274" s="27"/>
      <c r="CQ3274" s="27"/>
      <c r="DC3274" s="27"/>
    </row>
    <row r="3275" spans="83:107">
      <c r="CE3275" s="27"/>
      <c r="CQ3275" s="27"/>
      <c r="DC3275" s="27"/>
    </row>
    <row r="3276" spans="83:107">
      <c r="CE3276" s="27"/>
      <c r="CQ3276" s="27"/>
      <c r="DC3276" s="27"/>
    </row>
    <row r="3277" spans="83:107">
      <c r="CE3277" s="27"/>
      <c r="CQ3277" s="27"/>
      <c r="DC3277" s="27"/>
    </row>
    <row r="3278" spans="83:107">
      <c r="CE3278" s="27"/>
      <c r="CQ3278" s="27"/>
      <c r="DC3278" s="27"/>
    </row>
    <row r="3279" spans="83:107">
      <c r="CE3279" s="27"/>
      <c r="CQ3279" s="27"/>
      <c r="DC3279" s="27"/>
    </row>
    <row r="3280" spans="83:107">
      <c r="CE3280" s="27"/>
      <c r="CQ3280" s="27"/>
      <c r="DC3280" s="27"/>
    </row>
    <row r="3281" spans="83:107">
      <c r="CE3281" s="27"/>
      <c r="CQ3281" s="27"/>
      <c r="DC3281" s="27"/>
    </row>
    <row r="3282" spans="83:107">
      <c r="CE3282" s="27"/>
      <c r="CQ3282" s="27"/>
      <c r="DC3282" s="27"/>
    </row>
    <row r="3283" spans="83:107">
      <c r="CE3283" s="27"/>
      <c r="CQ3283" s="27"/>
      <c r="DC3283" s="27"/>
    </row>
    <row r="3284" spans="83:107">
      <c r="CE3284" s="27"/>
      <c r="CQ3284" s="27"/>
      <c r="DC3284" s="27"/>
    </row>
    <row r="3285" spans="83:107">
      <c r="CE3285" s="27"/>
      <c r="CQ3285" s="27"/>
      <c r="DC3285" s="27"/>
    </row>
    <row r="3286" spans="83:107">
      <c r="CE3286" s="27"/>
      <c r="CQ3286" s="27"/>
      <c r="DC3286" s="27"/>
    </row>
    <row r="3287" spans="83:107">
      <c r="CE3287" s="27"/>
      <c r="CQ3287" s="27"/>
      <c r="DC3287" s="27"/>
    </row>
    <row r="3288" spans="83:107">
      <c r="CE3288" s="27"/>
      <c r="CQ3288" s="27"/>
      <c r="DC3288" s="27"/>
    </row>
    <row r="3289" spans="83:107">
      <c r="CE3289" s="27"/>
      <c r="CQ3289" s="27"/>
      <c r="DC3289" s="27"/>
    </row>
    <row r="3290" spans="83:107">
      <c r="CE3290" s="27"/>
      <c r="CQ3290" s="27"/>
      <c r="DC3290" s="27"/>
    </row>
    <row r="3291" spans="83:107">
      <c r="CE3291" s="27"/>
      <c r="CQ3291" s="27"/>
      <c r="DC3291" s="27"/>
    </row>
    <row r="3292" spans="83:107">
      <c r="CE3292" s="27"/>
      <c r="CQ3292" s="27"/>
      <c r="DC3292" s="27"/>
    </row>
    <row r="3293" spans="83:107">
      <c r="CE3293" s="27"/>
      <c r="CQ3293" s="27"/>
      <c r="DC3293" s="27"/>
    </row>
    <row r="3294" spans="83:107">
      <c r="CE3294" s="27"/>
      <c r="CQ3294" s="27"/>
      <c r="DC3294" s="27"/>
    </row>
    <row r="3295" spans="83:107">
      <c r="CE3295" s="27"/>
      <c r="CQ3295" s="27"/>
      <c r="DC3295" s="27"/>
    </row>
    <row r="3296" spans="83:107">
      <c r="CE3296" s="27"/>
      <c r="CQ3296" s="27"/>
      <c r="DC3296" s="27"/>
    </row>
    <row r="3297" spans="83:107">
      <c r="CE3297" s="27"/>
      <c r="CQ3297" s="27"/>
      <c r="DC3297" s="27"/>
    </row>
    <row r="3298" spans="83:107">
      <c r="CE3298" s="27"/>
      <c r="CQ3298" s="27"/>
      <c r="DC3298" s="27"/>
    </row>
    <row r="3299" spans="83:107">
      <c r="CE3299" s="27"/>
      <c r="CQ3299" s="27"/>
      <c r="DC3299" s="27"/>
    </row>
    <row r="3300" spans="83:107">
      <c r="CE3300" s="27"/>
      <c r="CQ3300" s="27"/>
      <c r="DC3300" s="27"/>
    </row>
    <row r="3301" spans="83:107">
      <c r="CE3301" s="27"/>
      <c r="CQ3301" s="27"/>
      <c r="DC3301" s="27"/>
    </row>
    <row r="3302" spans="83:107">
      <c r="CE3302" s="27"/>
      <c r="CQ3302" s="27"/>
      <c r="DC3302" s="27"/>
    </row>
    <row r="3303" spans="83:107">
      <c r="CE3303" s="27"/>
      <c r="CQ3303" s="27"/>
      <c r="DC3303" s="27"/>
    </row>
    <row r="3304" spans="83:107">
      <c r="CE3304" s="27"/>
      <c r="CQ3304" s="27"/>
      <c r="DC3304" s="27"/>
    </row>
    <row r="3305" spans="83:107">
      <c r="CE3305" s="27"/>
      <c r="CQ3305" s="27"/>
      <c r="DC3305" s="27"/>
    </row>
    <row r="3306" spans="83:107">
      <c r="CE3306" s="27"/>
      <c r="CQ3306" s="27"/>
      <c r="DC3306" s="27"/>
    </row>
    <row r="3307" spans="83:107">
      <c r="CE3307" s="27"/>
      <c r="CQ3307" s="27"/>
      <c r="DC3307" s="27"/>
    </row>
    <row r="3308" spans="83:107">
      <c r="CE3308" s="27"/>
      <c r="CQ3308" s="27"/>
      <c r="DC3308" s="27"/>
    </row>
    <row r="3309" spans="83:107">
      <c r="CE3309" s="27"/>
      <c r="CQ3309" s="27"/>
      <c r="DC3309" s="27"/>
    </row>
    <row r="3310" spans="83:107">
      <c r="CE3310" s="27"/>
      <c r="CQ3310" s="27"/>
      <c r="DC3310" s="27"/>
    </row>
    <row r="3311" spans="83:107">
      <c r="CE3311" s="27"/>
      <c r="CQ3311" s="27"/>
      <c r="DC3311" s="27"/>
    </row>
    <row r="3312" spans="83:107">
      <c r="CE3312" s="27"/>
      <c r="CQ3312" s="27"/>
      <c r="DC3312" s="27"/>
    </row>
    <row r="3313" spans="83:107">
      <c r="CE3313" s="27"/>
      <c r="CQ3313" s="27"/>
      <c r="DC3313" s="27"/>
    </row>
    <row r="3314" spans="83:107">
      <c r="CE3314" s="27"/>
      <c r="CQ3314" s="27"/>
      <c r="DC3314" s="27"/>
    </row>
    <row r="3315" spans="83:107">
      <c r="CE3315" s="27"/>
      <c r="CQ3315" s="27"/>
      <c r="DC3315" s="27"/>
    </row>
    <row r="3316" spans="83:107">
      <c r="CE3316" s="27"/>
      <c r="CQ3316" s="27"/>
      <c r="DC3316" s="27"/>
    </row>
    <row r="3317" spans="83:107">
      <c r="CE3317" s="27"/>
      <c r="CQ3317" s="27"/>
      <c r="DC3317" s="27"/>
    </row>
    <row r="3318" spans="83:107">
      <c r="CE3318" s="27"/>
      <c r="CQ3318" s="27"/>
      <c r="DC3318" s="27"/>
    </row>
    <row r="3319" spans="83:107">
      <c r="CE3319" s="27"/>
      <c r="CQ3319" s="27"/>
      <c r="DC3319" s="27"/>
    </row>
    <row r="3320" spans="83:107">
      <c r="CE3320" s="27"/>
      <c r="CQ3320" s="27"/>
      <c r="DC3320" s="27"/>
    </row>
    <row r="3321" spans="83:107">
      <c r="CE3321" s="27"/>
      <c r="CQ3321" s="27"/>
      <c r="DC3321" s="27"/>
    </row>
    <row r="3322" spans="83:107">
      <c r="CE3322" s="27"/>
      <c r="CQ3322" s="27"/>
      <c r="DC3322" s="27"/>
    </row>
    <row r="3323" spans="83:107">
      <c r="CE3323" s="27"/>
      <c r="CQ3323" s="27"/>
      <c r="DC3323" s="27"/>
    </row>
    <row r="3324" spans="83:107">
      <c r="CE3324" s="27"/>
      <c r="CQ3324" s="27"/>
      <c r="DC3324" s="27"/>
    </row>
    <row r="3325" spans="83:107">
      <c r="CE3325" s="27"/>
      <c r="CQ3325" s="27"/>
      <c r="DC3325" s="27"/>
    </row>
    <row r="3326" spans="83:107">
      <c r="CE3326" s="27"/>
      <c r="CQ3326" s="27"/>
      <c r="DC3326" s="27"/>
    </row>
    <row r="3327" spans="83:107">
      <c r="CE3327" s="27"/>
      <c r="CQ3327" s="27"/>
      <c r="DC3327" s="27"/>
    </row>
    <row r="3328" spans="83:107">
      <c r="CE3328" s="27"/>
      <c r="CQ3328" s="27"/>
      <c r="DC3328" s="27"/>
    </row>
    <row r="3329" spans="83:107">
      <c r="CE3329" s="27"/>
      <c r="CQ3329" s="27"/>
      <c r="DC3329" s="27"/>
    </row>
    <row r="3330" spans="83:107">
      <c r="CE3330" s="27"/>
      <c r="CQ3330" s="27"/>
      <c r="DC3330" s="27"/>
    </row>
    <row r="3331" spans="83:107">
      <c r="CE3331" s="27"/>
      <c r="CQ3331" s="27"/>
      <c r="DC3331" s="27"/>
    </row>
    <row r="3332" spans="83:107">
      <c r="CE3332" s="27"/>
      <c r="CQ3332" s="27"/>
      <c r="DC3332" s="27"/>
    </row>
    <row r="3333" spans="83:107">
      <c r="CE3333" s="27"/>
      <c r="CQ3333" s="27"/>
      <c r="DC3333" s="27"/>
    </row>
    <row r="3334" spans="83:107">
      <c r="CE3334" s="27"/>
      <c r="CQ3334" s="27"/>
      <c r="DC3334" s="27"/>
    </row>
    <row r="3335" spans="83:107">
      <c r="CE3335" s="27"/>
      <c r="CQ3335" s="27"/>
      <c r="DC3335" s="27"/>
    </row>
    <row r="3336" spans="83:107">
      <c r="CE3336" s="27"/>
      <c r="CQ3336" s="27"/>
      <c r="DC3336" s="27"/>
    </row>
    <row r="3337" spans="83:107">
      <c r="CE3337" s="27"/>
      <c r="CQ3337" s="27"/>
      <c r="DC3337" s="27"/>
    </row>
    <row r="3338" spans="83:107">
      <c r="CE3338" s="27"/>
      <c r="CQ3338" s="27"/>
      <c r="DC3338" s="27"/>
    </row>
    <row r="3339" spans="83:107">
      <c r="CE3339" s="27"/>
      <c r="CQ3339" s="27"/>
      <c r="DC3339" s="27"/>
    </row>
    <row r="3340" spans="83:107">
      <c r="CE3340" s="27"/>
      <c r="CQ3340" s="27"/>
      <c r="DC3340" s="27"/>
    </row>
    <row r="3341" spans="83:107">
      <c r="CE3341" s="27"/>
      <c r="CQ3341" s="27"/>
      <c r="DC3341" s="27"/>
    </row>
    <row r="3342" spans="83:107">
      <c r="CE3342" s="27"/>
      <c r="CQ3342" s="27"/>
      <c r="DC3342" s="27"/>
    </row>
    <row r="3343" spans="83:107">
      <c r="CE3343" s="27"/>
      <c r="CQ3343" s="27"/>
      <c r="DC3343" s="27"/>
    </row>
    <row r="3344" spans="83:107">
      <c r="CE3344" s="27"/>
      <c r="CQ3344" s="27"/>
      <c r="DC3344" s="27"/>
    </row>
    <row r="3345" spans="83:107">
      <c r="CE3345" s="27"/>
      <c r="CQ3345" s="27"/>
      <c r="DC3345" s="27"/>
    </row>
    <row r="3346" spans="83:107">
      <c r="CE3346" s="27"/>
      <c r="CQ3346" s="27"/>
      <c r="DC3346" s="27"/>
    </row>
    <row r="3347" spans="83:107">
      <c r="CE3347" s="27"/>
      <c r="CQ3347" s="27"/>
      <c r="DC3347" s="27"/>
    </row>
    <row r="3348" spans="83:107">
      <c r="CE3348" s="27"/>
      <c r="CQ3348" s="27"/>
      <c r="DC3348" s="27"/>
    </row>
    <row r="3349" spans="83:107">
      <c r="CE3349" s="27"/>
      <c r="CQ3349" s="27"/>
      <c r="DC3349" s="27"/>
    </row>
    <row r="3350" spans="83:107">
      <c r="CE3350" s="27"/>
      <c r="CQ3350" s="27"/>
      <c r="DC3350" s="27"/>
    </row>
    <row r="3351" spans="83:107">
      <c r="CE3351" s="27"/>
      <c r="CQ3351" s="27"/>
      <c r="DC3351" s="27"/>
    </row>
    <row r="3352" spans="83:107">
      <c r="CE3352" s="27"/>
      <c r="CQ3352" s="27"/>
      <c r="DC3352" s="27"/>
    </row>
    <row r="3353" spans="83:107">
      <c r="CE3353" s="27"/>
      <c r="CQ3353" s="27"/>
      <c r="DC3353" s="27"/>
    </row>
    <row r="3354" spans="83:107">
      <c r="CE3354" s="27"/>
      <c r="CQ3354" s="27"/>
      <c r="DC3354" s="27"/>
    </row>
    <row r="3355" spans="83:107">
      <c r="CE3355" s="27"/>
      <c r="CQ3355" s="27"/>
      <c r="DC3355" s="27"/>
    </row>
    <row r="3356" spans="83:107">
      <c r="CE3356" s="27"/>
      <c r="CQ3356" s="27"/>
      <c r="DC3356" s="27"/>
    </row>
    <row r="3357" spans="83:107">
      <c r="CE3357" s="27"/>
      <c r="CQ3357" s="27"/>
      <c r="DC3357" s="27"/>
    </row>
    <row r="3358" spans="83:107">
      <c r="CE3358" s="27"/>
      <c r="CQ3358" s="27"/>
      <c r="DC3358" s="27"/>
    </row>
    <row r="3359" spans="83:107">
      <c r="CE3359" s="27"/>
      <c r="CQ3359" s="27"/>
      <c r="DC3359" s="27"/>
    </row>
    <row r="3360" spans="83:107">
      <c r="CE3360" s="27"/>
      <c r="CQ3360" s="27"/>
      <c r="DC3360" s="27"/>
    </row>
    <row r="3361" spans="83:107">
      <c r="CE3361" s="27"/>
      <c r="CQ3361" s="27"/>
      <c r="DC3361" s="27"/>
    </row>
    <row r="3362" spans="83:107">
      <c r="CE3362" s="27"/>
      <c r="CQ3362" s="27"/>
      <c r="DC3362" s="27"/>
    </row>
    <row r="3363" spans="83:107">
      <c r="CE3363" s="27"/>
      <c r="CQ3363" s="27"/>
      <c r="DC3363" s="27"/>
    </row>
    <row r="3364" spans="83:107">
      <c r="CE3364" s="27"/>
      <c r="CQ3364" s="27"/>
      <c r="DC3364" s="27"/>
    </row>
    <row r="3365" spans="83:107">
      <c r="CE3365" s="27"/>
      <c r="CQ3365" s="27"/>
      <c r="DC3365" s="27"/>
    </row>
    <row r="3366" spans="83:107">
      <c r="CE3366" s="27"/>
      <c r="CQ3366" s="27"/>
      <c r="DC3366" s="27"/>
    </row>
    <row r="3367" spans="83:107">
      <c r="CE3367" s="27"/>
      <c r="CQ3367" s="27"/>
      <c r="DC3367" s="27"/>
    </row>
    <row r="3368" spans="83:107">
      <c r="CE3368" s="27"/>
      <c r="CQ3368" s="27"/>
      <c r="DC3368" s="27"/>
    </row>
    <row r="3369" spans="83:107">
      <c r="CE3369" s="27"/>
      <c r="CQ3369" s="27"/>
      <c r="DC3369" s="27"/>
    </row>
    <row r="3370" spans="83:107">
      <c r="CE3370" s="27"/>
      <c r="CQ3370" s="27"/>
      <c r="DC3370" s="27"/>
    </row>
    <row r="3371" spans="83:107">
      <c r="CE3371" s="27"/>
      <c r="CQ3371" s="27"/>
      <c r="DC3371" s="27"/>
    </row>
    <row r="3372" spans="83:107">
      <c r="CE3372" s="27"/>
      <c r="CQ3372" s="27"/>
      <c r="DC3372" s="27"/>
    </row>
    <row r="3373" spans="83:107">
      <c r="CE3373" s="27"/>
      <c r="CQ3373" s="27"/>
      <c r="DC3373" s="27"/>
    </row>
    <row r="3374" spans="83:107">
      <c r="CE3374" s="27"/>
      <c r="CQ3374" s="27"/>
      <c r="DC3374" s="27"/>
    </row>
    <row r="3375" spans="83:107">
      <c r="CE3375" s="27"/>
      <c r="CQ3375" s="27"/>
      <c r="DC3375" s="27"/>
    </row>
    <row r="3376" spans="83:107">
      <c r="CE3376" s="27"/>
      <c r="CQ3376" s="27"/>
      <c r="DC3376" s="27"/>
    </row>
    <row r="3377" spans="83:107">
      <c r="CE3377" s="27"/>
      <c r="CQ3377" s="27"/>
      <c r="DC3377" s="27"/>
    </row>
    <row r="3378" spans="83:107">
      <c r="CE3378" s="27"/>
      <c r="CQ3378" s="27"/>
      <c r="DC3378" s="27"/>
    </row>
    <row r="3379" spans="83:107">
      <c r="CE3379" s="27"/>
      <c r="CQ3379" s="27"/>
      <c r="DC3379" s="27"/>
    </row>
    <row r="3380" spans="83:107">
      <c r="CE3380" s="27"/>
      <c r="CQ3380" s="27"/>
      <c r="DC3380" s="27"/>
    </row>
    <row r="3381" spans="83:107">
      <c r="CE3381" s="27"/>
      <c r="CQ3381" s="27"/>
      <c r="DC3381" s="27"/>
    </row>
    <row r="3382" spans="83:107">
      <c r="CE3382" s="27"/>
      <c r="CQ3382" s="27"/>
      <c r="DC3382" s="27"/>
    </row>
    <row r="3383" spans="83:107">
      <c r="CE3383" s="27"/>
      <c r="CQ3383" s="27"/>
      <c r="DC3383" s="27"/>
    </row>
    <row r="3384" spans="83:107">
      <c r="CE3384" s="27"/>
      <c r="CQ3384" s="27"/>
      <c r="DC3384" s="27"/>
    </row>
    <row r="3385" spans="83:107">
      <c r="CE3385" s="27"/>
      <c r="CQ3385" s="27"/>
      <c r="DC3385" s="27"/>
    </row>
    <row r="3386" spans="83:107">
      <c r="CE3386" s="27"/>
      <c r="CQ3386" s="27"/>
      <c r="DC3386" s="27"/>
    </row>
    <row r="3387" spans="83:107">
      <c r="CE3387" s="27"/>
      <c r="CQ3387" s="27"/>
      <c r="DC3387" s="27"/>
    </row>
    <row r="3388" spans="83:107">
      <c r="CE3388" s="27"/>
      <c r="CQ3388" s="27"/>
      <c r="DC3388" s="27"/>
    </row>
    <row r="3389" spans="83:107">
      <c r="CE3389" s="27"/>
      <c r="CQ3389" s="27"/>
      <c r="DC3389" s="27"/>
    </row>
    <row r="3390" spans="83:107">
      <c r="CE3390" s="27"/>
      <c r="CQ3390" s="27"/>
      <c r="DC3390" s="27"/>
    </row>
    <row r="3391" spans="83:107">
      <c r="CE3391" s="27"/>
      <c r="CQ3391" s="27"/>
      <c r="DC3391" s="27"/>
    </row>
    <row r="3392" spans="83:107">
      <c r="CE3392" s="27"/>
      <c r="CQ3392" s="27"/>
      <c r="DC3392" s="27"/>
    </row>
    <row r="3393" spans="83:107">
      <c r="CE3393" s="27"/>
      <c r="CQ3393" s="27"/>
      <c r="DC3393" s="27"/>
    </row>
    <row r="3394" spans="83:107">
      <c r="CE3394" s="27"/>
      <c r="CQ3394" s="27"/>
      <c r="DC3394" s="27"/>
    </row>
    <row r="3395" spans="83:107">
      <c r="CE3395" s="27"/>
      <c r="CQ3395" s="27"/>
      <c r="DC3395" s="27"/>
    </row>
    <row r="3396" spans="83:107">
      <c r="CE3396" s="27"/>
      <c r="CQ3396" s="27"/>
      <c r="DC3396" s="27"/>
    </row>
    <row r="3397" spans="83:107">
      <c r="CE3397" s="27"/>
      <c r="CQ3397" s="27"/>
      <c r="DC3397" s="27"/>
    </row>
    <row r="3398" spans="83:107">
      <c r="CE3398" s="27"/>
      <c r="CQ3398" s="27"/>
      <c r="DC3398" s="27"/>
    </row>
    <row r="3399" spans="83:107">
      <c r="CE3399" s="27"/>
      <c r="CQ3399" s="27"/>
      <c r="DC3399" s="27"/>
    </row>
    <row r="3400" spans="83:107">
      <c r="CE3400" s="27"/>
      <c r="CQ3400" s="27"/>
      <c r="DC3400" s="27"/>
    </row>
    <row r="3401" spans="83:107">
      <c r="CE3401" s="27"/>
      <c r="CQ3401" s="27"/>
      <c r="DC3401" s="27"/>
    </row>
    <row r="3402" spans="83:107">
      <c r="CE3402" s="27"/>
      <c r="CQ3402" s="27"/>
      <c r="DC3402" s="27"/>
    </row>
    <row r="3403" spans="83:107">
      <c r="CE3403" s="27"/>
      <c r="CQ3403" s="27"/>
      <c r="DC3403" s="27"/>
    </row>
    <row r="3404" spans="83:107">
      <c r="CE3404" s="27"/>
      <c r="CQ3404" s="27"/>
      <c r="DC3404" s="27"/>
    </row>
    <row r="3405" spans="83:107">
      <c r="CE3405" s="27"/>
      <c r="CQ3405" s="27"/>
      <c r="DC3405" s="27"/>
    </row>
    <row r="3406" spans="83:107">
      <c r="CE3406" s="27"/>
      <c r="CQ3406" s="27"/>
      <c r="DC3406" s="27"/>
    </row>
    <row r="3407" spans="83:107">
      <c r="CE3407" s="27"/>
      <c r="CQ3407" s="27"/>
      <c r="DC3407" s="27"/>
    </row>
    <row r="3408" spans="83:107">
      <c r="CE3408" s="27"/>
      <c r="CQ3408" s="27"/>
      <c r="DC3408" s="27"/>
    </row>
    <row r="3409" spans="83:107">
      <c r="CE3409" s="27"/>
      <c r="CQ3409" s="27"/>
      <c r="DC3409" s="27"/>
    </row>
    <row r="3410" spans="83:107">
      <c r="CE3410" s="27"/>
      <c r="CQ3410" s="27"/>
      <c r="DC3410" s="27"/>
    </row>
    <row r="3411" spans="83:107">
      <c r="CE3411" s="27"/>
      <c r="CQ3411" s="27"/>
      <c r="DC3411" s="27"/>
    </row>
    <row r="3412" spans="83:107">
      <c r="CE3412" s="27"/>
      <c r="CQ3412" s="27"/>
      <c r="DC3412" s="27"/>
    </row>
    <row r="3413" spans="83:107">
      <c r="CE3413" s="27"/>
      <c r="CQ3413" s="27"/>
      <c r="DC3413" s="27"/>
    </row>
    <row r="3414" spans="83:107">
      <c r="CE3414" s="27"/>
      <c r="CQ3414" s="27"/>
      <c r="DC3414" s="27"/>
    </row>
    <row r="3415" spans="83:107">
      <c r="CE3415" s="27"/>
      <c r="CQ3415" s="27"/>
      <c r="DC3415" s="27"/>
    </row>
    <row r="3416" spans="83:107">
      <c r="CE3416" s="27"/>
      <c r="CQ3416" s="27"/>
      <c r="DC3416" s="27"/>
    </row>
    <row r="3417" spans="83:107">
      <c r="CE3417" s="27"/>
      <c r="CQ3417" s="27"/>
      <c r="DC3417" s="27"/>
    </row>
    <row r="3418" spans="83:107">
      <c r="CE3418" s="27"/>
      <c r="CQ3418" s="27"/>
      <c r="DC3418" s="27"/>
    </row>
    <row r="3419" spans="83:107">
      <c r="CE3419" s="27"/>
      <c r="CQ3419" s="27"/>
      <c r="DC3419" s="27"/>
    </row>
    <row r="3420" spans="83:107">
      <c r="CE3420" s="27"/>
      <c r="CQ3420" s="27"/>
      <c r="DC3420" s="27"/>
    </row>
    <row r="3421" spans="83:107">
      <c r="CE3421" s="27"/>
      <c r="CQ3421" s="27"/>
      <c r="DC3421" s="27"/>
    </row>
    <row r="3422" spans="83:107">
      <c r="CE3422" s="27"/>
      <c r="CQ3422" s="27"/>
      <c r="DC3422" s="27"/>
    </row>
    <row r="3423" spans="83:107">
      <c r="CE3423" s="27"/>
      <c r="CQ3423" s="27"/>
      <c r="DC3423" s="27"/>
    </row>
    <row r="3424" spans="83:107">
      <c r="CE3424" s="27"/>
      <c r="CQ3424" s="27"/>
      <c r="DC3424" s="27"/>
    </row>
    <row r="3425" spans="83:107">
      <c r="CE3425" s="27"/>
      <c r="CQ3425" s="27"/>
      <c r="DC3425" s="27"/>
    </row>
    <row r="3426" spans="83:107">
      <c r="CE3426" s="27"/>
      <c r="CQ3426" s="27"/>
      <c r="DC3426" s="27"/>
    </row>
    <row r="3427" spans="83:107">
      <c r="CE3427" s="27"/>
      <c r="CQ3427" s="27"/>
      <c r="DC3427" s="27"/>
    </row>
    <row r="3428" spans="83:107">
      <c r="CE3428" s="27"/>
      <c r="CQ3428" s="27"/>
      <c r="DC3428" s="27"/>
    </row>
    <row r="3429" spans="83:107">
      <c r="CE3429" s="27"/>
      <c r="CQ3429" s="27"/>
      <c r="DC3429" s="27"/>
    </row>
    <row r="3430" spans="83:107">
      <c r="CE3430" s="27"/>
      <c r="CQ3430" s="27"/>
      <c r="DC3430" s="27"/>
    </row>
    <row r="3431" spans="83:107">
      <c r="CE3431" s="27"/>
      <c r="CQ3431" s="27"/>
      <c r="DC3431" s="27"/>
    </row>
    <row r="3432" spans="83:107">
      <c r="CE3432" s="27"/>
      <c r="CQ3432" s="27"/>
      <c r="DC3432" s="27"/>
    </row>
    <row r="3433" spans="83:107">
      <c r="CE3433" s="27"/>
      <c r="CQ3433" s="27"/>
      <c r="DC3433" s="27"/>
    </row>
    <row r="3434" spans="83:107">
      <c r="CE3434" s="27"/>
      <c r="CQ3434" s="27"/>
      <c r="DC3434" s="27"/>
    </row>
    <row r="3435" spans="83:107">
      <c r="CE3435" s="27"/>
      <c r="CQ3435" s="27"/>
      <c r="DC3435" s="27"/>
    </row>
    <row r="3436" spans="83:107">
      <c r="CE3436" s="27"/>
      <c r="CQ3436" s="27"/>
      <c r="DC3436" s="27"/>
    </row>
    <row r="3437" spans="83:107">
      <c r="CE3437" s="27"/>
      <c r="CQ3437" s="27"/>
      <c r="DC3437" s="27"/>
    </row>
    <row r="3438" spans="83:107">
      <c r="CE3438" s="27"/>
      <c r="CQ3438" s="27"/>
      <c r="DC3438" s="27"/>
    </row>
    <row r="3439" spans="83:107">
      <c r="CE3439" s="27"/>
      <c r="CQ3439" s="27"/>
      <c r="DC3439" s="27"/>
    </row>
    <row r="3440" spans="83:107">
      <c r="CE3440" s="27"/>
      <c r="CQ3440" s="27"/>
      <c r="DC3440" s="27"/>
    </row>
    <row r="3441" spans="83:107">
      <c r="CE3441" s="27"/>
      <c r="CQ3441" s="27"/>
      <c r="DC3441" s="27"/>
    </row>
    <row r="3442" spans="83:107">
      <c r="CE3442" s="27"/>
      <c r="CQ3442" s="27"/>
      <c r="DC3442" s="27"/>
    </row>
    <row r="3443" spans="83:107">
      <c r="CE3443" s="27"/>
      <c r="CQ3443" s="27"/>
      <c r="DC3443" s="27"/>
    </row>
    <row r="3444" spans="83:107">
      <c r="CE3444" s="27"/>
      <c r="CQ3444" s="27"/>
      <c r="DC3444" s="27"/>
    </row>
    <row r="3445" spans="83:107">
      <c r="CE3445" s="27"/>
      <c r="CQ3445" s="27"/>
      <c r="DC3445" s="27"/>
    </row>
    <row r="3446" spans="83:107">
      <c r="CE3446" s="27"/>
      <c r="CQ3446" s="27"/>
      <c r="DC3446" s="27"/>
    </row>
    <row r="3447" spans="83:107">
      <c r="CE3447" s="27"/>
      <c r="CQ3447" s="27"/>
      <c r="DC3447" s="27"/>
    </row>
    <row r="3448" spans="83:107">
      <c r="CE3448" s="27"/>
      <c r="CQ3448" s="27"/>
      <c r="DC3448" s="27"/>
    </row>
    <row r="3449" spans="83:107">
      <c r="CE3449" s="27"/>
      <c r="CQ3449" s="27"/>
      <c r="DC3449" s="27"/>
    </row>
    <row r="3450" spans="83:107">
      <c r="CE3450" s="27"/>
      <c r="CQ3450" s="27"/>
      <c r="DC3450" s="27"/>
    </row>
    <row r="3451" spans="83:107">
      <c r="CE3451" s="27"/>
      <c r="CQ3451" s="27"/>
      <c r="DC3451" s="27"/>
    </row>
    <row r="3452" spans="83:107">
      <c r="CE3452" s="27"/>
      <c r="CQ3452" s="27"/>
      <c r="DC3452" s="27"/>
    </row>
    <row r="3453" spans="83:107">
      <c r="CE3453" s="27"/>
      <c r="CQ3453" s="27"/>
      <c r="DC3453" s="27"/>
    </row>
    <row r="3454" spans="83:107">
      <c r="CE3454" s="27"/>
      <c r="CQ3454" s="27"/>
      <c r="DC3454" s="27"/>
    </row>
    <row r="3455" spans="83:107">
      <c r="CE3455" s="27"/>
      <c r="CQ3455" s="27"/>
      <c r="DC3455" s="27"/>
    </row>
    <row r="3456" spans="83:107">
      <c r="CE3456" s="27"/>
      <c r="CQ3456" s="27"/>
      <c r="DC3456" s="27"/>
    </row>
    <row r="3457" spans="83:107">
      <c r="CE3457" s="27"/>
      <c r="CQ3457" s="27"/>
      <c r="DC3457" s="27"/>
    </row>
    <row r="3458" spans="83:107">
      <c r="CE3458" s="27"/>
      <c r="CQ3458" s="27"/>
      <c r="DC3458" s="27"/>
    </row>
    <row r="3459" spans="83:107">
      <c r="CE3459" s="27"/>
      <c r="CQ3459" s="27"/>
      <c r="DC3459" s="27"/>
    </row>
    <row r="3460" spans="83:107">
      <c r="CE3460" s="27"/>
      <c r="CQ3460" s="27"/>
      <c r="DC3460" s="27"/>
    </row>
    <row r="3461" spans="83:107">
      <c r="CE3461" s="27"/>
      <c r="CQ3461" s="27"/>
      <c r="DC3461" s="27"/>
    </row>
    <row r="3462" spans="83:107">
      <c r="CE3462" s="27"/>
      <c r="CQ3462" s="27"/>
      <c r="DC3462" s="27"/>
    </row>
    <row r="3463" spans="83:107">
      <c r="CE3463" s="27"/>
      <c r="CQ3463" s="27"/>
      <c r="DC3463" s="27"/>
    </row>
    <row r="3464" spans="83:107">
      <c r="CE3464" s="27"/>
      <c r="CQ3464" s="27"/>
      <c r="DC3464" s="27"/>
    </row>
    <row r="3465" spans="83:107">
      <c r="CE3465" s="27"/>
      <c r="CQ3465" s="27"/>
      <c r="DC3465" s="27"/>
    </row>
    <row r="3466" spans="83:107">
      <c r="CE3466" s="27"/>
      <c r="CQ3466" s="27"/>
      <c r="DC3466" s="27"/>
    </row>
    <row r="3467" spans="83:107">
      <c r="CE3467" s="27"/>
      <c r="CQ3467" s="27"/>
      <c r="DC3467" s="27"/>
    </row>
    <row r="3468" spans="83:107">
      <c r="CE3468" s="27"/>
      <c r="CQ3468" s="27"/>
      <c r="DC3468" s="27"/>
    </row>
    <row r="3469" spans="83:107">
      <c r="CE3469" s="27"/>
      <c r="CQ3469" s="27"/>
      <c r="DC3469" s="27"/>
    </row>
    <row r="3470" spans="83:107">
      <c r="CE3470" s="27"/>
      <c r="CQ3470" s="27"/>
      <c r="DC3470" s="27"/>
    </row>
    <row r="3471" spans="83:107">
      <c r="CE3471" s="27"/>
      <c r="CQ3471" s="27"/>
      <c r="DC3471" s="27"/>
    </row>
    <row r="3472" spans="83:107">
      <c r="CE3472" s="27"/>
      <c r="CQ3472" s="27"/>
      <c r="DC3472" s="27"/>
    </row>
    <row r="3473" spans="83:107">
      <c r="CE3473" s="27"/>
      <c r="CQ3473" s="27"/>
      <c r="DC3473" s="27"/>
    </row>
    <row r="3474" spans="83:107">
      <c r="CE3474" s="27"/>
      <c r="CQ3474" s="27"/>
      <c r="DC3474" s="27"/>
    </row>
    <row r="3475" spans="83:107">
      <c r="CE3475" s="27"/>
      <c r="CQ3475" s="27"/>
      <c r="DC3475" s="27"/>
    </row>
    <row r="3476" spans="83:107">
      <c r="CE3476" s="27"/>
      <c r="CQ3476" s="27"/>
      <c r="DC3476" s="27"/>
    </row>
    <row r="3477" spans="83:107">
      <c r="CE3477" s="27"/>
      <c r="CQ3477" s="27"/>
      <c r="DC3477" s="27"/>
    </row>
    <row r="3478" spans="83:107">
      <c r="CE3478" s="27"/>
      <c r="CQ3478" s="27"/>
      <c r="DC3478" s="27"/>
    </row>
    <row r="3479" spans="83:107">
      <c r="CE3479" s="27"/>
      <c r="CQ3479" s="27"/>
      <c r="DC3479" s="27"/>
    </row>
    <row r="3480" spans="83:107">
      <c r="CE3480" s="27"/>
      <c r="CQ3480" s="27"/>
      <c r="DC3480" s="27"/>
    </row>
    <row r="3481" spans="83:107">
      <c r="CE3481" s="27"/>
      <c r="CQ3481" s="27"/>
      <c r="DC3481" s="27"/>
    </row>
    <row r="3482" spans="83:107">
      <c r="CE3482" s="27"/>
      <c r="CQ3482" s="27"/>
      <c r="DC3482" s="27"/>
    </row>
    <row r="3483" spans="83:107">
      <c r="CE3483" s="27"/>
      <c r="CQ3483" s="27"/>
      <c r="DC3483" s="27"/>
    </row>
    <row r="3484" spans="83:107">
      <c r="CE3484" s="27"/>
      <c r="CQ3484" s="27"/>
      <c r="DC3484" s="27"/>
    </row>
    <row r="3485" spans="83:107">
      <c r="CE3485" s="27"/>
      <c r="CQ3485" s="27"/>
      <c r="DC3485" s="27"/>
    </row>
    <row r="3486" spans="83:107">
      <c r="CE3486" s="27"/>
      <c r="CQ3486" s="27"/>
      <c r="DC3486" s="27"/>
    </row>
    <row r="3487" spans="83:107">
      <c r="CE3487" s="27"/>
      <c r="CQ3487" s="27"/>
      <c r="DC3487" s="27"/>
    </row>
    <row r="3488" spans="83:107">
      <c r="CE3488" s="27"/>
      <c r="CQ3488" s="27"/>
      <c r="DC3488" s="27"/>
    </row>
    <row r="3489" spans="83:107">
      <c r="CE3489" s="27"/>
      <c r="CQ3489" s="27"/>
      <c r="DC3489" s="27"/>
    </row>
    <row r="3490" spans="83:107">
      <c r="CE3490" s="27"/>
      <c r="CQ3490" s="27"/>
      <c r="DC3490" s="27"/>
    </row>
    <row r="3491" spans="83:107">
      <c r="CE3491" s="27"/>
      <c r="CQ3491" s="27"/>
      <c r="DC3491" s="27"/>
    </row>
    <row r="3492" spans="83:107">
      <c r="CE3492" s="27"/>
      <c r="CQ3492" s="27"/>
      <c r="DC3492" s="27"/>
    </row>
    <row r="3493" spans="83:107">
      <c r="CE3493" s="27"/>
      <c r="CQ3493" s="27"/>
      <c r="DC3493" s="27"/>
    </row>
    <row r="3494" spans="83:107">
      <c r="CE3494" s="27"/>
      <c r="CQ3494" s="27"/>
      <c r="DC3494" s="27"/>
    </row>
    <row r="3495" spans="83:107">
      <c r="CE3495" s="27"/>
      <c r="CQ3495" s="27"/>
      <c r="DC3495" s="27"/>
    </row>
    <row r="3496" spans="83:107">
      <c r="CE3496" s="27"/>
      <c r="CQ3496" s="27"/>
      <c r="DC3496" s="27"/>
    </row>
    <row r="3497" spans="83:107">
      <c r="CE3497" s="27"/>
      <c r="CQ3497" s="27"/>
      <c r="DC3497" s="27"/>
    </row>
    <row r="3498" spans="83:107">
      <c r="CE3498" s="27"/>
      <c r="CQ3498" s="27"/>
      <c r="DC3498" s="27"/>
    </row>
    <row r="3499" spans="83:107">
      <c r="CE3499" s="27"/>
      <c r="CQ3499" s="27"/>
      <c r="DC3499" s="27"/>
    </row>
    <row r="3500" spans="83:107">
      <c r="CE3500" s="27"/>
      <c r="CQ3500" s="27"/>
      <c r="DC3500" s="27"/>
    </row>
    <row r="3501" spans="83:107">
      <c r="CE3501" s="27"/>
      <c r="CQ3501" s="27"/>
      <c r="DC3501" s="27"/>
    </row>
    <row r="3502" spans="83:107">
      <c r="CE3502" s="27"/>
      <c r="CQ3502" s="27"/>
      <c r="DC3502" s="27"/>
    </row>
    <row r="3503" spans="83:107">
      <c r="CE3503" s="27"/>
      <c r="CQ3503" s="27"/>
      <c r="DC3503" s="27"/>
    </row>
    <row r="3504" spans="83:107">
      <c r="CE3504" s="27"/>
      <c r="CQ3504" s="27"/>
      <c r="DC3504" s="27"/>
    </row>
    <row r="3505" spans="83:107">
      <c r="CE3505" s="27"/>
      <c r="CQ3505" s="27"/>
      <c r="DC3505" s="27"/>
    </row>
    <row r="3506" spans="83:107">
      <c r="CE3506" s="27"/>
      <c r="CQ3506" s="27"/>
      <c r="DC3506" s="27"/>
    </row>
    <row r="3507" spans="83:107">
      <c r="CE3507" s="27"/>
      <c r="CQ3507" s="27"/>
      <c r="DC3507" s="27"/>
    </row>
    <row r="3508" spans="83:107">
      <c r="CE3508" s="27"/>
      <c r="CQ3508" s="27"/>
      <c r="DC3508" s="27"/>
    </row>
    <row r="3509" spans="83:107">
      <c r="CE3509" s="27"/>
      <c r="CQ3509" s="27"/>
      <c r="DC3509" s="27"/>
    </row>
    <row r="3510" spans="83:107">
      <c r="CE3510" s="27"/>
      <c r="CQ3510" s="27"/>
      <c r="DC3510" s="27"/>
    </row>
    <row r="3511" spans="83:107">
      <c r="CE3511" s="27"/>
      <c r="CQ3511" s="27"/>
      <c r="DC3511" s="27"/>
    </row>
    <row r="3512" spans="83:107">
      <c r="CE3512" s="27"/>
      <c r="CQ3512" s="27"/>
      <c r="DC3512" s="27"/>
    </row>
    <row r="3513" spans="83:107">
      <c r="CE3513" s="27"/>
      <c r="CQ3513" s="27"/>
      <c r="DC3513" s="27"/>
    </row>
    <row r="3514" spans="83:107">
      <c r="CE3514" s="27"/>
      <c r="CQ3514" s="27"/>
      <c r="DC3514" s="27"/>
    </row>
    <row r="3515" spans="83:107">
      <c r="CE3515" s="27"/>
      <c r="CQ3515" s="27"/>
      <c r="DC3515" s="27"/>
    </row>
    <row r="3516" spans="83:107">
      <c r="CE3516" s="27"/>
      <c r="CQ3516" s="27"/>
      <c r="DC3516" s="27"/>
    </row>
    <row r="3517" spans="83:107">
      <c r="CE3517" s="27"/>
      <c r="CQ3517" s="27"/>
      <c r="DC3517" s="27"/>
    </row>
    <row r="3518" spans="83:107">
      <c r="CE3518" s="27"/>
      <c r="CQ3518" s="27"/>
      <c r="DC3518" s="27"/>
    </row>
    <row r="3519" spans="83:107">
      <c r="CE3519" s="27"/>
      <c r="CQ3519" s="27"/>
      <c r="DC3519" s="27"/>
    </row>
    <row r="3520" spans="83:107">
      <c r="CE3520" s="27"/>
      <c r="CQ3520" s="27"/>
      <c r="DC3520" s="27"/>
    </row>
    <row r="3521" spans="83:107">
      <c r="CE3521" s="27"/>
      <c r="CQ3521" s="27"/>
      <c r="DC3521" s="27"/>
    </row>
    <row r="3522" spans="83:107">
      <c r="CE3522" s="27"/>
      <c r="CQ3522" s="27"/>
      <c r="DC3522" s="27"/>
    </row>
    <row r="3523" spans="83:107">
      <c r="CE3523" s="27"/>
      <c r="CQ3523" s="27"/>
      <c r="DC3523" s="27"/>
    </row>
    <row r="3524" spans="83:107">
      <c r="CE3524" s="27"/>
      <c r="CQ3524" s="27"/>
      <c r="DC3524" s="27"/>
    </row>
    <row r="3525" spans="83:107">
      <c r="CE3525" s="27"/>
      <c r="CQ3525" s="27"/>
      <c r="DC3525" s="27"/>
    </row>
    <row r="3526" spans="83:107">
      <c r="CE3526" s="27"/>
      <c r="CQ3526" s="27"/>
      <c r="DC3526" s="27"/>
    </row>
    <row r="3527" spans="83:107">
      <c r="CE3527" s="27"/>
      <c r="CQ3527" s="27"/>
      <c r="DC3527" s="27"/>
    </row>
    <row r="3528" spans="83:107">
      <c r="CE3528" s="27"/>
      <c r="CQ3528" s="27"/>
      <c r="DC3528" s="27"/>
    </row>
    <row r="3529" spans="83:107">
      <c r="CE3529" s="27"/>
      <c r="CQ3529" s="27"/>
      <c r="DC3529" s="27"/>
    </row>
    <row r="3530" spans="83:107">
      <c r="CE3530" s="27"/>
      <c r="CQ3530" s="27"/>
      <c r="DC3530" s="27"/>
    </row>
    <row r="3531" spans="83:107">
      <c r="CE3531" s="27"/>
      <c r="CQ3531" s="27"/>
      <c r="DC3531" s="27"/>
    </row>
    <row r="3532" spans="83:107">
      <c r="CE3532" s="27"/>
      <c r="CQ3532" s="27"/>
      <c r="DC3532" s="27"/>
    </row>
    <row r="3533" spans="83:107">
      <c r="CE3533" s="27"/>
      <c r="CQ3533" s="27"/>
      <c r="DC3533" s="27"/>
    </row>
    <row r="3534" spans="83:107">
      <c r="CE3534" s="27"/>
      <c r="CQ3534" s="27"/>
      <c r="DC3534" s="27"/>
    </row>
    <row r="3535" spans="83:107">
      <c r="CE3535" s="27"/>
      <c r="CQ3535" s="27"/>
      <c r="DC3535" s="27"/>
    </row>
    <row r="3536" spans="83:107">
      <c r="CE3536" s="27"/>
      <c r="CQ3536" s="27"/>
      <c r="DC3536" s="27"/>
    </row>
    <row r="3537" spans="83:107">
      <c r="CE3537" s="27"/>
      <c r="CQ3537" s="27"/>
      <c r="DC3537" s="27"/>
    </row>
    <row r="3538" spans="83:107">
      <c r="CE3538" s="27"/>
      <c r="CQ3538" s="27"/>
      <c r="DC3538" s="27"/>
    </row>
    <row r="3539" spans="83:107">
      <c r="CE3539" s="27"/>
      <c r="CQ3539" s="27"/>
      <c r="DC3539" s="27"/>
    </row>
    <row r="3540" spans="83:107">
      <c r="CE3540" s="27"/>
      <c r="CQ3540" s="27"/>
      <c r="DC3540" s="27"/>
    </row>
    <row r="3541" spans="83:107">
      <c r="CE3541" s="27"/>
      <c r="CQ3541" s="27"/>
      <c r="DC3541" s="27"/>
    </row>
    <row r="3542" spans="83:107">
      <c r="CE3542" s="27"/>
      <c r="CQ3542" s="27"/>
      <c r="DC3542" s="27"/>
    </row>
    <row r="3543" spans="83:107">
      <c r="CE3543" s="27"/>
      <c r="CQ3543" s="27"/>
      <c r="DC3543" s="27"/>
    </row>
    <row r="3544" spans="83:107">
      <c r="CE3544" s="27"/>
      <c r="CQ3544" s="27"/>
      <c r="DC3544" s="27"/>
    </row>
    <row r="3545" spans="83:107">
      <c r="CE3545" s="27"/>
      <c r="CQ3545" s="27"/>
      <c r="DC3545" s="27"/>
    </row>
    <row r="3546" spans="83:107">
      <c r="CE3546" s="27"/>
      <c r="CQ3546" s="27"/>
      <c r="DC3546" s="27"/>
    </row>
    <row r="3547" spans="83:107">
      <c r="CE3547" s="27"/>
      <c r="CQ3547" s="27"/>
      <c r="DC3547" s="27"/>
    </row>
    <row r="3548" spans="83:107">
      <c r="CE3548" s="27"/>
      <c r="CQ3548" s="27"/>
      <c r="DC3548" s="27"/>
    </row>
    <row r="3549" spans="83:107">
      <c r="CE3549" s="27"/>
      <c r="CQ3549" s="27"/>
      <c r="DC3549" s="27"/>
    </row>
    <row r="3550" spans="83:107">
      <c r="CE3550" s="27"/>
      <c r="CQ3550" s="27"/>
      <c r="DC3550" s="27"/>
    </row>
    <row r="3551" spans="83:107">
      <c r="CE3551" s="27"/>
      <c r="CQ3551" s="27"/>
      <c r="DC3551" s="27"/>
    </row>
    <row r="3552" spans="83:107">
      <c r="CE3552" s="27"/>
      <c r="CQ3552" s="27"/>
      <c r="DC3552" s="27"/>
    </row>
    <row r="3553" spans="83:107">
      <c r="CE3553" s="27"/>
      <c r="CQ3553" s="27"/>
      <c r="DC3553" s="27"/>
    </row>
    <row r="3554" spans="83:107">
      <c r="CE3554" s="27"/>
      <c r="CQ3554" s="27"/>
      <c r="DC3554" s="27"/>
    </row>
    <row r="3555" spans="83:107">
      <c r="CE3555" s="27"/>
      <c r="CQ3555" s="27"/>
      <c r="DC3555" s="27"/>
    </row>
    <row r="3556" spans="83:107">
      <c r="CE3556" s="27"/>
      <c r="CQ3556" s="27"/>
      <c r="DC3556" s="27"/>
    </row>
    <row r="3557" spans="83:107">
      <c r="CE3557" s="27"/>
      <c r="CQ3557" s="27"/>
      <c r="DC3557" s="27"/>
    </row>
    <row r="3558" spans="83:107">
      <c r="CE3558" s="27"/>
      <c r="CQ3558" s="27"/>
      <c r="DC3558" s="27"/>
    </row>
    <row r="3559" spans="83:107">
      <c r="CE3559" s="27"/>
      <c r="CQ3559" s="27"/>
      <c r="DC3559" s="27"/>
    </row>
    <row r="3560" spans="83:107">
      <c r="CE3560" s="27"/>
      <c r="CQ3560" s="27"/>
      <c r="DC3560" s="27"/>
    </row>
    <row r="3561" spans="83:107">
      <c r="CE3561" s="27"/>
      <c r="CQ3561" s="27"/>
      <c r="DC3561" s="27"/>
    </row>
    <row r="3562" spans="83:107">
      <c r="CE3562" s="27"/>
      <c r="CQ3562" s="27"/>
      <c r="DC3562" s="27"/>
    </row>
    <row r="3563" spans="83:107">
      <c r="CE3563" s="27"/>
      <c r="CQ3563" s="27"/>
      <c r="DC3563" s="27"/>
    </row>
    <row r="3564" spans="83:107">
      <c r="CE3564" s="27"/>
      <c r="CQ3564" s="27"/>
      <c r="DC3564" s="27"/>
    </row>
    <row r="3565" spans="83:107">
      <c r="CE3565" s="27"/>
      <c r="CQ3565" s="27"/>
      <c r="DC3565" s="27"/>
    </row>
    <row r="3566" spans="83:107">
      <c r="CE3566" s="27"/>
      <c r="CQ3566" s="27"/>
      <c r="DC3566" s="27"/>
    </row>
    <row r="3567" spans="83:107">
      <c r="CE3567" s="27"/>
      <c r="CQ3567" s="27"/>
      <c r="DC3567" s="27"/>
    </row>
    <row r="3568" spans="83:107">
      <c r="CE3568" s="27"/>
      <c r="CQ3568" s="27"/>
      <c r="DC3568" s="27"/>
    </row>
    <row r="3569" spans="83:107">
      <c r="CE3569" s="27"/>
      <c r="CQ3569" s="27"/>
      <c r="DC3569" s="27"/>
    </row>
    <row r="3570" spans="83:107">
      <c r="CE3570" s="27"/>
      <c r="CQ3570" s="27"/>
      <c r="DC3570" s="27"/>
    </row>
    <row r="3571" spans="83:107">
      <c r="CE3571" s="27"/>
      <c r="CQ3571" s="27"/>
      <c r="DC3571" s="27"/>
    </row>
    <row r="3572" spans="83:107">
      <c r="CE3572" s="27"/>
      <c r="CQ3572" s="27"/>
      <c r="DC3572" s="27"/>
    </row>
    <row r="3573" spans="83:107">
      <c r="CE3573" s="27"/>
      <c r="CQ3573" s="27"/>
      <c r="DC3573" s="27"/>
    </row>
    <row r="3574" spans="83:107">
      <c r="CE3574" s="27"/>
      <c r="CQ3574" s="27"/>
      <c r="DC3574" s="27"/>
    </row>
    <row r="3575" spans="83:107">
      <c r="CE3575" s="27"/>
      <c r="CQ3575" s="27"/>
      <c r="DC3575" s="27"/>
    </row>
    <row r="3576" spans="83:107">
      <c r="CE3576" s="27"/>
      <c r="CQ3576" s="27"/>
      <c r="DC3576" s="27"/>
    </row>
    <row r="3577" spans="83:107">
      <c r="CE3577" s="27"/>
      <c r="CQ3577" s="27"/>
      <c r="DC3577" s="27"/>
    </row>
    <row r="3578" spans="83:107">
      <c r="CE3578" s="27"/>
      <c r="CQ3578" s="27"/>
      <c r="DC3578" s="27"/>
    </row>
    <row r="3579" spans="83:107">
      <c r="CE3579" s="27"/>
      <c r="CQ3579" s="27"/>
      <c r="DC3579" s="27"/>
    </row>
    <row r="3580" spans="83:107">
      <c r="CE3580" s="27"/>
      <c r="CQ3580" s="27"/>
      <c r="DC3580" s="27"/>
    </row>
    <row r="3581" spans="83:107">
      <c r="CE3581" s="27"/>
      <c r="CQ3581" s="27"/>
      <c r="DC3581" s="27"/>
    </row>
    <row r="3582" spans="83:107">
      <c r="CE3582" s="27"/>
      <c r="CQ3582" s="27"/>
      <c r="DC3582" s="27"/>
    </row>
    <row r="3583" spans="83:107">
      <c r="CE3583" s="27"/>
      <c r="CQ3583" s="27"/>
      <c r="DC3583" s="27"/>
    </row>
    <row r="3584" spans="83:107">
      <c r="CE3584" s="27"/>
      <c r="CQ3584" s="27"/>
      <c r="DC3584" s="27"/>
    </row>
    <row r="3585" spans="83:107">
      <c r="CE3585" s="27"/>
      <c r="CQ3585" s="27"/>
      <c r="DC3585" s="27"/>
    </row>
    <row r="3586" spans="83:107">
      <c r="CE3586" s="27"/>
      <c r="CQ3586" s="27"/>
      <c r="DC3586" s="27"/>
    </row>
    <row r="3587" spans="83:107">
      <c r="CE3587" s="27"/>
      <c r="CQ3587" s="27"/>
      <c r="DC3587" s="27"/>
    </row>
    <row r="3588" spans="83:107">
      <c r="CE3588" s="27"/>
      <c r="CQ3588" s="27"/>
      <c r="DC3588" s="27"/>
    </row>
    <row r="3589" spans="83:107">
      <c r="CE3589" s="27"/>
      <c r="CQ3589" s="27"/>
      <c r="DC3589" s="27"/>
    </row>
    <row r="3590" spans="83:107">
      <c r="CE3590" s="27"/>
      <c r="CQ3590" s="27"/>
      <c r="DC3590" s="27"/>
    </row>
    <row r="3591" spans="83:107">
      <c r="CE3591" s="27"/>
      <c r="CQ3591" s="27"/>
      <c r="DC3591" s="27"/>
    </row>
    <row r="3592" spans="83:107">
      <c r="CE3592" s="27"/>
      <c r="CQ3592" s="27"/>
      <c r="DC3592" s="27"/>
    </row>
    <row r="3593" spans="83:107">
      <c r="CE3593" s="27"/>
      <c r="CQ3593" s="27"/>
      <c r="DC3593" s="27"/>
    </row>
    <row r="3594" spans="83:107">
      <c r="CE3594" s="27"/>
      <c r="CQ3594" s="27"/>
      <c r="DC3594" s="27"/>
    </row>
    <row r="3595" spans="83:107">
      <c r="CE3595" s="27"/>
      <c r="CQ3595" s="27"/>
      <c r="DC3595" s="27"/>
    </row>
    <row r="3596" spans="83:107">
      <c r="CE3596" s="27"/>
      <c r="CQ3596" s="27"/>
      <c r="DC3596" s="27"/>
    </row>
    <row r="3597" spans="83:107">
      <c r="CE3597" s="27"/>
      <c r="CQ3597" s="27"/>
      <c r="DC3597" s="27"/>
    </row>
    <row r="3598" spans="83:107">
      <c r="CE3598" s="27"/>
      <c r="CQ3598" s="27"/>
      <c r="DC3598" s="27"/>
    </row>
    <row r="3599" spans="83:107">
      <c r="CE3599" s="27"/>
      <c r="CQ3599" s="27"/>
      <c r="DC3599" s="27"/>
    </row>
    <row r="3600" spans="83:107">
      <c r="CE3600" s="27"/>
      <c r="CQ3600" s="27"/>
      <c r="DC3600" s="27"/>
    </row>
    <row r="3601" spans="83:107">
      <c r="CE3601" s="27"/>
      <c r="CQ3601" s="27"/>
      <c r="DC3601" s="27"/>
    </row>
    <row r="3602" spans="83:107">
      <c r="CE3602" s="27"/>
      <c r="CQ3602" s="27"/>
      <c r="DC3602" s="27"/>
    </row>
    <row r="3603" spans="83:107">
      <c r="CE3603" s="27"/>
      <c r="CQ3603" s="27"/>
      <c r="DC3603" s="27"/>
    </row>
    <row r="3604" spans="83:107">
      <c r="CE3604" s="27"/>
      <c r="CQ3604" s="27"/>
      <c r="DC3604" s="27"/>
    </row>
    <row r="3605" spans="83:107">
      <c r="CE3605" s="27"/>
      <c r="CQ3605" s="27"/>
      <c r="DC3605" s="27"/>
    </row>
    <row r="3606" spans="83:107">
      <c r="CE3606" s="27"/>
      <c r="CQ3606" s="27"/>
      <c r="DC3606" s="27"/>
    </row>
    <row r="3607" spans="83:107">
      <c r="CE3607" s="27"/>
      <c r="CQ3607" s="27"/>
      <c r="DC3607" s="27"/>
    </row>
    <row r="3608" spans="83:107">
      <c r="CE3608" s="27"/>
      <c r="CQ3608" s="27"/>
      <c r="DC3608" s="27"/>
    </row>
    <row r="3609" spans="83:107">
      <c r="CE3609" s="27"/>
      <c r="CQ3609" s="27"/>
      <c r="DC3609" s="27"/>
    </row>
    <row r="3610" spans="83:107">
      <c r="CE3610" s="27"/>
      <c r="CQ3610" s="27"/>
      <c r="DC3610" s="27"/>
    </row>
    <row r="3611" spans="83:107">
      <c r="CE3611" s="27"/>
      <c r="CQ3611" s="27"/>
      <c r="DC3611" s="27"/>
    </row>
    <row r="3612" spans="83:107">
      <c r="CE3612" s="27"/>
      <c r="CQ3612" s="27"/>
      <c r="DC3612" s="27"/>
    </row>
    <row r="3613" spans="83:107">
      <c r="CE3613" s="27"/>
      <c r="CQ3613" s="27"/>
      <c r="DC3613" s="27"/>
    </row>
    <row r="3614" spans="83:107">
      <c r="CE3614" s="27"/>
      <c r="CQ3614" s="27"/>
      <c r="DC3614" s="27"/>
    </row>
    <row r="3615" spans="83:107">
      <c r="CE3615" s="27"/>
      <c r="CQ3615" s="27"/>
      <c r="DC3615" s="27"/>
    </row>
    <row r="3616" spans="83:107">
      <c r="CE3616" s="27"/>
      <c r="CQ3616" s="27"/>
      <c r="DC3616" s="27"/>
    </row>
    <row r="3617" spans="83:107">
      <c r="CE3617" s="27"/>
      <c r="CQ3617" s="27"/>
      <c r="DC3617" s="27"/>
    </row>
    <row r="3618" spans="83:107">
      <c r="CE3618" s="27"/>
      <c r="CQ3618" s="27"/>
      <c r="DC3618" s="27"/>
    </row>
    <row r="3619" spans="83:107">
      <c r="CE3619" s="27"/>
      <c r="CQ3619" s="27"/>
      <c r="DC3619" s="27"/>
    </row>
    <row r="3620" spans="83:107">
      <c r="CE3620" s="27"/>
      <c r="CQ3620" s="27"/>
      <c r="DC3620" s="27"/>
    </row>
    <row r="3621" spans="83:107">
      <c r="CE3621" s="27"/>
      <c r="CQ3621" s="27"/>
      <c r="DC3621" s="27"/>
    </row>
    <row r="3622" spans="83:107">
      <c r="CE3622" s="27"/>
      <c r="CQ3622" s="27"/>
      <c r="DC3622" s="27"/>
    </row>
    <row r="3623" spans="83:107">
      <c r="CE3623" s="27"/>
      <c r="CQ3623" s="27"/>
      <c r="DC3623" s="27"/>
    </row>
    <row r="3624" spans="83:107">
      <c r="CE3624" s="27"/>
      <c r="CQ3624" s="27"/>
      <c r="DC3624" s="27"/>
    </row>
    <row r="3625" spans="83:107">
      <c r="CE3625" s="27"/>
      <c r="CQ3625" s="27"/>
      <c r="DC3625" s="27"/>
    </row>
    <row r="3626" spans="83:107">
      <c r="CE3626" s="27"/>
      <c r="CQ3626" s="27"/>
      <c r="DC3626" s="27"/>
    </row>
    <row r="3627" spans="83:107">
      <c r="CE3627" s="27"/>
      <c r="CQ3627" s="27"/>
      <c r="DC3627" s="27"/>
    </row>
    <row r="3628" spans="83:107">
      <c r="CE3628" s="27"/>
      <c r="CQ3628" s="27"/>
      <c r="DC3628" s="27"/>
    </row>
    <row r="3629" spans="83:107">
      <c r="CE3629" s="27"/>
      <c r="CQ3629" s="27"/>
      <c r="DC3629" s="27"/>
    </row>
    <row r="3630" spans="83:107">
      <c r="CE3630" s="27"/>
      <c r="CQ3630" s="27"/>
      <c r="DC3630" s="27"/>
    </row>
    <row r="3631" spans="83:107">
      <c r="CE3631" s="27"/>
      <c r="CQ3631" s="27"/>
      <c r="DC3631" s="27"/>
    </row>
    <row r="3632" spans="83:107">
      <c r="CE3632" s="27"/>
      <c r="CQ3632" s="27"/>
      <c r="DC3632" s="27"/>
    </row>
    <row r="3633" spans="83:107">
      <c r="CE3633" s="27"/>
      <c r="CQ3633" s="27"/>
      <c r="DC3633" s="27"/>
    </row>
    <row r="3634" spans="83:107">
      <c r="CE3634" s="27"/>
      <c r="CQ3634" s="27"/>
      <c r="DC3634" s="27"/>
    </row>
    <row r="3635" spans="83:107">
      <c r="CE3635" s="27"/>
      <c r="CQ3635" s="27"/>
      <c r="DC3635" s="27"/>
    </row>
    <row r="3636" spans="83:107">
      <c r="CE3636" s="27"/>
      <c r="CQ3636" s="27"/>
      <c r="DC3636" s="27"/>
    </row>
    <row r="3637" spans="83:107">
      <c r="CE3637" s="27"/>
      <c r="CQ3637" s="27"/>
      <c r="DC3637" s="27"/>
    </row>
    <row r="3638" spans="83:107">
      <c r="CE3638" s="27"/>
      <c r="CQ3638" s="27"/>
      <c r="DC3638" s="27"/>
    </row>
    <row r="3639" spans="83:107">
      <c r="CE3639" s="27"/>
      <c r="CQ3639" s="27"/>
      <c r="DC3639" s="27"/>
    </row>
    <row r="3640" spans="83:107">
      <c r="CE3640" s="27"/>
      <c r="CQ3640" s="27"/>
      <c r="DC3640" s="27"/>
    </row>
    <row r="3641" spans="83:107">
      <c r="CE3641" s="27"/>
      <c r="CQ3641" s="27"/>
      <c r="DC3641" s="27"/>
    </row>
    <row r="3642" spans="83:107">
      <c r="CE3642" s="27"/>
      <c r="CQ3642" s="27"/>
      <c r="DC3642" s="27"/>
    </row>
    <row r="3643" spans="83:107">
      <c r="CE3643" s="27"/>
      <c r="CQ3643" s="27"/>
      <c r="DC3643" s="27"/>
    </row>
    <row r="3644" spans="83:107">
      <c r="CE3644" s="27"/>
      <c r="CQ3644" s="27"/>
      <c r="DC3644" s="27"/>
    </row>
    <row r="3645" spans="83:107">
      <c r="CE3645" s="27"/>
      <c r="CQ3645" s="27"/>
      <c r="DC3645" s="27"/>
    </row>
    <row r="3646" spans="83:107">
      <c r="CE3646" s="27"/>
      <c r="CQ3646" s="27"/>
      <c r="DC3646" s="27"/>
    </row>
    <row r="3647" spans="83:107">
      <c r="CE3647" s="27"/>
      <c r="CQ3647" s="27"/>
      <c r="DC3647" s="27"/>
    </row>
    <row r="3648" spans="83:107">
      <c r="CE3648" s="27"/>
      <c r="CQ3648" s="27"/>
      <c r="DC3648" s="27"/>
    </row>
    <row r="3649" spans="83:107">
      <c r="CE3649" s="27"/>
      <c r="CQ3649" s="27"/>
      <c r="DC3649" s="27"/>
    </row>
    <row r="3650" spans="83:107">
      <c r="CE3650" s="27"/>
      <c r="CQ3650" s="27"/>
      <c r="DC3650" s="27"/>
    </row>
    <row r="3651" spans="83:107">
      <c r="CE3651" s="27"/>
      <c r="CQ3651" s="27"/>
      <c r="DC3651" s="27"/>
    </row>
    <row r="3652" spans="83:107">
      <c r="CE3652" s="27"/>
      <c r="CQ3652" s="27"/>
      <c r="DC3652" s="27"/>
    </row>
    <row r="3653" spans="83:107">
      <c r="CE3653" s="27"/>
      <c r="CQ3653" s="27"/>
      <c r="DC3653" s="27"/>
    </row>
    <row r="3654" spans="83:107">
      <c r="CE3654" s="27"/>
      <c r="CQ3654" s="27"/>
      <c r="DC3654" s="27"/>
    </row>
    <row r="3655" spans="83:107">
      <c r="CE3655" s="27"/>
      <c r="CQ3655" s="27"/>
      <c r="DC3655" s="27"/>
    </row>
    <row r="3656" spans="83:107">
      <c r="CE3656" s="27"/>
      <c r="CQ3656" s="27"/>
      <c r="DC3656" s="27"/>
    </row>
    <row r="3657" spans="83:107">
      <c r="CE3657" s="27"/>
      <c r="CQ3657" s="27"/>
      <c r="DC3657" s="27"/>
    </row>
    <row r="3658" spans="83:107">
      <c r="CE3658" s="27"/>
      <c r="CQ3658" s="27"/>
      <c r="DC3658" s="27"/>
    </row>
    <row r="3659" spans="83:107">
      <c r="CE3659" s="27"/>
      <c r="CQ3659" s="27"/>
      <c r="DC3659" s="27"/>
    </row>
    <row r="3660" spans="83:107">
      <c r="CE3660" s="27"/>
      <c r="CQ3660" s="27"/>
      <c r="DC3660" s="27"/>
    </row>
    <row r="3661" spans="83:107">
      <c r="CE3661" s="27"/>
      <c r="CQ3661" s="27"/>
      <c r="DC3661" s="27"/>
    </row>
    <row r="3662" spans="83:107">
      <c r="CE3662" s="27"/>
      <c r="CQ3662" s="27"/>
      <c r="DC3662" s="27"/>
    </row>
    <row r="3663" spans="83:107">
      <c r="CE3663" s="27"/>
      <c r="CQ3663" s="27"/>
      <c r="DC3663" s="27"/>
    </row>
    <row r="3664" spans="83:107">
      <c r="CE3664" s="27"/>
      <c r="CQ3664" s="27"/>
      <c r="DC3664" s="27"/>
    </row>
    <row r="3665" spans="83:107">
      <c r="CE3665" s="27"/>
      <c r="CQ3665" s="27"/>
      <c r="DC3665" s="27"/>
    </row>
    <row r="3666" spans="83:107">
      <c r="CE3666" s="27"/>
      <c r="CQ3666" s="27"/>
      <c r="DC3666" s="27"/>
    </row>
    <row r="3667" spans="83:107">
      <c r="CE3667" s="27"/>
      <c r="CQ3667" s="27"/>
      <c r="DC3667" s="27"/>
    </row>
    <row r="3668" spans="83:107">
      <c r="CE3668" s="27"/>
      <c r="CQ3668" s="27"/>
      <c r="DC3668" s="27"/>
    </row>
    <row r="3669" spans="83:107">
      <c r="CE3669" s="27"/>
      <c r="CQ3669" s="27"/>
      <c r="DC3669" s="27"/>
    </row>
    <row r="3670" spans="83:107">
      <c r="CE3670" s="27"/>
      <c r="CQ3670" s="27"/>
      <c r="DC3670" s="27"/>
    </row>
    <row r="3671" spans="83:107">
      <c r="CE3671" s="27"/>
      <c r="CQ3671" s="27"/>
      <c r="DC3671" s="27"/>
    </row>
    <row r="3672" spans="83:107">
      <c r="CE3672" s="27"/>
      <c r="CQ3672" s="27"/>
      <c r="DC3672" s="27"/>
    </row>
    <row r="3673" spans="83:107">
      <c r="CE3673" s="27"/>
      <c r="CQ3673" s="27"/>
      <c r="DC3673" s="27"/>
    </row>
    <row r="3674" spans="83:107">
      <c r="CE3674" s="27"/>
      <c r="CQ3674" s="27"/>
      <c r="DC3674" s="27"/>
    </row>
    <row r="3675" spans="83:107">
      <c r="CE3675" s="27"/>
      <c r="CQ3675" s="27"/>
      <c r="DC3675" s="27"/>
    </row>
    <row r="3676" spans="83:107">
      <c r="CE3676" s="27"/>
      <c r="CQ3676" s="27"/>
      <c r="DC3676" s="27"/>
    </row>
    <row r="3677" spans="83:107">
      <c r="CE3677" s="27"/>
      <c r="CQ3677" s="27"/>
      <c r="DC3677" s="27"/>
    </row>
    <row r="3678" spans="83:107">
      <c r="CE3678" s="27"/>
      <c r="CQ3678" s="27"/>
      <c r="DC3678" s="27"/>
    </row>
    <row r="3679" spans="83:107">
      <c r="CE3679" s="27"/>
      <c r="CQ3679" s="27"/>
      <c r="DC3679" s="27"/>
    </row>
    <row r="3680" spans="83:107">
      <c r="CE3680" s="27"/>
      <c r="CQ3680" s="27"/>
      <c r="DC3680" s="27"/>
    </row>
    <row r="3681" spans="83:107">
      <c r="CE3681" s="27"/>
      <c r="CQ3681" s="27"/>
      <c r="DC3681" s="27"/>
    </row>
    <row r="3682" spans="83:107">
      <c r="CE3682" s="27"/>
      <c r="CQ3682" s="27"/>
      <c r="DC3682" s="27"/>
    </row>
    <row r="3683" spans="83:107">
      <c r="CE3683" s="27"/>
      <c r="CQ3683" s="27"/>
      <c r="DC3683" s="27"/>
    </row>
    <row r="3684" spans="83:107">
      <c r="CE3684" s="27"/>
      <c r="CQ3684" s="27"/>
      <c r="DC3684" s="27"/>
    </row>
    <row r="3685" spans="83:107">
      <c r="CE3685" s="27"/>
      <c r="CQ3685" s="27"/>
      <c r="DC3685" s="27"/>
    </row>
    <row r="3686" spans="83:107">
      <c r="CE3686" s="27"/>
      <c r="CQ3686" s="27"/>
      <c r="DC3686" s="27"/>
    </row>
    <row r="3687" spans="83:107">
      <c r="CE3687" s="27"/>
      <c r="CQ3687" s="27"/>
      <c r="DC3687" s="27"/>
    </row>
    <row r="3688" spans="83:107">
      <c r="CE3688" s="27"/>
      <c r="CQ3688" s="27"/>
      <c r="DC3688" s="27"/>
    </row>
    <row r="3689" spans="83:107">
      <c r="CE3689" s="27"/>
      <c r="CQ3689" s="27"/>
      <c r="DC3689" s="27"/>
    </row>
    <row r="3690" spans="83:107">
      <c r="CE3690" s="27"/>
      <c r="CQ3690" s="27"/>
      <c r="DC3690" s="27"/>
    </row>
    <row r="3691" spans="83:107">
      <c r="CE3691" s="27"/>
      <c r="CQ3691" s="27"/>
      <c r="DC3691" s="27"/>
    </row>
    <row r="3692" spans="83:107">
      <c r="CE3692" s="27"/>
      <c r="CQ3692" s="27"/>
      <c r="DC3692" s="27"/>
    </row>
    <row r="3693" spans="83:107">
      <c r="CE3693" s="27"/>
      <c r="CQ3693" s="27"/>
      <c r="DC3693" s="27"/>
    </row>
    <row r="3694" spans="83:107">
      <c r="CE3694" s="27"/>
      <c r="CQ3694" s="27"/>
      <c r="DC3694" s="27"/>
    </row>
    <row r="3695" spans="83:107">
      <c r="CE3695" s="27"/>
      <c r="CQ3695" s="27"/>
      <c r="DC3695" s="27"/>
    </row>
    <row r="3696" spans="83:107">
      <c r="CE3696" s="27"/>
      <c r="CQ3696" s="27"/>
      <c r="DC3696" s="27"/>
    </row>
    <row r="3697" spans="83:107">
      <c r="CE3697" s="27"/>
      <c r="CQ3697" s="27"/>
      <c r="DC3697" s="27"/>
    </row>
    <row r="3698" spans="83:107">
      <c r="CE3698" s="27"/>
      <c r="CQ3698" s="27"/>
      <c r="DC3698" s="27"/>
    </row>
    <row r="3699" spans="83:107">
      <c r="CE3699" s="27"/>
      <c r="CQ3699" s="27"/>
      <c r="DC3699" s="27"/>
    </row>
    <row r="3700" spans="83:107">
      <c r="CE3700" s="27"/>
      <c r="CQ3700" s="27"/>
      <c r="DC3700" s="27"/>
    </row>
    <row r="3701" spans="83:107">
      <c r="CE3701" s="27"/>
      <c r="CQ3701" s="27"/>
      <c r="DC3701" s="27"/>
    </row>
    <row r="3702" spans="83:107">
      <c r="CE3702" s="27"/>
      <c r="CQ3702" s="27"/>
      <c r="DC3702" s="27"/>
    </row>
    <row r="3703" spans="83:107">
      <c r="CE3703" s="27"/>
      <c r="CQ3703" s="27"/>
      <c r="DC3703" s="27"/>
    </row>
    <row r="3704" spans="83:107">
      <c r="CE3704" s="27"/>
      <c r="CQ3704" s="27"/>
      <c r="DC3704" s="27"/>
    </row>
    <row r="3705" spans="83:107">
      <c r="CE3705" s="27"/>
      <c r="CQ3705" s="27"/>
      <c r="DC3705" s="27"/>
    </row>
    <row r="3706" spans="83:107">
      <c r="CE3706" s="27"/>
      <c r="CQ3706" s="27"/>
      <c r="DC3706" s="27"/>
    </row>
    <row r="3707" spans="83:107">
      <c r="CE3707" s="27"/>
      <c r="CQ3707" s="27"/>
      <c r="DC3707" s="27"/>
    </row>
    <row r="3708" spans="83:107">
      <c r="CE3708" s="27"/>
      <c r="CQ3708" s="27"/>
      <c r="DC3708" s="27"/>
    </row>
    <row r="3709" spans="83:107">
      <c r="CE3709" s="27"/>
      <c r="CQ3709" s="27"/>
      <c r="DC3709" s="27"/>
    </row>
    <row r="3710" spans="83:107">
      <c r="CE3710" s="27"/>
      <c r="CQ3710" s="27"/>
      <c r="DC3710" s="27"/>
    </row>
    <row r="3711" spans="83:107">
      <c r="CE3711" s="27"/>
      <c r="CQ3711" s="27"/>
      <c r="DC3711" s="27"/>
    </row>
    <row r="3712" spans="83:107">
      <c r="CE3712" s="27"/>
      <c r="CQ3712" s="27"/>
      <c r="DC3712" s="27"/>
    </row>
    <row r="3713" spans="83:107">
      <c r="CE3713" s="27"/>
      <c r="CQ3713" s="27"/>
      <c r="DC3713" s="27"/>
    </row>
    <row r="3714" spans="83:107">
      <c r="CE3714" s="27"/>
      <c r="CQ3714" s="27"/>
      <c r="DC3714" s="27"/>
    </row>
    <row r="3715" spans="83:107">
      <c r="CE3715" s="27"/>
      <c r="CQ3715" s="27"/>
      <c r="DC3715" s="27"/>
    </row>
    <row r="3716" spans="83:107">
      <c r="CE3716" s="27"/>
      <c r="CQ3716" s="27"/>
      <c r="DC3716" s="27"/>
    </row>
    <row r="3717" spans="83:107">
      <c r="CE3717" s="27"/>
      <c r="CQ3717" s="27"/>
      <c r="DC3717" s="27"/>
    </row>
    <row r="3718" spans="83:107">
      <c r="CE3718" s="27"/>
      <c r="CQ3718" s="27"/>
      <c r="DC3718" s="27"/>
    </row>
    <row r="3719" spans="83:107">
      <c r="CE3719" s="27"/>
      <c r="CQ3719" s="27"/>
      <c r="DC3719" s="27"/>
    </row>
    <row r="3720" spans="83:107">
      <c r="CE3720" s="27"/>
      <c r="CQ3720" s="27"/>
      <c r="DC3720" s="27"/>
    </row>
    <row r="3721" spans="83:107">
      <c r="CE3721" s="27"/>
      <c r="CQ3721" s="27"/>
      <c r="DC3721" s="27"/>
    </row>
    <row r="3722" spans="83:107">
      <c r="CE3722" s="27"/>
      <c r="CQ3722" s="27"/>
      <c r="DC3722" s="27"/>
    </row>
    <row r="3723" spans="83:107">
      <c r="CE3723" s="27"/>
      <c r="CQ3723" s="27"/>
      <c r="DC3723" s="27"/>
    </row>
    <row r="3724" spans="83:107">
      <c r="CE3724" s="27"/>
      <c r="CQ3724" s="27"/>
      <c r="DC3724" s="27"/>
    </row>
    <row r="3725" spans="83:107">
      <c r="CE3725" s="27"/>
      <c r="CQ3725" s="27"/>
      <c r="DC3725" s="27"/>
    </row>
    <row r="3726" spans="83:107">
      <c r="CE3726" s="27"/>
      <c r="CQ3726" s="27"/>
      <c r="DC3726" s="27"/>
    </row>
    <row r="3727" spans="83:107">
      <c r="CE3727" s="27"/>
      <c r="CQ3727" s="27"/>
      <c r="DC3727" s="27"/>
    </row>
    <row r="3728" spans="83:107">
      <c r="CE3728" s="27"/>
      <c r="CQ3728" s="27"/>
      <c r="DC3728" s="27"/>
    </row>
    <row r="3729" spans="83:107">
      <c r="CE3729" s="27"/>
      <c r="CQ3729" s="27"/>
      <c r="DC3729" s="27"/>
    </row>
    <row r="3730" spans="83:107">
      <c r="CE3730" s="27"/>
      <c r="CQ3730" s="27"/>
      <c r="DC3730" s="27"/>
    </row>
    <row r="3731" spans="83:107">
      <c r="CE3731" s="27"/>
      <c r="CQ3731" s="27"/>
      <c r="DC3731" s="27"/>
    </row>
    <row r="3732" spans="83:107">
      <c r="CE3732" s="27"/>
      <c r="CQ3732" s="27"/>
      <c r="DC3732" s="27"/>
    </row>
    <row r="3733" spans="83:107">
      <c r="CE3733" s="27"/>
      <c r="CQ3733" s="27"/>
      <c r="DC3733" s="27"/>
    </row>
    <row r="3734" spans="83:107">
      <c r="CE3734" s="27"/>
      <c r="CQ3734" s="27"/>
      <c r="DC3734" s="27"/>
    </row>
    <row r="3735" spans="83:107">
      <c r="CE3735" s="27"/>
      <c r="CQ3735" s="27"/>
      <c r="DC3735" s="27"/>
    </row>
    <row r="3736" spans="83:107">
      <c r="CE3736" s="27"/>
      <c r="CQ3736" s="27"/>
      <c r="DC3736" s="27"/>
    </row>
    <row r="3737" spans="83:107">
      <c r="CE3737" s="27"/>
      <c r="CQ3737" s="27"/>
      <c r="DC3737" s="27"/>
    </row>
    <row r="3738" spans="83:107">
      <c r="CE3738" s="27"/>
      <c r="CQ3738" s="27"/>
      <c r="DC3738" s="27"/>
    </row>
    <row r="3739" spans="83:107">
      <c r="CE3739" s="27"/>
      <c r="CQ3739" s="27"/>
      <c r="DC3739" s="27"/>
    </row>
    <row r="3740" spans="83:107">
      <c r="CE3740" s="27"/>
      <c r="CQ3740" s="27"/>
      <c r="DC3740" s="27"/>
    </row>
    <row r="3741" spans="83:107">
      <c r="CE3741" s="27"/>
      <c r="CQ3741" s="27"/>
      <c r="DC3741" s="27"/>
    </row>
    <row r="3742" spans="83:107">
      <c r="CE3742" s="27"/>
      <c r="CQ3742" s="27"/>
      <c r="DC3742" s="27"/>
    </row>
    <row r="3743" spans="83:107">
      <c r="CE3743" s="27"/>
      <c r="CQ3743" s="27"/>
      <c r="DC3743" s="27"/>
    </row>
    <row r="3744" spans="83:107">
      <c r="CE3744" s="27"/>
      <c r="CQ3744" s="27"/>
      <c r="DC3744" s="27"/>
    </row>
    <row r="3745" spans="83:107">
      <c r="CE3745" s="27"/>
      <c r="CQ3745" s="27"/>
      <c r="DC3745" s="27"/>
    </row>
    <row r="3746" spans="83:107">
      <c r="CE3746" s="27"/>
      <c r="CQ3746" s="27"/>
      <c r="DC3746" s="27"/>
    </row>
    <row r="3747" spans="83:107">
      <c r="CE3747" s="27"/>
      <c r="CQ3747" s="27"/>
      <c r="DC3747" s="27"/>
    </row>
    <row r="3748" spans="83:107">
      <c r="CE3748" s="27"/>
      <c r="CQ3748" s="27"/>
      <c r="DC3748" s="27"/>
    </row>
    <row r="3749" spans="83:107">
      <c r="CE3749" s="27"/>
      <c r="CQ3749" s="27"/>
      <c r="DC3749" s="27"/>
    </row>
    <row r="3750" spans="83:107">
      <c r="CE3750" s="27"/>
      <c r="CQ3750" s="27"/>
      <c r="DC3750" s="27"/>
    </row>
    <row r="3751" spans="83:107">
      <c r="CE3751" s="27"/>
      <c r="CQ3751" s="27"/>
      <c r="DC3751" s="27"/>
    </row>
    <row r="3752" spans="83:107">
      <c r="CE3752" s="27"/>
      <c r="CQ3752" s="27"/>
      <c r="DC3752" s="27"/>
    </row>
    <row r="3753" spans="83:107">
      <c r="CE3753" s="27"/>
      <c r="CQ3753" s="27"/>
      <c r="DC3753" s="27"/>
    </row>
    <row r="3754" spans="83:107">
      <c r="CE3754" s="27"/>
      <c r="CQ3754" s="27"/>
      <c r="DC3754" s="27"/>
    </row>
    <row r="3755" spans="83:107">
      <c r="CE3755" s="27"/>
      <c r="CQ3755" s="27"/>
      <c r="DC3755" s="27"/>
    </row>
    <row r="3756" spans="83:107">
      <c r="CE3756" s="27"/>
      <c r="CQ3756" s="27"/>
      <c r="DC3756" s="27"/>
    </row>
    <row r="3757" spans="83:107">
      <c r="CE3757" s="27"/>
      <c r="CQ3757" s="27"/>
      <c r="DC3757" s="27"/>
    </row>
    <row r="3758" spans="83:107">
      <c r="CE3758" s="27"/>
      <c r="CQ3758" s="27"/>
      <c r="DC3758" s="27"/>
    </row>
    <row r="3759" spans="83:107">
      <c r="CE3759" s="27"/>
      <c r="CQ3759" s="27"/>
      <c r="DC3759" s="27"/>
    </row>
    <row r="3760" spans="83:107">
      <c r="CE3760" s="27"/>
      <c r="CQ3760" s="27"/>
      <c r="DC3760" s="27"/>
    </row>
    <row r="3761" spans="83:107">
      <c r="CE3761" s="27"/>
      <c r="CQ3761" s="27"/>
      <c r="DC3761" s="27"/>
    </row>
    <row r="3762" spans="83:107">
      <c r="CE3762" s="27"/>
      <c r="CQ3762" s="27"/>
      <c r="DC3762" s="27"/>
    </row>
    <row r="3763" spans="83:107">
      <c r="CE3763" s="27"/>
      <c r="CQ3763" s="27"/>
      <c r="DC3763" s="27"/>
    </row>
    <row r="3764" spans="83:107">
      <c r="CE3764" s="27"/>
      <c r="CQ3764" s="27"/>
      <c r="DC3764" s="27"/>
    </row>
    <row r="3765" spans="83:107">
      <c r="CE3765" s="27"/>
      <c r="CQ3765" s="27"/>
      <c r="DC3765" s="27"/>
    </row>
    <row r="3766" spans="83:107">
      <c r="CE3766" s="27"/>
      <c r="CQ3766" s="27"/>
      <c r="DC3766" s="27"/>
    </row>
    <row r="3767" spans="83:107">
      <c r="CE3767" s="27"/>
      <c r="CQ3767" s="27"/>
      <c r="DC3767" s="27"/>
    </row>
    <row r="3768" spans="83:107">
      <c r="CE3768" s="27"/>
      <c r="CQ3768" s="27"/>
      <c r="DC3768" s="27"/>
    </row>
    <row r="3769" spans="83:107">
      <c r="CE3769" s="27"/>
      <c r="CQ3769" s="27"/>
      <c r="DC3769" s="27"/>
    </row>
    <row r="3770" spans="83:107">
      <c r="CE3770" s="27"/>
      <c r="CQ3770" s="27"/>
      <c r="DC3770" s="27"/>
    </row>
    <row r="3771" spans="83:107">
      <c r="CE3771" s="27"/>
      <c r="CQ3771" s="27"/>
      <c r="DC3771" s="27"/>
    </row>
    <row r="3772" spans="83:107">
      <c r="CE3772" s="27"/>
      <c r="CQ3772" s="27"/>
      <c r="DC3772" s="27"/>
    </row>
    <row r="3773" spans="83:107">
      <c r="CE3773" s="27"/>
      <c r="CQ3773" s="27"/>
      <c r="DC3773" s="27"/>
    </row>
    <row r="3774" spans="83:107">
      <c r="CE3774" s="27"/>
      <c r="CQ3774" s="27"/>
      <c r="DC3774" s="27"/>
    </row>
    <row r="3775" spans="83:107">
      <c r="CE3775" s="27"/>
      <c r="CQ3775" s="27"/>
      <c r="DC3775" s="27"/>
    </row>
    <row r="3776" spans="83:107">
      <c r="CE3776" s="27"/>
      <c r="CQ3776" s="27"/>
      <c r="DC3776" s="27"/>
    </row>
    <row r="3777" spans="83:107">
      <c r="CE3777" s="27"/>
      <c r="CQ3777" s="27"/>
      <c r="DC3777" s="27"/>
    </row>
    <row r="3778" spans="83:107">
      <c r="CE3778" s="27"/>
      <c r="CQ3778" s="27"/>
      <c r="DC3778" s="27"/>
    </row>
    <row r="3779" spans="83:107">
      <c r="CE3779" s="27"/>
      <c r="CQ3779" s="27"/>
      <c r="DC3779" s="27"/>
    </row>
    <row r="3780" spans="83:107">
      <c r="CE3780" s="27"/>
      <c r="CQ3780" s="27"/>
      <c r="DC3780" s="27"/>
    </row>
    <row r="3781" spans="83:107">
      <c r="CE3781" s="27"/>
      <c r="CQ3781" s="27"/>
      <c r="DC3781" s="27"/>
    </row>
    <row r="3782" spans="83:107">
      <c r="CE3782" s="27"/>
      <c r="CQ3782" s="27"/>
      <c r="DC3782" s="27"/>
    </row>
    <row r="3783" spans="83:107">
      <c r="CE3783" s="27"/>
      <c r="CQ3783" s="27"/>
      <c r="DC3783" s="27"/>
    </row>
    <row r="3784" spans="83:107">
      <c r="CE3784" s="27"/>
      <c r="CQ3784" s="27"/>
      <c r="DC3784" s="27"/>
    </row>
    <row r="3785" spans="83:107">
      <c r="CE3785" s="27"/>
      <c r="CQ3785" s="27"/>
      <c r="DC3785" s="27"/>
    </row>
    <row r="3786" spans="83:107">
      <c r="CE3786" s="27"/>
      <c r="CQ3786" s="27"/>
      <c r="DC3786" s="27"/>
    </row>
    <row r="3787" spans="83:107">
      <c r="CE3787" s="27"/>
      <c r="CQ3787" s="27"/>
      <c r="DC3787" s="27"/>
    </row>
    <row r="3788" spans="83:107">
      <c r="CE3788" s="27"/>
      <c r="CQ3788" s="27"/>
      <c r="DC3788" s="27"/>
    </row>
    <row r="3789" spans="83:107">
      <c r="CE3789" s="27"/>
      <c r="CQ3789" s="27"/>
      <c r="DC3789" s="27"/>
    </row>
    <row r="3790" spans="83:107">
      <c r="CE3790" s="27"/>
      <c r="CQ3790" s="27"/>
      <c r="DC3790" s="27"/>
    </row>
    <row r="3791" spans="83:107">
      <c r="CE3791" s="27"/>
      <c r="CQ3791" s="27"/>
      <c r="DC3791" s="27"/>
    </row>
    <row r="3792" spans="83:107">
      <c r="CE3792" s="27"/>
      <c r="CQ3792" s="27"/>
      <c r="DC3792" s="27"/>
    </row>
    <row r="3793" spans="83:107">
      <c r="CE3793" s="27"/>
      <c r="CQ3793" s="27"/>
      <c r="DC3793" s="27"/>
    </row>
    <row r="3794" spans="83:107">
      <c r="CE3794" s="27"/>
      <c r="CQ3794" s="27"/>
      <c r="DC3794" s="27"/>
    </row>
    <row r="3795" spans="83:107">
      <c r="CE3795" s="27"/>
      <c r="CQ3795" s="27"/>
      <c r="DC3795" s="27"/>
    </row>
    <row r="3796" spans="83:107">
      <c r="CE3796" s="27"/>
      <c r="CQ3796" s="27"/>
      <c r="DC3796" s="27"/>
    </row>
    <row r="3797" spans="83:107">
      <c r="CE3797" s="27"/>
      <c r="CQ3797" s="27"/>
      <c r="DC3797" s="27"/>
    </row>
    <row r="3798" spans="83:107">
      <c r="CE3798" s="27"/>
      <c r="CQ3798" s="27"/>
      <c r="DC3798" s="27"/>
    </row>
    <row r="3799" spans="83:107">
      <c r="CE3799" s="27"/>
      <c r="CQ3799" s="27"/>
      <c r="DC3799" s="27"/>
    </row>
    <row r="3800" spans="83:107">
      <c r="CE3800" s="27"/>
      <c r="CQ3800" s="27"/>
      <c r="DC3800" s="27"/>
    </row>
    <row r="3801" spans="83:107">
      <c r="CE3801" s="27"/>
      <c r="CQ3801" s="27"/>
      <c r="DC3801" s="27"/>
    </row>
    <row r="3802" spans="83:107">
      <c r="CE3802" s="27"/>
      <c r="CQ3802" s="27"/>
      <c r="DC3802" s="27"/>
    </row>
    <row r="3803" spans="83:107">
      <c r="CE3803" s="27"/>
      <c r="CQ3803" s="27"/>
      <c r="DC3803" s="27"/>
    </row>
    <row r="3804" spans="83:107">
      <c r="CE3804" s="27"/>
      <c r="CQ3804" s="27"/>
      <c r="DC3804" s="27"/>
    </row>
    <row r="3805" spans="83:107">
      <c r="CE3805" s="27"/>
      <c r="CQ3805" s="27"/>
      <c r="DC3805" s="27"/>
    </row>
    <row r="3806" spans="83:107">
      <c r="CE3806" s="27"/>
      <c r="CQ3806" s="27"/>
      <c r="DC3806" s="27"/>
    </row>
    <row r="3807" spans="83:107">
      <c r="CE3807" s="27"/>
      <c r="CQ3807" s="27"/>
      <c r="DC3807" s="27"/>
    </row>
    <row r="3808" spans="83:107">
      <c r="CE3808" s="27"/>
      <c r="CQ3808" s="27"/>
      <c r="DC3808" s="27"/>
    </row>
    <row r="3809" spans="83:107">
      <c r="CE3809" s="27"/>
      <c r="CQ3809" s="27"/>
      <c r="DC3809" s="27"/>
    </row>
    <row r="3810" spans="83:107">
      <c r="CE3810" s="27"/>
      <c r="CQ3810" s="27"/>
      <c r="DC3810" s="27"/>
    </row>
    <row r="3811" spans="83:107">
      <c r="CE3811" s="27"/>
      <c r="CQ3811" s="27"/>
      <c r="DC3811" s="27"/>
    </row>
    <row r="3812" spans="83:107">
      <c r="CE3812" s="27"/>
      <c r="CQ3812" s="27"/>
      <c r="DC3812" s="27"/>
    </row>
    <row r="3813" spans="83:107">
      <c r="CE3813" s="27"/>
      <c r="CQ3813" s="27"/>
      <c r="DC3813" s="27"/>
    </row>
    <row r="3814" spans="83:107">
      <c r="CE3814" s="27"/>
      <c r="CQ3814" s="27"/>
      <c r="DC3814" s="27"/>
    </row>
    <row r="3815" spans="83:107">
      <c r="CE3815" s="27"/>
      <c r="CQ3815" s="27"/>
      <c r="DC3815" s="27"/>
    </row>
    <row r="3816" spans="83:107">
      <c r="CE3816" s="27"/>
      <c r="CQ3816" s="27"/>
      <c r="DC3816" s="27"/>
    </row>
    <row r="3817" spans="83:107">
      <c r="CE3817" s="27"/>
      <c r="CQ3817" s="27"/>
      <c r="DC3817" s="27"/>
    </row>
    <row r="3818" spans="83:107">
      <c r="CE3818" s="27"/>
      <c r="CQ3818" s="27"/>
      <c r="DC3818" s="27"/>
    </row>
    <row r="3819" spans="83:107">
      <c r="CE3819" s="27"/>
      <c r="CQ3819" s="27"/>
      <c r="DC3819" s="27"/>
    </row>
    <row r="3820" spans="83:107">
      <c r="CE3820" s="27"/>
      <c r="CQ3820" s="27"/>
      <c r="DC3820" s="27"/>
    </row>
    <row r="3821" spans="83:107">
      <c r="CE3821" s="27"/>
      <c r="CQ3821" s="27"/>
      <c r="DC3821" s="27"/>
    </row>
    <row r="3822" spans="83:107">
      <c r="CE3822" s="27"/>
      <c r="CQ3822" s="27"/>
      <c r="DC3822" s="27"/>
    </row>
    <row r="3823" spans="83:107">
      <c r="CE3823" s="27"/>
      <c r="CQ3823" s="27"/>
      <c r="DC3823" s="27"/>
    </row>
    <row r="3824" spans="83:107">
      <c r="CE3824" s="27"/>
      <c r="CQ3824" s="27"/>
      <c r="DC3824" s="27"/>
    </row>
    <row r="3825" spans="83:107">
      <c r="CE3825" s="27"/>
      <c r="CQ3825" s="27"/>
      <c r="DC3825" s="27"/>
    </row>
    <row r="3826" spans="83:107">
      <c r="CE3826" s="27"/>
      <c r="CQ3826" s="27"/>
      <c r="DC3826" s="27"/>
    </row>
    <row r="3827" spans="83:107">
      <c r="CE3827" s="27"/>
      <c r="CQ3827" s="27"/>
      <c r="DC3827" s="27"/>
    </row>
    <row r="3828" spans="83:107">
      <c r="CE3828" s="27"/>
      <c r="CQ3828" s="27"/>
      <c r="DC3828" s="27"/>
    </row>
    <row r="3829" spans="83:107">
      <c r="CE3829" s="27"/>
      <c r="CQ3829" s="27"/>
      <c r="DC3829" s="27"/>
    </row>
    <row r="3830" spans="83:107">
      <c r="CE3830" s="27"/>
      <c r="CQ3830" s="27"/>
      <c r="DC3830" s="27"/>
    </row>
    <row r="3831" spans="83:107">
      <c r="CE3831" s="27"/>
      <c r="CQ3831" s="27"/>
      <c r="DC3831" s="27"/>
    </row>
    <row r="3832" spans="83:107">
      <c r="CE3832" s="27"/>
      <c r="CQ3832" s="27"/>
      <c r="DC3832" s="27"/>
    </row>
    <row r="3833" spans="83:107">
      <c r="CE3833" s="27"/>
      <c r="CQ3833" s="27"/>
      <c r="DC3833" s="27"/>
    </row>
    <row r="3834" spans="83:107">
      <c r="CE3834" s="27"/>
      <c r="CQ3834" s="27"/>
      <c r="DC3834" s="27"/>
    </row>
    <row r="3835" spans="83:107">
      <c r="CE3835" s="27"/>
      <c r="CQ3835" s="27"/>
      <c r="DC3835" s="27"/>
    </row>
    <row r="3836" spans="83:107">
      <c r="CE3836" s="27"/>
      <c r="CQ3836" s="27"/>
      <c r="DC3836" s="27"/>
    </row>
    <row r="3837" spans="83:107">
      <c r="CE3837" s="27"/>
      <c r="CQ3837" s="27"/>
      <c r="DC3837" s="27"/>
    </row>
    <row r="3838" spans="83:107">
      <c r="CE3838" s="27"/>
      <c r="CQ3838" s="27"/>
      <c r="DC3838" s="27"/>
    </row>
    <row r="3839" spans="83:107">
      <c r="CE3839" s="27"/>
      <c r="CQ3839" s="27"/>
      <c r="DC3839" s="27"/>
    </row>
    <row r="3840" spans="83:107">
      <c r="CE3840" s="27"/>
      <c r="CQ3840" s="27"/>
      <c r="DC3840" s="27"/>
    </row>
    <row r="3841" spans="83:107">
      <c r="CE3841" s="27"/>
      <c r="CQ3841" s="27"/>
      <c r="DC3841" s="27"/>
    </row>
    <row r="3842" spans="83:107">
      <c r="CE3842" s="27"/>
      <c r="CQ3842" s="27"/>
      <c r="DC3842" s="27"/>
    </row>
    <row r="3843" spans="83:107">
      <c r="CE3843" s="27"/>
      <c r="CQ3843" s="27"/>
      <c r="DC3843" s="27"/>
    </row>
    <row r="3844" spans="83:107">
      <c r="CE3844" s="27"/>
      <c r="CQ3844" s="27"/>
      <c r="DC3844" s="27"/>
    </row>
    <row r="3845" spans="83:107">
      <c r="CE3845" s="27"/>
      <c r="CQ3845" s="27"/>
      <c r="DC3845" s="27"/>
    </row>
    <row r="3846" spans="83:107">
      <c r="CE3846" s="27"/>
      <c r="CQ3846" s="27"/>
      <c r="DC3846" s="27"/>
    </row>
    <row r="3847" spans="83:107">
      <c r="CE3847" s="27"/>
      <c r="CQ3847" s="27"/>
      <c r="DC3847" s="27"/>
    </row>
    <row r="3848" spans="83:107">
      <c r="CE3848" s="27"/>
      <c r="CQ3848" s="27"/>
      <c r="DC3848" s="27"/>
    </row>
    <row r="3849" spans="83:107">
      <c r="CE3849" s="27"/>
      <c r="CQ3849" s="27"/>
      <c r="DC3849" s="27"/>
    </row>
    <row r="3850" spans="83:107">
      <c r="CE3850" s="27"/>
      <c r="CQ3850" s="27"/>
      <c r="DC3850" s="27"/>
    </row>
    <row r="3851" spans="83:107">
      <c r="CE3851" s="27"/>
      <c r="CQ3851" s="27"/>
      <c r="DC3851" s="27"/>
    </row>
    <row r="3852" spans="83:107">
      <c r="CE3852" s="27"/>
      <c r="CQ3852" s="27"/>
      <c r="DC3852" s="27"/>
    </row>
    <row r="3853" spans="83:107">
      <c r="CE3853" s="27"/>
      <c r="CQ3853" s="27"/>
      <c r="DC3853" s="27"/>
    </row>
    <row r="3854" spans="83:107">
      <c r="CE3854" s="27"/>
      <c r="CQ3854" s="27"/>
      <c r="DC3854" s="27"/>
    </row>
    <row r="3855" spans="83:107">
      <c r="CE3855" s="27"/>
      <c r="CQ3855" s="27"/>
      <c r="DC3855" s="27"/>
    </row>
    <row r="3856" spans="83:107">
      <c r="CE3856" s="27"/>
      <c r="CQ3856" s="27"/>
      <c r="DC3856" s="27"/>
    </row>
    <row r="3857" spans="83:107">
      <c r="CE3857" s="27"/>
      <c r="CQ3857" s="27"/>
      <c r="DC3857" s="27"/>
    </row>
    <row r="3858" spans="83:107">
      <c r="CE3858" s="27"/>
      <c r="CQ3858" s="27"/>
      <c r="DC3858" s="27"/>
    </row>
    <row r="3859" spans="83:107">
      <c r="CE3859" s="27"/>
      <c r="CQ3859" s="27"/>
      <c r="DC3859" s="27"/>
    </row>
    <row r="3860" spans="83:107">
      <c r="CE3860" s="27"/>
      <c r="CQ3860" s="27"/>
      <c r="DC3860" s="27"/>
    </row>
    <row r="3861" spans="83:107">
      <c r="CE3861" s="27"/>
      <c r="CQ3861" s="27"/>
      <c r="DC3861" s="27"/>
    </row>
    <row r="3862" spans="83:107">
      <c r="CE3862" s="27"/>
      <c r="CQ3862" s="27"/>
      <c r="DC3862" s="27"/>
    </row>
    <row r="3863" spans="83:107">
      <c r="CE3863" s="27"/>
      <c r="CQ3863" s="27"/>
      <c r="DC3863" s="27"/>
    </row>
    <row r="3864" spans="83:107">
      <c r="CE3864" s="27"/>
      <c r="CQ3864" s="27"/>
      <c r="DC3864" s="27"/>
    </row>
    <row r="3865" spans="83:107">
      <c r="CE3865" s="27"/>
      <c r="CQ3865" s="27"/>
      <c r="DC3865" s="27"/>
    </row>
    <row r="3866" spans="83:107">
      <c r="CE3866" s="27"/>
      <c r="CQ3866" s="27"/>
      <c r="DC3866" s="27"/>
    </row>
    <row r="3867" spans="83:107">
      <c r="CE3867" s="27"/>
      <c r="CQ3867" s="27"/>
      <c r="DC3867" s="27"/>
    </row>
    <row r="3868" spans="83:107">
      <c r="CE3868" s="27"/>
      <c r="CQ3868" s="27"/>
      <c r="DC3868" s="27"/>
    </row>
    <row r="3869" spans="83:107">
      <c r="CE3869" s="27"/>
      <c r="CQ3869" s="27"/>
      <c r="DC3869" s="27"/>
    </row>
    <row r="3870" spans="83:107">
      <c r="CE3870" s="27"/>
      <c r="CQ3870" s="27"/>
      <c r="DC3870" s="27"/>
    </row>
    <row r="3871" spans="83:107">
      <c r="CE3871" s="27"/>
      <c r="CQ3871" s="27"/>
      <c r="DC3871" s="27"/>
    </row>
    <row r="3872" spans="83:107">
      <c r="CE3872" s="27"/>
      <c r="CQ3872" s="27"/>
      <c r="DC3872" s="27"/>
    </row>
    <row r="3873" spans="83:107">
      <c r="CE3873" s="27"/>
      <c r="CQ3873" s="27"/>
      <c r="DC3873" s="27"/>
    </row>
    <row r="3874" spans="83:107">
      <c r="CE3874" s="27"/>
      <c r="CQ3874" s="27"/>
      <c r="DC3874" s="27"/>
    </row>
    <row r="3875" spans="83:107">
      <c r="CE3875" s="27"/>
      <c r="CQ3875" s="27"/>
      <c r="DC3875" s="27"/>
    </row>
    <row r="3876" spans="83:107">
      <c r="CE3876" s="27"/>
      <c r="CQ3876" s="27"/>
      <c r="DC3876" s="27"/>
    </row>
    <row r="3877" spans="83:107">
      <c r="CE3877" s="27"/>
      <c r="CQ3877" s="27"/>
      <c r="DC3877" s="27"/>
    </row>
    <row r="3878" spans="83:107">
      <c r="CE3878" s="27"/>
      <c r="CQ3878" s="27"/>
      <c r="DC3878" s="27"/>
    </row>
    <row r="3879" spans="83:107">
      <c r="CE3879" s="27"/>
      <c r="CQ3879" s="27"/>
      <c r="DC3879" s="27"/>
    </row>
    <row r="3880" spans="83:107">
      <c r="CE3880" s="27"/>
      <c r="CQ3880" s="27"/>
      <c r="DC3880" s="27"/>
    </row>
    <row r="3881" spans="83:107">
      <c r="CE3881" s="27"/>
      <c r="CQ3881" s="27"/>
      <c r="DC3881" s="27"/>
    </row>
    <row r="3882" spans="83:107">
      <c r="CE3882" s="27"/>
      <c r="CQ3882" s="27"/>
      <c r="DC3882" s="27"/>
    </row>
    <row r="3883" spans="83:107">
      <c r="CE3883" s="27"/>
      <c r="CQ3883" s="27"/>
      <c r="DC3883" s="27"/>
    </row>
    <row r="3884" spans="83:107">
      <c r="CE3884" s="27"/>
      <c r="CQ3884" s="27"/>
      <c r="DC3884" s="27"/>
    </row>
    <row r="3885" spans="83:107">
      <c r="CE3885" s="27"/>
      <c r="CQ3885" s="27"/>
      <c r="DC3885" s="27"/>
    </row>
    <row r="3886" spans="83:107">
      <c r="CE3886" s="27"/>
      <c r="CQ3886" s="27"/>
      <c r="DC3886" s="27"/>
    </row>
    <row r="3887" spans="83:107">
      <c r="CE3887" s="27"/>
      <c r="CQ3887" s="27"/>
      <c r="DC3887" s="27"/>
    </row>
    <row r="3888" spans="83:107">
      <c r="CE3888" s="27"/>
      <c r="CQ3888" s="27"/>
      <c r="DC3888" s="27"/>
    </row>
    <row r="3889" spans="83:107">
      <c r="CE3889" s="27"/>
      <c r="CQ3889" s="27"/>
      <c r="DC3889" s="27"/>
    </row>
    <row r="3890" spans="83:107">
      <c r="CE3890" s="27"/>
      <c r="CQ3890" s="27"/>
      <c r="DC3890" s="27"/>
    </row>
    <row r="3891" spans="83:107">
      <c r="CE3891" s="27"/>
      <c r="CQ3891" s="27"/>
      <c r="DC3891" s="27"/>
    </row>
    <row r="3892" spans="83:107">
      <c r="CE3892" s="27"/>
      <c r="CQ3892" s="27"/>
      <c r="DC3892" s="27"/>
    </row>
    <row r="3893" spans="83:107">
      <c r="CE3893" s="27"/>
      <c r="CQ3893" s="27"/>
      <c r="DC3893" s="27"/>
    </row>
    <row r="3894" spans="83:107">
      <c r="CE3894" s="27"/>
      <c r="CQ3894" s="27"/>
      <c r="DC3894" s="27"/>
    </row>
    <row r="3895" spans="83:107">
      <c r="CE3895" s="27"/>
      <c r="CQ3895" s="27"/>
      <c r="DC3895" s="27"/>
    </row>
    <row r="3896" spans="83:107">
      <c r="CE3896" s="27"/>
      <c r="CQ3896" s="27"/>
      <c r="DC3896" s="27"/>
    </row>
    <row r="3897" spans="83:107">
      <c r="CE3897" s="27"/>
      <c r="CQ3897" s="27"/>
      <c r="DC3897" s="27"/>
    </row>
    <row r="3898" spans="83:107">
      <c r="CE3898" s="27"/>
      <c r="CQ3898" s="27"/>
      <c r="DC3898" s="27"/>
    </row>
    <row r="3899" spans="83:107">
      <c r="CE3899" s="27"/>
      <c r="CQ3899" s="27"/>
      <c r="DC3899" s="27"/>
    </row>
    <row r="3900" spans="83:107">
      <c r="CE3900" s="27"/>
      <c r="CQ3900" s="27"/>
      <c r="DC3900" s="27"/>
    </row>
    <row r="3901" spans="83:107">
      <c r="CE3901" s="27"/>
      <c r="CQ3901" s="27"/>
      <c r="DC3901" s="27"/>
    </row>
    <row r="3902" spans="83:107">
      <c r="CE3902" s="27"/>
      <c r="CQ3902" s="27"/>
      <c r="DC3902" s="27"/>
    </row>
    <row r="3903" spans="83:107">
      <c r="CE3903" s="27"/>
      <c r="CQ3903" s="27"/>
      <c r="DC3903" s="27"/>
    </row>
    <row r="3904" spans="83:107">
      <c r="CE3904" s="27"/>
      <c r="CQ3904" s="27"/>
      <c r="DC3904" s="27"/>
    </row>
    <row r="3905" spans="83:107">
      <c r="CE3905" s="27"/>
      <c r="CQ3905" s="27"/>
      <c r="DC3905" s="27"/>
    </row>
    <row r="3906" spans="83:107">
      <c r="CE3906" s="27"/>
      <c r="CQ3906" s="27"/>
      <c r="DC3906" s="27"/>
    </row>
    <row r="3907" spans="83:107">
      <c r="CE3907" s="27"/>
      <c r="CQ3907" s="27"/>
      <c r="DC3907" s="27"/>
    </row>
    <row r="3908" spans="83:107">
      <c r="CE3908" s="27"/>
      <c r="CQ3908" s="27"/>
      <c r="DC3908" s="27"/>
    </row>
    <row r="3909" spans="83:107">
      <c r="CE3909" s="27"/>
      <c r="CQ3909" s="27"/>
      <c r="DC3909" s="27"/>
    </row>
    <row r="3910" spans="83:107">
      <c r="CE3910" s="27"/>
      <c r="CQ3910" s="27"/>
      <c r="DC3910" s="27"/>
    </row>
    <row r="3911" spans="83:107">
      <c r="CE3911" s="27"/>
      <c r="CQ3911" s="27"/>
      <c r="DC3911" s="27"/>
    </row>
    <row r="3912" spans="83:107">
      <c r="CE3912" s="27"/>
      <c r="CQ3912" s="27"/>
      <c r="DC3912" s="27"/>
    </row>
    <row r="3913" spans="83:107">
      <c r="CE3913" s="27"/>
      <c r="CQ3913" s="27"/>
      <c r="DC3913" s="27"/>
    </row>
    <row r="3914" spans="83:107">
      <c r="CE3914" s="27"/>
      <c r="CQ3914" s="27"/>
      <c r="DC3914" s="27"/>
    </row>
    <row r="3915" spans="83:107">
      <c r="CE3915" s="27"/>
      <c r="CQ3915" s="27"/>
      <c r="DC3915" s="27"/>
    </row>
    <row r="3916" spans="83:107">
      <c r="CE3916" s="27"/>
      <c r="CQ3916" s="27"/>
      <c r="DC3916" s="27"/>
    </row>
    <row r="3917" spans="83:107">
      <c r="CE3917" s="27"/>
      <c r="CQ3917" s="27"/>
      <c r="DC3917" s="27"/>
    </row>
    <row r="3918" spans="83:107">
      <c r="CE3918" s="27"/>
      <c r="CQ3918" s="27"/>
      <c r="DC3918" s="27"/>
    </row>
    <row r="3919" spans="83:107">
      <c r="CE3919" s="27"/>
      <c r="CQ3919" s="27"/>
      <c r="DC3919" s="27"/>
    </row>
    <row r="3920" spans="83:107">
      <c r="CE3920" s="27"/>
      <c r="CQ3920" s="27"/>
      <c r="DC3920" s="27"/>
    </row>
    <row r="3921" spans="83:107">
      <c r="CE3921" s="27"/>
      <c r="CQ3921" s="27"/>
      <c r="DC3921" s="27"/>
    </row>
    <row r="3922" spans="83:107">
      <c r="CE3922" s="27"/>
      <c r="CQ3922" s="27"/>
      <c r="DC3922" s="27"/>
    </row>
    <row r="3923" spans="83:107">
      <c r="CE3923" s="27"/>
      <c r="CQ3923" s="27"/>
      <c r="DC3923" s="27"/>
    </row>
    <row r="3924" spans="83:107">
      <c r="CE3924" s="27"/>
      <c r="CQ3924" s="27"/>
      <c r="DC3924" s="27"/>
    </row>
    <row r="3925" spans="83:107">
      <c r="CE3925" s="27"/>
      <c r="CQ3925" s="27"/>
      <c r="DC3925" s="27"/>
    </row>
    <row r="3926" spans="83:107">
      <c r="CE3926" s="27"/>
      <c r="CQ3926" s="27"/>
      <c r="DC3926" s="27"/>
    </row>
    <row r="3927" spans="83:107">
      <c r="CE3927" s="27"/>
      <c r="CQ3927" s="27"/>
      <c r="DC3927" s="27"/>
    </row>
    <row r="3928" spans="83:107">
      <c r="CE3928" s="27"/>
      <c r="CQ3928" s="27"/>
      <c r="DC3928" s="27"/>
    </row>
    <row r="3929" spans="83:107">
      <c r="CE3929" s="27"/>
      <c r="CQ3929" s="27"/>
      <c r="DC3929" s="27"/>
    </row>
    <row r="3930" spans="83:107">
      <c r="CE3930" s="27"/>
      <c r="CQ3930" s="27"/>
      <c r="DC3930" s="27"/>
    </row>
    <row r="3931" spans="83:107">
      <c r="CE3931" s="27"/>
      <c r="CQ3931" s="27"/>
      <c r="DC3931" s="27"/>
    </row>
    <row r="3932" spans="83:107">
      <c r="CE3932" s="27"/>
      <c r="CQ3932" s="27"/>
      <c r="DC3932" s="27"/>
    </row>
    <row r="3933" spans="83:107">
      <c r="CE3933" s="27"/>
      <c r="CQ3933" s="27"/>
      <c r="DC3933" s="27"/>
    </row>
    <row r="3934" spans="83:107">
      <c r="CE3934" s="27"/>
      <c r="CQ3934" s="27"/>
      <c r="DC3934" s="27"/>
    </row>
    <row r="3935" spans="83:107">
      <c r="CE3935" s="27"/>
      <c r="CQ3935" s="27"/>
      <c r="DC3935" s="27"/>
    </row>
    <row r="3936" spans="83:107">
      <c r="CE3936" s="27"/>
      <c r="CQ3936" s="27"/>
      <c r="DC3936" s="27"/>
    </row>
    <row r="3937" spans="83:107">
      <c r="CE3937" s="27"/>
      <c r="CQ3937" s="27"/>
      <c r="DC3937" s="27"/>
    </row>
    <row r="3938" spans="83:107">
      <c r="CE3938" s="27"/>
      <c r="CQ3938" s="27"/>
      <c r="DC3938" s="27"/>
    </row>
    <row r="3939" spans="83:107">
      <c r="CE3939" s="27"/>
      <c r="CQ3939" s="27"/>
      <c r="DC3939" s="27"/>
    </row>
    <row r="3940" spans="83:107">
      <c r="CE3940" s="27"/>
      <c r="CQ3940" s="27"/>
      <c r="DC3940" s="27"/>
    </row>
    <row r="3941" spans="83:107">
      <c r="CE3941" s="27"/>
      <c r="CQ3941" s="27"/>
      <c r="DC3941" s="27"/>
    </row>
    <row r="3942" spans="83:107">
      <c r="CE3942" s="27"/>
      <c r="CQ3942" s="27"/>
      <c r="DC3942" s="27"/>
    </row>
    <row r="3943" spans="83:107">
      <c r="CE3943" s="27"/>
      <c r="CQ3943" s="27"/>
      <c r="DC3943" s="27"/>
    </row>
    <row r="3944" spans="83:107">
      <c r="CE3944" s="27"/>
      <c r="CQ3944" s="27"/>
      <c r="DC3944" s="27"/>
    </row>
    <row r="3945" spans="83:107">
      <c r="CE3945" s="27"/>
      <c r="CQ3945" s="27"/>
      <c r="DC3945" s="27"/>
    </row>
    <row r="3946" spans="83:107">
      <c r="CE3946" s="27"/>
      <c r="CQ3946" s="27"/>
      <c r="DC3946" s="27"/>
    </row>
    <row r="3947" spans="83:107">
      <c r="CE3947" s="27"/>
      <c r="CQ3947" s="27"/>
      <c r="DC3947" s="27"/>
    </row>
    <row r="3948" spans="83:107">
      <c r="CE3948" s="27"/>
      <c r="CQ3948" s="27"/>
      <c r="DC3948" s="27"/>
    </row>
    <row r="3949" spans="83:107">
      <c r="CE3949" s="27"/>
      <c r="CQ3949" s="27"/>
      <c r="DC3949" s="27"/>
    </row>
    <row r="3950" spans="83:107">
      <c r="CE3950" s="27"/>
      <c r="CQ3950" s="27"/>
      <c r="DC3950" s="27"/>
    </row>
    <row r="3951" spans="83:107">
      <c r="CE3951" s="27"/>
      <c r="CQ3951" s="27"/>
      <c r="DC3951" s="27"/>
    </row>
    <row r="3952" spans="83:107">
      <c r="CE3952" s="27"/>
      <c r="CQ3952" s="27"/>
      <c r="DC3952" s="27"/>
    </row>
    <row r="3953" spans="83:107">
      <c r="CE3953" s="27"/>
      <c r="CQ3953" s="27"/>
      <c r="DC3953" s="27"/>
    </row>
    <row r="3954" spans="83:107">
      <c r="CE3954" s="27"/>
      <c r="CQ3954" s="27"/>
      <c r="DC3954" s="27"/>
    </row>
    <row r="3955" spans="83:107">
      <c r="CE3955" s="27"/>
      <c r="CQ3955" s="27"/>
      <c r="DC3955" s="27"/>
    </row>
    <row r="3956" spans="83:107">
      <c r="CE3956" s="27"/>
      <c r="CQ3956" s="27"/>
      <c r="DC3956" s="27"/>
    </row>
    <row r="3957" spans="83:107">
      <c r="CE3957" s="27"/>
      <c r="CQ3957" s="27"/>
      <c r="DC3957" s="27"/>
    </row>
    <row r="3958" spans="83:107">
      <c r="CE3958" s="27"/>
      <c r="CQ3958" s="27"/>
      <c r="DC3958" s="27"/>
    </row>
    <row r="3959" spans="83:107">
      <c r="CE3959" s="27"/>
      <c r="CQ3959" s="27"/>
      <c r="DC3959" s="27"/>
    </row>
    <row r="3960" spans="83:107">
      <c r="CE3960" s="27"/>
      <c r="CQ3960" s="27"/>
      <c r="DC3960" s="27"/>
    </row>
    <row r="3961" spans="83:107">
      <c r="CE3961" s="27"/>
      <c r="CQ3961" s="27"/>
      <c r="DC3961" s="27"/>
    </row>
    <row r="3962" spans="83:107">
      <c r="CE3962" s="27"/>
      <c r="CQ3962" s="27"/>
      <c r="DC3962" s="27"/>
    </row>
    <row r="3963" spans="83:107">
      <c r="CE3963" s="27"/>
      <c r="CQ3963" s="27"/>
      <c r="DC3963" s="27"/>
    </row>
    <row r="3964" spans="83:107">
      <c r="CE3964" s="27"/>
      <c r="CQ3964" s="27"/>
      <c r="DC3964" s="27"/>
    </row>
    <row r="3965" spans="83:107">
      <c r="CE3965" s="27"/>
      <c r="CQ3965" s="27"/>
      <c r="DC3965" s="27"/>
    </row>
    <row r="3966" spans="83:107">
      <c r="CE3966" s="27"/>
      <c r="CQ3966" s="27"/>
      <c r="DC3966" s="27"/>
    </row>
    <row r="3967" spans="83:107">
      <c r="CE3967" s="27"/>
      <c r="CQ3967" s="27"/>
      <c r="DC3967" s="27"/>
    </row>
    <row r="3968" spans="83:107">
      <c r="CE3968" s="27"/>
      <c r="CQ3968" s="27"/>
      <c r="DC3968" s="27"/>
    </row>
    <row r="3969" spans="83:107">
      <c r="CE3969" s="27"/>
      <c r="CQ3969" s="27"/>
      <c r="DC3969" s="27"/>
    </row>
    <row r="3970" spans="83:107">
      <c r="CE3970" s="27"/>
      <c r="CQ3970" s="27"/>
      <c r="DC3970" s="27"/>
    </row>
    <row r="3971" spans="83:107">
      <c r="CE3971" s="27"/>
      <c r="CQ3971" s="27"/>
      <c r="DC3971" s="27"/>
    </row>
    <row r="3972" spans="83:107">
      <c r="CE3972" s="27"/>
      <c r="CQ3972" s="27"/>
      <c r="DC3972" s="27"/>
    </row>
    <row r="3973" spans="83:107">
      <c r="CE3973" s="27"/>
      <c r="CQ3973" s="27"/>
      <c r="DC3973" s="27"/>
    </row>
    <row r="3974" spans="83:107">
      <c r="CE3974" s="27"/>
      <c r="CQ3974" s="27"/>
      <c r="DC3974" s="27"/>
    </row>
    <row r="3975" spans="83:107">
      <c r="CE3975" s="27"/>
      <c r="CQ3975" s="27"/>
      <c r="DC3975" s="27"/>
    </row>
    <row r="3976" spans="83:107">
      <c r="CE3976" s="27"/>
      <c r="CQ3976" s="27"/>
      <c r="DC3976" s="27"/>
    </row>
    <row r="3977" spans="83:107">
      <c r="CE3977" s="27"/>
      <c r="CQ3977" s="27"/>
      <c r="DC3977" s="27"/>
    </row>
    <row r="3978" spans="83:107">
      <c r="CE3978" s="27"/>
      <c r="CQ3978" s="27"/>
      <c r="DC3978" s="27"/>
    </row>
    <row r="3979" spans="83:107">
      <c r="CE3979" s="27"/>
      <c r="CQ3979" s="27"/>
      <c r="DC3979" s="27"/>
    </row>
    <row r="3980" spans="83:107">
      <c r="CE3980" s="27"/>
      <c r="CQ3980" s="27"/>
      <c r="DC3980" s="27"/>
    </row>
    <row r="3981" spans="83:107">
      <c r="CE3981" s="27"/>
      <c r="CQ3981" s="27"/>
      <c r="DC3981" s="27"/>
    </row>
    <row r="3982" spans="83:107">
      <c r="CE3982" s="27"/>
      <c r="CQ3982" s="27"/>
      <c r="DC3982" s="27"/>
    </row>
    <row r="3983" spans="83:107">
      <c r="CE3983" s="27"/>
      <c r="CQ3983" s="27"/>
      <c r="DC3983" s="27"/>
    </row>
    <row r="3984" spans="83:107">
      <c r="CE3984" s="27"/>
      <c r="CQ3984" s="27"/>
      <c r="DC3984" s="27"/>
    </row>
    <row r="3985" spans="83:107">
      <c r="CE3985" s="27"/>
      <c r="CQ3985" s="27"/>
      <c r="DC3985" s="27"/>
    </row>
    <row r="3986" spans="83:107">
      <c r="CE3986" s="27"/>
      <c r="CQ3986" s="27"/>
      <c r="DC3986" s="27"/>
    </row>
    <row r="3987" spans="83:107">
      <c r="CE3987" s="27"/>
      <c r="CQ3987" s="27"/>
      <c r="DC3987" s="27"/>
    </row>
    <row r="3988" spans="83:107">
      <c r="CE3988" s="27"/>
      <c r="CQ3988" s="27"/>
      <c r="DC3988" s="27"/>
    </row>
    <row r="3989" spans="83:107">
      <c r="CE3989" s="27"/>
      <c r="CQ3989" s="27"/>
      <c r="DC3989" s="27"/>
    </row>
    <row r="3990" spans="83:107">
      <c r="CE3990" s="27"/>
      <c r="CQ3990" s="27"/>
      <c r="DC3990" s="27"/>
    </row>
    <row r="3991" spans="83:107">
      <c r="CE3991" s="27"/>
      <c r="CQ3991" s="27"/>
      <c r="DC3991" s="27"/>
    </row>
    <row r="3992" spans="83:107">
      <c r="CE3992" s="27"/>
      <c r="CQ3992" s="27"/>
      <c r="DC3992" s="27"/>
    </row>
    <row r="3993" spans="83:107">
      <c r="CE3993" s="27"/>
      <c r="CQ3993" s="27"/>
      <c r="DC3993" s="27"/>
    </row>
    <row r="3994" spans="83:107">
      <c r="CE3994" s="27"/>
      <c r="CQ3994" s="27"/>
      <c r="DC3994" s="27"/>
    </row>
    <row r="3995" spans="83:107">
      <c r="CE3995" s="27"/>
      <c r="CQ3995" s="27"/>
      <c r="DC3995" s="27"/>
    </row>
    <row r="3996" spans="83:107">
      <c r="CE3996" s="27"/>
      <c r="CQ3996" s="27"/>
      <c r="DC3996" s="27"/>
    </row>
    <row r="3997" spans="83:107">
      <c r="CE3997" s="27"/>
      <c r="CQ3997" s="27"/>
      <c r="DC3997" s="27"/>
    </row>
    <row r="3998" spans="83:107">
      <c r="CE3998" s="27"/>
      <c r="CQ3998" s="27"/>
      <c r="DC3998" s="27"/>
    </row>
    <row r="3999" spans="83:107">
      <c r="CE3999" s="27"/>
      <c r="CQ3999" s="27"/>
      <c r="DC3999" s="27"/>
    </row>
    <row r="4000" spans="83:107">
      <c r="CE4000" s="27"/>
      <c r="CQ4000" s="27"/>
      <c r="DC4000" s="27"/>
    </row>
    <row r="4001" spans="83:107">
      <c r="CE4001" s="27"/>
      <c r="CQ4001" s="27"/>
      <c r="DC4001" s="27"/>
    </row>
    <row r="4002" spans="83:107">
      <c r="CE4002" s="27"/>
      <c r="CQ4002" s="27"/>
      <c r="DC4002" s="27"/>
    </row>
    <row r="4003" spans="83:107">
      <c r="CE4003" s="27"/>
      <c r="CQ4003" s="27"/>
      <c r="DC4003" s="27"/>
    </row>
    <row r="4004" spans="83:107">
      <c r="CE4004" s="27"/>
      <c r="CQ4004" s="27"/>
      <c r="DC4004" s="27"/>
    </row>
    <row r="4005" spans="83:107">
      <c r="CE4005" s="27"/>
      <c r="CQ4005" s="27"/>
      <c r="DC4005" s="27"/>
    </row>
    <row r="4006" spans="83:107">
      <c r="CE4006" s="27"/>
      <c r="CQ4006" s="27"/>
      <c r="DC4006" s="27"/>
    </row>
    <row r="4007" spans="83:107">
      <c r="CE4007" s="27"/>
      <c r="CQ4007" s="27"/>
      <c r="DC4007" s="27"/>
    </row>
    <row r="4008" spans="83:107">
      <c r="CE4008" s="27"/>
      <c r="CQ4008" s="27"/>
      <c r="DC4008" s="27"/>
    </row>
    <row r="4009" spans="83:107">
      <c r="CE4009" s="27"/>
      <c r="CQ4009" s="27"/>
      <c r="DC4009" s="27"/>
    </row>
    <row r="4010" spans="83:107">
      <c r="CE4010" s="27"/>
      <c r="CQ4010" s="27"/>
      <c r="DC4010" s="27"/>
    </row>
    <row r="4011" spans="83:107">
      <c r="CE4011" s="27"/>
      <c r="CQ4011" s="27"/>
      <c r="DC4011" s="27"/>
    </row>
    <row r="4012" spans="83:107">
      <c r="CE4012" s="27"/>
      <c r="CQ4012" s="27"/>
      <c r="DC4012" s="27"/>
    </row>
    <row r="4013" spans="83:107">
      <c r="CE4013" s="27"/>
      <c r="CQ4013" s="27"/>
      <c r="DC4013" s="27"/>
    </row>
    <row r="4014" spans="83:107">
      <c r="CE4014" s="27"/>
      <c r="CQ4014" s="27"/>
      <c r="DC4014" s="27"/>
    </row>
    <row r="4015" spans="83:107">
      <c r="CE4015" s="27"/>
      <c r="CQ4015" s="27"/>
      <c r="DC4015" s="27"/>
    </row>
    <row r="4016" spans="83:107">
      <c r="CE4016" s="27"/>
      <c r="CQ4016" s="27"/>
      <c r="DC4016" s="27"/>
    </row>
    <row r="4017" spans="83:107">
      <c r="CE4017" s="27"/>
      <c r="CQ4017" s="27"/>
      <c r="DC4017" s="27"/>
    </row>
    <row r="4018" spans="83:107">
      <c r="CE4018" s="27"/>
      <c r="CQ4018" s="27"/>
      <c r="DC4018" s="27"/>
    </row>
    <row r="4019" spans="83:107">
      <c r="CE4019" s="27"/>
      <c r="CQ4019" s="27"/>
      <c r="DC4019" s="27"/>
    </row>
    <row r="4020" spans="83:107">
      <c r="CE4020" s="27"/>
      <c r="CQ4020" s="27"/>
      <c r="DC4020" s="27"/>
    </row>
    <row r="4021" spans="83:107">
      <c r="CE4021" s="27"/>
      <c r="CQ4021" s="27"/>
      <c r="DC4021" s="27"/>
    </row>
    <row r="4022" spans="83:107">
      <c r="CE4022" s="27"/>
      <c r="CQ4022" s="27"/>
      <c r="DC4022" s="27"/>
    </row>
    <row r="4023" spans="83:107">
      <c r="CE4023" s="27"/>
      <c r="CQ4023" s="27"/>
      <c r="DC4023" s="27"/>
    </row>
    <row r="4024" spans="83:107">
      <c r="CE4024" s="27"/>
      <c r="CQ4024" s="27"/>
      <c r="DC4024" s="27"/>
    </row>
    <row r="4025" spans="83:107">
      <c r="CE4025" s="27"/>
      <c r="CQ4025" s="27"/>
      <c r="DC4025" s="27"/>
    </row>
    <row r="4026" spans="83:107">
      <c r="CE4026" s="27"/>
      <c r="CQ4026" s="27"/>
      <c r="DC4026" s="27"/>
    </row>
    <row r="4027" spans="83:107">
      <c r="CE4027" s="27"/>
      <c r="CQ4027" s="27"/>
      <c r="DC4027" s="27"/>
    </row>
    <row r="4028" spans="83:107">
      <c r="CE4028" s="27"/>
      <c r="CQ4028" s="27"/>
      <c r="DC4028" s="27"/>
    </row>
    <row r="4029" spans="83:107">
      <c r="CE4029" s="27"/>
      <c r="CQ4029" s="27"/>
      <c r="DC4029" s="27"/>
    </row>
    <row r="4030" spans="83:107">
      <c r="CE4030" s="27"/>
      <c r="CQ4030" s="27"/>
      <c r="DC4030" s="27"/>
    </row>
    <row r="4031" spans="83:107">
      <c r="CE4031" s="27"/>
      <c r="CQ4031" s="27"/>
      <c r="DC4031" s="27"/>
    </row>
    <row r="4032" spans="83:107">
      <c r="CE4032" s="27"/>
      <c r="CQ4032" s="27"/>
      <c r="DC4032" s="27"/>
    </row>
    <row r="4033" spans="83:107">
      <c r="CE4033" s="27"/>
      <c r="CQ4033" s="27"/>
      <c r="DC4033" s="27"/>
    </row>
    <row r="4034" spans="83:107">
      <c r="CE4034" s="27"/>
      <c r="CQ4034" s="27"/>
      <c r="DC4034" s="27"/>
    </row>
    <row r="4035" spans="83:107">
      <c r="CE4035" s="27"/>
      <c r="CQ4035" s="27"/>
      <c r="DC4035" s="27"/>
    </row>
    <row r="4036" spans="83:107">
      <c r="CE4036" s="27"/>
      <c r="CQ4036" s="27"/>
      <c r="DC4036" s="27"/>
    </row>
    <row r="4037" spans="83:107">
      <c r="CE4037" s="27"/>
      <c r="CQ4037" s="27"/>
      <c r="DC4037" s="27"/>
    </row>
    <row r="4038" spans="83:107">
      <c r="CE4038" s="27"/>
      <c r="CQ4038" s="27"/>
      <c r="DC4038" s="27"/>
    </row>
    <row r="4039" spans="83:107">
      <c r="CE4039" s="27"/>
      <c r="CQ4039" s="27"/>
      <c r="DC4039" s="27"/>
    </row>
    <row r="4040" spans="83:107">
      <c r="CE4040" s="27"/>
      <c r="CQ4040" s="27"/>
      <c r="DC4040" s="27"/>
    </row>
    <row r="4041" spans="83:107">
      <c r="CE4041" s="27"/>
      <c r="CQ4041" s="27"/>
      <c r="DC4041" s="27"/>
    </row>
    <row r="4042" spans="83:107">
      <c r="CE4042" s="27"/>
      <c r="CQ4042" s="27"/>
      <c r="DC4042" s="27"/>
    </row>
    <row r="4043" spans="83:107">
      <c r="CE4043" s="27"/>
      <c r="CQ4043" s="27"/>
      <c r="DC4043" s="27"/>
    </row>
    <row r="4044" spans="83:107">
      <c r="CE4044" s="27"/>
      <c r="CQ4044" s="27"/>
      <c r="DC4044" s="27"/>
    </row>
    <row r="4045" spans="83:107">
      <c r="CE4045" s="27"/>
      <c r="CQ4045" s="27"/>
      <c r="DC4045" s="27"/>
    </row>
    <row r="4046" spans="83:107">
      <c r="CE4046" s="27"/>
      <c r="CQ4046" s="27"/>
      <c r="DC4046" s="27"/>
    </row>
    <row r="4047" spans="83:107">
      <c r="CE4047" s="27"/>
      <c r="CQ4047" s="27"/>
      <c r="DC4047" s="27"/>
    </row>
    <row r="4048" spans="83:107">
      <c r="CE4048" s="27"/>
      <c r="CQ4048" s="27"/>
      <c r="DC4048" s="27"/>
    </row>
    <row r="4049" spans="83:107">
      <c r="CE4049" s="27"/>
      <c r="CQ4049" s="27"/>
      <c r="DC4049" s="27"/>
    </row>
    <row r="4050" spans="83:107">
      <c r="CE4050" s="27"/>
      <c r="CQ4050" s="27"/>
      <c r="DC4050" s="27"/>
    </row>
    <row r="4051" spans="83:107">
      <c r="CE4051" s="27"/>
      <c r="CQ4051" s="27"/>
      <c r="DC4051" s="27"/>
    </row>
    <row r="4052" spans="83:107">
      <c r="CE4052" s="27"/>
      <c r="CQ4052" s="27"/>
      <c r="DC4052" s="27"/>
    </row>
    <row r="4053" spans="83:107">
      <c r="CE4053" s="27"/>
      <c r="CQ4053" s="27"/>
      <c r="DC4053" s="27"/>
    </row>
    <row r="4054" spans="83:107">
      <c r="CE4054" s="27"/>
      <c r="CQ4054" s="27"/>
      <c r="DC4054" s="27"/>
    </row>
    <row r="4055" spans="83:107">
      <c r="CE4055" s="27"/>
      <c r="CQ4055" s="27"/>
      <c r="DC4055" s="27"/>
    </row>
    <row r="4056" spans="83:107">
      <c r="CE4056" s="27"/>
      <c r="CQ4056" s="27"/>
      <c r="DC4056" s="27"/>
    </row>
    <row r="4057" spans="83:107">
      <c r="CE4057" s="27"/>
      <c r="CQ4057" s="27"/>
      <c r="DC4057" s="27"/>
    </row>
    <row r="4058" spans="83:107">
      <c r="CE4058" s="27"/>
      <c r="CQ4058" s="27"/>
      <c r="DC4058" s="27"/>
    </row>
    <row r="4059" spans="83:107">
      <c r="CE4059" s="27"/>
      <c r="CQ4059" s="27"/>
      <c r="DC4059" s="27"/>
    </row>
    <row r="4060" spans="83:107">
      <c r="CE4060" s="27"/>
      <c r="CQ4060" s="27"/>
      <c r="DC4060" s="27"/>
    </row>
    <row r="4061" spans="83:107">
      <c r="CE4061" s="27"/>
      <c r="CQ4061" s="27"/>
      <c r="DC4061" s="27"/>
    </row>
    <row r="4062" spans="83:107">
      <c r="CE4062" s="27"/>
      <c r="CQ4062" s="27"/>
      <c r="DC4062" s="27"/>
    </row>
    <row r="4063" spans="83:107">
      <c r="CE4063" s="27"/>
      <c r="CQ4063" s="27"/>
      <c r="DC4063" s="27"/>
    </row>
    <row r="4064" spans="83:107">
      <c r="CE4064" s="27"/>
      <c r="CQ4064" s="27"/>
      <c r="DC4064" s="27"/>
    </row>
    <row r="4065" spans="83:107">
      <c r="CE4065" s="27"/>
      <c r="CQ4065" s="27"/>
      <c r="DC4065" s="27"/>
    </row>
    <row r="4066" spans="83:107">
      <c r="CE4066" s="27"/>
      <c r="CQ4066" s="27"/>
      <c r="DC4066" s="27"/>
    </row>
    <row r="4067" spans="83:107">
      <c r="CE4067" s="27"/>
      <c r="CQ4067" s="27"/>
      <c r="DC4067" s="27"/>
    </row>
    <row r="4068" spans="83:107">
      <c r="CE4068" s="27"/>
      <c r="CQ4068" s="27"/>
      <c r="DC4068" s="27"/>
    </row>
    <row r="4069" spans="83:107">
      <c r="CE4069" s="27"/>
      <c r="CQ4069" s="27"/>
      <c r="DC4069" s="27"/>
    </row>
    <row r="4070" spans="83:107">
      <c r="CE4070" s="27"/>
      <c r="CQ4070" s="27"/>
      <c r="DC4070" s="27"/>
    </row>
    <row r="4071" spans="83:107">
      <c r="CE4071" s="27"/>
      <c r="CQ4071" s="27"/>
      <c r="DC4071" s="27"/>
    </row>
    <row r="4072" spans="83:107">
      <c r="CE4072" s="27"/>
      <c r="CQ4072" s="27"/>
      <c r="DC4072" s="27"/>
    </row>
    <row r="4073" spans="83:107">
      <c r="CE4073" s="27"/>
      <c r="CQ4073" s="27"/>
      <c r="DC4073" s="27"/>
    </row>
    <row r="4074" spans="83:107">
      <c r="CE4074" s="27"/>
      <c r="CQ4074" s="27"/>
      <c r="DC4074" s="27"/>
    </row>
    <row r="4075" spans="83:107">
      <c r="CE4075" s="27"/>
      <c r="CQ4075" s="27"/>
      <c r="DC4075" s="27"/>
    </row>
    <row r="4076" spans="83:107">
      <c r="CE4076" s="27"/>
      <c r="CQ4076" s="27"/>
      <c r="DC4076" s="27"/>
    </row>
    <row r="4077" spans="83:107">
      <c r="CE4077" s="27"/>
      <c r="CQ4077" s="27"/>
      <c r="DC4077" s="27"/>
    </row>
    <row r="4078" spans="83:107">
      <c r="CE4078" s="27"/>
      <c r="CQ4078" s="27"/>
      <c r="DC4078" s="27"/>
    </row>
    <row r="4079" spans="83:107">
      <c r="CE4079" s="27"/>
      <c r="CQ4079" s="27"/>
      <c r="DC4079" s="27"/>
    </row>
    <row r="4080" spans="83:107">
      <c r="CE4080" s="27"/>
      <c r="CQ4080" s="27"/>
      <c r="DC4080" s="27"/>
    </row>
    <row r="4081" spans="83:107">
      <c r="CE4081" s="27"/>
      <c r="CQ4081" s="27"/>
      <c r="DC4081" s="27"/>
    </row>
    <row r="4082" spans="83:107">
      <c r="CE4082" s="27"/>
      <c r="CQ4082" s="27"/>
      <c r="DC4082" s="27"/>
    </row>
    <row r="4083" spans="83:107">
      <c r="CE4083" s="27"/>
      <c r="CQ4083" s="27"/>
      <c r="DC4083" s="27"/>
    </row>
    <row r="4084" spans="83:107">
      <c r="CE4084" s="27"/>
      <c r="CQ4084" s="27"/>
      <c r="DC4084" s="27"/>
    </row>
    <row r="4085" spans="83:107">
      <c r="CE4085" s="27"/>
      <c r="CQ4085" s="27"/>
      <c r="DC4085" s="27"/>
    </row>
    <row r="4086" spans="83:107">
      <c r="CE4086" s="27"/>
      <c r="CQ4086" s="27"/>
      <c r="DC4086" s="27"/>
    </row>
    <row r="4087" spans="83:107">
      <c r="CE4087" s="27"/>
      <c r="CQ4087" s="27"/>
      <c r="DC4087" s="27"/>
    </row>
    <row r="4088" spans="83:107">
      <c r="CE4088" s="27"/>
      <c r="CQ4088" s="27"/>
      <c r="DC4088" s="27"/>
    </row>
    <row r="4089" spans="83:107">
      <c r="CE4089" s="27"/>
      <c r="CQ4089" s="27"/>
      <c r="DC4089" s="27"/>
    </row>
    <row r="4090" spans="83:107">
      <c r="CE4090" s="27"/>
      <c r="CQ4090" s="27"/>
      <c r="DC4090" s="27"/>
    </row>
    <row r="4091" spans="83:107">
      <c r="CE4091" s="27"/>
      <c r="CQ4091" s="27"/>
      <c r="DC4091" s="27"/>
    </row>
    <row r="4092" spans="83:107">
      <c r="CE4092" s="27"/>
      <c r="CQ4092" s="27"/>
      <c r="DC4092" s="27"/>
    </row>
    <row r="4093" spans="83:107">
      <c r="CE4093" s="27"/>
      <c r="CQ4093" s="27"/>
      <c r="DC4093" s="27"/>
    </row>
    <row r="4094" spans="83:107">
      <c r="CE4094" s="27"/>
      <c r="CQ4094" s="27"/>
      <c r="DC4094" s="27"/>
    </row>
    <row r="4095" spans="83:107">
      <c r="CE4095" s="27"/>
      <c r="CQ4095" s="27"/>
      <c r="DC4095" s="27"/>
    </row>
    <row r="4096" spans="83:107">
      <c r="CE4096" s="27"/>
      <c r="CQ4096" s="27"/>
      <c r="DC4096" s="27"/>
    </row>
    <row r="4097" spans="83:107">
      <c r="CE4097" s="27"/>
      <c r="CQ4097" s="27"/>
      <c r="DC4097" s="27"/>
    </row>
    <row r="4098" spans="83:107">
      <c r="CE4098" s="27"/>
      <c r="CQ4098" s="27"/>
      <c r="DC4098" s="27"/>
    </row>
    <row r="4099" spans="83:107">
      <c r="CE4099" s="27"/>
      <c r="CQ4099" s="27"/>
      <c r="DC4099" s="27"/>
    </row>
    <row r="4100" spans="83:107">
      <c r="CE4100" s="27"/>
      <c r="CQ4100" s="27"/>
      <c r="DC4100" s="27"/>
    </row>
    <row r="4101" spans="83:107">
      <c r="CE4101" s="27"/>
      <c r="CQ4101" s="27"/>
      <c r="DC4101" s="27"/>
    </row>
    <row r="4102" spans="83:107">
      <c r="CE4102" s="27"/>
      <c r="CQ4102" s="27"/>
      <c r="DC4102" s="27"/>
    </row>
    <row r="4103" spans="83:107">
      <c r="CE4103" s="27"/>
      <c r="CQ4103" s="27"/>
      <c r="DC4103" s="27"/>
    </row>
    <row r="4104" spans="83:107">
      <c r="CE4104" s="27"/>
      <c r="CQ4104" s="27"/>
      <c r="DC4104" s="27"/>
    </row>
    <row r="4105" spans="83:107">
      <c r="CE4105" s="27"/>
      <c r="CQ4105" s="27"/>
      <c r="DC4105" s="27"/>
    </row>
    <row r="4106" spans="83:107">
      <c r="CE4106" s="27"/>
      <c r="CQ4106" s="27"/>
      <c r="DC4106" s="27"/>
    </row>
    <row r="4107" spans="83:107">
      <c r="CE4107" s="27"/>
      <c r="CQ4107" s="27"/>
      <c r="DC4107" s="27"/>
    </row>
    <row r="4108" spans="83:107">
      <c r="CE4108" s="27"/>
      <c r="CQ4108" s="27"/>
      <c r="DC4108" s="27"/>
    </row>
    <row r="4109" spans="83:107">
      <c r="CE4109" s="27"/>
      <c r="CQ4109" s="27"/>
      <c r="DC4109" s="27"/>
    </row>
    <row r="4110" spans="83:107">
      <c r="CE4110" s="27"/>
      <c r="CQ4110" s="27"/>
      <c r="DC4110" s="27"/>
    </row>
    <row r="4111" spans="83:107">
      <c r="CE4111" s="27"/>
      <c r="CQ4111" s="27"/>
      <c r="DC4111" s="27"/>
    </row>
    <row r="4112" spans="83:107">
      <c r="CE4112" s="27"/>
      <c r="CQ4112" s="27"/>
      <c r="DC4112" s="27"/>
    </row>
    <row r="4113" spans="83:107">
      <c r="CE4113" s="27"/>
      <c r="CQ4113" s="27"/>
      <c r="DC4113" s="27"/>
    </row>
    <row r="4114" spans="83:107">
      <c r="CE4114" s="27"/>
      <c r="CQ4114" s="27"/>
      <c r="DC4114" s="27"/>
    </row>
    <row r="4115" spans="83:107">
      <c r="CE4115" s="27"/>
      <c r="CQ4115" s="27"/>
      <c r="DC4115" s="27"/>
    </row>
    <row r="4116" spans="83:107">
      <c r="CE4116" s="27"/>
      <c r="CQ4116" s="27"/>
      <c r="DC4116" s="27"/>
    </row>
    <row r="4117" spans="83:107">
      <c r="CE4117" s="27"/>
      <c r="CQ4117" s="27"/>
      <c r="DC4117" s="27"/>
    </row>
    <row r="4118" spans="83:107">
      <c r="CE4118" s="27"/>
      <c r="CQ4118" s="27"/>
      <c r="DC4118" s="27"/>
    </row>
    <row r="4119" spans="83:107">
      <c r="CE4119" s="27"/>
      <c r="CQ4119" s="27"/>
      <c r="DC4119" s="27"/>
    </row>
    <row r="4120" spans="83:107">
      <c r="CE4120" s="27"/>
      <c r="CQ4120" s="27"/>
      <c r="DC4120" s="27"/>
    </row>
    <row r="4121" spans="83:107">
      <c r="CE4121" s="27"/>
      <c r="CQ4121" s="27"/>
      <c r="DC4121" s="27"/>
    </row>
    <row r="4122" spans="83:107">
      <c r="CE4122" s="27"/>
      <c r="CQ4122" s="27"/>
      <c r="DC4122" s="27"/>
    </row>
    <row r="4123" spans="83:107">
      <c r="CE4123" s="27"/>
      <c r="CQ4123" s="27"/>
      <c r="DC4123" s="27"/>
    </row>
    <row r="4124" spans="83:107">
      <c r="CE4124" s="27"/>
      <c r="CQ4124" s="27"/>
      <c r="DC4124" s="27"/>
    </row>
    <row r="4125" spans="83:107">
      <c r="CE4125" s="27"/>
      <c r="CQ4125" s="27"/>
      <c r="DC4125" s="27"/>
    </row>
    <row r="4126" spans="83:107">
      <c r="CE4126" s="27"/>
      <c r="CQ4126" s="27"/>
      <c r="DC4126" s="27"/>
    </row>
    <row r="4127" spans="83:107">
      <c r="CE4127" s="27"/>
      <c r="CQ4127" s="27"/>
      <c r="DC4127" s="27"/>
    </row>
    <row r="4128" spans="83:107">
      <c r="CE4128" s="27"/>
      <c r="CQ4128" s="27"/>
      <c r="DC4128" s="27"/>
    </row>
    <row r="4129" spans="83:107">
      <c r="CE4129" s="27"/>
      <c r="CQ4129" s="27"/>
      <c r="DC4129" s="27"/>
    </row>
    <row r="4130" spans="83:107">
      <c r="CE4130" s="27"/>
      <c r="CQ4130" s="27"/>
      <c r="DC4130" s="27"/>
    </row>
    <row r="4131" spans="83:107">
      <c r="CE4131" s="27"/>
      <c r="CQ4131" s="27"/>
      <c r="DC4131" s="27"/>
    </row>
    <row r="4132" spans="83:107">
      <c r="CE4132" s="27"/>
      <c r="CQ4132" s="27"/>
      <c r="DC4132" s="27"/>
    </row>
    <row r="4133" spans="83:107">
      <c r="CE4133" s="27"/>
      <c r="CQ4133" s="27"/>
      <c r="DC4133" s="27"/>
    </row>
    <row r="4134" spans="83:107">
      <c r="CE4134" s="27"/>
      <c r="CQ4134" s="27"/>
      <c r="DC4134" s="27"/>
    </row>
    <row r="4135" spans="83:107">
      <c r="CE4135" s="27"/>
      <c r="CQ4135" s="27"/>
      <c r="DC4135" s="27"/>
    </row>
    <row r="4136" spans="83:107">
      <c r="CE4136" s="27"/>
      <c r="CQ4136" s="27"/>
      <c r="DC4136" s="27"/>
    </row>
    <row r="4137" spans="83:107">
      <c r="CE4137" s="27"/>
      <c r="CQ4137" s="27"/>
      <c r="DC4137" s="27"/>
    </row>
    <row r="4138" spans="83:107">
      <c r="CE4138" s="27"/>
      <c r="CQ4138" s="27"/>
      <c r="DC4138" s="27"/>
    </row>
    <row r="4139" spans="83:107">
      <c r="CE4139" s="27"/>
      <c r="CQ4139" s="27"/>
      <c r="DC4139" s="27"/>
    </row>
    <row r="4140" spans="83:107">
      <c r="CE4140" s="27"/>
      <c r="CQ4140" s="27"/>
      <c r="DC4140" s="27"/>
    </row>
    <row r="4141" spans="83:107">
      <c r="CE4141" s="27"/>
      <c r="CQ4141" s="27"/>
      <c r="DC4141" s="27"/>
    </row>
    <row r="4142" spans="83:107">
      <c r="CE4142" s="27"/>
      <c r="CQ4142" s="27"/>
      <c r="DC4142" s="27"/>
    </row>
    <row r="4143" spans="83:107">
      <c r="CE4143" s="27"/>
      <c r="CQ4143" s="27"/>
      <c r="DC4143" s="27"/>
    </row>
    <row r="4144" spans="83:107">
      <c r="CE4144" s="27"/>
      <c r="CQ4144" s="27"/>
      <c r="DC4144" s="27"/>
    </row>
    <row r="4145" spans="83:107">
      <c r="CE4145" s="27"/>
      <c r="CQ4145" s="27"/>
      <c r="DC4145" s="27"/>
    </row>
    <row r="4146" spans="83:107">
      <c r="CE4146" s="27"/>
      <c r="CQ4146" s="27"/>
      <c r="DC4146" s="27"/>
    </row>
    <row r="4147" spans="83:107">
      <c r="CE4147" s="27"/>
      <c r="CQ4147" s="27"/>
      <c r="DC4147" s="27"/>
    </row>
    <row r="4148" spans="83:107">
      <c r="CE4148" s="27"/>
      <c r="CQ4148" s="27"/>
      <c r="DC4148" s="27"/>
    </row>
    <row r="4149" spans="83:107">
      <c r="CE4149" s="27"/>
      <c r="CQ4149" s="27"/>
      <c r="DC4149" s="27"/>
    </row>
    <row r="4150" spans="83:107">
      <c r="CE4150" s="27"/>
      <c r="CQ4150" s="27"/>
      <c r="DC4150" s="27"/>
    </row>
    <row r="4151" spans="83:107">
      <c r="CE4151" s="27"/>
      <c r="CQ4151" s="27"/>
      <c r="DC4151" s="27"/>
    </row>
    <row r="4152" spans="83:107">
      <c r="CE4152" s="27"/>
      <c r="CQ4152" s="27"/>
      <c r="DC4152" s="27"/>
    </row>
    <row r="4153" spans="83:107">
      <c r="CE4153" s="27"/>
      <c r="CQ4153" s="27"/>
      <c r="DC4153" s="27"/>
    </row>
    <row r="4154" spans="83:107">
      <c r="CE4154" s="27"/>
      <c r="CQ4154" s="27"/>
      <c r="DC4154" s="27"/>
    </row>
    <row r="4155" spans="83:107">
      <c r="CE4155" s="27"/>
      <c r="CQ4155" s="27"/>
      <c r="DC4155" s="27"/>
    </row>
    <row r="4156" spans="83:107">
      <c r="CE4156" s="27"/>
      <c r="CQ4156" s="27"/>
      <c r="DC4156" s="27"/>
    </row>
    <row r="4157" spans="83:107">
      <c r="CE4157" s="27"/>
      <c r="CQ4157" s="27"/>
      <c r="DC4157" s="27"/>
    </row>
    <row r="4158" spans="83:107">
      <c r="CE4158" s="27"/>
      <c r="CQ4158" s="27"/>
      <c r="DC4158" s="27"/>
    </row>
    <row r="4159" spans="83:107">
      <c r="CE4159" s="27"/>
      <c r="CQ4159" s="27"/>
      <c r="DC4159" s="27"/>
    </row>
    <row r="4160" spans="83:107">
      <c r="CE4160" s="27"/>
      <c r="CQ4160" s="27"/>
      <c r="DC4160" s="27"/>
    </row>
    <row r="4161" spans="83:107">
      <c r="CE4161" s="27"/>
      <c r="CQ4161" s="27"/>
      <c r="DC4161" s="27"/>
    </row>
    <row r="4162" spans="83:107">
      <c r="CE4162" s="27"/>
      <c r="CQ4162" s="27"/>
      <c r="DC4162" s="27"/>
    </row>
    <row r="4163" spans="83:107">
      <c r="CE4163" s="27"/>
      <c r="CQ4163" s="27"/>
      <c r="DC4163" s="27"/>
    </row>
    <row r="4164" spans="83:107">
      <c r="CE4164" s="27"/>
      <c r="CQ4164" s="27"/>
      <c r="DC4164" s="27"/>
    </row>
    <row r="4165" spans="83:107">
      <c r="CE4165" s="27"/>
      <c r="CQ4165" s="27"/>
      <c r="DC4165" s="27"/>
    </row>
    <row r="4166" spans="83:107">
      <c r="CE4166" s="27"/>
      <c r="CQ4166" s="27"/>
      <c r="DC4166" s="27"/>
    </row>
    <row r="4167" spans="83:107">
      <c r="CE4167" s="27"/>
      <c r="CQ4167" s="27"/>
      <c r="DC4167" s="27"/>
    </row>
    <row r="4168" spans="83:107">
      <c r="CE4168" s="27"/>
      <c r="CQ4168" s="27"/>
      <c r="DC4168" s="27"/>
    </row>
    <row r="4169" spans="83:107">
      <c r="CE4169" s="27"/>
      <c r="CQ4169" s="27"/>
      <c r="DC4169" s="27"/>
    </row>
    <row r="4170" spans="83:107">
      <c r="CE4170" s="27"/>
      <c r="CQ4170" s="27"/>
      <c r="DC4170" s="27"/>
    </row>
    <row r="4171" spans="83:107">
      <c r="CE4171" s="27"/>
      <c r="CQ4171" s="27"/>
      <c r="DC4171" s="27"/>
    </row>
    <row r="4172" spans="83:107">
      <c r="CE4172" s="27"/>
      <c r="CQ4172" s="27"/>
      <c r="DC4172" s="27"/>
    </row>
    <row r="4173" spans="83:107">
      <c r="CE4173" s="27"/>
      <c r="CQ4173" s="27"/>
      <c r="DC4173" s="27"/>
    </row>
    <row r="4174" spans="83:107">
      <c r="CE4174" s="27"/>
      <c r="CQ4174" s="27"/>
      <c r="DC4174" s="27"/>
    </row>
    <row r="4175" spans="83:107">
      <c r="CE4175" s="27"/>
      <c r="CQ4175" s="27"/>
      <c r="DC4175" s="27"/>
    </row>
    <row r="4176" spans="83:107">
      <c r="CE4176" s="27"/>
      <c r="CQ4176" s="27"/>
      <c r="DC4176" s="27"/>
    </row>
    <row r="4177" spans="83:107">
      <c r="CE4177" s="27"/>
      <c r="CQ4177" s="27"/>
      <c r="DC4177" s="27"/>
    </row>
    <row r="4178" spans="83:107">
      <c r="CE4178" s="27"/>
      <c r="CQ4178" s="27"/>
      <c r="DC4178" s="27"/>
    </row>
    <row r="4179" spans="83:107">
      <c r="CE4179" s="27"/>
      <c r="CQ4179" s="27"/>
      <c r="DC4179" s="27"/>
    </row>
    <row r="4180" spans="83:107">
      <c r="CE4180" s="27"/>
      <c r="CQ4180" s="27"/>
      <c r="DC4180" s="27"/>
    </row>
    <row r="4181" spans="83:107">
      <c r="CE4181" s="27"/>
      <c r="CQ4181" s="27"/>
      <c r="DC4181" s="27"/>
    </row>
    <row r="4182" spans="83:107">
      <c r="CE4182" s="27"/>
      <c r="CQ4182" s="27"/>
      <c r="DC4182" s="27"/>
    </row>
    <row r="4183" spans="83:107">
      <c r="CE4183" s="27"/>
      <c r="CQ4183" s="27"/>
      <c r="DC4183" s="27"/>
    </row>
    <row r="4184" spans="83:107">
      <c r="CE4184" s="27"/>
      <c r="CQ4184" s="27"/>
      <c r="DC4184" s="27"/>
    </row>
    <row r="4185" spans="83:107">
      <c r="CE4185" s="27"/>
      <c r="CQ4185" s="27"/>
      <c r="DC4185" s="27"/>
    </row>
    <row r="4186" spans="83:107">
      <c r="CE4186" s="27"/>
      <c r="CQ4186" s="27"/>
      <c r="DC4186" s="27"/>
    </row>
    <row r="4187" spans="83:107">
      <c r="CE4187" s="27"/>
      <c r="CQ4187" s="27"/>
      <c r="DC4187" s="27"/>
    </row>
    <row r="4188" spans="83:107">
      <c r="CE4188" s="27"/>
      <c r="CQ4188" s="27"/>
      <c r="DC4188" s="27"/>
    </row>
    <row r="4189" spans="83:107">
      <c r="CE4189" s="27"/>
      <c r="CQ4189" s="27"/>
      <c r="DC4189" s="27"/>
    </row>
    <row r="4190" spans="83:107">
      <c r="CE4190" s="27"/>
      <c r="CQ4190" s="27"/>
      <c r="DC4190" s="27"/>
    </row>
    <row r="4191" spans="83:107">
      <c r="CE4191" s="27"/>
      <c r="CQ4191" s="27"/>
      <c r="DC4191" s="27"/>
    </row>
    <row r="4192" spans="83:107">
      <c r="CE4192" s="27"/>
      <c r="CQ4192" s="27"/>
      <c r="DC4192" s="27"/>
    </row>
    <row r="4193" spans="83:107">
      <c r="CE4193" s="27"/>
      <c r="CQ4193" s="27"/>
      <c r="DC4193" s="27"/>
    </row>
    <row r="4194" spans="83:107">
      <c r="CE4194" s="27"/>
      <c r="CQ4194" s="27"/>
      <c r="DC4194" s="27"/>
    </row>
    <row r="4195" spans="83:107">
      <c r="CE4195" s="27"/>
      <c r="CQ4195" s="27"/>
      <c r="DC4195" s="27"/>
    </row>
    <row r="4196" spans="83:107">
      <c r="CE4196" s="27"/>
      <c r="CQ4196" s="27"/>
      <c r="DC4196" s="27"/>
    </row>
    <row r="4197" spans="83:107">
      <c r="CE4197" s="27"/>
      <c r="CQ4197" s="27"/>
      <c r="DC4197" s="27"/>
    </row>
    <row r="4198" spans="83:107">
      <c r="CE4198" s="27"/>
      <c r="CQ4198" s="27"/>
      <c r="DC4198" s="27"/>
    </row>
    <row r="4199" spans="83:107">
      <c r="CE4199" s="27"/>
      <c r="CQ4199" s="27"/>
      <c r="DC4199" s="27"/>
    </row>
    <row r="4200" spans="83:107">
      <c r="CE4200" s="27"/>
      <c r="CQ4200" s="27"/>
      <c r="DC4200" s="27"/>
    </row>
    <row r="4201" spans="83:107">
      <c r="CE4201" s="27"/>
      <c r="CQ4201" s="27"/>
      <c r="DC4201" s="27"/>
    </row>
    <row r="4202" spans="83:107">
      <c r="CE4202" s="27"/>
      <c r="CQ4202" s="27"/>
      <c r="DC4202" s="27"/>
    </row>
    <row r="4203" spans="83:107">
      <c r="CE4203" s="27"/>
      <c r="CQ4203" s="27"/>
      <c r="DC4203" s="27"/>
    </row>
    <row r="4204" spans="83:107">
      <c r="CE4204" s="27"/>
      <c r="CQ4204" s="27"/>
      <c r="DC4204" s="27"/>
    </row>
    <row r="4205" spans="83:107">
      <c r="CE4205" s="27"/>
      <c r="CQ4205" s="27"/>
      <c r="DC4205" s="27"/>
    </row>
    <row r="4206" spans="83:107">
      <c r="CE4206" s="27"/>
      <c r="CQ4206" s="27"/>
      <c r="DC4206" s="27"/>
    </row>
    <row r="4207" spans="83:107">
      <c r="CE4207" s="27"/>
      <c r="CQ4207" s="27"/>
      <c r="DC4207" s="27"/>
    </row>
    <row r="4208" spans="83:107">
      <c r="CE4208" s="27"/>
      <c r="CQ4208" s="27"/>
      <c r="DC4208" s="27"/>
    </row>
    <row r="4209" spans="83:107">
      <c r="CE4209" s="27"/>
      <c r="CQ4209" s="27"/>
      <c r="DC4209" s="27"/>
    </row>
    <row r="4210" spans="83:107">
      <c r="CE4210" s="27"/>
      <c r="CQ4210" s="27"/>
      <c r="DC4210" s="27"/>
    </row>
    <row r="4211" spans="83:107">
      <c r="CE4211" s="27"/>
      <c r="CQ4211" s="27"/>
      <c r="DC4211" s="27"/>
    </row>
    <row r="4212" spans="83:107">
      <c r="CE4212" s="27"/>
      <c r="CQ4212" s="27"/>
      <c r="DC4212" s="27"/>
    </row>
    <row r="4213" spans="83:107">
      <c r="CE4213" s="27"/>
      <c r="CQ4213" s="27"/>
      <c r="DC4213" s="27"/>
    </row>
    <row r="4214" spans="83:107">
      <c r="CE4214" s="27"/>
      <c r="CQ4214" s="27"/>
      <c r="DC4214" s="27"/>
    </row>
    <row r="4215" spans="83:107">
      <c r="CE4215" s="27"/>
      <c r="CQ4215" s="27"/>
      <c r="DC4215" s="27"/>
    </row>
    <row r="4216" spans="83:107">
      <c r="CE4216" s="27"/>
      <c r="CQ4216" s="27"/>
      <c r="DC4216" s="27"/>
    </row>
    <row r="4217" spans="83:107">
      <c r="CE4217" s="27"/>
      <c r="CQ4217" s="27"/>
      <c r="DC4217" s="27"/>
    </row>
    <row r="4218" spans="83:107">
      <c r="CE4218" s="27"/>
      <c r="CQ4218" s="27"/>
      <c r="DC4218" s="27"/>
    </row>
    <row r="4219" spans="83:107">
      <c r="CE4219" s="27"/>
      <c r="CQ4219" s="27"/>
      <c r="DC4219" s="27"/>
    </row>
    <row r="4220" spans="83:107">
      <c r="CE4220" s="27"/>
      <c r="CQ4220" s="27"/>
      <c r="DC4220" s="27"/>
    </row>
    <row r="4221" spans="83:107">
      <c r="CE4221" s="27"/>
      <c r="CQ4221" s="27"/>
      <c r="DC4221" s="27"/>
    </row>
    <row r="4222" spans="83:107">
      <c r="CE4222" s="27"/>
      <c r="CQ4222" s="27"/>
      <c r="DC4222" s="27"/>
    </row>
    <row r="4223" spans="83:107">
      <c r="CE4223" s="27"/>
      <c r="CQ4223" s="27"/>
      <c r="DC4223" s="27"/>
    </row>
    <row r="4224" spans="83:107">
      <c r="CE4224" s="27"/>
      <c r="CQ4224" s="27"/>
      <c r="DC4224" s="27"/>
    </row>
    <row r="4225" spans="83:107">
      <c r="CE4225" s="27"/>
      <c r="CQ4225" s="27"/>
      <c r="DC4225" s="27"/>
    </row>
    <row r="4226" spans="83:107">
      <c r="CE4226" s="27"/>
      <c r="CQ4226" s="27"/>
      <c r="DC4226" s="27"/>
    </row>
    <row r="4227" spans="83:107">
      <c r="CE4227" s="27"/>
      <c r="CQ4227" s="27"/>
      <c r="DC4227" s="27"/>
    </row>
    <row r="4228" spans="83:107">
      <c r="CE4228" s="27"/>
      <c r="CQ4228" s="27"/>
      <c r="DC4228" s="27"/>
    </row>
    <row r="4229" spans="83:107">
      <c r="CE4229" s="27"/>
      <c r="CQ4229" s="27"/>
      <c r="DC4229" s="27"/>
    </row>
    <row r="4230" spans="83:107">
      <c r="CE4230" s="27"/>
      <c r="CQ4230" s="27"/>
      <c r="DC4230" s="27"/>
    </row>
    <row r="4231" spans="83:107">
      <c r="CE4231" s="27"/>
      <c r="CQ4231" s="27"/>
      <c r="DC4231" s="27"/>
    </row>
    <row r="4232" spans="83:107">
      <c r="CE4232" s="27"/>
      <c r="CQ4232" s="27"/>
      <c r="DC4232" s="27"/>
    </row>
    <row r="4233" spans="83:107">
      <c r="CE4233" s="27"/>
      <c r="CQ4233" s="27"/>
      <c r="DC4233" s="27"/>
    </row>
    <row r="4234" spans="83:107">
      <c r="CE4234" s="27"/>
      <c r="CQ4234" s="27"/>
      <c r="DC4234" s="27"/>
    </row>
    <row r="4235" spans="83:107">
      <c r="CE4235" s="27"/>
      <c r="CQ4235" s="27"/>
      <c r="DC4235" s="27"/>
    </row>
    <row r="4236" spans="83:107">
      <c r="CE4236" s="27"/>
      <c r="CQ4236" s="27"/>
      <c r="DC4236" s="27"/>
    </row>
    <row r="4237" spans="83:107">
      <c r="CE4237" s="27"/>
      <c r="CQ4237" s="27"/>
      <c r="DC4237" s="27"/>
    </row>
    <row r="4238" spans="83:107">
      <c r="CE4238" s="27"/>
      <c r="CQ4238" s="27"/>
      <c r="DC4238" s="27"/>
    </row>
    <row r="4239" spans="83:107">
      <c r="CE4239" s="27"/>
      <c r="CQ4239" s="27"/>
      <c r="DC4239" s="27"/>
    </row>
    <row r="4240" spans="83:107">
      <c r="CE4240" s="27"/>
      <c r="CQ4240" s="27"/>
      <c r="DC4240" s="27"/>
    </row>
    <row r="4241" spans="83:107">
      <c r="CE4241" s="27"/>
      <c r="CQ4241" s="27"/>
      <c r="DC4241" s="27"/>
    </row>
    <row r="4242" spans="83:107">
      <c r="CE4242" s="27"/>
      <c r="CQ4242" s="27"/>
      <c r="DC4242" s="27"/>
    </row>
    <row r="4243" spans="83:107">
      <c r="CE4243" s="27"/>
      <c r="CQ4243" s="27"/>
      <c r="DC4243" s="27"/>
    </row>
    <row r="4244" spans="83:107">
      <c r="CE4244" s="27"/>
      <c r="CQ4244" s="27"/>
      <c r="DC4244" s="27"/>
    </row>
    <row r="4245" spans="83:107">
      <c r="CE4245" s="27"/>
      <c r="CQ4245" s="27"/>
      <c r="DC4245" s="27"/>
    </row>
    <row r="4246" spans="83:107">
      <c r="CE4246" s="27"/>
      <c r="CQ4246" s="27"/>
      <c r="DC4246" s="27"/>
    </row>
    <row r="4247" spans="83:107">
      <c r="CE4247" s="27"/>
      <c r="CQ4247" s="27"/>
      <c r="DC4247" s="27"/>
    </row>
    <row r="4248" spans="83:107">
      <c r="CE4248" s="27"/>
      <c r="CQ4248" s="27"/>
      <c r="DC4248" s="27"/>
    </row>
    <row r="4249" spans="83:107">
      <c r="CE4249" s="27"/>
      <c r="CQ4249" s="27"/>
      <c r="DC4249" s="27"/>
    </row>
    <row r="4250" spans="83:107">
      <c r="CE4250" s="27"/>
      <c r="CQ4250" s="27"/>
      <c r="DC4250" s="27"/>
    </row>
    <row r="4251" spans="83:107">
      <c r="CE4251" s="27"/>
      <c r="CQ4251" s="27"/>
      <c r="DC4251" s="27"/>
    </row>
    <row r="4252" spans="83:107">
      <c r="CE4252" s="27"/>
      <c r="CQ4252" s="27"/>
      <c r="DC4252" s="27"/>
    </row>
    <row r="4253" spans="83:107">
      <c r="CE4253" s="27"/>
      <c r="CQ4253" s="27"/>
      <c r="DC4253" s="27"/>
    </row>
    <row r="4254" spans="83:107">
      <c r="CE4254" s="27"/>
      <c r="CQ4254" s="27"/>
      <c r="DC4254" s="27"/>
    </row>
    <row r="4255" spans="83:107">
      <c r="CE4255" s="27"/>
      <c r="CQ4255" s="27"/>
      <c r="DC4255" s="27"/>
    </row>
    <row r="4256" spans="83:107">
      <c r="CE4256" s="27"/>
      <c r="CQ4256" s="27"/>
      <c r="DC4256" s="27"/>
    </row>
    <row r="4257" spans="83:107">
      <c r="CE4257" s="27"/>
      <c r="CQ4257" s="27"/>
      <c r="DC4257" s="27"/>
    </row>
    <row r="4258" spans="83:107">
      <c r="CE4258" s="27"/>
      <c r="CQ4258" s="27"/>
      <c r="DC4258" s="27"/>
    </row>
    <row r="4259" spans="83:107">
      <c r="CE4259" s="27"/>
      <c r="CQ4259" s="27"/>
      <c r="DC4259" s="27"/>
    </row>
    <row r="4260" spans="83:107">
      <c r="CE4260" s="27"/>
      <c r="CQ4260" s="27"/>
      <c r="DC4260" s="27"/>
    </row>
    <row r="4261" spans="83:107">
      <c r="CE4261" s="27"/>
      <c r="CQ4261" s="27"/>
      <c r="DC4261" s="27"/>
    </row>
    <row r="4262" spans="83:107">
      <c r="CE4262" s="27"/>
      <c r="CQ4262" s="27"/>
      <c r="DC4262" s="27"/>
    </row>
    <row r="4263" spans="83:107">
      <c r="CE4263" s="27"/>
      <c r="CQ4263" s="27"/>
      <c r="DC4263" s="27"/>
    </row>
    <row r="4264" spans="83:107">
      <c r="CE4264" s="27"/>
      <c r="CQ4264" s="27"/>
      <c r="DC4264" s="27"/>
    </row>
    <row r="4265" spans="83:107">
      <c r="CE4265" s="27"/>
      <c r="CQ4265" s="27"/>
      <c r="DC4265" s="27"/>
    </row>
    <row r="4266" spans="83:107">
      <c r="CE4266" s="27"/>
      <c r="CQ4266" s="27"/>
      <c r="DC4266" s="27"/>
    </row>
    <row r="4267" spans="83:107">
      <c r="CE4267" s="27"/>
      <c r="CQ4267" s="27"/>
      <c r="DC4267" s="27"/>
    </row>
    <row r="4268" spans="83:107">
      <c r="CE4268" s="27"/>
      <c r="CQ4268" s="27"/>
      <c r="DC4268" s="27"/>
    </row>
    <row r="4269" spans="83:107">
      <c r="CE4269" s="27"/>
      <c r="CQ4269" s="27"/>
      <c r="DC4269" s="27"/>
    </row>
    <row r="4270" spans="83:107">
      <c r="CE4270" s="27"/>
      <c r="CQ4270" s="27"/>
      <c r="DC4270" s="27"/>
    </row>
    <row r="4271" spans="83:107">
      <c r="CE4271" s="27"/>
      <c r="CQ4271" s="27"/>
      <c r="DC4271" s="27"/>
    </row>
    <row r="4272" spans="83:107">
      <c r="CE4272" s="27"/>
      <c r="CQ4272" s="27"/>
      <c r="DC4272" s="27"/>
    </row>
    <row r="4273" spans="83:107">
      <c r="CE4273" s="27"/>
      <c r="CQ4273" s="27"/>
      <c r="DC4273" s="27"/>
    </row>
    <row r="4274" spans="83:107">
      <c r="CE4274" s="27"/>
      <c r="CQ4274" s="27"/>
      <c r="DC4274" s="27"/>
    </row>
    <row r="4275" spans="83:107">
      <c r="CE4275" s="27"/>
      <c r="CQ4275" s="27"/>
      <c r="DC4275" s="27"/>
    </row>
    <row r="4276" spans="83:107">
      <c r="CE4276" s="27"/>
      <c r="CQ4276" s="27"/>
      <c r="DC4276" s="27"/>
    </row>
    <row r="4277" spans="83:107">
      <c r="CE4277" s="27"/>
      <c r="CQ4277" s="27"/>
      <c r="DC4277" s="27"/>
    </row>
    <row r="4278" spans="83:107">
      <c r="CE4278" s="27"/>
      <c r="CQ4278" s="27"/>
      <c r="DC4278" s="27"/>
    </row>
    <row r="4279" spans="83:107">
      <c r="CE4279" s="27"/>
      <c r="CQ4279" s="27"/>
      <c r="DC4279" s="27"/>
    </row>
    <row r="4280" spans="83:107">
      <c r="CE4280" s="27"/>
      <c r="CQ4280" s="27"/>
      <c r="DC4280" s="27"/>
    </row>
    <row r="4281" spans="83:107">
      <c r="CE4281" s="27"/>
      <c r="CQ4281" s="27"/>
      <c r="DC4281" s="27"/>
    </row>
    <row r="4282" spans="83:107">
      <c r="CE4282" s="27"/>
      <c r="CQ4282" s="27"/>
      <c r="DC4282" s="27"/>
    </row>
    <row r="4283" spans="83:107">
      <c r="CE4283" s="27"/>
      <c r="CQ4283" s="27"/>
      <c r="DC4283" s="27"/>
    </row>
    <row r="4284" spans="83:107">
      <c r="CE4284" s="27"/>
      <c r="CQ4284" s="27"/>
      <c r="DC4284" s="27"/>
    </row>
    <row r="4285" spans="83:107">
      <c r="CE4285" s="27"/>
      <c r="CQ4285" s="27"/>
      <c r="DC4285" s="27"/>
    </row>
    <row r="4286" spans="83:107">
      <c r="CE4286" s="27"/>
      <c r="CQ4286" s="27"/>
      <c r="DC4286" s="27"/>
    </row>
    <row r="4287" spans="83:107">
      <c r="CE4287" s="27"/>
      <c r="CQ4287" s="27"/>
      <c r="DC4287" s="27"/>
    </row>
    <row r="4288" spans="83:107">
      <c r="CE4288" s="27"/>
      <c r="CQ4288" s="27"/>
      <c r="DC4288" s="27"/>
    </row>
    <row r="4289" spans="83:107">
      <c r="CE4289" s="27"/>
      <c r="CQ4289" s="27"/>
      <c r="DC4289" s="27"/>
    </row>
    <row r="4290" spans="83:107">
      <c r="CE4290" s="27"/>
      <c r="CQ4290" s="27"/>
      <c r="DC4290" s="27"/>
    </row>
    <row r="4291" spans="83:107">
      <c r="CE4291" s="27"/>
      <c r="CQ4291" s="27"/>
      <c r="DC4291" s="27"/>
    </row>
    <row r="4292" spans="83:107">
      <c r="CE4292" s="27"/>
      <c r="CQ4292" s="27"/>
      <c r="DC4292" s="27"/>
    </row>
    <row r="4293" spans="83:107">
      <c r="CE4293" s="27"/>
      <c r="CQ4293" s="27"/>
      <c r="DC4293" s="27"/>
    </row>
    <row r="4294" spans="83:107">
      <c r="CE4294" s="27"/>
      <c r="CQ4294" s="27"/>
      <c r="DC4294" s="27"/>
    </row>
    <row r="4295" spans="83:107">
      <c r="CE4295" s="27"/>
      <c r="CQ4295" s="27"/>
      <c r="DC4295" s="27"/>
    </row>
    <row r="4296" spans="83:107">
      <c r="CE4296" s="27"/>
      <c r="CQ4296" s="27"/>
      <c r="DC4296" s="27"/>
    </row>
    <row r="4297" spans="83:107">
      <c r="CE4297" s="27"/>
      <c r="CQ4297" s="27"/>
      <c r="DC4297" s="27"/>
    </row>
    <row r="4298" spans="83:107">
      <c r="CE4298" s="27"/>
      <c r="CQ4298" s="27"/>
      <c r="DC4298" s="27"/>
    </row>
    <row r="4299" spans="83:107">
      <c r="CE4299" s="27"/>
      <c r="CQ4299" s="27"/>
      <c r="DC4299" s="27"/>
    </row>
    <row r="4300" spans="83:107">
      <c r="CE4300" s="27"/>
      <c r="CQ4300" s="27"/>
      <c r="DC4300" s="27"/>
    </row>
    <row r="4301" spans="83:107">
      <c r="CE4301" s="27"/>
      <c r="CQ4301" s="27"/>
      <c r="DC4301" s="27"/>
    </row>
    <row r="4302" spans="83:107">
      <c r="CE4302" s="27"/>
      <c r="CQ4302" s="27"/>
      <c r="DC4302" s="27"/>
    </row>
    <row r="4303" spans="83:107">
      <c r="CE4303" s="27"/>
      <c r="CQ4303" s="27"/>
      <c r="DC4303" s="27"/>
    </row>
    <row r="4304" spans="83:107">
      <c r="CE4304" s="27"/>
      <c r="CQ4304" s="27"/>
      <c r="DC4304" s="27"/>
    </row>
    <row r="4305" spans="83:107">
      <c r="CE4305" s="27"/>
      <c r="CQ4305" s="27"/>
      <c r="DC4305" s="27"/>
    </row>
    <row r="4306" spans="83:107">
      <c r="CE4306" s="27"/>
      <c r="CQ4306" s="27"/>
      <c r="DC4306" s="27"/>
    </row>
    <row r="4307" spans="83:107">
      <c r="CE4307" s="27"/>
      <c r="CQ4307" s="27"/>
      <c r="DC4307" s="27"/>
    </row>
    <row r="4308" spans="83:107">
      <c r="CE4308" s="27"/>
      <c r="CQ4308" s="27"/>
      <c r="DC4308" s="27"/>
    </row>
    <row r="4309" spans="83:107">
      <c r="CE4309" s="27"/>
      <c r="CQ4309" s="27"/>
      <c r="DC4309" s="27"/>
    </row>
    <row r="4310" spans="83:107">
      <c r="CE4310" s="27"/>
      <c r="CQ4310" s="27"/>
      <c r="DC4310" s="27"/>
    </row>
    <row r="4311" spans="83:107">
      <c r="CE4311" s="27"/>
      <c r="CQ4311" s="27"/>
      <c r="DC4311" s="27"/>
    </row>
    <row r="4312" spans="83:107">
      <c r="CE4312" s="27"/>
      <c r="CQ4312" s="27"/>
      <c r="DC4312" s="27"/>
    </row>
    <row r="4313" spans="83:107">
      <c r="CE4313" s="27"/>
      <c r="CQ4313" s="27"/>
      <c r="DC4313" s="27"/>
    </row>
    <row r="4314" spans="83:107">
      <c r="CE4314" s="27"/>
      <c r="CQ4314" s="27"/>
      <c r="DC4314" s="27"/>
    </row>
    <row r="4315" spans="83:107">
      <c r="CE4315" s="27"/>
      <c r="CQ4315" s="27"/>
      <c r="DC4315" s="27"/>
    </row>
    <row r="4316" spans="83:107">
      <c r="CE4316" s="27"/>
      <c r="CQ4316" s="27"/>
      <c r="DC4316" s="27"/>
    </row>
    <row r="4317" spans="83:107">
      <c r="CE4317" s="27"/>
      <c r="CQ4317" s="27"/>
      <c r="DC4317" s="27"/>
    </row>
    <row r="4318" spans="83:107">
      <c r="CE4318" s="27"/>
      <c r="CQ4318" s="27"/>
      <c r="DC4318" s="27"/>
    </row>
    <row r="4319" spans="83:107">
      <c r="CE4319" s="27"/>
      <c r="CQ4319" s="27"/>
      <c r="DC4319" s="27"/>
    </row>
    <row r="4320" spans="83:107">
      <c r="CE4320" s="27"/>
      <c r="CQ4320" s="27"/>
      <c r="DC4320" s="27"/>
    </row>
    <row r="4321" spans="83:107">
      <c r="CE4321" s="27"/>
      <c r="CQ4321" s="27"/>
      <c r="DC4321" s="27"/>
    </row>
    <row r="4322" spans="83:107">
      <c r="CE4322" s="27"/>
      <c r="CQ4322" s="27"/>
      <c r="DC4322" s="27"/>
    </row>
    <row r="4323" spans="83:107">
      <c r="CE4323" s="27"/>
      <c r="CQ4323" s="27"/>
      <c r="DC4323" s="27"/>
    </row>
    <row r="4324" spans="83:107">
      <c r="CE4324" s="27"/>
      <c r="CQ4324" s="27"/>
      <c r="DC4324" s="27"/>
    </row>
    <row r="4325" spans="83:107">
      <c r="CE4325" s="27"/>
      <c r="CQ4325" s="27"/>
      <c r="DC4325" s="27"/>
    </row>
    <row r="4326" spans="83:107">
      <c r="CE4326" s="27"/>
      <c r="CQ4326" s="27"/>
      <c r="DC4326" s="27"/>
    </row>
    <row r="4327" spans="83:107">
      <c r="CE4327" s="27"/>
      <c r="CQ4327" s="27"/>
      <c r="DC4327" s="27"/>
    </row>
    <row r="4328" spans="83:107">
      <c r="CE4328" s="27"/>
      <c r="CQ4328" s="27"/>
      <c r="DC4328" s="27"/>
    </row>
    <row r="4329" spans="83:107">
      <c r="CE4329" s="27"/>
      <c r="CQ4329" s="27"/>
      <c r="DC4329" s="27"/>
    </row>
    <row r="4330" spans="83:107">
      <c r="CE4330" s="27"/>
      <c r="CQ4330" s="27"/>
      <c r="DC4330" s="27"/>
    </row>
    <row r="4331" spans="83:107">
      <c r="CE4331" s="27"/>
      <c r="CQ4331" s="27"/>
      <c r="DC4331" s="27"/>
    </row>
    <row r="4332" spans="83:107">
      <c r="CE4332" s="27"/>
      <c r="CQ4332" s="27"/>
      <c r="DC4332" s="27"/>
    </row>
    <row r="4333" spans="83:107">
      <c r="CE4333" s="27"/>
      <c r="CQ4333" s="27"/>
      <c r="DC4333" s="27"/>
    </row>
    <row r="4334" spans="83:107">
      <c r="CE4334" s="27"/>
      <c r="CQ4334" s="27"/>
      <c r="DC4334" s="27"/>
    </row>
    <row r="4335" spans="83:107">
      <c r="CE4335" s="27"/>
      <c r="CQ4335" s="27"/>
      <c r="DC4335" s="27"/>
    </row>
    <row r="4336" spans="83:107">
      <c r="CE4336" s="27"/>
      <c r="CQ4336" s="27"/>
      <c r="DC4336" s="27"/>
    </row>
    <row r="4337" spans="83:107">
      <c r="CE4337" s="27"/>
      <c r="CQ4337" s="27"/>
      <c r="DC4337" s="27"/>
    </row>
    <row r="4338" spans="83:107">
      <c r="CE4338" s="27"/>
      <c r="CQ4338" s="27"/>
      <c r="DC4338" s="27"/>
    </row>
    <row r="4339" spans="83:107">
      <c r="CE4339" s="27"/>
      <c r="CQ4339" s="27"/>
      <c r="DC4339" s="27"/>
    </row>
    <row r="4340" spans="83:107">
      <c r="CE4340" s="27"/>
      <c r="CQ4340" s="27"/>
      <c r="DC4340" s="27"/>
    </row>
    <row r="4341" spans="83:107">
      <c r="CE4341" s="27"/>
      <c r="CQ4341" s="27"/>
      <c r="DC4341" s="27"/>
    </row>
    <row r="4342" spans="83:107">
      <c r="CE4342" s="27"/>
      <c r="CQ4342" s="27"/>
      <c r="DC4342" s="27"/>
    </row>
    <row r="4343" spans="83:107">
      <c r="CE4343" s="27"/>
      <c r="CQ4343" s="27"/>
      <c r="DC4343" s="27"/>
    </row>
    <row r="4344" spans="83:107">
      <c r="CE4344" s="27"/>
      <c r="CQ4344" s="27"/>
      <c r="DC4344" s="27"/>
    </row>
    <row r="4345" spans="83:107">
      <c r="CE4345" s="27"/>
      <c r="CQ4345" s="27"/>
      <c r="DC4345" s="27"/>
    </row>
    <row r="4346" spans="83:107">
      <c r="CE4346" s="27"/>
      <c r="CQ4346" s="27"/>
      <c r="DC4346" s="27"/>
    </row>
    <row r="4347" spans="83:107">
      <c r="CE4347" s="27"/>
      <c r="CQ4347" s="27"/>
      <c r="DC4347" s="27"/>
    </row>
    <row r="4348" spans="83:107">
      <c r="CE4348" s="27"/>
      <c r="CQ4348" s="27"/>
      <c r="DC4348" s="27"/>
    </row>
    <row r="4349" spans="83:107">
      <c r="CE4349" s="27"/>
      <c r="CQ4349" s="27"/>
      <c r="DC4349" s="27"/>
    </row>
    <row r="4350" spans="83:107">
      <c r="CE4350" s="27"/>
      <c r="CQ4350" s="27"/>
      <c r="DC4350" s="27"/>
    </row>
    <row r="4351" spans="83:107">
      <c r="CE4351" s="27"/>
      <c r="CQ4351" s="27"/>
      <c r="DC4351" s="27"/>
    </row>
    <row r="4352" spans="83:107">
      <c r="CE4352" s="27"/>
      <c r="CQ4352" s="27"/>
      <c r="DC4352" s="27"/>
    </row>
    <row r="4353" spans="83:107">
      <c r="CE4353" s="27"/>
      <c r="CQ4353" s="27"/>
      <c r="DC4353" s="27"/>
    </row>
    <row r="4354" spans="83:107">
      <c r="CE4354" s="27"/>
      <c r="CQ4354" s="27"/>
      <c r="DC4354" s="27"/>
    </row>
    <row r="4355" spans="83:107">
      <c r="CE4355" s="27"/>
      <c r="CQ4355" s="27"/>
      <c r="DC4355" s="27"/>
    </row>
    <row r="4356" spans="83:107">
      <c r="CE4356" s="27"/>
      <c r="CQ4356" s="27"/>
      <c r="DC4356" s="27"/>
    </row>
    <row r="4357" spans="83:107">
      <c r="CE4357" s="27"/>
      <c r="CQ4357" s="27"/>
      <c r="DC4357" s="27"/>
    </row>
    <row r="4358" spans="83:107">
      <c r="CE4358" s="27"/>
      <c r="CQ4358" s="27"/>
      <c r="DC4358" s="27"/>
    </row>
    <row r="4359" spans="83:107">
      <c r="CE4359" s="27"/>
      <c r="CQ4359" s="27"/>
      <c r="DC4359" s="27"/>
    </row>
    <row r="4360" spans="83:107">
      <c r="CE4360" s="27"/>
      <c r="CQ4360" s="27"/>
      <c r="DC4360" s="27"/>
    </row>
    <row r="4361" spans="83:107">
      <c r="CE4361" s="27"/>
      <c r="CQ4361" s="27"/>
      <c r="DC4361" s="27"/>
    </row>
    <row r="4362" spans="83:107">
      <c r="CE4362" s="27"/>
      <c r="CQ4362" s="27"/>
      <c r="DC4362" s="27"/>
    </row>
    <row r="4363" spans="83:107">
      <c r="CE4363" s="27"/>
      <c r="CQ4363" s="27"/>
      <c r="DC4363" s="27"/>
    </row>
    <row r="4364" spans="83:107">
      <c r="CE4364" s="27"/>
      <c r="CQ4364" s="27"/>
      <c r="DC4364" s="27"/>
    </row>
    <row r="4365" spans="83:107">
      <c r="CE4365" s="27"/>
      <c r="CQ4365" s="27"/>
      <c r="DC4365" s="27"/>
    </row>
    <row r="4366" spans="83:107">
      <c r="CE4366" s="27"/>
      <c r="CQ4366" s="27"/>
      <c r="DC4366" s="27"/>
    </row>
    <row r="4367" spans="83:107">
      <c r="CE4367" s="27"/>
      <c r="CQ4367" s="27"/>
      <c r="DC4367" s="27"/>
    </row>
    <row r="4368" spans="83:107">
      <c r="CE4368" s="27"/>
      <c r="CQ4368" s="27"/>
      <c r="DC4368" s="27"/>
    </row>
    <row r="4369" spans="83:107">
      <c r="CE4369" s="27"/>
      <c r="CQ4369" s="27"/>
      <c r="DC4369" s="27"/>
    </row>
    <row r="4370" spans="83:107">
      <c r="CE4370" s="27"/>
      <c r="CQ4370" s="27"/>
      <c r="DC4370" s="27"/>
    </row>
    <row r="4371" spans="83:107">
      <c r="CE4371" s="27"/>
      <c r="CQ4371" s="27"/>
      <c r="DC4371" s="27"/>
    </row>
    <row r="4372" spans="83:107">
      <c r="CE4372" s="27"/>
      <c r="CQ4372" s="27"/>
      <c r="DC4372" s="27"/>
    </row>
    <row r="4373" spans="83:107">
      <c r="CE4373" s="27"/>
      <c r="CQ4373" s="27"/>
      <c r="DC4373" s="27"/>
    </row>
    <row r="4374" spans="83:107">
      <c r="CE4374" s="27"/>
      <c r="CQ4374" s="27"/>
      <c r="DC4374" s="27"/>
    </row>
    <row r="4375" spans="83:107">
      <c r="CE4375" s="27"/>
      <c r="CQ4375" s="27"/>
      <c r="DC4375" s="27"/>
    </row>
    <row r="4376" spans="83:107">
      <c r="CE4376" s="27"/>
      <c r="CQ4376" s="27"/>
      <c r="DC4376" s="27"/>
    </row>
    <row r="4377" spans="83:107">
      <c r="CE4377" s="27"/>
      <c r="CQ4377" s="27"/>
      <c r="DC4377" s="27"/>
    </row>
    <row r="4378" spans="83:107">
      <c r="CE4378" s="27"/>
      <c r="CQ4378" s="27"/>
      <c r="DC4378" s="27"/>
    </row>
    <row r="4379" spans="83:107">
      <c r="CE4379" s="27"/>
      <c r="CQ4379" s="27"/>
      <c r="DC4379" s="27"/>
    </row>
    <row r="4380" spans="83:107">
      <c r="CE4380" s="27"/>
      <c r="CQ4380" s="27"/>
      <c r="DC4380" s="27"/>
    </row>
    <row r="4381" spans="83:107">
      <c r="CE4381" s="27"/>
      <c r="CQ4381" s="27"/>
      <c r="DC4381" s="27"/>
    </row>
    <row r="4382" spans="83:107">
      <c r="CE4382" s="27"/>
      <c r="CQ4382" s="27"/>
      <c r="DC4382" s="27"/>
    </row>
    <row r="4383" spans="83:107">
      <c r="CE4383" s="27"/>
      <c r="CQ4383" s="27"/>
      <c r="DC4383" s="27"/>
    </row>
    <row r="4384" spans="83:107">
      <c r="CE4384" s="27"/>
      <c r="CQ4384" s="27"/>
      <c r="DC4384" s="27"/>
    </row>
    <row r="4385" spans="83:107">
      <c r="CE4385" s="27"/>
      <c r="CQ4385" s="27"/>
      <c r="DC4385" s="27"/>
    </row>
    <row r="4386" spans="83:107">
      <c r="CE4386" s="27"/>
      <c r="CQ4386" s="27"/>
      <c r="DC4386" s="27"/>
    </row>
    <row r="4387" spans="83:107">
      <c r="CE4387" s="27"/>
      <c r="CQ4387" s="27"/>
      <c r="DC4387" s="27"/>
    </row>
    <row r="4388" spans="83:107">
      <c r="CE4388" s="27"/>
      <c r="CQ4388" s="27"/>
      <c r="DC4388" s="27"/>
    </row>
    <row r="4389" spans="83:107">
      <c r="CE4389" s="27"/>
      <c r="CQ4389" s="27"/>
      <c r="DC4389" s="27"/>
    </row>
    <row r="4390" spans="83:107">
      <c r="CE4390" s="27"/>
      <c r="CQ4390" s="27"/>
      <c r="DC4390" s="27"/>
    </row>
    <row r="4391" spans="83:107">
      <c r="CE4391" s="27"/>
      <c r="CQ4391" s="27"/>
      <c r="DC4391" s="27"/>
    </row>
    <row r="4392" spans="83:107">
      <c r="CE4392" s="27"/>
      <c r="CQ4392" s="27"/>
      <c r="DC4392" s="27"/>
    </row>
    <row r="4393" spans="83:107">
      <c r="CE4393" s="27"/>
      <c r="CQ4393" s="27"/>
      <c r="DC4393" s="27"/>
    </row>
    <row r="4394" spans="83:107">
      <c r="CE4394" s="27"/>
      <c r="CQ4394" s="27"/>
      <c r="DC4394" s="27"/>
    </row>
    <row r="4395" spans="83:107">
      <c r="CE4395" s="27"/>
      <c r="CQ4395" s="27"/>
      <c r="DC4395" s="27"/>
    </row>
    <row r="4396" spans="83:107">
      <c r="CE4396" s="27"/>
      <c r="CQ4396" s="27"/>
      <c r="DC4396" s="27"/>
    </row>
    <row r="4397" spans="83:107">
      <c r="CE4397" s="27"/>
      <c r="CQ4397" s="27"/>
      <c r="DC4397" s="27"/>
    </row>
    <row r="4398" spans="83:107">
      <c r="CE4398" s="27"/>
      <c r="CQ4398" s="27"/>
      <c r="DC4398" s="27"/>
    </row>
    <row r="4399" spans="83:107">
      <c r="CE4399" s="27"/>
      <c r="CQ4399" s="27"/>
      <c r="DC4399" s="27"/>
    </row>
    <row r="4400" spans="83:107">
      <c r="CE4400" s="27"/>
      <c r="CQ4400" s="27"/>
      <c r="DC4400" s="27"/>
    </row>
    <row r="4401" spans="83:107">
      <c r="CE4401" s="27"/>
      <c r="CQ4401" s="27"/>
      <c r="DC4401" s="27"/>
    </row>
    <row r="4402" spans="83:107">
      <c r="CE4402" s="27"/>
      <c r="CQ4402" s="27"/>
      <c r="DC4402" s="27"/>
    </row>
    <row r="4403" spans="83:107">
      <c r="CE4403" s="27"/>
      <c r="CQ4403" s="27"/>
      <c r="DC4403" s="27"/>
    </row>
    <row r="4404" spans="83:107">
      <c r="CE4404" s="27"/>
      <c r="CQ4404" s="27"/>
      <c r="DC4404" s="27"/>
    </row>
    <row r="4405" spans="83:107">
      <c r="CE4405" s="27"/>
      <c r="CQ4405" s="27"/>
      <c r="DC4405" s="27"/>
    </row>
    <row r="4406" spans="83:107">
      <c r="CE4406" s="27"/>
      <c r="CQ4406" s="27"/>
      <c r="DC4406" s="27"/>
    </row>
    <row r="4407" spans="83:107">
      <c r="CE4407" s="27"/>
      <c r="CQ4407" s="27"/>
      <c r="DC4407" s="27"/>
    </row>
    <row r="4408" spans="83:107">
      <c r="CE4408" s="27"/>
      <c r="CQ4408" s="27"/>
      <c r="DC4408" s="27"/>
    </row>
    <row r="4409" spans="83:107">
      <c r="CE4409" s="27"/>
      <c r="CQ4409" s="27"/>
      <c r="DC4409" s="27"/>
    </row>
    <row r="4410" spans="83:107">
      <c r="CE4410" s="27"/>
      <c r="CQ4410" s="27"/>
      <c r="DC4410" s="27"/>
    </row>
    <row r="4411" spans="83:107">
      <c r="CE4411" s="27"/>
      <c r="CQ4411" s="27"/>
      <c r="DC4411" s="27"/>
    </row>
    <row r="4412" spans="83:107">
      <c r="CE4412" s="27"/>
      <c r="CQ4412" s="27"/>
      <c r="DC4412" s="27"/>
    </row>
    <row r="4413" spans="83:107">
      <c r="CE4413" s="27"/>
      <c r="CQ4413" s="27"/>
      <c r="DC4413" s="27"/>
    </row>
    <row r="4414" spans="83:107">
      <c r="CE4414" s="27"/>
      <c r="CQ4414" s="27"/>
      <c r="DC4414" s="27"/>
    </row>
    <row r="4415" spans="83:107">
      <c r="CE4415" s="27"/>
      <c r="CQ4415" s="27"/>
      <c r="DC4415" s="27"/>
    </row>
    <row r="4416" spans="83:107">
      <c r="CE4416" s="27"/>
      <c r="CQ4416" s="27"/>
      <c r="DC4416" s="27"/>
    </row>
    <row r="4417" spans="83:107">
      <c r="CE4417" s="27"/>
      <c r="CQ4417" s="27"/>
      <c r="DC4417" s="27"/>
    </row>
    <row r="4418" spans="83:107">
      <c r="CE4418" s="27"/>
      <c r="CQ4418" s="27"/>
      <c r="DC4418" s="27"/>
    </row>
    <row r="4419" spans="83:107">
      <c r="CE4419" s="27"/>
      <c r="CQ4419" s="27"/>
      <c r="DC4419" s="27"/>
    </row>
    <row r="4420" spans="83:107">
      <c r="CE4420" s="27"/>
      <c r="CQ4420" s="27"/>
      <c r="DC4420" s="27"/>
    </row>
    <row r="4421" spans="83:107">
      <c r="CE4421" s="27"/>
      <c r="CQ4421" s="27"/>
      <c r="DC4421" s="27"/>
    </row>
    <row r="4422" spans="83:107">
      <c r="CE4422" s="27"/>
      <c r="CQ4422" s="27"/>
      <c r="DC4422" s="27"/>
    </row>
    <row r="4423" spans="83:107">
      <c r="CE4423" s="27"/>
      <c r="CQ4423" s="27"/>
      <c r="DC4423" s="27"/>
    </row>
    <row r="4424" spans="83:107">
      <c r="CE4424" s="27"/>
      <c r="CQ4424" s="27"/>
      <c r="DC4424" s="27"/>
    </row>
    <row r="4425" spans="83:107">
      <c r="CE4425" s="27"/>
      <c r="CQ4425" s="27"/>
      <c r="DC4425" s="27"/>
    </row>
    <row r="4426" spans="83:107">
      <c r="CE4426" s="27"/>
      <c r="CQ4426" s="27"/>
      <c r="DC4426" s="27"/>
    </row>
    <row r="4427" spans="83:107">
      <c r="CE4427" s="27"/>
      <c r="CQ4427" s="27"/>
      <c r="DC4427" s="27"/>
    </row>
    <row r="4428" spans="83:107">
      <c r="CE4428" s="27"/>
      <c r="CQ4428" s="27"/>
      <c r="DC4428" s="27"/>
    </row>
    <row r="4429" spans="83:107">
      <c r="CE4429" s="27"/>
      <c r="CQ4429" s="27"/>
      <c r="DC4429" s="27"/>
    </row>
    <row r="4430" spans="83:107">
      <c r="CE4430" s="27"/>
      <c r="CQ4430" s="27"/>
      <c r="DC4430" s="27"/>
    </row>
    <row r="4431" spans="83:107">
      <c r="CE4431" s="27"/>
      <c r="CQ4431" s="27"/>
      <c r="DC4431" s="27"/>
    </row>
    <row r="4432" spans="83:107">
      <c r="CE4432" s="27"/>
      <c r="CQ4432" s="27"/>
      <c r="DC4432" s="27"/>
    </row>
    <row r="4433" spans="83:107">
      <c r="CE4433" s="27"/>
      <c r="CQ4433" s="27"/>
      <c r="DC4433" s="27"/>
    </row>
    <row r="4434" spans="83:107">
      <c r="CE4434" s="27"/>
      <c r="CQ4434" s="27"/>
      <c r="DC4434" s="27"/>
    </row>
    <row r="4435" spans="83:107">
      <c r="CE4435" s="27"/>
      <c r="CQ4435" s="27"/>
      <c r="DC4435" s="27"/>
    </row>
    <row r="4436" spans="83:107">
      <c r="CE4436" s="27"/>
      <c r="CQ4436" s="27"/>
      <c r="DC4436" s="27"/>
    </row>
    <row r="4437" spans="83:107">
      <c r="CE4437" s="27"/>
      <c r="CQ4437" s="27"/>
      <c r="DC4437" s="27"/>
    </row>
    <row r="4438" spans="83:107">
      <c r="CE4438" s="27"/>
      <c r="CQ4438" s="27"/>
      <c r="DC4438" s="27"/>
    </row>
    <row r="4439" spans="83:107">
      <c r="CE4439" s="27"/>
      <c r="CQ4439" s="27"/>
      <c r="DC4439" s="27"/>
    </row>
    <row r="4440" spans="83:107">
      <c r="CE4440" s="27"/>
      <c r="CQ4440" s="27"/>
      <c r="DC4440" s="27"/>
    </row>
    <row r="4441" spans="83:107">
      <c r="CE4441" s="27"/>
      <c r="CQ4441" s="27"/>
      <c r="DC4441" s="27"/>
    </row>
    <row r="4442" spans="83:107">
      <c r="CE4442" s="27"/>
      <c r="CQ4442" s="27"/>
      <c r="DC4442" s="27"/>
    </row>
    <row r="4443" spans="83:107">
      <c r="CE4443" s="27"/>
      <c r="CQ4443" s="27"/>
      <c r="DC4443" s="27"/>
    </row>
    <row r="4444" spans="83:107">
      <c r="CE4444" s="27"/>
      <c r="CQ4444" s="27"/>
      <c r="DC4444" s="27"/>
    </row>
    <row r="4445" spans="83:107">
      <c r="CE4445" s="27"/>
      <c r="CQ4445" s="27"/>
      <c r="DC4445" s="27"/>
    </row>
    <row r="4446" spans="83:107">
      <c r="CE4446" s="27"/>
      <c r="CQ4446" s="27"/>
      <c r="DC4446" s="27"/>
    </row>
    <row r="4447" spans="83:107">
      <c r="CE4447" s="27"/>
      <c r="CQ4447" s="27"/>
      <c r="DC4447" s="27"/>
    </row>
    <row r="4448" spans="83:107">
      <c r="CE4448" s="27"/>
      <c r="CQ4448" s="27"/>
      <c r="DC4448" s="27"/>
    </row>
    <row r="4449" spans="83:107">
      <c r="CE4449" s="27"/>
      <c r="CQ4449" s="27"/>
      <c r="DC4449" s="27"/>
    </row>
    <row r="4450" spans="83:107">
      <c r="CE4450" s="27"/>
      <c r="CQ4450" s="27"/>
      <c r="DC4450" s="27"/>
    </row>
    <row r="4451" spans="83:107">
      <c r="CE4451" s="27"/>
      <c r="CQ4451" s="27"/>
      <c r="DC4451" s="27"/>
    </row>
    <row r="4452" spans="83:107">
      <c r="CE4452" s="27"/>
      <c r="CQ4452" s="27"/>
      <c r="DC4452" s="27"/>
    </row>
    <row r="4453" spans="83:107">
      <c r="CE4453" s="27"/>
      <c r="CQ4453" s="27"/>
      <c r="DC4453" s="27"/>
    </row>
    <row r="4454" spans="83:107">
      <c r="CE4454" s="27"/>
      <c r="CQ4454" s="27"/>
      <c r="DC4454" s="27"/>
    </row>
    <row r="4455" spans="83:107">
      <c r="CE4455" s="27"/>
      <c r="CQ4455" s="27"/>
      <c r="DC4455" s="27"/>
    </row>
    <row r="4456" spans="83:107">
      <c r="CE4456" s="27"/>
      <c r="CQ4456" s="27"/>
      <c r="DC4456" s="27"/>
    </row>
    <row r="4457" spans="83:107">
      <c r="CE4457" s="27"/>
      <c r="CQ4457" s="27"/>
      <c r="DC4457" s="27"/>
    </row>
    <row r="4458" spans="83:107">
      <c r="CE4458" s="27"/>
      <c r="CQ4458" s="27"/>
      <c r="DC4458" s="27"/>
    </row>
    <row r="4459" spans="83:107">
      <c r="CE4459" s="27"/>
      <c r="CQ4459" s="27"/>
      <c r="DC4459" s="27"/>
    </row>
    <row r="4460" spans="83:107">
      <c r="CE4460" s="27"/>
      <c r="CQ4460" s="27"/>
      <c r="DC4460" s="27"/>
    </row>
    <row r="4461" spans="83:107">
      <c r="CE4461" s="27"/>
      <c r="CQ4461" s="27"/>
      <c r="DC4461" s="27"/>
    </row>
    <row r="4462" spans="83:107">
      <c r="CE4462" s="27"/>
      <c r="CQ4462" s="27"/>
      <c r="DC4462" s="27"/>
    </row>
    <row r="4463" spans="83:107">
      <c r="CE4463" s="27"/>
      <c r="CQ4463" s="27"/>
      <c r="DC4463" s="27"/>
    </row>
    <row r="4464" spans="83:107">
      <c r="CE4464" s="27"/>
      <c r="CQ4464" s="27"/>
      <c r="DC4464" s="27"/>
    </row>
    <row r="4465" spans="83:107">
      <c r="CE4465" s="27"/>
      <c r="CQ4465" s="27"/>
      <c r="DC4465" s="27"/>
    </row>
    <row r="4466" spans="83:107">
      <c r="CE4466" s="27"/>
      <c r="CQ4466" s="27"/>
      <c r="DC4466" s="27"/>
    </row>
    <row r="4467" spans="83:107">
      <c r="CE4467" s="27"/>
      <c r="CQ4467" s="27"/>
      <c r="DC4467" s="27"/>
    </row>
    <row r="4468" spans="83:107">
      <c r="CE4468" s="27"/>
      <c r="CQ4468" s="27"/>
      <c r="DC4468" s="27"/>
    </row>
    <row r="4469" spans="83:107">
      <c r="CE4469" s="27"/>
      <c r="CQ4469" s="27"/>
      <c r="DC4469" s="27"/>
    </row>
    <row r="4470" spans="83:107">
      <c r="CE4470" s="27"/>
      <c r="CQ4470" s="27"/>
      <c r="DC4470" s="27"/>
    </row>
    <row r="4471" spans="83:107">
      <c r="CE4471" s="27"/>
      <c r="CQ4471" s="27"/>
      <c r="DC4471" s="27"/>
    </row>
    <row r="4472" spans="83:107">
      <c r="CE4472" s="27"/>
      <c r="CQ4472" s="27"/>
      <c r="DC4472" s="27"/>
    </row>
    <row r="4473" spans="83:107">
      <c r="CE4473" s="27"/>
      <c r="CQ4473" s="27"/>
      <c r="DC4473" s="27"/>
    </row>
    <row r="4474" spans="83:107">
      <c r="CE4474" s="27"/>
      <c r="CQ4474" s="27"/>
      <c r="DC4474" s="27"/>
    </row>
    <row r="4475" spans="83:107">
      <c r="CE4475" s="27"/>
      <c r="CQ4475" s="27"/>
      <c r="DC4475" s="27"/>
    </row>
    <row r="4476" spans="83:107">
      <c r="CE4476" s="27"/>
      <c r="CQ4476" s="27"/>
      <c r="DC4476" s="27"/>
    </row>
    <row r="4477" spans="83:107">
      <c r="CE4477" s="27"/>
      <c r="CQ4477" s="27"/>
      <c r="DC4477" s="27"/>
    </row>
    <row r="4478" spans="83:107">
      <c r="CE4478" s="27"/>
      <c r="CQ4478" s="27"/>
      <c r="DC4478" s="27"/>
    </row>
    <row r="4479" spans="83:107">
      <c r="CE4479" s="27"/>
      <c r="CQ4479" s="27"/>
      <c r="DC4479" s="27"/>
    </row>
    <row r="4480" spans="83:107">
      <c r="CE4480" s="27"/>
      <c r="CQ4480" s="27"/>
      <c r="DC4480" s="27"/>
    </row>
    <row r="4481" spans="83:107">
      <c r="CE4481" s="27"/>
      <c r="CQ4481" s="27"/>
      <c r="DC4481" s="27"/>
    </row>
    <row r="4482" spans="83:107">
      <c r="CE4482" s="27"/>
      <c r="CQ4482" s="27"/>
      <c r="DC4482" s="27"/>
    </row>
    <row r="4483" spans="83:107">
      <c r="CE4483" s="27"/>
      <c r="CQ4483" s="27"/>
      <c r="DC4483" s="27"/>
    </row>
    <row r="4484" spans="83:107">
      <c r="CE4484" s="27"/>
      <c r="CQ4484" s="27"/>
      <c r="DC4484" s="27"/>
    </row>
    <row r="4485" spans="83:107">
      <c r="CE4485" s="27"/>
      <c r="CQ4485" s="27"/>
      <c r="DC4485" s="27"/>
    </row>
    <row r="4486" spans="83:107">
      <c r="CE4486" s="27"/>
      <c r="CQ4486" s="27"/>
      <c r="DC4486" s="27"/>
    </row>
    <row r="4487" spans="83:107">
      <c r="CE4487" s="27"/>
      <c r="CQ4487" s="27"/>
      <c r="DC4487" s="27"/>
    </row>
    <row r="4488" spans="83:107">
      <c r="CE4488" s="27"/>
      <c r="CQ4488" s="27"/>
      <c r="DC4488" s="27"/>
    </row>
    <row r="4489" spans="83:107">
      <c r="CE4489" s="27"/>
      <c r="CQ4489" s="27"/>
      <c r="DC4489" s="27"/>
    </row>
    <row r="4490" spans="83:107">
      <c r="CE4490" s="27"/>
      <c r="CQ4490" s="27"/>
      <c r="DC4490" s="27"/>
    </row>
    <row r="4491" spans="83:107">
      <c r="CE4491" s="27"/>
      <c r="CQ4491" s="27"/>
      <c r="DC4491" s="27"/>
    </row>
    <row r="4492" spans="83:107">
      <c r="CE4492" s="27"/>
      <c r="CQ4492" s="27"/>
      <c r="DC4492" s="27"/>
    </row>
    <row r="4493" spans="83:107">
      <c r="CE4493" s="27"/>
      <c r="CQ4493" s="27"/>
      <c r="DC4493" s="27"/>
    </row>
    <row r="4494" spans="83:107">
      <c r="CE4494" s="27"/>
      <c r="CQ4494" s="27"/>
      <c r="DC4494" s="27"/>
    </row>
    <row r="4495" spans="83:107">
      <c r="CE4495" s="27"/>
      <c r="CQ4495" s="27"/>
      <c r="DC4495" s="27"/>
    </row>
    <row r="4496" spans="83:107">
      <c r="CE4496" s="27"/>
      <c r="CQ4496" s="27"/>
      <c r="DC4496" s="27"/>
    </row>
    <row r="4497" spans="83:107">
      <c r="CE4497" s="27"/>
      <c r="CQ4497" s="27"/>
      <c r="DC4497" s="27"/>
    </row>
    <row r="4498" spans="83:107">
      <c r="CE4498" s="27"/>
      <c r="CQ4498" s="27"/>
      <c r="DC4498" s="27"/>
    </row>
    <row r="4499" spans="83:107">
      <c r="CE4499" s="27"/>
      <c r="CQ4499" s="27"/>
      <c r="DC4499" s="27"/>
    </row>
    <row r="4500" spans="83:107">
      <c r="CE4500" s="27"/>
      <c r="CQ4500" s="27"/>
      <c r="DC4500" s="27"/>
    </row>
    <row r="4501" spans="83:107">
      <c r="CE4501" s="27"/>
      <c r="CQ4501" s="27"/>
      <c r="DC4501" s="27"/>
    </row>
    <row r="4502" spans="83:107">
      <c r="CE4502" s="27"/>
      <c r="CQ4502" s="27"/>
      <c r="DC4502" s="27"/>
    </row>
    <row r="4503" spans="83:107">
      <c r="CE4503" s="27"/>
      <c r="CQ4503" s="27"/>
      <c r="DC4503" s="27"/>
    </row>
    <row r="4504" spans="83:107">
      <c r="CE4504" s="27"/>
      <c r="CQ4504" s="27"/>
      <c r="DC4504" s="27"/>
    </row>
    <row r="4505" spans="83:107">
      <c r="CE4505" s="27"/>
      <c r="CQ4505" s="27"/>
      <c r="DC4505" s="27"/>
    </row>
    <row r="4506" spans="83:107">
      <c r="CE4506" s="27"/>
      <c r="CQ4506" s="27"/>
      <c r="DC4506" s="27"/>
    </row>
    <row r="4507" spans="83:107">
      <c r="CE4507" s="27"/>
      <c r="CQ4507" s="27"/>
      <c r="DC4507" s="27"/>
    </row>
    <row r="4508" spans="83:107">
      <c r="CE4508" s="27"/>
      <c r="CQ4508" s="27"/>
      <c r="DC4508" s="27"/>
    </row>
    <row r="4509" spans="83:107">
      <c r="CE4509" s="27"/>
      <c r="CQ4509" s="27"/>
      <c r="DC4509" s="27"/>
    </row>
    <row r="4510" spans="83:107">
      <c r="CE4510" s="27"/>
      <c r="CQ4510" s="27"/>
      <c r="DC4510" s="27"/>
    </row>
    <row r="4511" spans="83:107">
      <c r="CE4511" s="27"/>
      <c r="CQ4511" s="27"/>
      <c r="DC4511" s="27"/>
    </row>
    <row r="4512" spans="83:107">
      <c r="CE4512" s="27"/>
      <c r="CQ4512" s="27"/>
      <c r="DC4512" s="27"/>
    </row>
    <row r="4513" spans="83:107">
      <c r="CE4513" s="27"/>
      <c r="CQ4513" s="27"/>
      <c r="DC4513" s="27"/>
    </row>
    <row r="4514" spans="83:107">
      <c r="CE4514" s="27"/>
      <c r="CQ4514" s="27"/>
      <c r="DC4514" s="27"/>
    </row>
    <row r="4515" spans="83:107">
      <c r="CE4515" s="27"/>
      <c r="CQ4515" s="27"/>
      <c r="DC4515" s="27"/>
    </row>
    <row r="4516" spans="83:107">
      <c r="CE4516" s="27"/>
      <c r="CQ4516" s="27"/>
      <c r="DC4516" s="27"/>
    </row>
    <row r="4517" spans="83:107">
      <c r="CE4517" s="27"/>
      <c r="CQ4517" s="27"/>
      <c r="DC4517" s="27"/>
    </row>
    <row r="4518" spans="83:107">
      <c r="CE4518" s="27"/>
      <c r="CQ4518" s="27"/>
      <c r="DC4518" s="27"/>
    </row>
    <row r="4519" spans="83:107">
      <c r="CE4519" s="27"/>
      <c r="CQ4519" s="27"/>
      <c r="DC4519" s="27"/>
    </row>
    <row r="4520" spans="83:107">
      <c r="CE4520" s="27"/>
      <c r="CQ4520" s="27"/>
      <c r="DC4520" s="27"/>
    </row>
    <row r="4521" spans="83:107">
      <c r="CE4521" s="27"/>
      <c r="CQ4521" s="27"/>
      <c r="DC4521" s="27"/>
    </row>
    <row r="4522" spans="83:107">
      <c r="CE4522" s="27"/>
      <c r="CQ4522" s="27"/>
      <c r="DC4522" s="27"/>
    </row>
    <row r="4523" spans="83:107">
      <c r="CE4523" s="27"/>
      <c r="CQ4523" s="27"/>
      <c r="DC4523" s="27"/>
    </row>
    <row r="4524" spans="83:107">
      <c r="CE4524" s="27"/>
      <c r="CQ4524" s="27"/>
      <c r="DC4524" s="27"/>
    </row>
    <row r="4525" spans="83:107">
      <c r="CE4525" s="27"/>
      <c r="CQ4525" s="27"/>
      <c r="DC4525" s="27"/>
    </row>
    <row r="4526" spans="83:107">
      <c r="CE4526" s="27"/>
      <c r="CQ4526" s="27"/>
      <c r="DC4526" s="27"/>
    </row>
    <row r="4527" spans="83:107">
      <c r="CE4527" s="27"/>
      <c r="CQ4527" s="27"/>
      <c r="DC4527" s="27"/>
    </row>
    <row r="4528" spans="83:107">
      <c r="CE4528" s="27"/>
      <c r="CQ4528" s="27"/>
      <c r="DC4528" s="27"/>
    </row>
    <row r="4529" spans="83:107">
      <c r="CE4529" s="27"/>
      <c r="CQ4529" s="27"/>
      <c r="DC4529" s="27"/>
    </row>
    <row r="4530" spans="83:107">
      <c r="CE4530" s="27"/>
      <c r="CQ4530" s="27"/>
      <c r="DC4530" s="27"/>
    </row>
    <row r="4531" spans="83:107">
      <c r="CE4531" s="27"/>
      <c r="CQ4531" s="27"/>
      <c r="DC4531" s="27"/>
    </row>
    <row r="4532" spans="83:107">
      <c r="CE4532" s="27"/>
      <c r="CQ4532" s="27"/>
      <c r="DC4532" s="27"/>
    </row>
    <row r="4533" spans="83:107">
      <c r="CE4533" s="27"/>
      <c r="CQ4533" s="27"/>
      <c r="DC4533" s="27"/>
    </row>
    <row r="4534" spans="83:107">
      <c r="CE4534" s="27"/>
      <c r="CQ4534" s="27"/>
      <c r="DC4534" s="27"/>
    </row>
    <row r="4535" spans="83:107">
      <c r="CE4535" s="27"/>
      <c r="CQ4535" s="27"/>
      <c r="DC4535" s="27"/>
    </row>
    <row r="4536" spans="83:107">
      <c r="CE4536" s="27"/>
      <c r="CQ4536" s="27"/>
      <c r="DC4536" s="27"/>
    </row>
    <row r="4537" spans="83:107">
      <c r="CE4537" s="27"/>
      <c r="CQ4537" s="27"/>
      <c r="DC4537" s="27"/>
    </row>
    <row r="4538" spans="83:107">
      <c r="CE4538" s="27"/>
      <c r="CQ4538" s="27"/>
      <c r="DC4538" s="27"/>
    </row>
    <row r="4539" spans="83:107">
      <c r="CE4539" s="27"/>
      <c r="CQ4539" s="27"/>
      <c r="DC4539" s="27"/>
    </row>
    <row r="4540" spans="83:107">
      <c r="CE4540" s="27"/>
      <c r="CQ4540" s="27"/>
      <c r="DC4540" s="27"/>
    </row>
    <row r="4541" spans="83:107">
      <c r="CE4541" s="27"/>
      <c r="CQ4541" s="27"/>
      <c r="DC4541" s="27"/>
    </row>
    <row r="4542" spans="83:107">
      <c r="CE4542" s="27"/>
      <c r="CQ4542" s="27"/>
      <c r="DC4542" s="27"/>
    </row>
    <row r="4543" spans="83:107">
      <c r="CE4543" s="27"/>
      <c r="CQ4543" s="27"/>
      <c r="DC4543" s="27"/>
    </row>
    <row r="4544" spans="83:107">
      <c r="CE4544" s="27"/>
      <c r="CQ4544" s="27"/>
      <c r="DC4544" s="27"/>
    </row>
    <row r="4545" spans="83:107">
      <c r="CE4545" s="27"/>
      <c r="CQ4545" s="27"/>
      <c r="DC4545" s="27"/>
    </row>
    <row r="4546" spans="83:107">
      <c r="CE4546" s="27"/>
      <c r="CQ4546" s="27"/>
      <c r="DC4546" s="27"/>
    </row>
    <row r="4547" spans="83:107">
      <c r="CE4547" s="27"/>
      <c r="CQ4547" s="27"/>
      <c r="DC4547" s="27"/>
    </row>
    <row r="4548" spans="83:107">
      <c r="CE4548" s="27"/>
      <c r="CQ4548" s="27"/>
      <c r="DC4548" s="27"/>
    </row>
    <row r="4549" spans="83:107">
      <c r="CE4549" s="27"/>
      <c r="CQ4549" s="27"/>
      <c r="DC4549" s="27"/>
    </row>
    <row r="4550" spans="83:107">
      <c r="CE4550" s="27"/>
      <c r="CQ4550" s="27"/>
      <c r="DC4550" s="27"/>
    </row>
    <row r="4551" spans="83:107">
      <c r="CE4551" s="27"/>
      <c r="CQ4551" s="27"/>
      <c r="DC4551" s="27"/>
    </row>
    <row r="4552" spans="83:107">
      <c r="CE4552" s="27"/>
      <c r="CQ4552" s="27"/>
      <c r="DC4552" s="27"/>
    </row>
    <row r="4553" spans="83:107">
      <c r="CE4553" s="27"/>
      <c r="CQ4553" s="27"/>
      <c r="DC4553" s="27"/>
    </row>
    <row r="4554" spans="83:107">
      <c r="CE4554" s="27"/>
      <c r="CQ4554" s="27"/>
      <c r="DC4554" s="27"/>
    </row>
    <row r="4555" spans="83:107">
      <c r="CE4555" s="27"/>
      <c r="CQ4555" s="27"/>
      <c r="DC4555" s="27"/>
    </row>
    <row r="4556" spans="83:107">
      <c r="CE4556" s="27"/>
      <c r="CQ4556" s="27"/>
      <c r="DC4556" s="27"/>
    </row>
    <row r="4557" spans="83:107">
      <c r="CE4557" s="27"/>
      <c r="CQ4557" s="27"/>
      <c r="DC4557" s="27"/>
    </row>
    <row r="4558" spans="83:107">
      <c r="CE4558" s="27"/>
      <c r="CQ4558" s="27"/>
      <c r="DC4558" s="27"/>
    </row>
    <row r="4559" spans="83:107">
      <c r="CE4559" s="27"/>
      <c r="CQ4559" s="27"/>
      <c r="DC4559" s="27"/>
    </row>
    <row r="4560" spans="83:107">
      <c r="CE4560" s="27"/>
      <c r="CQ4560" s="27"/>
      <c r="DC4560" s="27"/>
    </row>
    <row r="4561" spans="83:107">
      <c r="CE4561" s="27"/>
      <c r="CQ4561" s="27"/>
      <c r="DC4561" s="27"/>
    </row>
    <row r="4562" spans="83:107">
      <c r="CE4562" s="27"/>
      <c r="CQ4562" s="27"/>
      <c r="DC4562" s="27"/>
    </row>
    <row r="4563" spans="83:107">
      <c r="CE4563" s="27"/>
      <c r="CQ4563" s="27"/>
      <c r="DC4563" s="27"/>
    </row>
    <row r="4564" spans="83:107">
      <c r="CE4564" s="27"/>
      <c r="CQ4564" s="27"/>
      <c r="DC4564" s="27"/>
    </row>
    <row r="4565" spans="83:107">
      <c r="CE4565" s="27"/>
      <c r="CQ4565" s="27"/>
      <c r="DC4565" s="27"/>
    </row>
    <row r="4566" spans="83:107">
      <c r="CE4566" s="27"/>
      <c r="CQ4566" s="27"/>
      <c r="DC4566" s="27"/>
    </row>
    <row r="4567" spans="83:107">
      <c r="CE4567" s="27"/>
      <c r="CQ4567" s="27"/>
      <c r="DC4567" s="27"/>
    </row>
    <row r="4568" spans="83:107">
      <c r="CE4568" s="27"/>
      <c r="CQ4568" s="27"/>
      <c r="DC4568" s="27"/>
    </row>
    <row r="4569" spans="83:107">
      <c r="CE4569" s="27"/>
      <c r="CQ4569" s="27"/>
      <c r="DC4569" s="27"/>
    </row>
    <row r="4570" spans="83:107">
      <c r="CE4570" s="27"/>
      <c r="CQ4570" s="27"/>
      <c r="DC4570" s="27"/>
    </row>
    <row r="4571" spans="83:107">
      <c r="CE4571" s="27"/>
      <c r="CQ4571" s="27"/>
      <c r="DC4571" s="27"/>
    </row>
    <row r="4572" spans="83:107">
      <c r="CE4572" s="27"/>
      <c r="CQ4572" s="27"/>
      <c r="DC4572" s="27"/>
    </row>
    <row r="4573" spans="83:107">
      <c r="CE4573" s="27"/>
      <c r="CQ4573" s="27"/>
      <c r="DC4573" s="27"/>
    </row>
    <row r="4574" spans="83:107">
      <c r="CE4574" s="27"/>
      <c r="CQ4574" s="27"/>
      <c r="DC4574" s="27"/>
    </row>
    <row r="4575" spans="83:107">
      <c r="CE4575" s="27"/>
      <c r="CQ4575" s="27"/>
      <c r="DC4575" s="27"/>
    </row>
    <row r="4576" spans="83:107">
      <c r="CE4576" s="27"/>
      <c r="CQ4576" s="27"/>
      <c r="DC4576" s="27"/>
    </row>
    <row r="4577" spans="83:107">
      <c r="CE4577" s="27"/>
      <c r="CQ4577" s="27"/>
      <c r="DC4577" s="27"/>
    </row>
    <row r="4578" spans="83:107">
      <c r="CE4578" s="27"/>
      <c r="CQ4578" s="27"/>
      <c r="DC4578" s="27"/>
    </row>
    <row r="4579" spans="83:107">
      <c r="CE4579" s="27"/>
      <c r="CQ4579" s="27"/>
      <c r="DC4579" s="27"/>
    </row>
    <row r="4580" spans="83:107">
      <c r="CE4580" s="27"/>
      <c r="CQ4580" s="27"/>
      <c r="DC4580" s="27"/>
    </row>
    <row r="4581" spans="83:107">
      <c r="CE4581" s="27"/>
      <c r="CQ4581" s="27"/>
      <c r="DC4581" s="27"/>
    </row>
    <row r="4582" spans="83:107">
      <c r="CE4582" s="27"/>
      <c r="CQ4582" s="27"/>
      <c r="DC4582" s="27"/>
    </row>
    <row r="4583" spans="83:107">
      <c r="CE4583" s="27"/>
      <c r="CQ4583" s="27"/>
      <c r="DC4583" s="27"/>
    </row>
    <row r="4584" spans="83:107">
      <c r="CE4584" s="27"/>
      <c r="CQ4584" s="27"/>
      <c r="DC4584" s="27"/>
    </row>
    <row r="4585" spans="83:107">
      <c r="CE4585" s="27"/>
      <c r="CQ4585" s="27"/>
      <c r="DC4585" s="27"/>
    </row>
    <row r="4586" spans="83:107">
      <c r="CE4586" s="27"/>
      <c r="CQ4586" s="27"/>
      <c r="DC4586" s="27"/>
    </row>
    <row r="4587" spans="83:107">
      <c r="CE4587" s="27"/>
      <c r="CQ4587" s="27"/>
      <c r="DC4587" s="27"/>
    </row>
    <row r="4588" spans="83:107">
      <c r="CE4588" s="27"/>
      <c r="CQ4588" s="27"/>
      <c r="DC4588" s="27"/>
    </row>
    <row r="4589" spans="83:107">
      <c r="CE4589" s="27"/>
      <c r="CQ4589" s="27"/>
      <c r="DC4589" s="27"/>
    </row>
    <row r="4590" spans="83:107">
      <c r="CE4590" s="27"/>
      <c r="CQ4590" s="27"/>
      <c r="DC4590" s="27"/>
    </row>
    <row r="4591" spans="83:107">
      <c r="CE4591" s="27"/>
      <c r="CQ4591" s="27"/>
      <c r="DC4591" s="27"/>
    </row>
    <row r="4592" spans="83:107">
      <c r="CE4592" s="27"/>
      <c r="CQ4592" s="27"/>
      <c r="DC4592" s="27"/>
    </row>
    <row r="4593" spans="83:107">
      <c r="CE4593" s="27"/>
      <c r="CQ4593" s="27"/>
      <c r="DC4593" s="27"/>
    </row>
    <row r="4594" spans="83:107">
      <c r="CE4594" s="27"/>
      <c r="CQ4594" s="27"/>
      <c r="DC4594" s="27"/>
    </row>
    <row r="4595" spans="83:107">
      <c r="CE4595" s="27"/>
      <c r="CQ4595" s="27"/>
      <c r="DC4595" s="27"/>
    </row>
    <row r="4596" spans="83:107">
      <c r="CE4596" s="27"/>
      <c r="CQ4596" s="27"/>
      <c r="DC4596" s="27"/>
    </row>
    <row r="4597" spans="83:107">
      <c r="CE4597" s="27"/>
      <c r="CQ4597" s="27"/>
      <c r="DC4597" s="27"/>
    </row>
    <row r="4598" spans="83:107">
      <c r="CE4598" s="27"/>
      <c r="CQ4598" s="27"/>
      <c r="DC4598" s="27"/>
    </row>
    <row r="4599" spans="83:107">
      <c r="CE4599" s="27"/>
      <c r="CQ4599" s="27"/>
      <c r="DC4599" s="27"/>
    </row>
    <row r="4600" spans="83:107">
      <c r="CE4600" s="27"/>
      <c r="CQ4600" s="27"/>
      <c r="DC4600" s="27"/>
    </row>
    <row r="4601" spans="83:107">
      <c r="CE4601" s="27"/>
      <c r="CQ4601" s="27"/>
      <c r="DC4601" s="27"/>
    </row>
    <row r="4602" spans="83:107">
      <c r="CE4602" s="27"/>
      <c r="CQ4602" s="27"/>
      <c r="DC4602" s="27"/>
    </row>
    <row r="4603" spans="83:107">
      <c r="CE4603" s="27"/>
      <c r="CQ4603" s="27"/>
      <c r="DC4603" s="27"/>
    </row>
    <row r="4604" spans="83:107">
      <c r="CE4604" s="27"/>
      <c r="CQ4604" s="27"/>
      <c r="DC4604" s="27"/>
    </row>
    <row r="4605" spans="83:107">
      <c r="CE4605" s="27"/>
      <c r="CQ4605" s="27"/>
      <c r="DC4605" s="27"/>
    </row>
    <row r="4606" spans="83:107">
      <c r="CE4606" s="27"/>
      <c r="CQ4606" s="27"/>
      <c r="DC4606" s="27"/>
    </row>
    <row r="4607" spans="83:107">
      <c r="CE4607" s="27"/>
      <c r="CQ4607" s="27"/>
      <c r="DC4607" s="27"/>
    </row>
    <row r="4608" spans="83:107">
      <c r="CE4608" s="27"/>
      <c r="CQ4608" s="27"/>
      <c r="DC4608" s="27"/>
    </row>
    <row r="4609" spans="83:107">
      <c r="CE4609" s="27"/>
      <c r="CQ4609" s="27"/>
      <c r="DC4609" s="27"/>
    </row>
    <row r="4610" spans="83:107">
      <c r="CE4610" s="27"/>
      <c r="CQ4610" s="27"/>
      <c r="DC4610" s="27"/>
    </row>
    <row r="4611" spans="83:107">
      <c r="CE4611" s="27"/>
      <c r="CQ4611" s="27"/>
      <c r="DC4611" s="27"/>
    </row>
    <row r="4612" spans="83:107">
      <c r="CE4612" s="27"/>
      <c r="CQ4612" s="27"/>
      <c r="DC4612" s="27"/>
    </row>
    <row r="4613" spans="83:107">
      <c r="CE4613" s="27"/>
      <c r="CQ4613" s="27"/>
      <c r="DC4613" s="27"/>
    </row>
    <row r="4614" spans="83:107">
      <c r="CE4614" s="27"/>
      <c r="CQ4614" s="27"/>
      <c r="DC4614" s="27"/>
    </row>
    <row r="4615" spans="83:107">
      <c r="CE4615" s="27"/>
      <c r="CQ4615" s="27"/>
      <c r="DC4615" s="27"/>
    </row>
    <row r="4616" spans="83:107">
      <c r="CE4616" s="27"/>
      <c r="CQ4616" s="27"/>
      <c r="DC4616" s="27"/>
    </row>
    <row r="4617" spans="83:107">
      <c r="CE4617" s="27"/>
      <c r="CQ4617" s="27"/>
      <c r="DC4617" s="27"/>
    </row>
    <row r="4618" spans="83:107">
      <c r="CE4618" s="27"/>
      <c r="CQ4618" s="27"/>
      <c r="DC4618" s="27"/>
    </row>
    <row r="4619" spans="83:107">
      <c r="CE4619" s="27"/>
      <c r="CQ4619" s="27"/>
      <c r="DC4619" s="27"/>
    </row>
    <row r="4620" spans="83:107">
      <c r="CE4620" s="27"/>
      <c r="CQ4620" s="27"/>
      <c r="DC4620" s="27"/>
    </row>
    <row r="4621" spans="83:107">
      <c r="CE4621" s="27"/>
      <c r="CQ4621" s="27"/>
      <c r="DC4621" s="27"/>
    </row>
    <row r="4622" spans="83:107">
      <c r="CE4622" s="27"/>
      <c r="CQ4622" s="27"/>
      <c r="DC4622" s="27"/>
    </row>
    <row r="4623" spans="83:107">
      <c r="CE4623" s="27"/>
      <c r="CQ4623" s="27"/>
      <c r="DC4623" s="27"/>
    </row>
    <row r="4624" spans="83:107">
      <c r="CE4624" s="27"/>
      <c r="CQ4624" s="27"/>
      <c r="DC4624" s="27"/>
    </row>
    <row r="4625" spans="83:107">
      <c r="CE4625" s="27"/>
      <c r="CQ4625" s="27"/>
      <c r="DC4625" s="27"/>
    </row>
    <row r="4626" spans="83:107">
      <c r="CE4626" s="27"/>
      <c r="CQ4626" s="27"/>
      <c r="DC4626" s="27"/>
    </row>
    <row r="4627" spans="83:107">
      <c r="CE4627" s="27"/>
      <c r="CQ4627" s="27"/>
      <c r="DC4627" s="27"/>
    </row>
    <row r="4628" spans="83:107">
      <c r="CE4628" s="27"/>
      <c r="CQ4628" s="27"/>
      <c r="DC4628" s="27"/>
    </row>
    <row r="4629" spans="83:107">
      <c r="CE4629" s="27"/>
      <c r="CQ4629" s="27"/>
      <c r="DC4629" s="27"/>
    </row>
    <row r="4630" spans="83:107">
      <c r="CE4630" s="27"/>
      <c r="CQ4630" s="27"/>
      <c r="DC4630" s="27"/>
    </row>
    <row r="4631" spans="83:107">
      <c r="CE4631" s="27"/>
      <c r="CQ4631" s="27"/>
      <c r="DC4631" s="27"/>
    </row>
    <row r="4632" spans="83:107">
      <c r="CE4632" s="27"/>
      <c r="CQ4632" s="27"/>
      <c r="DC4632" s="27"/>
    </row>
    <row r="4633" spans="83:107">
      <c r="CE4633" s="27"/>
      <c r="CQ4633" s="27"/>
      <c r="DC4633" s="27"/>
    </row>
    <row r="4634" spans="83:107">
      <c r="CE4634" s="27"/>
      <c r="CQ4634" s="27"/>
      <c r="DC4634" s="27"/>
    </row>
    <row r="4635" spans="83:107">
      <c r="CE4635" s="27"/>
      <c r="CQ4635" s="27"/>
      <c r="DC4635" s="27"/>
    </row>
    <row r="4636" spans="83:107">
      <c r="CE4636" s="27"/>
      <c r="CQ4636" s="27"/>
      <c r="DC4636" s="27"/>
    </row>
    <row r="4637" spans="83:107">
      <c r="CE4637" s="27"/>
      <c r="CQ4637" s="27"/>
      <c r="DC4637" s="27"/>
    </row>
    <row r="4638" spans="83:107">
      <c r="CE4638" s="27"/>
      <c r="CQ4638" s="27"/>
      <c r="DC4638" s="27"/>
    </row>
    <row r="4639" spans="83:107">
      <c r="CE4639" s="27"/>
      <c r="CQ4639" s="27"/>
      <c r="DC4639" s="27"/>
    </row>
    <row r="4640" spans="83:107">
      <c r="CE4640" s="27"/>
      <c r="CQ4640" s="27"/>
      <c r="DC4640" s="27"/>
    </row>
    <row r="4641" spans="83:107">
      <c r="CE4641" s="27"/>
      <c r="CQ4641" s="27"/>
      <c r="DC4641" s="27"/>
    </row>
    <row r="4642" spans="83:107">
      <c r="CE4642" s="27"/>
      <c r="CQ4642" s="27"/>
      <c r="DC4642" s="27"/>
    </row>
    <row r="4643" spans="83:107">
      <c r="CE4643" s="27"/>
      <c r="CQ4643" s="27"/>
      <c r="DC4643" s="27"/>
    </row>
    <row r="4644" spans="83:107">
      <c r="CE4644" s="27"/>
      <c r="CQ4644" s="27"/>
      <c r="DC4644" s="27"/>
    </row>
    <row r="4645" spans="83:107">
      <c r="CE4645" s="27"/>
      <c r="CQ4645" s="27"/>
      <c r="DC4645" s="27"/>
    </row>
    <row r="4646" spans="83:107">
      <c r="CE4646" s="27"/>
      <c r="CQ4646" s="27"/>
      <c r="DC4646" s="27"/>
    </row>
    <row r="4647" spans="83:107">
      <c r="CE4647" s="27"/>
      <c r="CQ4647" s="27"/>
      <c r="DC4647" s="27"/>
    </row>
    <row r="4648" spans="83:107">
      <c r="CE4648" s="27"/>
      <c r="CQ4648" s="27"/>
      <c r="DC4648" s="27"/>
    </row>
    <row r="4649" spans="83:107">
      <c r="CE4649" s="27"/>
      <c r="CQ4649" s="27"/>
      <c r="DC4649" s="27"/>
    </row>
    <row r="4650" spans="83:107">
      <c r="CE4650" s="27"/>
      <c r="CQ4650" s="27"/>
      <c r="DC4650" s="27"/>
    </row>
    <row r="4651" spans="83:107">
      <c r="CE4651" s="27"/>
      <c r="CQ4651" s="27"/>
      <c r="DC4651" s="27"/>
    </row>
    <row r="4652" spans="83:107">
      <c r="CE4652" s="27"/>
      <c r="CQ4652" s="27"/>
      <c r="DC4652" s="27"/>
    </row>
    <row r="4653" spans="83:107">
      <c r="CE4653" s="27"/>
      <c r="CQ4653" s="27"/>
      <c r="DC4653" s="27"/>
    </row>
    <row r="4654" spans="83:107">
      <c r="CE4654" s="27"/>
      <c r="CQ4654" s="27"/>
      <c r="DC4654" s="27"/>
    </row>
    <row r="4655" spans="83:107">
      <c r="CE4655" s="27"/>
      <c r="CQ4655" s="27"/>
      <c r="DC4655" s="27"/>
    </row>
    <row r="4656" spans="83:107">
      <c r="CE4656" s="27"/>
      <c r="CQ4656" s="27"/>
      <c r="DC4656" s="27"/>
    </row>
    <row r="4657" spans="83:107">
      <c r="CE4657" s="27"/>
      <c r="CQ4657" s="27"/>
      <c r="DC4657" s="27"/>
    </row>
    <row r="4658" spans="83:107">
      <c r="CE4658" s="27"/>
      <c r="CQ4658" s="27"/>
      <c r="DC4658" s="27"/>
    </row>
    <row r="4659" spans="83:107">
      <c r="CE4659" s="27"/>
      <c r="CQ4659" s="27"/>
      <c r="DC4659" s="27"/>
    </row>
    <row r="4660" spans="83:107">
      <c r="CE4660" s="27"/>
      <c r="CQ4660" s="27"/>
      <c r="DC4660" s="27"/>
    </row>
    <row r="4661" spans="83:107">
      <c r="CE4661" s="27"/>
      <c r="CQ4661" s="27"/>
      <c r="DC4661" s="27"/>
    </row>
    <row r="4662" spans="83:107">
      <c r="CE4662" s="27"/>
      <c r="CQ4662" s="27"/>
      <c r="DC4662" s="27"/>
    </row>
    <row r="4663" spans="83:107">
      <c r="CE4663" s="27"/>
      <c r="CQ4663" s="27"/>
      <c r="DC4663" s="27"/>
    </row>
    <row r="4664" spans="83:107">
      <c r="CE4664" s="27"/>
      <c r="CQ4664" s="27"/>
      <c r="DC4664" s="27"/>
    </row>
    <row r="4665" spans="83:107">
      <c r="CE4665" s="27"/>
      <c r="CQ4665" s="27"/>
      <c r="DC4665" s="27"/>
    </row>
    <row r="4666" spans="83:107">
      <c r="CE4666" s="27"/>
      <c r="CQ4666" s="27"/>
      <c r="DC4666" s="27"/>
    </row>
    <row r="4667" spans="83:107">
      <c r="CE4667" s="27"/>
      <c r="CQ4667" s="27"/>
      <c r="DC4667" s="27"/>
    </row>
    <row r="4668" spans="83:107">
      <c r="CE4668" s="27"/>
      <c r="CQ4668" s="27"/>
      <c r="DC4668" s="27"/>
    </row>
    <row r="4669" spans="83:107">
      <c r="CE4669" s="27"/>
      <c r="CQ4669" s="27"/>
      <c r="DC4669" s="27"/>
    </row>
    <row r="4670" spans="83:107">
      <c r="CE4670" s="27"/>
      <c r="CQ4670" s="27"/>
      <c r="DC4670" s="27"/>
    </row>
    <row r="4671" spans="83:107">
      <c r="CE4671" s="27"/>
      <c r="CQ4671" s="27"/>
      <c r="DC4671" s="27"/>
    </row>
    <row r="4672" spans="83:107">
      <c r="CE4672" s="27"/>
      <c r="CQ4672" s="27"/>
      <c r="DC4672" s="27"/>
    </row>
    <row r="4673" spans="83:107">
      <c r="CE4673" s="27"/>
      <c r="CQ4673" s="27"/>
      <c r="DC4673" s="27"/>
    </row>
    <row r="4674" spans="83:107">
      <c r="CE4674" s="27"/>
      <c r="CQ4674" s="27"/>
      <c r="DC4674" s="27"/>
    </row>
    <row r="4675" spans="83:107">
      <c r="CE4675" s="27"/>
      <c r="CQ4675" s="27"/>
      <c r="DC4675" s="27"/>
    </row>
    <row r="4676" spans="83:107">
      <c r="CE4676" s="27"/>
      <c r="CQ4676" s="27"/>
      <c r="DC4676" s="27"/>
    </row>
    <row r="4677" spans="83:107">
      <c r="CE4677" s="27"/>
      <c r="CQ4677" s="27"/>
      <c r="DC4677" s="27"/>
    </row>
    <row r="4678" spans="83:107">
      <c r="CE4678" s="27"/>
      <c r="CQ4678" s="27"/>
      <c r="DC4678" s="27"/>
    </row>
    <row r="4679" spans="83:107">
      <c r="CE4679" s="27"/>
      <c r="CQ4679" s="27"/>
      <c r="DC4679" s="27"/>
    </row>
    <row r="4680" spans="83:107">
      <c r="CE4680" s="27"/>
      <c r="CQ4680" s="27"/>
      <c r="DC4680" s="27"/>
    </row>
    <row r="4681" spans="83:107">
      <c r="CE4681" s="27"/>
      <c r="CQ4681" s="27"/>
      <c r="DC4681" s="27"/>
    </row>
    <row r="4682" spans="83:107">
      <c r="CE4682" s="27"/>
      <c r="CQ4682" s="27"/>
      <c r="DC4682" s="27"/>
    </row>
    <row r="4683" spans="83:107">
      <c r="CE4683" s="27"/>
      <c r="CQ4683" s="27"/>
      <c r="DC4683" s="27"/>
    </row>
    <row r="4684" spans="83:107">
      <c r="CE4684" s="27"/>
      <c r="CQ4684" s="27"/>
      <c r="DC4684" s="27"/>
    </row>
    <row r="4685" spans="83:107">
      <c r="CE4685" s="27"/>
      <c r="CQ4685" s="27"/>
      <c r="DC4685" s="27"/>
    </row>
    <row r="4686" spans="83:107">
      <c r="CE4686" s="27"/>
      <c r="CQ4686" s="27"/>
      <c r="DC4686" s="27"/>
    </row>
    <row r="4687" spans="83:107">
      <c r="CE4687" s="27"/>
      <c r="CQ4687" s="27"/>
      <c r="DC4687" s="27"/>
    </row>
    <row r="4688" spans="83:107">
      <c r="CE4688" s="27"/>
      <c r="CQ4688" s="27"/>
      <c r="DC4688" s="27"/>
    </row>
  </sheetData>
  <sheetProtection algorithmName="SHA-512" hashValue="V23ybgtWLZiWafpDNtCK3OsDH40QIZd6yq8TZZbglz/G5V26y5ZGATIuNjJORqedcjrMoae5pRwjYS6pDPa32g==" saltValue="BG93xGETktebP5DDDTsFyw==" spinCount="100000" sheet="1" objects="1" scenarios="1"/>
  <sortState ref="DC5:DC52">
    <sortCondition ref="DC4"/>
  </sortState>
  <mergeCells count="1">
    <mergeCell ref="A2:C2"/>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2DABC-2C03-492C-A993-55CA1F458505}">
  <sheetPr codeName="hj_B_solcot">
    <tabColor rgb="FF7030A0"/>
  </sheetPr>
  <dimension ref="A1:AW224"/>
  <sheetViews>
    <sheetView showGridLines="0" zoomScale="85" zoomScaleNormal="85" workbookViewId="0">
      <pane xSplit="5" ySplit="9" topLeftCell="F10" activePane="bottomRight" state="frozen"/>
      <selection activeCell="B1" sqref="B1"/>
      <selection pane="topRight" activeCell="F1" sqref="F1"/>
      <selection pane="bottomLeft" activeCell="B10" sqref="B10"/>
      <selection pane="bottomRight" activeCell="AM58" sqref="AM58"/>
    </sheetView>
  </sheetViews>
  <sheetFormatPr baseColWidth="10" defaultColWidth="11" defaultRowHeight="14.25"/>
  <cols>
    <col min="1" max="1" width="26.75" style="61" hidden="1" customWidth="1"/>
    <col min="2" max="2" width="1.25" style="32" customWidth="1"/>
    <col min="3" max="5" width="1.25" hidden="1" customWidth="1"/>
    <col min="6" max="10" width="6.625" style="11" customWidth="1"/>
    <col min="11" max="23" width="6.625" customWidth="1"/>
    <col min="24" max="24" width="6.75" customWidth="1"/>
    <col min="25" max="33" width="6.625" customWidth="1"/>
    <col min="34" max="34" width="1" customWidth="1"/>
    <col min="35" max="75" width="6.625" customWidth="1"/>
  </cols>
  <sheetData>
    <row r="1" spans="1:38" ht="25.9" customHeight="1">
      <c r="F1" s="250" t="s">
        <v>1387</v>
      </c>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L1" s="33"/>
    </row>
    <row r="2" spans="1:38" ht="14.25" customHeight="1">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row>
    <row r="3" spans="1:38" ht="14.25" customHeight="1">
      <c r="A3" s="62"/>
      <c r="F3" s="262" t="str">
        <f>"Versión:" &amp; Var!$F$10</f>
        <v>Versión:7        05/02/2026</v>
      </c>
      <c r="G3" s="262"/>
      <c r="H3" s="262"/>
      <c r="I3" s="262"/>
      <c r="J3" s="262"/>
      <c r="K3" s="262"/>
      <c r="L3" s="257" t="str">
        <f>+Var!$F$21</f>
        <v>Material de Intendencia III</v>
      </c>
      <c r="M3" s="257"/>
      <c r="N3" s="257"/>
      <c r="O3" s="257"/>
      <c r="P3" s="257"/>
      <c r="Q3" s="257"/>
      <c r="R3" s="257"/>
      <c r="S3" s="257"/>
      <c r="T3" s="257"/>
      <c r="U3" s="257"/>
      <c r="V3" s="257"/>
      <c r="W3" s="257"/>
      <c r="X3" s="257"/>
      <c r="Y3" s="257"/>
      <c r="Z3" s="257"/>
      <c r="AA3" s="257"/>
      <c r="AB3" s="60"/>
      <c r="AC3" s="60"/>
      <c r="AD3" s="60"/>
      <c r="AE3" s="60"/>
      <c r="AF3" s="60"/>
      <c r="AG3" s="60"/>
    </row>
    <row r="4" spans="1:38" ht="14.25" customHeight="1">
      <c r="A4" s="63" t="s">
        <v>3949</v>
      </c>
      <c r="B4" s="32">
        <v>1</v>
      </c>
      <c r="F4" s="263"/>
      <c r="G4" s="263"/>
      <c r="H4" s="263"/>
      <c r="I4" s="263"/>
      <c r="J4" s="263"/>
      <c r="K4" s="263"/>
      <c r="L4" s="257"/>
      <c r="M4" s="257"/>
      <c r="N4" s="257"/>
      <c r="O4" s="257"/>
      <c r="P4" s="257"/>
      <c r="Q4" s="257"/>
      <c r="R4" s="257"/>
      <c r="S4" s="257"/>
      <c r="T4" s="257"/>
      <c r="U4" s="257"/>
      <c r="V4" s="257"/>
      <c r="W4" s="257"/>
      <c r="X4" s="257"/>
      <c r="Y4" s="257"/>
      <c r="Z4" s="257"/>
      <c r="AA4" s="257"/>
      <c r="AB4" s="60"/>
      <c r="AC4" s="60"/>
      <c r="AD4" s="60"/>
      <c r="AE4" s="60"/>
      <c r="AF4" s="60"/>
      <c r="AG4" s="60"/>
    </row>
    <row r="5" spans="1:38" ht="13.9" hidden="1" customHeight="1">
      <c r="A5" s="290" t="s">
        <v>170</v>
      </c>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row>
    <row r="6" spans="1:38" ht="14.25" customHeight="1">
      <c r="A6" s="291"/>
    </row>
    <row r="7" spans="1:38" ht="14.25" hidden="1" customHeight="1">
      <c r="A7" s="292"/>
    </row>
    <row r="8" spans="1:38" ht="14.25" hidden="1" customHeight="1">
      <c r="A8" s="293" t="s">
        <v>162</v>
      </c>
    </row>
    <row r="9" spans="1:38" ht="14.25" hidden="1" customHeight="1">
      <c r="A9" s="294"/>
    </row>
    <row r="10" spans="1:38" ht="27.95" customHeight="1">
      <c r="A10" s="298" t="s">
        <v>163</v>
      </c>
      <c r="F10" s="258" t="s">
        <v>105</v>
      </c>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row>
    <row r="11" spans="1:38" ht="4.5" customHeight="1">
      <c r="A11" s="298"/>
      <c r="F11" s="12"/>
      <c r="G11" s="12"/>
      <c r="H11" s="12"/>
      <c r="I11" s="12"/>
      <c r="J11" s="12"/>
      <c r="K11" s="6"/>
      <c r="L11" s="6"/>
      <c r="M11" s="6"/>
      <c r="N11" s="6"/>
      <c r="O11" s="6"/>
      <c r="P11" s="6"/>
      <c r="Q11" s="6"/>
      <c r="R11" s="6"/>
      <c r="S11" s="6"/>
      <c r="T11" s="6"/>
      <c r="U11" s="6"/>
      <c r="V11" s="6"/>
      <c r="W11" s="6"/>
      <c r="X11" s="6"/>
      <c r="Y11" s="6"/>
      <c r="Z11" s="6"/>
      <c r="AA11" s="6"/>
      <c r="AB11" s="6"/>
    </row>
    <row r="12" spans="1:38" ht="14.25" customHeight="1">
      <c r="A12" s="299" t="s">
        <v>259</v>
      </c>
      <c r="F12" s="295" t="s">
        <v>106</v>
      </c>
      <c r="G12" s="296"/>
      <c r="H12" s="296"/>
      <c r="I12" s="296"/>
      <c r="J12" s="297"/>
      <c r="K12" s="251" t="s">
        <v>8688</v>
      </c>
      <c r="L12" s="252"/>
      <c r="M12" s="252"/>
      <c r="N12" s="252"/>
      <c r="O12" s="252"/>
      <c r="P12" s="252"/>
      <c r="Q12" s="252"/>
      <c r="R12" s="252"/>
      <c r="S12" s="252"/>
      <c r="T12" s="301" t="s">
        <v>107</v>
      </c>
      <c r="U12" s="302"/>
      <c r="V12" s="302"/>
      <c r="W12" s="302"/>
      <c r="X12" s="302"/>
      <c r="Y12" s="260">
        <v>800130690</v>
      </c>
      <c r="Z12" s="260"/>
      <c r="AA12" s="260"/>
      <c r="AB12" s="260"/>
      <c r="AC12" s="260"/>
      <c r="AD12" s="260"/>
      <c r="AE12" s="260"/>
      <c r="AF12" s="260"/>
      <c r="AG12" s="260"/>
    </row>
    <row r="13" spans="1:38" ht="3.75" customHeight="1">
      <c r="A13" s="299"/>
      <c r="F13" s="13"/>
      <c r="G13" s="13"/>
      <c r="H13" s="13"/>
      <c r="I13" s="13"/>
      <c r="J13" s="13"/>
      <c r="K13" s="7"/>
      <c r="L13" s="8"/>
      <c r="M13" s="8"/>
      <c r="N13" s="8"/>
      <c r="O13" s="8"/>
      <c r="P13" s="8"/>
      <c r="Q13" s="8"/>
      <c r="R13" s="8"/>
      <c r="S13" s="8"/>
      <c r="T13" s="10"/>
      <c r="U13" s="10"/>
      <c r="V13" s="10"/>
      <c r="W13" s="10"/>
      <c r="X13" s="10"/>
      <c r="Y13" s="9"/>
      <c r="Z13" s="7"/>
      <c r="AA13" s="7"/>
      <c r="AB13" s="10"/>
    </row>
    <row r="14" spans="1:38" ht="14.25" customHeight="1">
      <c r="A14" s="287" t="s">
        <v>164</v>
      </c>
      <c r="F14" s="295" t="s">
        <v>108</v>
      </c>
      <c r="G14" s="296"/>
      <c r="H14" s="296"/>
      <c r="I14" s="296"/>
      <c r="J14" s="297"/>
      <c r="K14" s="251" t="s">
        <v>8689</v>
      </c>
      <c r="L14" s="252"/>
      <c r="M14" s="252"/>
      <c r="N14" s="252"/>
      <c r="O14" s="252"/>
      <c r="P14" s="252"/>
      <c r="Q14" s="252"/>
      <c r="R14" s="252"/>
      <c r="S14" s="252"/>
      <c r="T14" s="295" t="s">
        <v>156</v>
      </c>
      <c r="U14" s="296"/>
      <c r="V14" s="296"/>
      <c r="W14" s="296"/>
      <c r="X14" s="296"/>
      <c r="Y14" s="261" t="s">
        <v>2866</v>
      </c>
      <c r="Z14" s="261"/>
      <c r="AA14" s="261"/>
      <c r="AB14" s="261"/>
      <c r="AC14" s="261"/>
      <c r="AD14" s="261"/>
      <c r="AE14" s="261"/>
      <c r="AF14" s="261"/>
      <c r="AG14" s="261"/>
    </row>
    <row r="15" spans="1:38" ht="2.25" customHeight="1">
      <c r="A15" s="287"/>
      <c r="F15" s="13"/>
      <c r="G15" s="13"/>
      <c r="H15" s="13"/>
      <c r="I15" s="13"/>
      <c r="J15" s="13"/>
      <c r="K15" s="7"/>
      <c r="L15" s="10"/>
      <c r="M15" s="10"/>
      <c r="N15" s="10"/>
      <c r="O15" s="10"/>
      <c r="P15" s="10"/>
      <c r="Q15" s="10"/>
      <c r="R15" s="10"/>
      <c r="S15" s="10"/>
      <c r="T15" s="14"/>
      <c r="U15" s="14"/>
      <c r="V15" s="14"/>
      <c r="W15" s="14"/>
      <c r="X15" s="14"/>
      <c r="Y15" s="9"/>
      <c r="Z15" s="7"/>
      <c r="AA15" s="7"/>
      <c r="AB15" s="10"/>
    </row>
    <row r="16" spans="1:38" ht="14.25" customHeight="1">
      <c r="A16" s="300" t="s">
        <v>165</v>
      </c>
      <c r="F16" s="301" t="s">
        <v>110</v>
      </c>
      <c r="G16" s="302"/>
      <c r="H16" s="302"/>
      <c r="I16" s="302"/>
      <c r="J16" s="302"/>
      <c r="K16" s="251" t="s">
        <v>8690</v>
      </c>
      <c r="L16" s="252"/>
      <c r="M16" s="252"/>
      <c r="N16" s="252"/>
      <c r="O16" s="252"/>
      <c r="P16" s="252"/>
      <c r="Q16" s="252"/>
      <c r="R16" s="252"/>
      <c r="S16" s="252"/>
      <c r="T16" s="308" t="s">
        <v>109</v>
      </c>
      <c r="U16" s="309"/>
      <c r="V16" s="309"/>
      <c r="W16" s="309"/>
      <c r="X16" s="309"/>
      <c r="Y16" s="260">
        <v>3234801420</v>
      </c>
      <c r="Z16" s="260"/>
      <c r="AA16" s="260"/>
      <c r="AB16" s="260"/>
      <c r="AC16" s="260"/>
      <c r="AD16" s="260"/>
      <c r="AE16" s="260"/>
      <c r="AF16" s="260"/>
      <c r="AG16" s="260"/>
    </row>
    <row r="17" spans="1:49" ht="3" customHeight="1">
      <c r="A17" s="294"/>
      <c r="F17" s="13"/>
      <c r="G17" s="13"/>
      <c r="H17" s="13"/>
      <c r="I17" s="13"/>
      <c r="J17" s="13"/>
      <c r="K17" s="7"/>
      <c r="L17" s="10"/>
      <c r="M17" s="10"/>
      <c r="N17" s="7"/>
      <c r="O17" s="7"/>
      <c r="P17" s="7"/>
      <c r="Q17" s="7"/>
      <c r="R17" s="7"/>
      <c r="S17" s="7"/>
      <c r="T17" s="10"/>
      <c r="U17" s="10"/>
      <c r="V17" s="10"/>
      <c r="W17" s="10"/>
      <c r="X17" s="10"/>
      <c r="Y17" s="9"/>
      <c r="Z17" s="7"/>
      <c r="AA17" s="7"/>
      <c r="AB17" s="10"/>
    </row>
    <row r="18" spans="1:49" s="15" customFormat="1" ht="14.25" customHeight="1">
      <c r="A18" s="287" t="s">
        <v>166</v>
      </c>
      <c r="B18" s="71"/>
      <c r="F18" s="306" t="s">
        <v>111</v>
      </c>
      <c r="G18" s="307"/>
      <c r="H18" s="307"/>
      <c r="I18" s="307"/>
      <c r="J18" s="307"/>
      <c r="K18" s="303" t="s">
        <v>8691</v>
      </c>
      <c r="L18" s="304"/>
      <c r="M18" s="304"/>
      <c r="N18" s="304"/>
      <c r="O18" s="304"/>
      <c r="P18" s="304"/>
      <c r="Q18" s="304"/>
      <c r="R18" s="304"/>
      <c r="S18" s="305"/>
      <c r="T18"/>
      <c r="U18"/>
      <c r="V18"/>
      <c r="W18"/>
      <c r="X18"/>
      <c r="Y18"/>
      <c r="Z18"/>
      <c r="AA18"/>
      <c r="AB18"/>
      <c r="AC18"/>
      <c r="AD18"/>
      <c r="AE18"/>
      <c r="AF18"/>
      <c r="AG18"/>
      <c r="AH18"/>
      <c r="AI18"/>
      <c r="AJ18"/>
      <c r="AK18"/>
      <c r="AQ18"/>
      <c r="AR18"/>
      <c r="AS18"/>
      <c r="AT18"/>
      <c r="AU18"/>
      <c r="AV18"/>
      <c r="AW18"/>
    </row>
    <row r="19" spans="1:49" ht="9.75" customHeight="1">
      <c r="A19" s="287"/>
    </row>
    <row r="20" spans="1:49" ht="27.95" customHeight="1">
      <c r="A20" s="300" t="s">
        <v>167</v>
      </c>
      <c r="F20" s="258" t="s">
        <v>3125</v>
      </c>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row>
    <row r="21" spans="1:49" ht="4.5" customHeight="1">
      <c r="A21" s="294"/>
      <c r="F21"/>
      <c r="G21"/>
      <c r="H21"/>
      <c r="I21"/>
      <c r="J21"/>
    </row>
    <row r="22" spans="1:49" ht="13.9" customHeight="1">
      <c r="A22" s="287" t="s">
        <v>1366</v>
      </c>
      <c r="B22" s="69"/>
      <c r="C22" s="16"/>
      <c r="D22" s="16"/>
      <c r="F22" s="232" t="s">
        <v>3126</v>
      </c>
      <c r="G22" s="233"/>
      <c r="H22" s="234"/>
      <c r="I22" s="238" t="s">
        <v>8692</v>
      </c>
      <c r="J22" s="239"/>
      <c r="K22" s="239"/>
      <c r="L22" s="240"/>
      <c r="M22" s="17"/>
      <c r="N22" s="232" t="s">
        <v>3918</v>
      </c>
      <c r="O22" s="233"/>
      <c r="P22" s="234"/>
      <c r="Q22" s="238" t="s">
        <v>240</v>
      </c>
      <c r="R22" s="239"/>
      <c r="S22" s="240"/>
      <c r="T22" s="17"/>
      <c r="U22" s="232" t="s">
        <v>276</v>
      </c>
      <c r="V22" s="233"/>
      <c r="W22" s="234"/>
      <c r="X22" s="238" t="s">
        <v>3110</v>
      </c>
      <c r="Y22" s="239"/>
      <c r="Z22" s="240"/>
      <c r="AA22" s="17"/>
      <c r="AB22" s="232" t="s">
        <v>112</v>
      </c>
      <c r="AC22" s="233"/>
      <c r="AD22" s="234"/>
      <c r="AE22" s="221">
        <v>67155400</v>
      </c>
      <c r="AF22" s="222"/>
      <c r="AG22" s="223"/>
    </row>
    <row r="23" spans="1:49" ht="14.25" customHeight="1">
      <c r="A23" s="288"/>
      <c r="F23" s="235"/>
      <c r="G23" s="236"/>
      <c r="H23" s="237"/>
      <c r="I23" s="241"/>
      <c r="J23" s="242"/>
      <c r="K23" s="242"/>
      <c r="L23" s="243"/>
      <c r="M23" s="17"/>
      <c r="N23" s="235"/>
      <c r="O23" s="236"/>
      <c r="P23" s="237"/>
      <c r="Q23" s="241"/>
      <c r="R23" s="242"/>
      <c r="S23" s="243"/>
      <c r="T23" s="17"/>
      <c r="U23" s="235"/>
      <c r="V23" s="236"/>
      <c r="W23" s="237"/>
      <c r="X23" s="241"/>
      <c r="Y23" s="242"/>
      <c r="Z23" s="243"/>
      <c r="AA23" s="17"/>
      <c r="AB23" s="235"/>
      <c r="AC23" s="236"/>
      <c r="AD23" s="237"/>
      <c r="AE23" s="224"/>
      <c r="AF23" s="225"/>
      <c r="AG23" s="226"/>
    </row>
    <row r="24" spans="1:49" ht="20.25" customHeight="1">
      <c r="A24" s="228"/>
    </row>
    <row r="25" spans="1:49" ht="14.25" hidden="1" customHeight="1">
      <c r="A25" s="228"/>
      <c r="F25" s="229"/>
      <c r="G25" s="230"/>
      <c r="H25" s="230"/>
      <c r="I25" s="230"/>
      <c r="J25" s="230"/>
      <c r="K25" s="230"/>
      <c r="L25" s="230"/>
      <c r="M25" s="230"/>
      <c r="N25" s="230"/>
      <c r="O25" s="230"/>
      <c r="P25" s="230"/>
      <c r="Q25" s="230"/>
      <c r="R25" s="230"/>
      <c r="S25" s="230"/>
      <c r="T25" s="230"/>
      <c r="U25" s="230"/>
      <c r="V25" s="230"/>
      <c r="W25" s="230"/>
      <c r="X25" s="230"/>
      <c r="Y25" s="230"/>
      <c r="Z25" s="230"/>
      <c r="AA25" s="230"/>
      <c r="AB25" s="230"/>
      <c r="AC25" s="230"/>
      <c r="AD25" s="230"/>
      <c r="AE25" s="230"/>
      <c r="AF25" s="230"/>
      <c r="AG25" s="231"/>
    </row>
    <row r="26" spans="1:49" ht="14.25" hidden="1" customHeight="1">
      <c r="A26" s="289"/>
      <c r="F26"/>
      <c r="G26"/>
      <c r="H26"/>
      <c r="I26"/>
      <c r="J26"/>
    </row>
    <row r="27" spans="1:49" ht="14.25" hidden="1" customHeight="1">
      <c r="A27" s="289"/>
    </row>
    <row r="28" spans="1:49" ht="14.25" customHeight="1">
      <c r="A28" s="103"/>
      <c r="F28" s="232" t="s">
        <v>4086</v>
      </c>
      <c r="G28" s="233"/>
      <c r="H28" s="234"/>
      <c r="I28" s="227" t="s">
        <v>4142</v>
      </c>
      <c r="J28" s="227"/>
      <c r="K28" s="227"/>
      <c r="L28" s="244" t="str">
        <f>+IFERROR(VLOOKUP(I28,Cat_precios!B:M,12,FALSE),"")</f>
        <v>SOBRECARPA_según NTMD vigente</v>
      </c>
      <c r="M28" s="245"/>
      <c r="N28" s="245"/>
      <c r="O28" s="245"/>
      <c r="P28" s="245"/>
      <c r="Q28" s="245"/>
      <c r="R28" s="245"/>
      <c r="S28" s="245"/>
      <c r="T28" s="245"/>
      <c r="U28" s="245"/>
      <c r="V28" s="245"/>
      <c r="W28" s="245"/>
      <c r="X28" s="245"/>
      <c r="Y28" s="245"/>
      <c r="Z28" s="245"/>
      <c r="AA28" s="245"/>
      <c r="AB28" s="245"/>
      <c r="AC28" s="245"/>
      <c r="AD28" s="245"/>
      <c r="AE28" s="245"/>
      <c r="AF28" s="245"/>
      <c r="AG28" s="246"/>
    </row>
    <row r="29" spans="1:49" ht="14.25" customHeight="1">
      <c r="A29" s="103"/>
      <c r="F29" s="235"/>
      <c r="G29" s="236"/>
      <c r="H29" s="237"/>
      <c r="I29" s="227"/>
      <c r="J29" s="227"/>
      <c r="K29" s="227"/>
      <c r="L29" s="247"/>
      <c r="M29" s="248"/>
      <c r="N29" s="248"/>
      <c r="O29" s="248"/>
      <c r="P29" s="248"/>
      <c r="Q29" s="248"/>
      <c r="R29" s="248"/>
      <c r="S29" s="248"/>
      <c r="T29" s="248"/>
      <c r="U29" s="248"/>
      <c r="V29" s="248"/>
      <c r="W29" s="248"/>
      <c r="X29" s="248"/>
      <c r="Y29" s="248"/>
      <c r="Z29" s="248"/>
      <c r="AA29" s="248"/>
      <c r="AB29" s="248"/>
      <c r="AC29" s="248"/>
      <c r="AD29" s="248"/>
      <c r="AE29" s="248"/>
      <c r="AF29" s="248"/>
      <c r="AG29" s="249"/>
    </row>
    <row r="30" spans="1:49" ht="5.25" customHeight="1" thickBot="1">
      <c r="A30" s="103"/>
      <c r="F30"/>
      <c r="G30"/>
      <c r="H30"/>
      <c r="I30"/>
      <c r="J30"/>
    </row>
    <row r="31" spans="1:49" ht="14.25" hidden="1" customHeight="1">
      <c r="A31" s="103"/>
      <c r="F31"/>
      <c r="G31"/>
      <c r="H31"/>
      <c r="I31"/>
      <c r="J31"/>
    </row>
    <row r="32" spans="1:49" ht="14.25" hidden="1" customHeight="1" thickBot="1">
      <c r="A32" s="103"/>
      <c r="F32"/>
      <c r="G32"/>
    </row>
    <row r="33" spans="1:36" ht="45" customHeight="1" thickBot="1">
      <c r="A33" s="167"/>
      <c r="B33" s="32" t="s">
        <v>130</v>
      </c>
      <c r="F33" s="20" t="s">
        <v>263</v>
      </c>
      <c r="G33" s="271" t="str">
        <f>+IF(Desplegable_prod!$A$1&lt;&gt;"",Desplegable_prod!$A$1,"")</f>
        <v>Color</v>
      </c>
      <c r="H33" s="271"/>
      <c r="I33" s="271"/>
      <c r="J33" s="271" t="str">
        <f>+IF(Desplegable_prod!$B$1&lt;&gt;"",Desplegable_prod!$B$1,"")</f>
        <v xml:space="preserve">Argollas Triangulares </v>
      </c>
      <c r="K33" s="271"/>
      <c r="L33" s="271"/>
      <c r="M33" s="271" t="str">
        <f>+IF(Desplegable_prod!$C$1&lt;&gt;"",Desplegable_prod!$C$1,"")</f>
        <v>Estacas varilla redonda lisa de hierro HR</v>
      </c>
      <c r="N33" s="271"/>
      <c r="O33" s="271"/>
      <c r="P33" s="271" t="str">
        <f>+IF(Desplegable_prod!$D$1&lt;&gt;"",Desplegable_prod!$D$1,"")</f>
        <v>Color de hilo, cremallera, reata de las chapetas y cordones</v>
      </c>
      <c r="Q33" s="271"/>
      <c r="R33" s="271"/>
      <c r="S33" s="310" t="s">
        <v>159</v>
      </c>
      <c r="T33" s="311"/>
      <c r="U33" s="311"/>
    </row>
    <row r="34" spans="1:36" ht="45" customHeight="1">
      <c r="A34" s="167"/>
      <c r="F34" s="75">
        <f>IFERROR(IF(F33="Ítem",1,ROW()-ROW(SolCotizacion!$F$28)-5),"error")</f>
        <v>1</v>
      </c>
      <c r="G34" s="264" t="s">
        <v>8700</v>
      </c>
      <c r="H34" s="264"/>
      <c r="I34" s="264"/>
      <c r="J34" s="264" t="s">
        <v>8703</v>
      </c>
      <c r="K34" s="264"/>
      <c r="L34" s="264"/>
      <c r="M34" s="264" t="s">
        <v>8703</v>
      </c>
      <c r="N34" s="264"/>
      <c r="O34" s="264"/>
      <c r="P34" s="264" t="s">
        <v>8700</v>
      </c>
      <c r="Q34" s="264"/>
      <c r="R34" s="264"/>
      <c r="S34" s="312">
        <v>598</v>
      </c>
      <c r="T34" s="312"/>
      <c r="U34" s="312"/>
    </row>
    <row r="35" spans="1:36" ht="6.75" customHeight="1"/>
    <row r="36" spans="1:36" ht="14.25" customHeight="1">
      <c r="F36" s="212" t="str">
        <f>+IF(F1="SOLICITUD DE COTIZACIÓN","* Si en alguna de las opciones diligenciadas incluye ""Otro"" debe anexar la información correpondiente con la solicitud de cotización.","")</f>
        <v>* Si en alguna de las opciones diligenciadas incluye "Otro" debe anexar la información correpondiente con la solicitud de cotización.</v>
      </c>
      <c r="G36" s="212"/>
      <c r="H36" s="212"/>
      <c r="I36" s="212"/>
      <c r="J36" s="212"/>
      <c r="K36" s="212"/>
      <c r="L36" s="212"/>
      <c r="M36" s="212"/>
      <c r="N36" s="212"/>
      <c r="O36" s="212"/>
      <c r="P36" s="212"/>
      <c r="Q36" s="212"/>
      <c r="R36" s="212"/>
      <c r="S36" s="212"/>
      <c r="T36" s="212"/>
      <c r="U36" s="212"/>
      <c r="V36" s="212"/>
      <c r="W36" s="212"/>
      <c r="X36" s="212"/>
    </row>
    <row r="37" spans="1:36" ht="14.25" customHeight="1">
      <c r="F37" s="149"/>
      <c r="G37" s="149"/>
      <c r="H37" s="149"/>
      <c r="I37" s="149"/>
      <c r="J37" s="149"/>
      <c r="K37" s="149"/>
      <c r="L37" s="149"/>
      <c r="M37" s="149"/>
      <c r="N37" s="149"/>
      <c r="O37" s="149"/>
      <c r="P37" s="149"/>
      <c r="Q37" s="149"/>
      <c r="R37" s="149"/>
      <c r="S37" s="149"/>
      <c r="T37" s="149"/>
      <c r="U37" s="149"/>
      <c r="V37" s="149"/>
      <c r="W37" s="149"/>
      <c r="X37" s="149"/>
    </row>
    <row r="38" spans="1:36">
      <c r="G38" s="256" t="s">
        <v>3906</v>
      </c>
      <c r="H38" s="256"/>
      <c r="I38" s="256"/>
      <c r="J38" s="256"/>
      <c r="K38" s="256"/>
      <c r="L38" s="256"/>
    </row>
    <row r="39" spans="1:36">
      <c r="G39" s="253">
        <v>1</v>
      </c>
      <c r="H39" s="254"/>
      <c r="I39" s="254"/>
      <c r="J39" s="254"/>
      <c r="K39" s="254"/>
      <c r="L39" s="255"/>
    </row>
    <row r="40" spans="1:36">
      <c r="G40"/>
      <c r="H40"/>
      <c r="I40"/>
      <c r="J40"/>
    </row>
    <row r="41" spans="1:36" s="32" customFormat="1">
      <c r="A41" s="163"/>
      <c r="B41" s="32" t="s">
        <v>3910</v>
      </c>
      <c r="F41" s="164" t="s">
        <v>120</v>
      </c>
      <c r="G41" s="32" t="s">
        <v>120</v>
      </c>
      <c r="H41" s="32" t="s">
        <v>120</v>
      </c>
      <c r="I41" s="32" t="s">
        <v>120</v>
      </c>
      <c r="J41" s="32" t="s">
        <v>120</v>
      </c>
      <c r="K41" s="32" t="s">
        <v>120</v>
      </c>
      <c r="L41" s="32" t="s">
        <v>120</v>
      </c>
      <c r="M41" s="32" t="s">
        <v>120</v>
      </c>
      <c r="N41" s="32" t="s">
        <v>120</v>
      </c>
      <c r="O41" s="32" t="s">
        <v>120</v>
      </c>
      <c r="P41" s="32" t="s">
        <v>120</v>
      </c>
      <c r="Q41" s="32" t="s">
        <v>120</v>
      </c>
      <c r="R41" s="32" t="s">
        <v>120</v>
      </c>
      <c r="S41" s="32" t="s">
        <v>120</v>
      </c>
      <c r="T41" s="32" t="s">
        <v>120</v>
      </c>
      <c r="U41" s="32" t="s">
        <v>120</v>
      </c>
      <c r="V41" s="32" t="s">
        <v>120</v>
      </c>
      <c r="W41" s="32" t="s">
        <v>120</v>
      </c>
      <c r="X41" s="32" t="s">
        <v>120</v>
      </c>
      <c r="Y41" s="32" t="s">
        <v>120</v>
      </c>
      <c r="Z41" s="32" t="s">
        <v>120</v>
      </c>
      <c r="AA41" s="32" t="s">
        <v>120</v>
      </c>
      <c r="AB41" s="32" t="s">
        <v>120</v>
      </c>
      <c r="AC41" s="32" t="s">
        <v>120</v>
      </c>
      <c r="AD41" s="32" t="s">
        <v>120</v>
      </c>
      <c r="AE41" s="32" t="s">
        <v>120</v>
      </c>
      <c r="AF41" s="32" t="s">
        <v>120</v>
      </c>
      <c r="AG41" s="32" t="s">
        <v>120</v>
      </c>
      <c r="AJ41" s="44"/>
    </row>
    <row r="42" spans="1:36" ht="21" customHeight="1">
      <c r="F42" s="213" t="s">
        <v>4070</v>
      </c>
      <c r="G42" s="213"/>
      <c r="H42" s="213"/>
      <c r="I42" s="213"/>
      <c r="J42" s="213"/>
      <c r="K42" s="213"/>
      <c r="L42" s="213"/>
      <c r="M42" s="213"/>
      <c r="N42" s="213"/>
      <c r="O42" s="220" t="s">
        <v>1311</v>
      </c>
      <c r="P42" s="220"/>
      <c r="Q42" s="220"/>
      <c r="R42" s="220"/>
      <c r="S42" s="220"/>
      <c r="T42" s="220"/>
      <c r="U42" s="220"/>
      <c r="V42" s="220"/>
      <c r="W42" s="220"/>
      <c r="X42" s="220"/>
      <c r="Y42" s="220"/>
      <c r="Z42" s="220"/>
      <c r="AA42" s="220"/>
      <c r="AB42" s="220"/>
      <c r="AC42" s="220"/>
      <c r="AD42" s="220"/>
      <c r="AE42" s="220"/>
      <c r="AF42" s="220"/>
      <c r="AG42" s="220"/>
    </row>
    <row r="43" spans="1:36" ht="27.95" customHeight="1">
      <c r="F43" s="213" t="s">
        <v>3907</v>
      </c>
      <c r="G43" s="213"/>
      <c r="H43" s="213"/>
      <c r="I43" s="213"/>
      <c r="J43" s="213"/>
      <c r="K43" s="213"/>
      <c r="L43" s="213"/>
      <c r="M43" s="213"/>
      <c r="N43" s="213"/>
      <c r="O43" s="220" t="s">
        <v>8708</v>
      </c>
      <c r="P43" s="220"/>
      <c r="Q43" s="220"/>
      <c r="R43" s="220"/>
      <c r="S43" s="220"/>
      <c r="T43" s="220"/>
      <c r="U43" s="220"/>
      <c r="V43" s="220"/>
      <c r="W43" s="220"/>
      <c r="X43" s="220"/>
      <c r="Y43" s="220"/>
      <c r="Z43" s="220"/>
      <c r="AA43" s="220"/>
      <c r="AB43" s="220"/>
      <c r="AC43" s="220"/>
      <c r="AD43" s="220"/>
      <c r="AE43" s="220"/>
      <c r="AF43" s="220"/>
      <c r="AG43" s="220"/>
    </row>
    <row r="44" spans="1:36" ht="21" customHeight="1">
      <c r="F44" s="213" t="s">
        <v>3284</v>
      </c>
      <c r="G44" s="213"/>
      <c r="H44" s="213"/>
      <c r="I44" s="213"/>
      <c r="J44" s="213"/>
      <c r="K44" s="213"/>
      <c r="L44" s="213"/>
      <c r="M44" s="213"/>
      <c r="N44" s="213"/>
      <c r="O44" s="216" t="s">
        <v>8708</v>
      </c>
      <c r="P44" s="216"/>
      <c r="Q44" s="216"/>
      <c r="R44" s="216"/>
      <c r="S44" s="216"/>
      <c r="T44" s="216"/>
      <c r="U44" s="216"/>
      <c r="V44" s="216"/>
      <c r="W44" s="216"/>
      <c r="X44" s="216"/>
      <c r="Y44" s="216"/>
      <c r="Z44" s="216"/>
      <c r="AA44" s="216"/>
      <c r="AB44" s="216"/>
      <c r="AC44" s="216"/>
      <c r="AD44" s="216"/>
      <c r="AE44" s="216"/>
      <c r="AF44" s="216"/>
      <c r="AG44" s="216"/>
    </row>
    <row r="45" spans="1:36" ht="21" customHeight="1">
      <c r="F45" s="214" t="s">
        <v>3908</v>
      </c>
      <c r="G45" s="214"/>
      <c r="H45" s="214"/>
      <c r="I45" s="214"/>
      <c r="J45" s="214"/>
      <c r="K45" s="214"/>
      <c r="L45" s="214"/>
      <c r="M45" s="214"/>
      <c r="N45" s="215"/>
      <c r="O45" s="217" t="s">
        <v>8708</v>
      </c>
      <c r="P45" s="218"/>
      <c r="Q45" s="218"/>
      <c r="R45" s="218"/>
      <c r="S45" s="218"/>
      <c r="T45" s="218"/>
      <c r="U45" s="218"/>
      <c r="V45" s="218"/>
      <c r="W45" s="218"/>
      <c r="X45" s="218"/>
      <c r="Y45" s="218"/>
      <c r="Z45" s="218"/>
      <c r="AA45" s="218"/>
      <c r="AB45" s="218"/>
      <c r="AC45" s="218"/>
      <c r="AD45" s="218"/>
      <c r="AE45" s="218"/>
      <c r="AF45" s="218"/>
      <c r="AG45" s="219"/>
    </row>
    <row r="46" spans="1:36" ht="14.25" hidden="1" customHeight="1">
      <c r="A46"/>
      <c r="B46"/>
      <c r="F46"/>
      <c r="G46"/>
      <c r="H46"/>
      <c r="I46"/>
      <c r="J46"/>
    </row>
    <row r="47" spans="1:36" ht="30.75" customHeight="1">
      <c r="F47" s="273" t="s">
        <v>4071</v>
      </c>
      <c r="G47" s="273"/>
      <c r="H47" s="273"/>
      <c r="I47" s="273"/>
      <c r="J47" s="273"/>
      <c r="K47" s="273"/>
      <c r="L47" s="273"/>
      <c r="M47" s="273"/>
      <c r="N47" s="273"/>
      <c r="O47" s="274"/>
      <c r="P47" s="273"/>
      <c r="Q47" s="273"/>
      <c r="R47" s="273"/>
      <c r="S47" s="273"/>
      <c r="T47" s="273"/>
      <c r="U47" s="273"/>
      <c r="V47" s="273"/>
      <c r="W47" s="273"/>
      <c r="X47" s="273"/>
      <c r="Y47" s="273"/>
      <c r="Z47" s="273"/>
      <c r="AA47" s="273"/>
      <c r="AB47" s="273"/>
      <c r="AC47" s="273"/>
      <c r="AD47" s="273"/>
      <c r="AE47" s="273"/>
      <c r="AF47" s="273"/>
      <c r="AG47" s="273"/>
    </row>
    <row r="48" spans="1:36">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row>
    <row r="49" spans="2:33">
      <c r="F49" s="151"/>
      <c r="G49" s="151"/>
      <c r="H49" s="151"/>
      <c r="I49" s="151"/>
      <c r="J49" s="151"/>
      <c r="K49" s="151"/>
      <c r="L49" s="151"/>
      <c r="M49" s="151"/>
      <c r="N49" s="151"/>
      <c r="O49" s="151"/>
      <c r="P49" s="151"/>
      <c r="Q49" s="151"/>
      <c r="R49" s="151"/>
      <c r="S49" s="151"/>
      <c r="T49" s="151"/>
      <c r="U49" s="151"/>
      <c r="V49" s="151"/>
      <c r="W49" s="151"/>
      <c r="X49" s="151"/>
      <c r="Y49" s="151"/>
      <c r="Z49" s="151"/>
      <c r="AA49" s="151"/>
      <c r="AB49" s="151"/>
      <c r="AC49" s="151"/>
      <c r="AD49" s="151"/>
      <c r="AE49" s="151"/>
      <c r="AF49" s="151"/>
      <c r="AG49" s="151"/>
    </row>
    <row r="50" spans="2:33" ht="27.95" customHeight="1">
      <c r="F50" s="258" t="s">
        <v>3119</v>
      </c>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row>
    <row r="51" spans="2:33">
      <c r="F51"/>
      <c r="G51"/>
      <c r="H51"/>
      <c r="I51"/>
      <c r="J51"/>
    </row>
    <row r="52" spans="2:33" ht="24" customHeight="1">
      <c r="B52" s="32" t="s">
        <v>3904</v>
      </c>
      <c r="F52" s="280" t="s">
        <v>3120</v>
      </c>
      <c r="G52" s="281"/>
      <c r="H52" s="282" t="s">
        <v>3121</v>
      </c>
      <c r="I52" s="283"/>
      <c r="J52" s="283"/>
      <c r="K52" s="275" t="s">
        <v>1</v>
      </c>
      <c r="L52" s="276"/>
      <c r="M52" s="276"/>
      <c r="N52" s="276"/>
      <c r="O52" s="277"/>
      <c r="P52" s="275" t="s">
        <v>3123</v>
      </c>
      <c r="Q52" s="276"/>
      <c r="R52" s="276"/>
      <c r="S52" s="276"/>
      <c r="T52" s="276"/>
      <c r="U52" s="277"/>
      <c r="V52" s="275" t="s">
        <v>3122</v>
      </c>
      <c r="W52" s="276"/>
      <c r="X52" s="276"/>
      <c r="Y52" s="276"/>
      <c r="Z52" s="276"/>
      <c r="AA52" s="276"/>
      <c r="AB52" s="276"/>
      <c r="AC52" s="276"/>
      <c r="AD52" s="276"/>
      <c r="AE52" s="277"/>
      <c r="AF52" s="275" t="s">
        <v>159</v>
      </c>
      <c r="AG52" s="276"/>
    </row>
    <row r="53" spans="2:33">
      <c r="F53" s="284">
        <f>+IF(F52="No. de entrega",1,F52+1)</f>
        <v>1</v>
      </c>
      <c r="G53" s="285"/>
      <c r="H53" s="286">
        <v>46219</v>
      </c>
      <c r="I53" s="286"/>
      <c r="J53" s="286"/>
      <c r="K53" s="278" t="s">
        <v>1778</v>
      </c>
      <c r="L53" s="278"/>
      <c r="M53" s="278"/>
      <c r="N53" s="278"/>
      <c r="O53" s="278"/>
      <c r="P53" s="278" t="s">
        <v>1260</v>
      </c>
      <c r="Q53" s="278"/>
      <c r="R53" s="278"/>
      <c r="S53" s="278"/>
      <c r="T53" s="278"/>
      <c r="U53" s="278"/>
      <c r="V53" s="278" t="s">
        <v>8709</v>
      </c>
      <c r="W53" s="278"/>
      <c r="X53" s="278"/>
      <c r="Y53" s="278"/>
      <c r="Z53" s="278"/>
      <c r="AA53" s="278"/>
      <c r="AB53" s="278"/>
      <c r="AC53" s="278"/>
      <c r="AD53" s="278"/>
      <c r="AE53" s="278"/>
      <c r="AF53" s="279">
        <v>100</v>
      </c>
      <c r="AG53" s="279"/>
    </row>
    <row r="54" spans="2:33">
      <c r="F54" s="284">
        <f>+IF(F53="No. de entrega",1,F53+1)</f>
        <v>2</v>
      </c>
      <c r="G54" s="285"/>
      <c r="H54" s="286">
        <v>46219</v>
      </c>
      <c r="I54" s="286"/>
      <c r="J54" s="286"/>
      <c r="K54" s="278" t="s">
        <v>1778</v>
      </c>
      <c r="L54" s="278"/>
      <c r="M54" s="278"/>
      <c r="N54" s="278"/>
      <c r="O54" s="278"/>
      <c r="P54" s="278" t="s">
        <v>1260</v>
      </c>
      <c r="Q54" s="278"/>
      <c r="R54" s="278"/>
      <c r="S54" s="278"/>
      <c r="T54" s="278"/>
      <c r="U54" s="278"/>
      <c r="V54" s="278" t="s">
        <v>8710</v>
      </c>
      <c r="W54" s="278"/>
      <c r="X54" s="278"/>
      <c r="Y54" s="278"/>
      <c r="Z54" s="278"/>
      <c r="AA54" s="278"/>
      <c r="AB54" s="278"/>
      <c r="AC54" s="278"/>
      <c r="AD54" s="278"/>
      <c r="AE54" s="278"/>
      <c r="AF54" s="279">
        <v>498</v>
      </c>
      <c r="AG54" s="279"/>
    </row>
    <row r="55" spans="2:33" ht="6.75" customHeight="1">
      <c r="G55"/>
      <c r="H55"/>
      <c r="I55"/>
      <c r="J55"/>
    </row>
    <row r="56" spans="2:33">
      <c r="F56" s="150" t="s">
        <v>3124</v>
      </c>
      <c r="G56" s="137"/>
      <c r="H56" s="137"/>
      <c r="I56" s="138"/>
      <c r="J56" s="138"/>
      <c r="K56" s="138"/>
      <c r="L56" s="138"/>
      <c r="M56" s="138"/>
      <c r="N56" s="138"/>
      <c r="O56" s="138"/>
      <c r="P56" s="139"/>
    </row>
    <row r="57" spans="2:33">
      <c r="G57"/>
      <c r="H57"/>
      <c r="I57"/>
      <c r="J57"/>
    </row>
    <row r="58" spans="2:33">
      <c r="G58" s="256" t="s">
        <v>3905</v>
      </c>
      <c r="H58" s="256"/>
      <c r="I58" s="256"/>
      <c r="J58" s="256"/>
      <c r="K58" s="256"/>
      <c r="L58" s="256"/>
    </row>
    <row r="59" spans="2:33">
      <c r="G59" s="253">
        <v>1</v>
      </c>
      <c r="H59" s="254"/>
      <c r="I59" s="254"/>
      <c r="J59" s="254"/>
      <c r="K59" s="254"/>
      <c r="L59" s="255"/>
    </row>
    <row r="60" spans="2:33">
      <c r="G60"/>
      <c r="H60"/>
      <c r="I60"/>
      <c r="J60"/>
    </row>
    <row r="61" spans="2:33">
      <c r="G61"/>
      <c r="H61"/>
      <c r="I61"/>
      <c r="J61"/>
    </row>
    <row r="62" spans="2:33" ht="27.95" customHeight="1">
      <c r="F62" s="258" t="s">
        <v>125</v>
      </c>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row>
    <row r="63" spans="2:33">
      <c r="F63" s="21"/>
      <c r="G63" s="21"/>
      <c r="H63" s="21"/>
      <c r="I63" s="21"/>
      <c r="J63" s="21"/>
      <c r="K63" s="21"/>
      <c r="L63" s="21"/>
      <c r="M63" s="21"/>
      <c r="N63" s="22"/>
      <c r="O63" s="22"/>
      <c r="P63" s="22"/>
      <c r="Q63" s="22"/>
    </row>
    <row r="64" spans="2:33">
      <c r="B64" s="32" t="s">
        <v>124</v>
      </c>
      <c r="F64" s="59" t="s">
        <v>126</v>
      </c>
      <c r="G64" s="268" t="s">
        <v>1373</v>
      </c>
      <c r="H64" s="268"/>
      <c r="I64" s="268"/>
      <c r="J64" s="268"/>
      <c r="K64" s="268"/>
      <c r="L64" s="268"/>
      <c r="M64" s="268"/>
      <c r="N64" s="268"/>
      <c r="O64" s="268"/>
      <c r="P64" s="268"/>
      <c r="Q64" s="268"/>
      <c r="R64" s="268"/>
      <c r="S64" s="268"/>
      <c r="T64" s="268"/>
      <c r="U64" s="268"/>
      <c r="V64" s="268"/>
      <c r="W64" s="268"/>
      <c r="X64" s="268"/>
      <c r="Y64" s="268"/>
      <c r="Z64" s="268"/>
      <c r="AA64" s="268"/>
      <c r="AB64" s="268"/>
      <c r="AC64" s="268"/>
      <c r="AD64" s="268"/>
      <c r="AE64" s="271" t="s">
        <v>127</v>
      </c>
      <c r="AF64" s="271"/>
      <c r="AG64" s="271"/>
    </row>
    <row r="65" spans="2:33">
      <c r="F65" s="24">
        <f>+IF(F64="No",1,F64+1)</f>
        <v>1</v>
      </c>
      <c r="G65" s="269" t="s">
        <v>8711</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72">
        <v>5.0000000000000001E-3</v>
      </c>
      <c r="AF65" s="272"/>
      <c r="AG65" s="272"/>
    </row>
    <row r="66" spans="2:33">
      <c r="F66" s="24">
        <f>+IF(F65="No",1,F65+1)</f>
        <v>2</v>
      </c>
      <c r="G66" s="269" t="s">
        <v>8712</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72">
        <v>5.0000000000000001E-3</v>
      </c>
      <c r="AF66" s="272"/>
      <c r="AG66" s="272"/>
    </row>
    <row r="67" spans="2:33">
      <c r="G67" s="270" t="s">
        <v>128</v>
      </c>
      <c r="H67" s="270"/>
      <c r="I67" s="270"/>
      <c r="J67" s="270"/>
      <c r="K67" s="270"/>
      <c r="L67" s="270"/>
      <c r="M67" s="270"/>
      <c r="N67" s="270"/>
      <c r="O67" s="270"/>
      <c r="P67" s="270"/>
      <c r="Q67" s="270"/>
      <c r="R67" s="270"/>
      <c r="S67" s="270"/>
      <c r="T67" s="270"/>
      <c r="U67" s="270"/>
      <c r="V67" s="270"/>
      <c r="W67" s="270"/>
      <c r="X67" s="270"/>
      <c r="Y67" s="270"/>
      <c r="Z67" s="270"/>
      <c r="AA67" s="270"/>
      <c r="AB67" s="270"/>
      <c r="AC67" s="270"/>
      <c r="AD67" s="270"/>
      <c r="AE67" s="266">
        <f ca="1">SUM(AE65:OFFSET(W67,-1,-1))</f>
        <v>0.01</v>
      </c>
      <c r="AF67" s="266"/>
      <c r="AG67" s="266"/>
    </row>
    <row r="68" spans="2:33">
      <c r="G68" s="267" t="s">
        <v>129</v>
      </c>
      <c r="H68" s="267"/>
      <c r="I68" s="267"/>
      <c r="J68" s="267"/>
      <c r="K68" s="267"/>
      <c r="L68" s="267"/>
      <c r="M68" s="21"/>
    </row>
    <row r="69" spans="2:33">
      <c r="G69" s="265">
        <v>1</v>
      </c>
      <c r="H69" s="265"/>
      <c r="I69" s="265"/>
      <c r="J69" s="265"/>
      <c r="K69" s="265"/>
      <c r="L69" s="265"/>
      <c r="M69" s="21"/>
    </row>
    <row r="71" spans="2:33">
      <c r="B71" s="32" t="s">
        <v>139</v>
      </c>
      <c r="F71"/>
      <c r="G71"/>
      <c r="H71"/>
      <c r="I71"/>
      <c r="J71"/>
    </row>
    <row r="72" spans="2:33">
      <c r="F72"/>
      <c r="G72"/>
      <c r="H72"/>
      <c r="I72"/>
      <c r="J72"/>
    </row>
    <row r="73" spans="2:33">
      <c r="F73"/>
      <c r="G73"/>
      <c r="H73"/>
      <c r="I73"/>
      <c r="J73"/>
    </row>
    <row r="74" spans="2:33">
      <c r="F74"/>
      <c r="G74"/>
      <c r="H74"/>
      <c r="I74"/>
      <c r="J74"/>
    </row>
    <row r="75" spans="2:33">
      <c r="F75"/>
      <c r="G75"/>
      <c r="H75"/>
      <c r="I75"/>
      <c r="J75"/>
    </row>
    <row r="76" spans="2:33">
      <c r="F76"/>
      <c r="G76"/>
      <c r="H76"/>
      <c r="I76"/>
      <c r="J76"/>
    </row>
    <row r="77" spans="2:33">
      <c r="F77" s="26"/>
      <c r="G77" s="26"/>
      <c r="H77"/>
      <c r="I77" s="26"/>
      <c r="J77" s="26"/>
      <c r="K77" s="26"/>
      <c r="L77" s="26"/>
      <c r="M77" s="26"/>
      <c r="N77" s="26"/>
      <c r="O77" s="26"/>
      <c r="P77" s="26"/>
      <c r="Q77" s="26"/>
      <c r="R77" s="26"/>
      <c r="S77" s="26"/>
      <c r="T77" s="26"/>
      <c r="U77" s="26"/>
      <c r="V77" s="26"/>
      <c r="W77" s="26"/>
      <c r="X77" s="26"/>
      <c r="Y77" s="26"/>
      <c r="Z77" s="26"/>
      <c r="AA77" s="26"/>
      <c r="AB77" s="26"/>
    </row>
    <row r="78" spans="2:33">
      <c r="F78" s="26"/>
      <c r="G78" s="26"/>
      <c r="H78"/>
      <c r="I78" s="26"/>
      <c r="J78" s="26"/>
      <c r="K78" s="26"/>
      <c r="L78" s="26"/>
      <c r="M78" s="26"/>
      <c r="N78" s="26"/>
      <c r="O78" s="26"/>
      <c r="P78" s="26"/>
      <c r="Q78" s="26"/>
      <c r="R78" s="26"/>
      <c r="S78" s="26"/>
      <c r="T78" s="26"/>
      <c r="U78" s="26"/>
      <c r="V78" s="26"/>
      <c r="W78" s="26"/>
      <c r="X78" s="26"/>
      <c r="Y78" s="26"/>
      <c r="Z78" s="26"/>
      <c r="AA78" s="26"/>
      <c r="AB78" s="26"/>
    </row>
    <row r="81" spans="6:10">
      <c r="F81" s="21"/>
    </row>
    <row r="82" spans="6:10">
      <c r="F82" s="21"/>
    </row>
    <row r="90" spans="6:10">
      <c r="F90"/>
      <c r="G90"/>
      <c r="H90"/>
      <c r="I90"/>
      <c r="J90"/>
    </row>
    <row r="91" spans="6:10">
      <c r="F91"/>
      <c r="G91"/>
      <c r="H91"/>
      <c r="I91"/>
      <c r="J91"/>
    </row>
    <row r="92" spans="6:10">
      <c r="F92"/>
      <c r="G92"/>
      <c r="H92"/>
      <c r="I92"/>
      <c r="J92"/>
    </row>
    <row r="93" spans="6:10">
      <c r="F93"/>
      <c r="G93"/>
      <c r="H93"/>
      <c r="I93"/>
      <c r="J93"/>
    </row>
    <row r="94" spans="6:10">
      <c r="F94"/>
      <c r="G94"/>
      <c r="H94"/>
      <c r="I94"/>
      <c r="J94"/>
    </row>
    <row r="95" spans="6:10">
      <c r="F95"/>
      <c r="G95"/>
      <c r="H95"/>
      <c r="I95"/>
      <c r="J95"/>
    </row>
    <row r="96" spans="6:10">
      <c r="F96"/>
      <c r="G96"/>
      <c r="H96"/>
      <c r="I96"/>
      <c r="J96"/>
    </row>
    <row r="97" spans="6:10">
      <c r="F97"/>
      <c r="G97"/>
      <c r="H97"/>
      <c r="I97"/>
      <c r="J97"/>
    </row>
    <row r="98" spans="6:10">
      <c r="F98"/>
      <c r="G98"/>
      <c r="H98"/>
      <c r="I98"/>
      <c r="J98"/>
    </row>
    <row r="99" spans="6:10">
      <c r="F99"/>
      <c r="G99"/>
      <c r="H99"/>
      <c r="I99"/>
      <c r="J99"/>
    </row>
    <row r="100" spans="6:10">
      <c r="F100"/>
      <c r="G100"/>
      <c r="H100"/>
      <c r="I100"/>
      <c r="J100"/>
    </row>
    <row r="101" spans="6:10">
      <c r="F101"/>
      <c r="G101"/>
      <c r="H101"/>
      <c r="I101"/>
      <c r="J101"/>
    </row>
    <row r="102" spans="6:10">
      <c r="F102"/>
      <c r="G102"/>
      <c r="H102"/>
      <c r="I102"/>
      <c r="J102"/>
    </row>
    <row r="103" spans="6:10">
      <c r="F103"/>
      <c r="G103"/>
      <c r="H103"/>
      <c r="I103"/>
      <c r="J103"/>
    </row>
    <row r="104" spans="6:10">
      <c r="F104"/>
      <c r="G104"/>
      <c r="H104"/>
      <c r="I104"/>
      <c r="J104"/>
    </row>
    <row r="105" spans="6:10">
      <c r="F105"/>
      <c r="G105"/>
      <c r="H105"/>
      <c r="I105"/>
      <c r="J105"/>
    </row>
    <row r="106" spans="6:10">
      <c r="F106"/>
      <c r="G106"/>
      <c r="H106"/>
      <c r="I106"/>
      <c r="J106"/>
    </row>
    <row r="107" spans="6:10">
      <c r="F107"/>
      <c r="G107"/>
      <c r="H107"/>
      <c r="I107"/>
      <c r="J107"/>
    </row>
    <row r="108" spans="6:10">
      <c r="F108"/>
      <c r="G108"/>
      <c r="H108"/>
      <c r="I108"/>
      <c r="J108"/>
    </row>
    <row r="109" spans="6:10">
      <c r="F109"/>
      <c r="G109"/>
      <c r="H109"/>
      <c r="I109"/>
      <c r="J109"/>
    </row>
    <row r="110" spans="6:10">
      <c r="F110"/>
      <c r="G110"/>
      <c r="H110"/>
      <c r="I110"/>
      <c r="J110"/>
    </row>
    <row r="111" spans="6:10">
      <c r="F111"/>
      <c r="G111"/>
      <c r="H111"/>
      <c r="I111"/>
      <c r="J111"/>
    </row>
    <row r="112" spans="6:10">
      <c r="F112"/>
      <c r="G112"/>
      <c r="H112"/>
      <c r="I112"/>
      <c r="J112"/>
    </row>
    <row r="113" spans="6:10">
      <c r="F113"/>
      <c r="G113"/>
      <c r="H113"/>
      <c r="I113"/>
      <c r="J113"/>
    </row>
    <row r="114" spans="6:10">
      <c r="F114"/>
      <c r="G114"/>
      <c r="H114"/>
      <c r="I114"/>
      <c r="J114"/>
    </row>
    <row r="115" spans="6:10">
      <c r="F115"/>
      <c r="G115"/>
      <c r="H115"/>
      <c r="I115"/>
      <c r="J115"/>
    </row>
    <row r="116" spans="6:10">
      <c r="F116"/>
      <c r="G116"/>
      <c r="H116"/>
      <c r="I116"/>
      <c r="J116"/>
    </row>
    <row r="117" spans="6:10">
      <c r="F117"/>
      <c r="G117"/>
      <c r="H117"/>
      <c r="I117"/>
      <c r="J117"/>
    </row>
    <row r="118" spans="6:10">
      <c r="F118"/>
      <c r="G118"/>
      <c r="H118"/>
      <c r="I118"/>
      <c r="J118"/>
    </row>
    <row r="119" spans="6:10">
      <c r="F119"/>
      <c r="G119"/>
      <c r="H119"/>
      <c r="I119"/>
      <c r="J119"/>
    </row>
    <row r="120" spans="6:10">
      <c r="F120"/>
      <c r="G120"/>
      <c r="H120"/>
      <c r="I120"/>
      <c r="J120"/>
    </row>
    <row r="121" spans="6:10">
      <c r="F121"/>
      <c r="G121"/>
      <c r="H121"/>
      <c r="I121"/>
      <c r="J121"/>
    </row>
    <row r="122" spans="6:10">
      <c r="F122"/>
      <c r="G122"/>
      <c r="H122"/>
      <c r="I122"/>
      <c r="J122"/>
    </row>
    <row r="123" spans="6:10">
      <c r="F123"/>
      <c r="G123"/>
      <c r="H123"/>
      <c r="I123"/>
      <c r="J123"/>
    </row>
    <row r="124" spans="6:10">
      <c r="F124"/>
      <c r="G124"/>
      <c r="H124"/>
      <c r="I124"/>
      <c r="J124"/>
    </row>
    <row r="125" spans="6:10">
      <c r="F125"/>
      <c r="G125"/>
      <c r="H125"/>
      <c r="I125"/>
      <c r="J125"/>
    </row>
    <row r="126" spans="6:10">
      <c r="F126"/>
      <c r="G126"/>
      <c r="H126"/>
      <c r="I126"/>
      <c r="J126"/>
    </row>
    <row r="127" spans="6:10">
      <c r="F127"/>
      <c r="G127"/>
      <c r="H127"/>
      <c r="I127"/>
      <c r="J127"/>
    </row>
    <row r="128" spans="6:10">
      <c r="F128"/>
      <c r="G128"/>
      <c r="H128"/>
      <c r="I128"/>
      <c r="J128"/>
    </row>
    <row r="129" spans="6:10">
      <c r="F129"/>
      <c r="G129"/>
      <c r="H129"/>
      <c r="I129"/>
      <c r="J129"/>
    </row>
    <row r="130" spans="6:10">
      <c r="F130"/>
      <c r="G130"/>
      <c r="H130"/>
      <c r="I130"/>
      <c r="J130"/>
    </row>
    <row r="131" spans="6:10">
      <c r="F131"/>
      <c r="G131"/>
      <c r="H131"/>
      <c r="I131"/>
      <c r="J131"/>
    </row>
    <row r="132" spans="6:10">
      <c r="F132"/>
      <c r="G132"/>
      <c r="H132"/>
      <c r="I132"/>
      <c r="J132"/>
    </row>
    <row r="133" spans="6:10">
      <c r="F133"/>
      <c r="G133"/>
      <c r="H133"/>
      <c r="I133"/>
      <c r="J133"/>
    </row>
    <row r="134" spans="6:10">
      <c r="F134"/>
      <c r="G134"/>
      <c r="H134"/>
      <c r="I134"/>
      <c r="J134"/>
    </row>
    <row r="135" spans="6:10">
      <c r="F135"/>
      <c r="G135"/>
      <c r="H135"/>
      <c r="I135"/>
      <c r="J135"/>
    </row>
    <row r="136" spans="6:10">
      <c r="F136"/>
      <c r="G136"/>
      <c r="H136"/>
      <c r="I136"/>
      <c r="J136"/>
    </row>
    <row r="137" spans="6:10">
      <c r="F137"/>
      <c r="G137"/>
      <c r="H137"/>
      <c r="I137"/>
      <c r="J137"/>
    </row>
    <row r="138" spans="6:10">
      <c r="F138"/>
      <c r="G138"/>
      <c r="H138"/>
      <c r="I138"/>
      <c r="J138"/>
    </row>
    <row r="139" spans="6:10">
      <c r="F139"/>
      <c r="G139"/>
      <c r="H139"/>
      <c r="I139"/>
      <c r="J139"/>
    </row>
    <row r="140" spans="6:10">
      <c r="F140"/>
      <c r="G140"/>
      <c r="H140"/>
      <c r="I140"/>
      <c r="J140"/>
    </row>
    <row r="141" spans="6:10">
      <c r="F141"/>
      <c r="G141"/>
      <c r="H141"/>
      <c r="I141"/>
      <c r="J141"/>
    </row>
    <row r="142" spans="6:10">
      <c r="F142"/>
      <c r="G142"/>
      <c r="H142"/>
      <c r="I142"/>
      <c r="J142"/>
    </row>
    <row r="143" spans="6:10">
      <c r="F143"/>
      <c r="G143"/>
      <c r="H143"/>
      <c r="I143"/>
      <c r="J143"/>
    </row>
    <row r="144" spans="6:10">
      <c r="F144"/>
      <c r="G144"/>
      <c r="H144"/>
      <c r="I144"/>
      <c r="J144"/>
    </row>
    <row r="145" spans="6:10">
      <c r="F145"/>
      <c r="G145"/>
      <c r="H145"/>
      <c r="I145"/>
      <c r="J145"/>
    </row>
    <row r="146" spans="6:10">
      <c r="F146"/>
      <c r="G146"/>
      <c r="H146"/>
      <c r="I146"/>
      <c r="J146"/>
    </row>
    <row r="147" spans="6:10">
      <c r="F147"/>
      <c r="G147"/>
      <c r="H147"/>
      <c r="I147"/>
      <c r="J147"/>
    </row>
    <row r="148" spans="6:10">
      <c r="F148"/>
      <c r="G148"/>
      <c r="H148"/>
      <c r="I148"/>
      <c r="J148"/>
    </row>
    <row r="149" spans="6:10">
      <c r="F149"/>
      <c r="G149"/>
      <c r="H149"/>
      <c r="I149"/>
      <c r="J149"/>
    </row>
    <row r="150" spans="6:10">
      <c r="F150"/>
      <c r="G150"/>
      <c r="H150"/>
      <c r="I150"/>
      <c r="J150"/>
    </row>
    <row r="151" spans="6:10">
      <c r="F151"/>
      <c r="G151"/>
      <c r="H151"/>
      <c r="I151"/>
      <c r="J151"/>
    </row>
    <row r="152" spans="6:10">
      <c r="F152"/>
      <c r="G152"/>
      <c r="H152"/>
      <c r="I152"/>
      <c r="J152"/>
    </row>
    <row r="153" spans="6:10">
      <c r="F153"/>
      <c r="G153"/>
      <c r="H153"/>
      <c r="I153"/>
      <c r="J153"/>
    </row>
    <row r="154" spans="6:10">
      <c r="F154"/>
      <c r="G154"/>
      <c r="H154"/>
      <c r="I154"/>
      <c r="J154"/>
    </row>
    <row r="155" spans="6:10">
      <c r="F155"/>
      <c r="G155"/>
      <c r="H155"/>
      <c r="I155"/>
      <c r="J155"/>
    </row>
    <row r="156" spans="6:10">
      <c r="F156"/>
      <c r="G156"/>
      <c r="H156"/>
      <c r="I156"/>
      <c r="J156"/>
    </row>
    <row r="157" spans="6:10">
      <c r="F157"/>
      <c r="G157"/>
      <c r="H157"/>
      <c r="I157"/>
      <c r="J157"/>
    </row>
    <row r="158" spans="6:10">
      <c r="F158"/>
      <c r="G158"/>
      <c r="H158"/>
      <c r="I158"/>
      <c r="J158"/>
    </row>
    <row r="159" spans="6:10">
      <c r="F159"/>
      <c r="G159"/>
      <c r="H159"/>
      <c r="I159"/>
      <c r="J159"/>
    </row>
    <row r="160" spans="6:10">
      <c r="F160"/>
      <c r="G160"/>
      <c r="H160"/>
      <c r="I160"/>
      <c r="J160"/>
    </row>
    <row r="161" spans="6:10">
      <c r="F161"/>
      <c r="G161"/>
      <c r="H161"/>
      <c r="I161"/>
      <c r="J161"/>
    </row>
    <row r="162" spans="6:10">
      <c r="F162"/>
      <c r="G162"/>
      <c r="H162"/>
      <c r="I162"/>
      <c r="J162"/>
    </row>
    <row r="163" spans="6:10">
      <c r="F163"/>
      <c r="G163"/>
      <c r="H163"/>
      <c r="I163"/>
      <c r="J163"/>
    </row>
    <row r="164" spans="6:10">
      <c r="F164"/>
      <c r="G164"/>
      <c r="H164"/>
      <c r="I164"/>
      <c r="J164"/>
    </row>
    <row r="165" spans="6:10">
      <c r="F165"/>
      <c r="G165"/>
      <c r="H165"/>
      <c r="I165"/>
      <c r="J165"/>
    </row>
    <row r="166" spans="6:10">
      <c r="F166"/>
      <c r="G166"/>
      <c r="H166"/>
      <c r="I166"/>
      <c r="J166"/>
    </row>
    <row r="167" spans="6:10">
      <c r="F167"/>
      <c r="G167"/>
      <c r="H167"/>
      <c r="I167"/>
      <c r="J167"/>
    </row>
    <row r="168" spans="6:10">
      <c r="F168"/>
      <c r="G168"/>
      <c r="H168"/>
      <c r="I168"/>
      <c r="J168"/>
    </row>
    <row r="169" spans="6:10">
      <c r="F169"/>
      <c r="G169"/>
      <c r="H169"/>
      <c r="I169"/>
      <c r="J169"/>
    </row>
    <row r="170" spans="6:10">
      <c r="F170"/>
      <c r="G170"/>
      <c r="H170"/>
      <c r="I170"/>
      <c r="J170"/>
    </row>
    <row r="171" spans="6:10">
      <c r="F171"/>
      <c r="G171"/>
      <c r="H171"/>
      <c r="I171"/>
      <c r="J171"/>
    </row>
    <row r="172" spans="6:10">
      <c r="F172"/>
      <c r="G172"/>
      <c r="H172"/>
      <c r="I172"/>
      <c r="J172"/>
    </row>
    <row r="173" spans="6:10">
      <c r="F173"/>
      <c r="G173"/>
      <c r="H173"/>
      <c r="I173"/>
      <c r="J173"/>
    </row>
    <row r="174" spans="6:10">
      <c r="F174"/>
      <c r="G174"/>
      <c r="H174"/>
      <c r="I174"/>
      <c r="J174"/>
    </row>
    <row r="175" spans="6:10">
      <c r="F175"/>
      <c r="G175"/>
      <c r="H175"/>
      <c r="I175"/>
      <c r="J175"/>
    </row>
    <row r="176" spans="6:10">
      <c r="F176"/>
      <c r="G176"/>
      <c r="H176"/>
      <c r="I176"/>
      <c r="J176"/>
    </row>
    <row r="177" spans="6:10">
      <c r="F177"/>
      <c r="G177"/>
      <c r="H177"/>
      <c r="I177"/>
      <c r="J177"/>
    </row>
    <row r="178" spans="6:10">
      <c r="F178"/>
      <c r="G178"/>
      <c r="H178"/>
      <c r="I178"/>
      <c r="J178"/>
    </row>
    <row r="179" spans="6:10">
      <c r="F179"/>
      <c r="G179"/>
      <c r="H179"/>
      <c r="I179"/>
      <c r="J179"/>
    </row>
    <row r="180" spans="6:10">
      <c r="F180"/>
      <c r="G180"/>
      <c r="H180"/>
      <c r="I180"/>
      <c r="J180"/>
    </row>
    <row r="181" spans="6:10">
      <c r="F181"/>
      <c r="G181"/>
      <c r="H181"/>
      <c r="I181"/>
      <c r="J181"/>
    </row>
    <row r="182" spans="6:10">
      <c r="F182"/>
      <c r="G182"/>
      <c r="H182"/>
      <c r="I182"/>
      <c r="J182"/>
    </row>
    <row r="183" spans="6:10">
      <c r="F183"/>
      <c r="G183"/>
      <c r="H183"/>
      <c r="I183"/>
      <c r="J183"/>
    </row>
    <row r="184" spans="6:10">
      <c r="F184"/>
      <c r="G184"/>
      <c r="H184"/>
      <c r="I184"/>
      <c r="J184"/>
    </row>
    <row r="185" spans="6:10">
      <c r="F185"/>
      <c r="G185"/>
      <c r="H185"/>
      <c r="I185"/>
      <c r="J185"/>
    </row>
    <row r="186" spans="6:10">
      <c r="F186"/>
      <c r="G186"/>
      <c r="H186"/>
      <c r="I186"/>
      <c r="J186"/>
    </row>
    <row r="187" spans="6:10">
      <c r="F187"/>
      <c r="G187"/>
      <c r="H187"/>
      <c r="I187"/>
      <c r="J187"/>
    </row>
    <row r="188" spans="6:10">
      <c r="F188"/>
      <c r="G188"/>
      <c r="H188"/>
      <c r="I188"/>
      <c r="J188"/>
    </row>
    <row r="189" spans="6:10">
      <c r="F189"/>
      <c r="G189"/>
      <c r="H189"/>
      <c r="I189"/>
      <c r="J189"/>
    </row>
    <row r="190" spans="6:10">
      <c r="F190"/>
      <c r="G190"/>
      <c r="H190"/>
      <c r="I190"/>
      <c r="J190"/>
    </row>
    <row r="191" spans="6:10">
      <c r="F191"/>
      <c r="G191"/>
      <c r="H191"/>
      <c r="I191"/>
      <c r="J191"/>
    </row>
    <row r="192" spans="6:10">
      <c r="F192"/>
      <c r="G192"/>
      <c r="H192"/>
      <c r="I192"/>
      <c r="J192"/>
    </row>
    <row r="193" spans="6:10">
      <c r="F193"/>
      <c r="G193"/>
      <c r="H193"/>
      <c r="I193"/>
      <c r="J193"/>
    </row>
    <row r="194" spans="6:10">
      <c r="F194"/>
      <c r="G194"/>
      <c r="H194"/>
      <c r="I194"/>
      <c r="J194"/>
    </row>
    <row r="195" spans="6:10">
      <c r="F195"/>
      <c r="G195"/>
      <c r="H195"/>
      <c r="I195"/>
      <c r="J195"/>
    </row>
    <row r="196" spans="6:10">
      <c r="F196"/>
      <c r="G196"/>
      <c r="H196"/>
      <c r="I196"/>
      <c r="J196"/>
    </row>
    <row r="197" spans="6:10">
      <c r="F197"/>
      <c r="G197"/>
      <c r="H197"/>
      <c r="I197"/>
      <c r="J197"/>
    </row>
    <row r="198" spans="6:10">
      <c r="F198"/>
      <c r="G198"/>
      <c r="H198"/>
      <c r="I198"/>
      <c r="J198"/>
    </row>
    <row r="199" spans="6:10">
      <c r="F199"/>
      <c r="G199"/>
      <c r="H199"/>
      <c r="I199"/>
      <c r="J199"/>
    </row>
    <row r="200" spans="6:10">
      <c r="F200"/>
      <c r="G200"/>
      <c r="H200"/>
      <c r="I200"/>
      <c r="J200"/>
    </row>
    <row r="201" spans="6:10">
      <c r="F201"/>
      <c r="G201"/>
      <c r="H201"/>
      <c r="I201"/>
      <c r="J201"/>
    </row>
    <row r="202" spans="6:10">
      <c r="F202"/>
      <c r="G202"/>
      <c r="H202"/>
      <c r="I202"/>
      <c r="J202"/>
    </row>
    <row r="203" spans="6:10">
      <c r="F203"/>
      <c r="G203"/>
      <c r="H203"/>
      <c r="I203"/>
      <c r="J203"/>
    </row>
    <row r="204" spans="6:10">
      <c r="F204"/>
      <c r="G204"/>
      <c r="H204"/>
      <c r="I204"/>
      <c r="J204"/>
    </row>
    <row r="205" spans="6:10">
      <c r="F205"/>
      <c r="G205"/>
      <c r="H205"/>
      <c r="I205"/>
      <c r="J205"/>
    </row>
    <row r="206" spans="6:10">
      <c r="F206"/>
      <c r="G206"/>
      <c r="H206"/>
      <c r="I206"/>
      <c r="J206"/>
    </row>
    <row r="207" spans="6:10">
      <c r="F207"/>
      <c r="G207"/>
      <c r="H207"/>
      <c r="I207"/>
      <c r="J207"/>
    </row>
    <row r="208" spans="6:10">
      <c r="F208"/>
      <c r="G208"/>
      <c r="H208"/>
      <c r="I208"/>
      <c r="J208"/>
    </row>
    <row r="209" spans="6:10">
      <c r="F209"/>
      <c r="G209"/>
      <c r="H209"/>
      <c r="I209"/>
      <c r="J209"/>
    </row>
    <row r="210" spans="6:10">
      <c r="F210"/>
      <c r="G210"/>
      <c r="H210"/>
      <c r="I210"/>
      <c r="J210"/>
    </row>
    <row r="211" spans="6:10">
      <c r="F211"/>
      <c r="G211"/>
      <c r="H211"/>
      <c r="I211"/>
      <c r="J211"/>
    </row>
    <row r="212" spans="6:10">
      <c r="F212"/>
      <c r="G212"/>
      <c r="H212"/>
      <c r="I212"/>
      <c r="J212"/>
    </row>
    <row r="213" spans="6:10">
      <c r="F213"/>
      <c r="G213"/>
      <c r="H213"/>
      <c r="I213"/>
      <c r="J213"/>
    </row>
    <row r="214" spans="6:10">
      <c r="F214"/>
      <c r="G214"/>
      <c r="H214"/>
      <c r="I214"/>
      <c r="J214"/>
    </row>
    <row r="215" spans="6:10">
      <c r="F215"/>
      <c r="G215"/>
      <c r="H215"/>
      <c r="I215"/>
      <c r="J215"/>
    </row>
    <row r="216" spans="6:10">
      <c r="F216"/>
      <c r="G216"/>
      <c r="H216"/>
      <c r="I216"/>
      <c r="J216"/>
    </row>
    <row r="217" spans="6:10">
      <c r="F217"/>
      <c r="G217"/>
      <c r="H217"/>
      <c r="I217"/>
      <c r="J217"/>
    </row>
    <row r="218" spans="6:10">
      <c r="F218"/>
      <c r="G218"/>
      <c r="H218"/>
      <c r="I218"/>
      <c r="J218"/>
    </row>
    <row r="219" spans="6:10">
      <c r="F219"/>
      <c r="G219"/>
      <c r="H219"/>
      <c r="I219"/>
      <c r="J219"/>
    </row>
    <row r="220" spans="6:10">
      <c r="F220"/>
      <c r="G220"/>
      <c r="H220"/>
      <c r="I220"/>
      <c r="J220"/>
    </row>
    <row r="221" spans="6:10">
      <c r="F221"/>
      <c r="G221"/>
      <c r="H221"/>
      <c r="I221"/>
      <c r="J221"/>
    </row>
    <row r="222" spans="6:10">
      <c r="F222"/>
      <c r="G222"/>
      <c r="H222"/>
      <c r="I222"/>
      <c r="J222"/>
    </row>
    <row r="223" spans="6:10">
      <c r="F223"/>
      <c r="G223"/>
      <c r="H223"/>
      <c r="I223"/>
      <c r="J223"/>
    </row>
    <row r="224" spans="6:10">
      <c r="F224"/>
      <c r="G224"/>
      <c r="H224"/>
      <c r="I224"/>
      <c r="J224"/>
    </row>
  </sheetData>
  <sheetProtection algorithmName="SHA-512" hashValue="me2TxwBYLHVL+0Un33aGchWzUKrrrQNuk7okZ95OviPuIZ+iB2YLe8g0bXaWC+4We9DMP9AERysNnhB3xT6kAw==" saltValue="E8A/yMiWmfzs228yUa8ocA==" spinCount="100000" sheet="1" objects="1" scenarios="1"/>
  <mergeCells count="98">
    <mergeCell ref="V54:AE54"/>
    <mergeCell ref="AF54:AG54"/>
    <mergeCell ref="G66:AD66"/>
    <mergeCell ref="AE66:AG66"/>
    <mergeCell ref="S33:U33"/>
    <mergeCell ref="S34:U34"/>
    <mergeCell ref="F54:G54"/>
    <mergeCell ref="H54:J54"/>
    <mergeCell ref="K54:O54"/>
    <mergeCell ref="P54:U54"/>
    <mergeCell ref="M33:O33"/>
    <mergeCell ref="P33:R33"/>
    <mergeCell ref="J34:L34"/>
    <mergeCell ref="M34:O34"/>
    <mergeCell ref="P34:R34"/>
    <mergeCell ref="G33:I33"/>
    <mergeCell ref="T12:X12"/>
    <mergeCell ref="F14:J14"/>
    <mergeCell ref="K18:S18"/>
    <mergeCell ref="F18:J18"/>
    <mergeCell ref="T14:X14"/>
    <mergeCell ref="K16:S16"/>
    <mergeCell ref="T16:X16"/>
    <mergeCell ref="F16:J16"/>
    <mergeCell ref="J33:L33"/>
    <mergeCell ref="A5:A7"/>
    <mergeCell ref="A8:A9"/>
    <mergeCell ref="F12:J12"/>
    <mergeCell ref="K12:S12"/>
    <mergeCell ref="A10:A11"/>
    <mergeCell ref="A12:A13"/>
    <mergeCell ref="A20:A21"/>
    <mergeCell ref="A16:A17"/>
    <mergeCell ref="A18:A19"/>
    <mergeCell ref="A14:A15"/>
    <mergeCell ref="F47:AG48"/>
    <mergeCell ref="V52:AE52"/>
    <mergeCell ref="V53:AE53"/>
    <mergeCell ref="P52:U52"/>
    <mergeCell ref="P53:U53"/>
    <mergeCell ref="K52:O52"/>
    <mergeCell ref="K53:O53"/>
    <mergeCell ref="AF53:AG53"/>
    <mergeCell ref="F50:AG50"/>
    <mergeCell ref="F52:G52"/>
    <mergeCell ref="H52:J52"/>
    <mergeCell ref="AF52:AG52"/>
    <mergeCell ref="F53:G53"/>
    <mergeCell ref="H53:J53"/>
    <mergeCell ref="G69:L69"/>
    <mergeCell ref="G58:L58"/>
    <mergeCell ref="G59:L59"/>
    <mergeCell ref="F62:AG62"/>
    <mergeCell ref="AE67:AG67"/>
    <mergeCell ref="G68:L68"/>
    <mergeCell ref="G64:AD64"/>
    <mergeCell ref="G65:AD65"/>
    <mergeCell ref="G67:AD67"/>
    <mergeCell ref="AE64:AG64"/>
    <mergeCell ref="AE65:AG65"/>
    <mergeCell ref="F1:AG2"/>
    <mergeCell ref="K14:S14"/>
    <mergeCell ref="G39:L39"/>
    <mergeCell ref="G38:L38"/>
    <mergeCell ref="L3:AA4"/>
    <mergeCell ref="F20:AG20"/>
    <mergeCell ref="F5:AG5"/>
    <mergeCell ref="F10:AG10"/>
    <mergeCell ref="Y12:AG12"/>
    <mergeCell ref="Y14:AG14"/>
    <mergeCell ref="F3:K3"/>
    <mergeCell ref="F4:K4"/>
    <mergeCell ref="G34:I34"/>
    <mergeCell ref="AB22:AD23"/>
    <mergeCell ref="I22:L23"/>
    <mergeCell ref="Y16:AG16"/>
    <mergeCell ref="AE22:AG23"/>
    <mergeCell ref="I28:K29"/>
    <mergeCell ref="A24:A25"/>
    <mergeCell ref="F25:AG25"/>
    <mergeCell ref="F22:H23"/>
    <mergeCell ref="N22:P23"/>
    <mergeCell ref="Q22:S23"/>
    <mergeCell ref="U22:W23"/>
    <mergeCell ref="X22:Z23"/>
    <mergeCell ref="L28:AG29"/>
    <mergeCell ref="F28:H29"/>
    <mergeCell ref="A22:A23"/>
    <mergeCell ref="A26:A27"/>
    <mergeCell ref="F36:X36"/>
    <mergeCell ref="F42:N42"/>
    <mergeCell ref="F43:N43"/>
    <mergeCell ref="F44:N44"/>
    <mergeCell ref="F45:N45"/>
    <mergeCell ref="O44:AG44"/>
    <mergeCell ref="O45:AG45"/>
    <mergeCell ref="O42:AG42"/>
    <mergeCell ref="O43:AG43"/>
  </mergeCells>
  <dataValidations count="20">
    <dataValidation type="whole" allowBlank="1" showInputMessage="1" showErrorMessage="1" errorTitle="Teléfono de contacto" error="Por favor digite el teléfono de contacto." sqref="Y16:AG16" xr:uid="{8EED0B90-33E7-4EF4-87C5-3A0474353779}">
      <formula1>0</formula1>
      <formula2>999999999999</formula2>
    </dataValidation>
    <dataValidation type="custom" allowBlank="1" showInputMessage="1" showErrorMessage="1" errorTitle="Correo" error="Por favor ingrese un correo que contenga @" sqref="K18:S18" xr:uid="{436F777B-9D1E-4E02-B8E9-3C24EB34F9B4}">
      <formula1>SEARCH("@",$K$18)&gt;=0</formula1>
    </dataValidation>
    <dataValidation type="whole" allowBlank="1" showInputMessage="1" showErrorMessage="1" errorTitle="Nit" error="Por favor digite el NIT sin digito de verificación._x000a__x000a_Tenga en cuenta que como máximo se permiten 15 caracteres" sqref="Y12:AG12" xr:uid="{5A8F2137-25F3-42F6-AE0F-6A719A90AEFF}">
      <formula1>0</formula1>
      <formula2>999999999999999</formula2>
    </dataValidation>
    <dataValidation type="list" allowBlank="1" showInputMessage="1" showErrorMessage="1" sqref="N63:Q63" xr:uid="{EEB2FEC0-3059-40CE-95E1-122DE6640770}">
      <formula1>A1_Lista_SF</formula1>
    </dataValidation>
    <dataValidation type="whole" allowBlank="1" showInputMessage="1" showErrorMessage="1" errorTitle="Filas a agregar/eliminar" error="Por favor ingrese un número entre 1 y 100" sqref="G39:L39 G59:L59" xr:uid="{ACE88425-C32F-4FB6-9E29-B8A3A0587881}">
      <formula1>1</formula1>
      <formula2>100</formula2>
    </dataValidation>
    <dataValidation type="whole" allowBlank="1" showInputMessage="1" showErrorMessage="1" errorTitle="Filas a agregar/eliminar" error="Por favor ingrese un número entre 1 y 100" sqref="G69:L69" xr:uid="{4013067F-4C47-4999-850F-B1B3698F86FB}">
      <formula1>1</formula1>
      <formula2>50</formula2>
    </dataValidation>
    <dataValidation type="list" allowBlank="1" showInputMessage="1" showErrorMessage="1" sqref="Q22:S23" xr:uid="{19092DCE-1EB5-4869-8B6C-B19F7BA71E86}">
      <formula1>"SI,NO"</formula1>
    </dataValidation>
    <dataValidation type="list" allowBlank="1" showInputMessage="1" showErrorMessage="1" sqref="I28:K29" xr:uid="{3922C536-5C72-4FCC-89CF-9AEC13A87BAD}">
      <formula1>L3_cod_raiz_productos</formula1>
    </dataValidation>
    <dataValidation type="list" allowBlank="1" showInputMessage="1" showErrorMessage="1" sqref="X22:Z23" xr:uid="{40B6B791-3392-4103-BE5E-C214A25609E6}">
      <formula1>L3_region</formula1>
    </dataValidation>
    <dataValidation type="list" allowBlank="1" showInputMessage="1" showErrorMessage="1" sqref="I22:L23" xr:uid="{F274AA95-6EC1-4E16-A2EC-748149C0FEED}">
      <formula1>"COMPRAVENTA,MONTO AGOTABLE"</formula1>
    </dataValidation>
    <dataValidation type="list" allowBlank="1" showInputMessage="1" showErrorMessage="1" sqref="S55" xr:uid="{9EF4FB86-1EC9-4676-BF7B-84AFEEF5721D}">
      <formula1>Deptos</formula1>
    </dataValidation>
    <dataValidation type="whole" operator="greaterThan" allowBlank="1" showInputMessage="1" showErrorMessage="1" errorTitle="Error" error="Valor no válido" sqref="AB55 AF53:AF54" xr:uid="{15569035-D73E-457F-9FAF-EE5AA0835237}">
      <formula1>0</formula1>
    </dataValidation>
    <dataValidation type="list" allowBlank="1" showInputMessage="1" showErrorMessage="1" sqref="K53:O54" xr:uid="{354304A6-1C30-416F-903F-185CD3B2AD7A}">
      <formula1>departamentos_DIVIPOLA</formula1>
    </dataValidation>
    <dataValidation type="list" allowBlank="1" showInputMessage="1" showErrorMessage="1" sqref="O43:O45" xr:uid="{08431766-CFF6-4CEB-B023-6B7F02A3C6E3}">
      <formula1>"El definido en la epecificación técnica del Producto, Otro definido por la Entidad Compradora según lo señalado en la especificación técnica del Producto (debe anexarlo con la Solicitud de Cotización)"</formula1>
    </dataValidation>
    <dataValidation type="list" allowBlank="1" showInputMessage="1" showErrorMessage="1" sqref="O42" xr:uid="{1A0FF98F-04E5-40F4-97AC-7640F337492D}">
      <formula1>"Si,No. IMPORTANTE: si selecciona esta opción el Proveedor no está obligado a entregar certificados de conformidad ni otras pruebas de laboratorio del producto."</formula1>
    </dataValidation>
    <dataValidation type="decimal" allowBlank="1" showInputMessage="1" showErrorMessage="1" errorTitle="Porcentaje" error="Por favor digite un valor entre 0% y 100%" sqref="AE67" xr:uid="{1A191E59-E16C-4106-BDEB-271FB825B6D5}">
      <formula1>0</formula1>
      <formula2>1</formula2>
    </dataValidation>
    <dataValidation type="custom" operator="greaterThanOrEqual" allowBlank="1" showInputMessage="1" showErrorMessage="1" errorTitle="Error en presupuesto" error="Por favor ingrese un presupuesto válido._x000a__x000a_Tenga presente que el Presupuesto debe ser superior a 1 y con hasta un máximo de dos digitos decimales" sqref="AE22:AG23" xr:uid="{D7CAF3CA-C5AA-4232-ADC6-604A647AFFAC}">
      <formula1>AND(ROUND(AE22,2)=AE22, AE22&gt;=1)</formula1>
    </dataValidation>
    <dataValidation type="custom" allowBlank="1" showInputMessage="1" showErrorMessage="1" errorTitle="Porcentaje" error="Por favor digite un valor entre 0% y 100% y con máximo dos dígitos decimales." sqref="AE65:AG66" xr:uid="{F7494C60-34D1-46CC-83D5-5A7F89B17C67}">
      <formula1>AND(ROUND(AE65,4)=AE65, AE65&gt;=0, AE65&lt;=1)</formula1>
    </dataValidation>
    <dataValidation type="date" operator="greaterThanOrEqual" allowBlank="1" showInputMessage="1" showErrorMessage="1" errorTitle="Error" error="Fecha no válida" sqref="H53:H55" xr:uid="{19A40E00-F484-4364-8D0F-11A7187945C8}">
      <formula1>TODAY()</formula1>
    </dataValidation>
    <dataValidation type="whole" operator="greaterThanOrEqual" allowBlank="1" showInputMessage="1" showErrorMessage="1" errorTitle="Cantidad" error="Por favor ingrese una cantidad mayor o igual a 1" sqref="S34:U34" xr:uid="{4B27204F-9332-49B1-9541-732F00FC18BF}">
      <formula1>1</formula1>
    </dataValidation>
  </dataValidations>
  <hyperlinks>
    <hyperlink ref="F47:R48" r:id="rId1" display="*Con el fin de que se cumpla con el proceso de evaluación de la conformidad para los Productos contratados por el Sector Defensa, bajo el Acuerdo Marco de Precios de Material de Intendencia, se deberá dar cumplimiento a la GTMD-0004-A3 (ver aquí)" xr:uid="{1A21E929-0EF8-4C2C-AA12-E445B640CC96}"/>
    <hyperlink ref="F47:AG48" r:id="rId2" display="*Con el fin de que se cumpla con el proceso de evaluación de la conformidad para los Productos contratados por el Sector Defensa, bajo el Acuerdo Marco de Precios de Material de Intendencia, se deberá dar cumplimiento a la GTMD-0004-A4 (ver aquí)" xr:uid="{B46E161D-F9A0-4372-93E9-311A5549D3D9}"/>
  </hyperlinks>
  <pageMargins left="0.25" right="0.25" top="0.75" bottom="0.75" header="0.3" footer="0.3"/>
  <pageSetup scale="46" orientation="portrait" r:id="rId3"/>
  <drawing r:id="rId4"/>
  <extLst>
    <ext xmlns:x14="http://schemas.microsoft.com/office/spreadsheetml/2009/9/main" uri="{CCE6A557-97BC-4b89-ADB6-D9C93CAAB3DF}">
      <x14:dataValidations xmlns:xm="http://schemas.microsoft.com/office/excel/2006/main" count="5">
        <x14:dataValidation type="list" allowBlank="1" showInputMessage="1" showErrorMessage="1" xr:uid="{74BA573A-5248-4CF6-AE10-C00D468F00BD}">
          <x14:formula1>
            <xm:f>Desplegable_prod!$D$2:$D$40</xm:f>
          </x14:formula1>
          <xm:sqref>P34:R34</xm:sqref>
        </x14:dataValidation>
        <x14:dataValidation type="list" allowBlank="1" showInputMessage="1" showErrorMessage="1" xr:uid="{01C175B4-E7C5-43B6-B0DB-12E25C01C9FE}">
          <x14:formula1>
            <xm:f>Desplegable_prod!$C$2:$C$40</xm:f>
          </x14:formula1>
          <xm:sqref>M34:O34</xm:sqref>
        </x14:dataValidation>
        <x14:dataValidation type="list" allowBlank="1" showInputMessage="1" showErrorMessage="1" xr:uid="{52B8D395-8DAA-4577-8400-FA33E607C4C6}">
          <x14:formula1>
            <xm:f>Desplegable_prod!$B$2:$B$40</xm:f>
          </x14:formula1>
          <xm:sqref>J34:L34</xm:sqref>
        </x14:dataValidation>
        <x14:dataValidation type="list" allowBlank="1" showInputMessage="1" showErrorMessage="1" xr:uid="{77A385E4-F4D0-4DFD-8D0E-AAA89D644F6E}">
          <x14:formula1>
            <xm:f>Desplegable_prod!$A$2:$A$40</xm:f>
          </x14:formula1>
          <xm:sqref>G34:I34</xm:sqref>
        </x14:dataValidation>
        <x14:dataValidation type="list" allowBlank="1" showInputMessage="1" showErrorMessage="1" xr:uid="{1ED7FBDD-688E-49EE-8D89-4511A544C3F1}">
          <x14:formula1>
            <xm:f>OFFSET(Municipios_DIVIPOLA!$H$1,MATCH(K53,Municipios_DIVIPOLA!H:H,0)-1,1,COUNTIF(Municipios_DIVIPOLA!H:H,K53))</xm:f>
          </x14:formula1>
          <xm:sqref>P53:U54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2AEFD-E11D-4895-B2BA-208E02B5991C}">
  <sheetPr codeName="Hoja3">
    <tabColor theme="7" tint="0.59999389629810485"/>
  </sheetPr>
  <dimension ref="A1"/>
  <sheetViews>
    <sheetView workbookViewId="0">
      <selection activeCell="G18" sqref="G18"/>
    </sheetView>
  </sheetViews>
  <sheetFormatPr baseColWidth="10" defaultRowHeight="14.25"/>
  <sheetData/>
  <sheetProtection algorithmName="SHA-512" hashValue="RU0ooKac9Lq4C0vQ2VlbQvmLnrGtpbI/5wQiEi9/H4N6y4j3iObct8Dya+vnXCnNiwXJLWytwSbEMR5bpTUDCg==" saltValue="xb2OZQHyMJGn/PQBpSQ6XQ==" spinCount="100000" sheet="1" objects="1" scenarios="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65EAA-FA1D-4500-9BF0-B7FBDF785CEC}">
  <sheetPr codeName="hj_K_crifil">
    <tabColor theme="7" tint="0.59999389629810485"/>
  </sheetPr>
  <dimension ref="A1:R23"/>
  <sheetViews>
    <sheetView workbookViewId="0"/>
  </sheetViews>
  <sheetFormatPr baseColWidth="10" defaultColWidth="11.25" defaultRowHeight="14.25"/>
  <cols>
    <col min="2" max="2" width="38.25" bestFit="1" customWidth="1"/>
  </cols>
  <sheetData>
    <row r="1" spans="1:18">
      <c r="R1" t="s">
        <v>1327</v>
      </c>
    </row>
    <row r="2" spans="1:18" ht="15" thickBot="1">
      <c r="A2" t="s">
        <v>1312</v>
      </c>
      <c r="H2" t="s">
        <v>1315</v>
      </c>
    </row>
    <row r="3" spans="1:18">
      <c r="A3" s="54" t="s">
        <v>276</v>
      </c>
      <c r="B3" s="55" t="s">
        <v>0</v>
      </c>
      <c r="H3" s="54" t="s">
        <v>276</v>
      </c>
      <c r="I3" s="55" t="s">
        <v>0</v>
      </c>
      <c r="J3" s="55" t="s">
        <v>1267</v>
      </c>
      <c r="O3" s="67" t="s">
        <v>1266</v>
      </c>
      <c r="P3" s="56" t="s">
        <v>1267</v>
      </c>
    </row>
    <row r="4" spans="1:18">
      <c r="A4" t="e">
        <f>+SolCotizacion!#REF!</f>
        <v>#REF!</v>
      </c>
      <c r="B4" t="e">
        <f>+SolCotizacion!#REF!</f>
        <v>#REF!</v>
      </c>
      <c r="H4" t="e">
        <f>+SolCotizacion!#REF!</f>
        <v>#REF!</v>
      </c>
      <c r="I4" t="e">
        <f>+SolCotizacion!#REF!</f>
        <v>#REF!</v>
      </c>
      <c r="J4" t="s">
        <v>1313</v>
      </c>
      <c r="O4" s="77" t="s">
        <v>1269</v>
      </c>
      <c r="P4" s="57" t="s">
        <v>1270</v>
      </c>
    </row>
    <row r="5" spans="1:18">
      <c r="O5" s="78" t="s">
        <v>1386</v>
      </c>
      <c r="P5" s="57" t="s">
        <v>1295</v>
      </c>
    </row>
    <row r="6" spans="1:18">
      <c r="O6" s="77" t="s">
        <v>1278</v>
      </c>
      <c r="P6" s="57" t="s">
        <v>1279</v>
      </c>
    </row>
    <row r="7" spans="1:18">
      <c r="O7" s="77"/>
      <c r="P7" s="57"/>
    </row>
    <row r="8" spans="1:18">
      <c r="O8" s="77"/>
      <c r="P8" s="57"/>
    </row>
    <row r="9" spans="1:18">
      <c r="O9" s="77"/>
    </row>
    <row r="10" spans="1:18">
      <c r="O10" s="77"/>
    </row>
    <row r="11" spans="1:18">
      <c r="O11" s="77"/>
    </row>
    <row r="12" spans="1:18">
      <c r="O12" s="77"/>
    </row>
    <row r="13" spans="1:18">
      <c r="O13" s="73"/>
    </row>
    <row r="14" spans="1:18">
      <c r="H14" t="e">
        <f>+SolCotizacion!#REF!</f>
        <v>#REF!</v>
      </c>
      <c r="I14" t="e">
        <f>+SolCotizacion!#REF!</f>
        <v>#REF!</v>
      </c>
      <c r="J14" t="s">
        <v>1313</v>
      </c>
      <c r="O14" s="72"/>
    </row>
    <row r="15" spans="1:18">
      <c r="O15" s="73"/>
    </row>
    <row r="16" spans="1:18">
      <c r="J16" t="s">
        <v>1367</v>
      </c>
      <c r="K16" t="s">
        <v>1381</v>
      </c>
      <c r="O16" s="72"/>
    </row>
    <row r="17" spans="15:15">
      <c r="O17" s="73"/>
    </row>
    <row r="18" spans="15:15">
      <c r="O18" s="72"/>
    </row>
    <row r="19" spans="15:15">
      <c r="O19" s="73"/>
    </row>
    <row r="20" spans="15:15">
      <c r="O20" s="72"/>
    </row>
    <row r="21" spans="15:15">
      <c r="O21" s="73"/>
    </row>
    <row r="22" spans="15:15">
      <c r="O22" s="72"/>
    </row>
    <row r="23" spans="15:15">
      <c r="O23" s="73"/>
    </row>
  </sheetData>
  <sheetProtection algorithmName="SHA-512" hashValue="r0Fv6gq9Jx3Os+7khMhUQnDCUZELo9ripnSuA3I/Dmbq+DU0ghNi9vSOWvRSOAPJGiCI4bPN3TNJyaWQ6PIQ2Q==" saltValue="LE/5ihlR7h18FHqI7tzz3w==" spinCount="100000" sheet="1" objects="1" scenarios="1"/>
  <dataValidations count="1">
    <dataValidation type="list" allowBlank="1" showInputMessage="1" showErrorMessage="1" sqref="O20 O22 O18 O16 O14 O4 O6" xr:uid="{A655768A-2B3E-441D-A54C-CAF8D057AA5E}">
      <formula1>lista_productos</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5F08F59-47A4-4989-999D-BBA7CDE6A7EF}">
          <x14:formula1>
            <xm:f>INDIRECT("Filtro!c" &amp; MATCH("Logo*",Cat_Filtro1!$D:$D,0) &amp; ":c" &amp; COUNTA(Cat_Filtro1!$D:$D)+3)</xm:f>
          </x14:formula1>
          <xm:sqref>O7:O12</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F38E0-2A7A-41D9-9F11-C77A514CC834}">
  <sheetPr codeName="hj_L_filtro">
    <tabColor theme="7" tint="0.59999389629810485"/>
  </sheetPr>
  <dimension ref="A1:P5"/>
  <sheetViews>
    <sheetView topLeftCell="C1" workbookViewId="0">
      <selection activeCell="E6" sqref="E6"/>
    </sheetView>
  </sheetViews>
  <sheetFormatPr baseColWidth="10" defaultColWidth="11" defaultRowHeight="14.25"/>
  <cols>
    <col min="1" max="2" width="0" hidden="1" customWidth="1"/>
    <col min="4" max="4" width="11" style="27"/>
    <col min="7" max="8" width="15.625" customWidth="1"/>
  </cols>
  <sheetData>
    <row r="1" spans="1:16">
      <c r="A1" s="55" t="s">
        <v>1423</v>
      </c>
      <c r="B1" s="55" t="s">
        <v>3901</v>
      </c>
      <c r="C1" s="55" t="s">
        <v>1264</v>
      </c>
      <c r="D1" s="118" t="s">
        <v>1406</v>
      </c>
      <c r="E1" s="55" t="s">
        <v>145</v>
      </c>
      <c r="F1" s="55" t="s">
        <v>1407</v>
      </c>
      <c r="G1" s="55" t="s">
        <v>1408</v>
      </c>
      <c r="H1" s="111" t="s">
        <v>1444</v>
      </c>
      <c r="I1" s="79" t="s">
        <v>3106</v>
      </c>
      <c r="J1" s="79" t="s">
        <v>3107</v>
      </c>
      <c r="K1" s="79" t="s">
        <v>3115</v>
      </c>
      <c r="L1" s="79" t="s">
        <v>276</v>
      </c>
      <c r="M1" s="80" t="s">
        <v>1420</v>
      </c>
      <c r="N1" s="116" t="s">
        <v>116</v>
      </c>
      <c r="P1" s="116"/>
    </row>
    <row r="5" spans="1:16">
      <c r="E5" t="s">
        <v>4067</v>
      </c>
    </row>
  </sheetData>
  <sheetProtection algorithmName="SHA-512" hashValue="6xCC0AxfhKavsuABs2vEIV6ugIdnOloSTGbPwqCaKQgAt/aHGm6H9/R9FPhXC+E1POsac/CWdMyy7CAgROPXkw==" saltValue="Cv3dh3g1DgrPtVGJ0OPI9Q==" spinCount="100000" sheet="1" objects="1" scenarios="1"/>
  <pageMargins left="0.7" right="0.7" top="0.75" bottom="0.75" header="0.3" footer="0.3"/>
  <legacy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11E3B-EA37-466A-BBAD-1CE5A4F81DBC}">
  <sheetPr codeName="hj_L2_filtro">
    <tabColor theme="7" tint="0.59999389629810485"/>
  </sheetPr>
  <dimension ref="A1:P4412"/>
  <sheetViews>
    <sheetView workbookViewId="0">
      <selection activeCell="C9" sqref="C9"/>
    </sheetView>
  </sheetViews>
  <sheetFormatPr baseColWidth="10" defaultRowHeight="14.25"/>
  <cols>
    <col min="3" max="3" width="27.5" customWidth="1"/>
    <col min="4" max="4" width="24.5" style="27" customWidth="1"/>
    <col min="7" max="7" width="19.5" customWidth="1"/>
    <col min="8" max="8" width="8.125" customWidth="1"/>
    <col min="9" max="9" width="10.5" customWidth="1"/>
    <col min="13" max="22" width="11" customWidth="1"/>
    <col min="24" max="24" width="12" bestFit="1" customWidth="1"/>
    <col min="26" max="26" width="10.25" customWidth="1"/>
  </cols>
  <sheetData>
    <row r="1" spans="1:16">
      <c r="A1" s="55" t="s">
        <v>1423</v>
      </c>
      <c r="B1" s="55" t="s">
        <v>3901</v>
      </c>
      <c r="C1" s="55" t="s">
        <v>1264</v>
      </c>
      <c r="D1" s="118" t="s">
        <v>1406</v>
      </c>
      <c r="E1" s="55" t="s">
        <v>145</v>
      </c>
      <c r="F1" s="55" t="s">
        <v>1407</v>
      </c>
      <c r="G1" s="55" t="s">
        <v>1408</v>
      </c>
      <c r="H1" s="111" t="s">
        <v>1444</v>
      </c>
      <c r="I1" s="79" t="s">
        <v>3106</v>
      </c>
      <c r="J1" s="79" t="s">
        <v>3107</v>
      </c>
      <c r="K1" s="79" t="s">
        <v>3115</v>
      </c>
      <c r="L1" s="79" t="s">
        <v>276</v>
      </c>
      <c r="M1" s="80" t="s">
        <v>1420</v>
      </c>
      <c r="N1" s="116" t="s">
        <v>116</v>
      </c>
      <c r="P1" s="116"/>
    </row>
    <row r="2" spans="1:16">
      <c r="A2" t="s">
        <v>8012</v>
      </c>
      <c r="B2" t="s">
        <v>4142</v>
      </c>
      <c r="C2" t="s">
        <v>8717</v>
      </c>
      <c r="D2" s="27" t="s">
        <v>3850</v>
      </c>
      <c r="E2" t="s">
        <v>4198</v>
      </c>
      <c r="F2" t="s">
        <v>190</v>
      </c>
      <c r="G2" s="58">
        <v>298076.76089999999</v>
      </c>
      <c r="H2" s="114">
        <v>1</v>
      </c>
      <c r="I2">
        <v>1</v>
      </c>
      <c r="J2">
        <v>5000</v>
      </c>
      <c r="K2" t="s">
        <v>3117</v>
      </c>
      <c r="L2" t="s">
        <v>3110</v>
      </c>
      <c r="M2" t="s">
        <v>4287</v>
      </c>
    </row>
    <row r="3" spans="1:16">
      <c r="A3" t="s">
        <v>8018</v>
      </c>
      <c r="B3" t="s">
        <v>4142</v>
      </c>
      <c r="C3" t="s">
        <v>8718</v>
      </c>
      <c r="D3" s="27" t="s">
        <v>3852</v>
      </c>
      <c r="E3" t="s">
        <v>4175</v>
      </c>
      <c r="F3" t="s">
        <v>190</v>
      </c>
      <c r="G3" s="58">
        <v>148153.5</v>
      </c>
      <c r="H3" s="114">
        <v>1</v>
      </c>
      <c r="I3">
        <v>1</v>
      </c>
      <c r="J3">
        <v>5000</v>
      </c>
      <c r="K3" t="s">
        <v>3117</v>
      </c>
      <c r="L3" t="s">
        <v>3112</v>
      </c>
      <c r="M3" t="s">
        <v>4287</v>
      </c>
    </row>
    <row r="4" spans="1:16">
      <c r="A4" t="s">
        <v>8020</v>
      </c>
      <c r="B4" t="s">
        <v>4142</v>
      </c>
      <c r="C4" t="s">
        <v>8719</v>
      </c>
      <c r="D4" s="27" t="s">
        <v>3852</v>
      </c>
      <c r="E4" t="s">
        <v>4164</v>
      </c>
      <c r="F4" t="s">
        <v>190</v>
      </c>
      <c r="G4" s="58">
        <v>303714.67499999999</v>
      </c>
      <c r="H4" s="114">
        <v>1</v>
      </c>
      <c r="I4">
        <v>1</v>
      </c>
      <c r="J4">
        <v>5000</v>
      </c>
      <c r="K4" t="s">
        <v>3117</v>
      </c>
      <c r="L4" t="s">
        <v>3112</v>
      </c>
      <c r="M4" t="s">
        <v>4287</v>
      </c>
    </row>
    <row r="5" spans="1:16">
      <c r="A5" t="s">
        <v>8022</v>
      </c>
      <c r="B5" t="s">
        <v>4142</v>
      </c>
      <c r="C5" t="s">
        <v>8720</v>
      </c>
      <c r="D5" s="27" t="s">
        <v>3852</v>
      </c>
      <c r="E5" t="s">
        <v>4188</v>
      </c>
      <c r="F5" t="s">
        <v>190</v>
      </c>
      <c r="G5" s="58">
        <v>231267.61350000001</v>
      </c>
      <c r="H5" s="114">
        <v>1</v>
      </c>
      <c r="I5">
        <v>1</v>
      </c>
      <c r="J5">
        <v>5000</v>
      </c>
      <c r="K5" t="s">
        <v>3117</v>
      </c>
      <c r="L5" t="s">
        <v>3112</v>
      </c>
      <c r="M5" t="s">
        <v>4287</v>
      </c>
    </row>
    <row r="6" spans="1:16">
      <c r="A6" t="s">
        <v>8024</v>
      </c>
      <c r="B6" t="s">
        <v>4142</v>
      </c>
      <c r="C6" t="s">
        <v>8721</v>
      </c>
      <c r="D6" s="27" t="s">
        <v>3852</v>
      </c>
      <c r="E6" t="s">
        <v>3093</v>
      </c>
      <c r="F6" t="s">
        <v>190</v>
      </c>
      <c r="G6" s="58">
        <v>276104.25</v>
      </c>
      <c r="H6" s="114">
        <v>1</v>
      </c>
      <c r="I6">
        <v>1</v>
      </c>
      <c r="J6">
        <v>5000</v>
      </c>
      <c r="K6" t="s">
        <v>3117</v>
      </c>
      <c r="L6" t="s">
        <v>3112</v>
      </c>
      <c r="M6" t="s">
        <v>4287</v>
      </c>
    </row>
    <row r="7" spans="1:16">
      <c r="A7" t="s">
        <v>8026</v>
      </c>
      <c r="B7" t="s">
        <v>4142</v>
      </c>
      <c r="C7" t="s">
        <v>8722</v>
      </c>
      <c r="D7" s="27" t="s">
        <v>3852</v>
      </c>
      <c r="E7" t="s">
        <v>3091</v>
      </c>
      <c r="F7" t="s">
        <v>190</v>
      </c>
      <c r="G7" s="58">
        <v>336712.5</v>
      </c>
      <c r="H7" s="114">
        <v>1</v>
      </c>
      <c r="I7">
        <v>1</v>
      </c>
      <c r="J7">
        <v>5000</v>
      </c>
      <c r="K7" t="s">
        <v>3117</v>
      </c>
      <c r="L7" t="s">
        <v>3112</v>
      </c>
      <c r="M7" t="s">
        <v>4287</v>
      </c>
    </row>
    <row r="8" spans="1:16">
      <c r="A8" t="s">
        <v>8028</v>
      </c>
      <c r="B8" t="s">
        <v>4142</v>
      </c>
      <c r="C8" t="s">
        <v>8723</v>
      </c>
      <c r="D8" s="27" t="s">
        <v>3852</v>
      </c>
      <c r="E8" t="s">
        <v>3103</v>
      </c>
      <c r="F8" t="s">
        <v>190</v>
      </c>
      <c r="G8" s="58">
        <v>316294.25399999996</v>
      </c>
      <c r="H8" s="114">
        <v>1</v>
      </c>
      <c r="I8">
        <v>1</v>
      </c>
      <c r="J8">
        <v>5000</v>
      </c>
      <c r="K8" t="s">
        <v>3117</v>
      </c>
      <c r="L8" t="s">
        <v>3112</v>
      </c>
      <c r="M8" t="s">
        <v>4287</v>
      </c>
    </row>
    <row r="9" spans="1:16">
      <c r="A9" t="s">
        <v>8030</v>
      </c>
      <c r="B9" t="s">
        <v>4142</v>
      </c>
      <c r="C9" t="s">
        <v>8724</v>
      </c>
      <c r="D9" s="27" t="s">
        <v>3852</v>
      </c>
      <c r="E9" t="s">
        <v>3094</v>
      </c>
      <c r="F9" t="s">
        <v>190</v>
      </c>
      <c r="G9" s="58">
        <v>296307</v>
      </c>
      <c r="H9" s="114">
        <v>1</v>
      </c>
      <c r="I9">
        <v>1</v>
      </c>
      <c r="J9">
        <v>5000</v>
      </c>
      <c r="K9" t="s">
        <v>3117</v>
      </c>
      <c r="L9" t="s">
        <v>3112</v>
      </c>
      <c r="M9" t="s">
        <v>4287</v>
      </c>
    </row>
    <row r="10" spans="1:16">
      <c r="A10" t="s">
        <v>8032</v>
      </c>
      <c r="B10" t="s">
        <v>4142</v>
      </c>
      <c r="C10" t="s">
        <v>8725</v>
      </c>
      <c r="D10" s="27" t="s">
        <v>3852</v>
      </c>
      <c r="E10" t="s">
        <v>4176</v>
      </c>
      <c r="F10" t="s">
        <v>190</v>
      </c>
      <c r="G10" s="58">
        <v>334018.8</v>
      </c>
      <c r="H10" s="114">
        <v>1</v>
      </c>
      <c r="I10">
        <v>1</v>
      </c>
      <c r="J10">
        <v>5000</v>
      </c>
      <c r="K10" t="s">
        <v>3117</v>
      </c>
      <c r="L10" t="s">
        <v>3112</v>
      </c>
      <c r="M10" t="s">
        <v>4287</v>
      </c>
    </row>
    <row r="11" spans="1:16">
      <c r="A11" t="s">
        <v>8034</v>
      </c>
      <c r="B11" t="s">
        <v>4142</v>
      </c>
      <c r="C11" t="s">
        <v>8726</v>
      </c>
      <c r="D11" s="27" t="s">
        <v>3852</v>
      </c>
      <c r="E11" t="s">
        <v>3098</v>
      </c>
      <c r="F11" t="s">
        <v>190</v>
      </c>
      <c r="G11" s="58">
        <v>231119.46</v>
      </c>
      <c r="H11" s="114">
        <v>1</v>
      </c>
      <c r="I11">
        <v>1</v>
      </c>
      <c r="J11">
        <v>5000</v>
      </c>
      <c r="K11" t="s">
        <v>3117</v>
      </c>
      <c r="L11" t="s">
        <v>3112</v>
      </c>
      <c r="M11" t="s">
        <v>4287</v>
      </c>
    </row>
    <row r="12" spans="1:16">
      <c r="A12" t="s">
        <v>8036</v>
      </c>
      <c r="B12" t="s">
        <v>4142</v>
      </c>
      <c r="C12" t="s">
        <v>8727</v>
      </c>
      <c r="D12" s="27" t="s">
        <v>3852</v>
      </c>
      <c r="E12" t="s">
        <v>4197</v>
      </c>
      <c r="F12" t="s">
        <v>190</v>
      </c>
      <c r="G12" s="58">
        <v>296307</v>
      </c>
      <c r="H12" s="114">
        <v>1</v>
      </c>
      <c r="I12">
        <v>1</v>
      </c>
      <c r="J12">
        <v>5000</v>
      </c>
      <c r="K12" t="s">
        <v>3117</v>
      </c>
      <c r="L12" t="s">
        <v>3112</v>
      </c>
      <c r="M12" t="s">
        <v>4287</v>
      </c>
    </row>
    <row r="13" spans="1:16">
      <c r="G13" s="58"/>
      <c r="H13" s="114"/>
    </row>
    <row r="14" spans="1:16">
      <c r="G14" s="58"/>
      <c r="H14" s="114"/>
    </row>
    <row r="15" spans="1:16">
      <c r="G15" s="58"/>
      <c r="H15" s="114"/>
    </row>
    <row r="16" spans="1:16">
      <c r="G16" s="58"/>
      <c r="H16" s="114"/>
    </row>
    <row r="17" spans="7:8">
      <c r="G17" s="58"/>
      <c r="H17" s="114"/>
    </row>
    <row r="18" spans="7:8">
      <c r="G18" s="58"/>
      <c r="H18" s="114"/>
    </row>
    <row r="19" spans="7:8">
      <c r="G19" s="58"/>
      <c r="H19" s="114"/>
    </row>
    <row r="20" spans="7:8">
      <c r="G20" s="58"/>
      <c r="H20" s="114"/>
    </row>
    <row r="21" spans="7:8">
      <c r="G21" s="58"/>
      <c r="H21" s="114"/>
    </row>
    <row r="22" spans="7:8">
      <c r="G22" s="58"/>
      <c r="H22" s="114"/>
    </row>
    <row r="23" spans="7:8">
      <c r="G23" s="58"/>
      <c r="H23" s="114"/>
    </row>
    <row r="24" spans="7:8">
      <c r="G24" s="58"/>
      <c r="H24" s="114"/>
    </row>
    <row r="25" spans="7:8">
      <c r="G25" s="58"/>
      <c r="H25" s="114"/>
    </row>
    <row r="26" spans="7:8">
      <c r="G26" s="58"/>
      <c r="H26" s="114"/>
    </row>
    <row r="27" spans="7:8">
      <c r="G27" s="58"/>
      <c r="H27" s="114"/>
    </row>
    <row r="28" spans="7:8">
      <c r="G28" s="58"/>
      <c r="H28" s="114"/>
    </row>
    <row r="29" spans="7:8">
      <c r="G29" s="58"/>
      <c r="H29" s="114"/>
    </row>
    <row r="30" spans="7:8">
      <c r="G30" s="58"/>
      <c r="H30" s="114"/>
    </row>
    <row r="31" spans="7:8">
      <c r="G31" s="58"/>
      <c r="H31" s="114"/>
    </row>
    <row r="32" spans="7:8">
      <c r="G32" s="58"/>
      <c r="H32" s="114"/>
    </row>
    <row r="33" spans="7:8">
      <c r="G33" s="58"/>
      <c r="H33" s="114"/>
    </row>
    <row r="34" spans="7:8">
      <c r="G34" s="58"/>
      <c r="H34" s="114"/>
    </row>
    <row r="35" spans="7:8">
      <c r="G35" s="58"/>
      <c r="H35" s="114"/>
    </row>
    <row r="36" spans="7:8">
      <c r="G36" s="58"/>
      <c r="H36" s="114"/>
    </row>
    <row r="37" spans="7:8">
      <c r="G37" s="58"/>
      <c r="H37" s="114"/>
    </row>
    <row r="38" spans="7:8">
      <c r="G38" s="58"/>
      <c r="H38" s="114"/>
    </row>
    <row r="39" spans="7:8">
      <c r="G39" s="58"/>
      <c r="H39" s="114"/>
    </row>
    <row r="40" spans="7:8">
      <c r="G40" s="58"/>
      <c r="H40" s="114"/>
    </row>
    <row r="41" spans="7:8">
      <c r="G41" s="58"/>
      <c r="H41" s="114"/>
    </row>
    <row r="42" spans="7:8">
      <c r="G42" s="58"/>
      <c r="H42" s="114"/>
    </row>
    <row r="43" spans="7:8">
      <c r="G43" s="58"/>
      <c r="H43" s="114"/>
    </row>
    <row r="44" spans="7:8">
      <c r="G44" s="58"/>
      <c r="H44" s="114"/>
    </row>
    <row r="45" spans="7:8">
      <c r="G45" s="58"/>
      <c r="H45" s="114"/>
    </row>
    <row r="46" spans="7:8">
      <c r="G46" s="58"/>
      <c r="H46" s="114"/>
    </row>
    <row r="47" spans="7:8">
      <c r="G47" s="58"/>
      <c r="H47" s="114"/>
    </row>
    <row r="48" spans="7:8">
      <c r="G48" s="58"/>
      <c r="H48" s="114"/>
    </row>
    <row r="49" spans="7:8">
      <c r="G49" s="58"/>
      <c r="H49" s="114"/>
    </row>
    <row r="50" spans="7:8">
      <c r="G50" s="58"/>
      <c r="H50" s="114"/>
    </row>
    <row r="51" spans="7:8">
      <c r="G51" s="58"/>
      <c r="H51" s="114"/>
    </row>
    <row r="52" spans="7:8">
      <c r="G52" s="58"/>
      <c r="H52" s="114"/>
    </row>
    <row r="53" spans="7:8">
      <c r="G53" s="58"/>
      <c r="H53" s="114"/>
    </row>
    <row r="54" spans="7:8">
      <c r="G54" s="58"/>
      <c r="H54" s="114"/>
    </row>
    <row r="55" spans="7:8">
      <c r="G55" s="58"/>
      <c r="H55" s="114"/>
    </row>
    <row r="56" spans="7:8">
      <c r="G56" s="58"/>
      <c r="H56" s="114"/>
    </row>
    <row r="57" spans="7:8">
      <c r="G57" s="58"/>
      <c r="H57" s="114"/>
    </row>
    <row r="58" spans="7:8">
      <c r="G58" s="58"/>
      <c r="H58" s="114"/>
    </row>
    <row r="59" spans="7:8">
      <c r="G59" s="58"/>
      <c r="H59" s="114"/>
    </row>
    <row r="60" spans="7:8">
      <c r="G60" s="58"/>
      <c r="H60" s="114"/>
    </row>
    <row r="61" spans="7:8">
      <c r="G61" s="58"/>
      <c r="H61" s="114"/>
    </row>
    <row r="62" spans="7:8">
      <c r="G62" s="58"/>
      <c r="H62" s="114"/>
    </row>
    <row r="63" spans="7:8">
      <c r="G63" s="58"/>
      <c r="H63" s="114"/>
    </row>
    <row r="64" spans="7:8">
      <c r="G64" s="58"/>
      <c r="H64" s="114"/>
    </row>
    <row r="65" spans="7:8">
      <c r="G65" s="58"/>
      <c r="H65" s="114"/>
    </row>
    <row r="66" spans="7:8">
      <c r="G66" s="58"/>
      <c r="H66" s="114"/>
    </row>
    <row r="67" spans="7:8">
      <c r="G67" s="58"/>
      <c r="H67" s="114"/>
    </row>
    <row r="68" spans="7:8">
      <c r="G68" s="58"/>
      <c r="H68" s="114"/>
    </row>
    <row r="69" spans="7:8">
      <c r="G69" s="58"/>
      <c r="H69" s="114"/>
    </row>
    <row r="70" spans="7:8">
      <c r="G70" s="58"/>
      <c r="H70" s="114"/>
    </row>
    <row r="71" spans="7:8">
      <c r="G71" s="58"/>
      <c r="H71" s="114"/>
    </row>
    <row r="72" spans="7:8">
      <c r="G72" s="58"/>
      <c r="H72" s="114"/>
    </row>
    <row r="73" spans="7:8">
      <c r="G73" s="58"/>
      <c r="H73" s="114"/>
    </row>
    <row r="74" spans="7:8">
      <c r="G74" s="58"/>
      <c r="H74" s="114"/>
    </row>
    <row r="75" spans="7:8">
      <c r="G75" s="58"/>
      <c r="H75" s="114"/>
    </row>
    <row r="76" spans="7:8">
      <c r="G76" s="58"/>
      <c r="H76" s="114"/>
    </row>
    <row r="77" spans="7:8">
      <c r="G77" s="58"/>
      <c r="H77" s="114"/>
    </row>
    <row r="78" spans="7:8">
      <c r="G78" s="58"/>
      <c r="H78" s="114"/>
    </row>
    <row r="79" spans="7:8">
      <c r="G79" s="58"/>
      <c r="H79" s="114"/>
    </row>
    <row r="80" spans="7:8">
      <c r="G80" s="58"/>
      <c r="H80" s="114"/>
    </row>
    <row r="81" spans="7:8">
      <c r="G81" s="58"/>
      <c r="H81" s="114"/>
    </row>
    <row r="82" spans="7:8">
      <c r="G82" s="58"/>
      <c r="H82" s="114"/>
    </row>
    <row r="83" spans="7:8">
      <c r="G83" s="58"/>
      <c r="H83" s="114"/>
    </row>
    <row r="84" spans="7:8">
      <c r="G84" s="58"/>
      <c r="H84" s="114"/>
    </row>
    <row r="85" spans="7:8">
      <c r="G85" s="58"/>
      <c r="H85" s="114"/>
    </row>
    <row r="86" spans="7:8">
      <c r="G86" s="58"/>
      <c r="H86" s="114"/>
    </row>
    <row r="87" spans="7:8">
      <c r="G87" s="58"/>
      <c r="H87" s="114"/>
    </row>
    <row r="88" spans="7:8">
      <c r="G88" s="58"/>
      <c r="H88" s="114"/>
    </row>
    <row r="89" spans="7:8">
      <c r="G89" s="58"/>
      <c r="H89" s="114"/>
    </row>
    <row r="90" spans="7:8">
      <c r="G90" s="58"/>
      <c r="H90" s="114"/>
    </row>
    <row r="91" spans="7:8">
      <c r="G91" s="58"/>
      <c r="H91" s="114"/>
    </row>
    <row r="92" spans="7:8">
      <c r="G92" s="58"/>
      <c r="H92" s="114"/>
    </row>
    <row r="93" spans="7:8">
      <c r="G93" s="58"/>
      <c r="H93" s="114"/>
    </row>
    <row r="94" spans="7:8">
      <c r="G94" s="58"/>
      <c r="H94" s="114"/>
    </row>
    <row r="95" spans="7:8">
      <c r="G95" s="58"/>
      <c r="H95" s="114"/>
    </row>
    <row r="96" spans="7:8">
      <c r="G96" s="58"/>
      <c r="H96" s="114"/>
    </row>
    <row r="97" spans="7:8">
      <c r="G97" s="58"/>
      <c r="H97" s="114"/>
    </row>
    <row r="98" spans="7:8">
      <c r="G98" s="58"/>
      <c r="H98" s="114"/>
    </row>
    <row r="99" spans="7:8">
      <c r="G99" s="58"/>
      <c r="H99" s="114"/>
    </row>
    <row r="100" spans="7:8">
      <c r="G100" s="58"/>
      <c r="H100" s="114"/>
    </row>
    <row r="101" spans="7:8">
      <c r="G101" s="58"/>
      <c r="H101" s="114"/>
    </row>
    <row r="102" spans="7:8">
      <c r="G102" s="58"/>
      <c r="H102" s="114"/>
    </row>
    <row r="103" spans="7:8">
      <c r="G103" s="58"/>
      <c r="H103" s="114"/>
    </row>
    <row r="104" spans="7:8">
      <c r="G104" s="58"/>
      <c r="H104" s="114"/>
    </row>
    <row r="105" spans="7:8">
      <c r="G105" s="58"/>
      <c r="H105" s="114"/>
    </row>
    <row r="106" spans="7:8">
      <c r="G106" s="58"/>
      <c r="H106" s="114"/>
    </row>
    <row r="107" spans="7:8">
      <c r="G107" s="58"/>
      <c r="H107" s="114"/>
    </row>
    <row r="108" spans="7:8">
      <c r="G108" s="58"/>
      <c r="H108" s="114"/>
    </row>
    <row r="109" spans="7:8">
      <c r="G109" s="58"/>
      <c r="H109" s="114"/>
    </row>
    <row r="110" spans="7:8">
      <c r="G110" s="58"/>
      <c r="H110" s="114"/>
    </row>
    <row r="111" spans="7:8">
      <c r="G111" s="58"/>
      <c r="H111" s="114"/>
    </row>
    <row r="112" spans="7:8">
      <c r="G112" s="58"/>
      <c r="H112" s="114"/>
    </row>
    <row r="113" spans="7:8">
      <c r="G113" s="58"/>
      <c r="H113" s="114"/>
    </row>
    <row r="114" spans="7:8">
      <c r="G114" s="58"/>
      <c r="H114" s="114"/>
    </row>
    <row r="115" spans="7:8">
      <c r="G115" s="58"/>
      <c r="H115" s="114"/>
    </row>
    <row r="116" spans="7:8">
      <c r="G116" s="58"/>
      <c r="H116" s="114"/>
    </row>
    <row r="117" spans="7:8">
      <c r="G117" s="58"/>
      <c r="H117" s="114"/>
    </row>
    <row r="118" spans="7:8">
      <c r="G118" s="58"/>
      <c r="H118" s="114"/>
    </row>
    <row r="119" spans="7:8">
      <c r="G119" s="58"/>
      <c r="H119" s="114"/>
    </row>
    <row r="120" spans="7:8">
      <c r="G120" s="58"/>
      <c r="H120" s="114"/>
    </row>
    <row r="121" spans="7:8">
      <c r="G121" s="58"/>
      <c r="H121" s="114"/>
    </row>
    <row r="122" spans="7:8">
      <c r="G122" s="58"/>
      <c r="H122" s="114"/>
    </row>
    <row r="123" spans="7:8">
      <c r="G123" s="58"/>
      <c r="H123" s="114"/>
    </row>
    <row r="124" spans="7:8">
      <c r="G124" s="58"/>
      <c r="H124" s="114"/>
    </row>
    <row r="125" spans="7:8">
      <c r="G125" s="58"/>
      <c r="H125" s="114"/>
    </row>
    <row r="126" spans="7:8">
      <c r="G126" s="58"/>
      <c r="H126" s="114"/>
    </row>
    <row r="127" spans="7:8">
      <c r="G127" s="58"/>
      <c r="H127" s="114"/>
    </row>
    <row r="128" spans="7:8">
      <c r="G128" s="58"/>
      <c r="H128" s="114"/>
    </row>
    <row r="129" spans="7:8">
      <c r="G129" s="58"/>
      <c r="H129" s="114"/>
    </row>
    <row r="130" spans="7:8">
      <c r="G130" s="58"/>
      <c r="H130" s="114"/>
    </row>
    <row r="131" spans="7:8">
      <c r="G131" s="58"/>
      <c r="H131" s="114"/>
    </row>
    <row r="132" spans="7:8">
      <c r="G132" s="58"/>
      <c r="H132" s="114"/>
    </row>
    <row r="133" spans="7:8">
      <c r="G133" s="58"/>
      <c r="H133" s="114"/>
    </row>
    <row r="134" spans="7:8">
      <c r="G134" s="58"/>
      <c r="H134" s="114"/>
    </row>
    <row r="135" spans="7:8">
      <c r="G135" s="58"/>
      <c r="H135" s="114"/>
    </row>
    <row r="136" spans="7:8">
      <c r="G136" s="58"/>
      <c r="H136" s="114"/>
    </row>
    <row r="137" spans="7:8">
      <c r="G137" s="58"/>
      <c r="H137" s="114"/>
    </row>
    <row r="138" spans="7:8">
      <c r="G138" s="58"/>
      <c r="H138" s="114"/>
    </row>
    <row r="139" spans="7:8">
      <c r="G139" s="58"/>
      <c r="H139" s="114"/>
    </row>
    <row r="140" spans="7:8">
      <c r="G140" s="58"/>
      <c r="H140" s="114"/>
    </row>
    <row r="141" spans="7:8">
      <c r="G141" s="58"/>
      <c r="H141" s="114"/>
    </row>
    <row r="142" spans="7:8">
      <c r="G142" s="58"/>
      <c r="H142" s="114"/>
    </row>
    <row r="143" spans="7:8">
      <c r="G143" s="58"/>
      <c r="H143" s="114"/>
    </row>
    <row r="144" spans="7:8">
      <c r="G144" s="58"/>
      <c r="H144" s="114"/>
    </row>
    <row r="145" spans="7:8">
      <c r="G145" s="58"/>
      <c r="H145" s="114"/>
    </row>
    <row r="146" spans="7:8">
      <c r="G146" s="58"/>
      <c r="H146" s="114"/>
    </row>
    <row r="147" spans="7:8">
      <c r="G147" s="58"/>
      <c r="H147" s="114"/>
    </row>
    <row r="148" spans="7:8">
      <c r="G148" s="58"/>
      <c r="H148" s="114"/>
    </row>
    <row r="149" spans="7:8">
      <c r="G149" s="58"/>
      <c r="H149" s="114"/>
    </row>
    <row r="150" spans="7:8">
      <c r="G150" s="58"/>
      <c r="H150" s="114"/>
    </row>
    <row r="151" spans="7:8">
      <c r="G151" s="58"/>
      <c r="H151" s="114"/>
    </row>
    <row r="152" spans="7:8">
      <c r="G152" s="58"/>
      <c r="H152" s="114"/>
    </row>
    <row r="153" spans="7:8">
      <c r="G153" s="58"/>
      <c r="H153" s="114"/>
    </row>
    <row r="154" spans="7:8">
      <c r="G154" s="58"/>
      <c r="H154" s="114"/>
    </row>
    <row r="155" spans="7:8">
      <c r="G155" s="58"/>
      <c r="H155" s="114"/>
    </row>
    <row r="156" spans="7:8">
      <c r="G156" s="58"/>
      <c r="H156" s="114"/>
    </row>
    <row r="157" spans="7:8">
      <c r="G157" s="58"/>
      <c r="H157" s="114"/>
    </row>
    <row r="158" spans="7:8">
      <c r="G158" s="58"/>
      <c r="H158" s="114"/>
    </row>
    <row r="159" spans="7:8">
      <c r="G159" s="58"/>
      <c r="H159" s="114"/>
    </row>
    <row r="160" spans="7:8">
      <c r="G160" s="58"/>
      <c r="H160" s="114"/>
    </row>
    <row r="161" spans="7:8">
      <c r="G161" s="58"/>
      <c r="H161" s="114"/>
    </row>
    <row r="162" spans="7:8">
      <c r="G162" s="58"/>
      <c r="H162" s="114"/>
    </row>
    <row r="163" spans="7:8">
      <c r="G163" s="58"/>
      <c r="H163" s="114"/>
    </row>
    <row r="164" spans="7:8">
      <c r="G164" s="58"/>
      <c r="H164" s="114"/>
    </row>
    <row r="165" spans="7:8">
      <c r="G165" s="58"/>
      <c r="H165" s="114"/>
    </row>
    <row r="166" spans="7:8">
      <c r="G166" s="58"/>
      <c r="H166" s="114"/>
    </row>
    <row r="167" spans="7:8">
      <c r="G167" s="58"/>
      <c r="H167" s="114"/>
    </row>
    <row r="168" spans="7:8">
      <c r="G168" s="58"/>
      <c r="H168" s="114"/>
    </row>
    <row r="169" spans="7:8">
      <c r="G169" s="58"/>
      <c r="H169" s="114"/>
    </row>
    <row r="170" spans="7:8">
      <c r="G170" s="58"/>
      <c r="H170" s="114"/>
    </row>
    <row r="171" spans="7:8">
      <c r="G171" s="58"/>
      <c r="H171" s="114"/>
    </row>
    <row r="172" spans="7:8">
      <c r="G172" s="58"/>
      <c r="H172" s="114"/>
    </row>
    <row r="173" spans="7:8">
      <c r="G173" s="58"/>
      <c r="H173" s="114"/>
    </row>
    <row r="174" spans="7:8">
      <c r="G174" s="58"/>
      <c r="H174" s="114"/>
    </row>
    <row r="175" spans="7:8">
      <c r="G175" s="58"/>
      <c r="H175" s="114"/>
    </row>
    <row r="176" spans="7:8">
      <c r="G176" s="58"/>
      <c r="H176" s="114"/>
    </row>
    <row r="177" spans="7:8">
      <c r="G177" s="58"/>
      <c r="H177" s="114"/>
    </row>
    <row r="178" spans="7:8">
      <c r="G178" s="58"/>
      <c r="H178" s="114"/>
    </row>
    <row r="179" spans="7:8">
      <c r="G179" s="58"/>
      <c r="H179" s="114"/>
    </row>
    <row r="180" spans="7:8">
      <c r="G180" s="58"/>
      <c r="H180" s="114"/>
    </row>
    <row r="181" spans="7:8">
      <c r="G181" s="58"/>
      <c r="H181" s="114"/>
    </row>
    <row r="182" spans="7:8">
      <c r="G182" s="58"/>
      <c r="H182" s="114"/>
    </row>
    <row r="183" spans="7:8">
      <c r="G183" s="58"/>
      <c r="H183" s="114"/>
    </row>
    <row r="184" spans="7:8">
      <c r="G184" s="58"/>
      <c r="H184" s="114"/>
    </row>
    <row r="185" spans="7:8">
      <c r="G185" s="58"/>
      <c r="H185" s="114"/>
    </row>
    <row r="186" spans="7:8">
      <c r="G186" s="58"/>
      <c r="H186" s="114"/>
    </row>
    <row r="187" spans="7:8">
      <c r="G187" s="58"/>
      <c r="H187" s="114"/>
    </row>
    <row r="188" spans="7:8">
      <c r="G188" s="58"/>
      <c r="H188" s="114"/>
    </row>
    <row r="189" spans="7:8">
      <c r="G189" s="58"/>
      <c r="H189" s="114"/>
    </row>
    <row r="190" spans="7:8">
      <c r="G190" s="58"/>
      <c r="H190" s="114"/>
    </row>
    <row r="191" spans="7:8">
      <c r="G191" s="58"/>
      <c r="H191" s="114"/>
    </row>
    <row r="192" spans="7:8">
      <c r="G192" s="58"/>
      <c r="H192" s="114"/>
    </row>
    <row r="193" spans="7:8">
      <c r="G193" s="58"/>
      <c r="H193" s="114"/>
    </row>
    <row r="194" spans="7:8">
      <c r="G194" s="58"/>
      <c r="H194" s="114"/>
    </row>
    <row r="195" spans="7:8">
      <c r="G195" s="58"/>
      <c r="H195" s="114"/>
    </row>
    <row r="196" spans="7:8">
      <c r="G196" s="58"/>
      <c r="H196" s="114"/>
    </row>
    <row r="197" spans="7:8">
      <c r="G197" s="58"/>
      <c r="H197" s="114"/>
    </row>
    <row r="198" spans="7:8">
      <c r="G198" s="58"/>
      <c r="H198" s="114"/>
    </row>
    <row r="199" spans="7:8">
      <c r="G199" s="58"/>
      <c r="H199" s="114"/>
    </row>
    <row r="200" spans="7:8">
      <c r="G200" s="58"/>
      <c r="H200" s="114"/>
    </row>
    <row r="201" spans="7:8">
      <c r="G201" s="58"/>
      <c r="H201" s="114"/>
    </row>
    <row r="202" spans="7:8">
      <c r="G202" s="58"/>
      <c r="H202" s="114"/>
    </row>
    <row r="203" spans="7:8">
      <c r="G203" s="58"/>
      <c r="H203" s="114"/>
    </row>
    <row r="204" spans="7:8">
      <c r="G204" s="58"/>
      <c r="H204" s="114"/>
    </row>
    <row r="205" spans="7:8">
      <c r="G205" s="58"/>
      <c r="H205" s="114"/>
    </row>
    <row r="206" spans="7:8">
      <c r="G206" s="58"/>
      <c r="H206" s="114"/>
    </row>
    <row r="207" spans="7:8">
      <c r="G207" s="58"/>
      <c r="H207" s="114"/>
    </row>
    <row r="208" spans="7:8">
      <c r="G208" s="58"/>
      <c r="H208" s="114"/>
    </row>
    <row r="209" spans="7:8">
      <c r="G209" s="58"/>
      <c r="H209" s="114"/>
    </row>
    <row r="210" spans="7:8">
      <c r="G210" s="58"/>
      <c r="H210" s="114"/>
    </row>
    <row r="211" spans="7:8">
      <c r="G211" s="58"/>
      <c r="H211" s="114"/>
    </row>
    <row r="212" spans="7:8">
      <c r="G212" s="58"/>
      <c r="H212" s="114"/>
    </row>
    <row r="213" spans="7:8">
      <c r="G213" s="58"/>
      <c r="H213" s="114"/>
    </row>
    <row r="214" spans="7:8">
      <c r="G214" s="58"/>
      <c r="H214" s="114"/>
    </row>
    <row r="215" spans="7:8">
      <c r="G215" s="58"/>
      <c r="H215" s="114"/>
    </row>
    <row r="216" spans="7:8">
      <c r="G216" s="58"/>
      <c r="H216" s="114"/>
    </row>
    <row r="217" spans="7:8">
      <c r="G217" s="58"/>
      <c r="H217" s="114"/>
    </row>
    <row r="218" spans="7:8">
      <c r="G218" s="58"/>
      <c r="H218" s="114"/>
    </row>
    <row r="219" spans="7:8">
      <c r="G219" s="58"/>
      <c r="H219" s="114"/>
    </row>
    <row r="220" spans="7:8">
      <c r="G220" s="58"/>
      <c r="H220" s="114"/>
    </row>
    <row r="221" spans="7:8">
      <c r="G221" s="58"/>
      <c r="H221" s="114"/>
    </row>
    <row r="222" spans="7:8">
      <c r="G222" s="58"/>
      <c r="H222" s="114"/>
    </row>
    <row r="223" spans="7:8">
      <c r="G223" s="58"/>
      <c r="H223" s="114"/>
    </row>
    <row r="224" spans="7:8">
      <c r="G224" s="58"/>
      <c r="H224" s="114"/>
    </row>
    <row r="225" spans="7:8">
      <c r="G225" s="58"/>
      <c r="H225" s="114"/>
    </row>
    <row r="226" spans="7:8">
      <c r="G226" s="58"/>
      <c r="H226" s="114"/>
    </row>
    <row r="227" spans="7:8">
      <c r="G227" s="58"/>
      <c r="H227" s="114"/>
    </row>
    <row r="228" spans="7:8">
      <c r="G228" s="58"/>
      <c r="H228" s="114"/>
    </row>
    <row r="229" spans="7:8">
      <c r="G229" s="58"/>
      <c r="H229" s="114"/>
    </row>
    <row r="230" spans="7:8">
      <c r="G230" s="58"/>
      <c r="H230" s="114"/>
    </row>
    <row r="231" spans="7:8">
      <c r="G231" s="58"/>
      <c r="H231" s="114"/>
    </row>
    <row r="232" spans="7:8">
      <c r="G232" s="58"/>
      <c r="H232" s="114"/>
    </row>
    <row r="233" spans="7:8">
      <c r="G233" s="58"/>
      <c r="H233" s="114"/>
    </row>
    <row r="234" spans="7:8">
      <c r="G234" s="58"/>
      <c r="H234" s="114"/>
    </row>
    <row r="235" spans="7:8">
      <c r="G235" s="58"/>
      <c r="H235" s="114"/>
    </row>
    <row r="236" spans="7:8">
      <c r="G236" s="58"/>
      <c r="H236" s="114"/>
    </row>
    <row r="237" spans="7:8">
      <c r="G237" s="58"/>
      <c r="H237" s="114"/>
    </row>
    <row r="238" spans="7:8">
      <c r="G238" s="58"/>
      <c r="H238" s="114"/>
    </row>
    <row r="239" spans="7:8">
      <c r="G239" s="58"/>
      <c r="H239" s="114"/>
    </row>
    <row r="240" spans="7:8">
      <c r="G240" s="58"/>
      <c r="H240" s="114"/>
    </row>
    <row r="241" spans="7:8">
      <c r="G241" s="58"/>
      <c r="H241" s="114"/>
    </row>
    <row r="242" spans="7:8">
      <c r="G242" s="58"/>
      <c r="H242" s="114"/>
    </row>
    <row r="243" spans="7:8">
      <c r="G243" s="58"/>
      <c r="H243" s="114"/>
    </row>
    <row r="244" spans="7:8">
      <c r="G244" s="58"/>
      <c r="H244" s="114"/>
    </row>
    <row r="245" spans="7:8">
      <c r="G245" s="58"/>
      <c r="H245" s="114"/>
    </row>
    <row r="246" spans="7:8">
      <c r="G246" s="58"/>
      <c r="H246" s="114"/>
    </row>
    <row r="247" spans="7:8">
      <c r="G247" s="58"/>
      <c r="H247" s="114"/>
    </row>
    <row r="248" spans="7:8">
      <c r="G248" s="58"/>
      <c r="H248" s="114"/>
    </row>
    <row r="249" spans="7:8">
      <c r="G249" s="58"/>
      <c r="H249" s="114"/>
    </row>
    <row r="250" spans="7:8">
      <c r="G250" s="58"/>
      <c r="H250" s="114"/>
    </row>
    <row r="251" spans="7:8">
      <c r="G251" s="58"/>
      <c r="H251" s="114"/>
    </row>
    <row r="252" spans="7:8">
      <c r="G252" s="58"/>
      <c r="H252" s="114"/>
    </row>
    <row r="253" spans="7:8">
      <c r="G253" s="58"/>
      <c r="H253" s="114"/>
    </row>
    <row r="254" spans="7:8">
      <c r="G254" s="58"/>
      <c r="H254" s="114"/>
    </row>
    <row r="255" spans="7:8">
      <c r="G255" s="58"/>
      <c r="H255" s="114"/>
    </row>
    <row r="256" spans="7:8">
      <c r="G256" s="58"/>
      <c r="H256" s="114"/>
    </row>
    <row r="257" spans="7:8">
      <c r="G257" s="58"/>
      <c r="H257" s="114"/>
    </row>
    <row r="258" spans="7:8">
      <c r="G258" s="58"/>
      <c r="H258" s="114"/>
    </row>
    <row r="259" spans="7:8">
      <c r="G259" s="58"/>
      <c r="H259" s="114"/>
    </row>
    <row r="260" spans="7:8">
      <c r="G260" s="58"/>
      <c r="H260" s="114"/>
    </row>
    <row r="261" spans="7:8">
      <c r="G261" s="58"/>
      <c r="H261" s="114"/>
    </row>
    <row r="262" spans="7:8">
      <c r="G262" s="58"/>
      <c r="H262" s="114"/>
    </row>
    <row r="263" spans="7:8">
      <c r="G263" s="58"/>
      <c r="H263" s="114"/>
    </row>
    <row r="264" spans="7:8">
      <c r="G264" s="58"/>
      <c r="H264" s="114"/>
    </row>
    <row r="265" spans="7:8">
      <c r="G265" s="58"/>
      <c r="H265" s="114"/>
    </row>
    <row r="266" spans="7:8">
      <c r="G266" s="58"/>
      <c r="H266" s="114"/>
    </row>
    <row r="267" spans="7:8">
      <c r="G267" s="58"/>
      <c r="H267" s="114"/>
    </row>
    <row r="268" spans="7:8">
      <c r="G268" s="58"/>
      <c r="H268" s="114"/>
    </row>
    <row r="269" spans="7:8">
      <c r="G269" s="58"/>
      <c r="H269" s="114"/>
    </row>
    <row r="270" spans="7:8">
      <c r="G270" s="58"/>
      <c r="H270" s="114"/>
    </row>
    <row r="271" spans="7:8">
      <c r="G271" s="58"/>
      <c r="H271" s="114"/>
    </row>
    <row r="272" spans="7:8">
      <c r="G272" s="58"/>
      <c r="H272" s="114"/>
    </row>
    <row r="273" spans="7:8">
      <c r="G273" s="58"/>
      <c r="H273" s="114"/>
    </row>
    <row r="274" spans="7:8">
      <c r="G274" s="58"/>
      <c r="H274" s="114"/>
    </row>
    <row r="275" spans="7:8">
      <c r="G275" s="58"/>
      <c r="H275" s="114"/>
    </row>
    <row r="276" spans="7:8">
      <c r="G276" s="58"/>
      <c r="H276" s="114"/>
    </row>
    <row r="277" spans="7:8">
      <c r="G277" s="58"/>
      <c r="H277" s="114"/>
    </row>
    <row r="278" spans="7:8">
      <c r="G278" s="58"/>
      <c r="H278" s="114"/>
    </row>
    <row r="279" spans="7:8">
      <c r="G279" s="58"/>
      <c r="H279" s="114"/>
    </row>
    <row r="280" spans="7:8">
      <c r="G280" s="58"/>
      <c r="H280" s="114"/>
    </row>
    <row r="281" spans="7:8">
      <c r="G281" s="58"/>
      <c r="H281" s="114"/>
    </row>
    <row r="282" spans="7:8">
      <c r="G282" s="58"/>
      <c r="H282" s="114"/>
    </row>
    <row r="283" spans="7:8">
      <c r="G283" s="58"/>
      <c r="H283" s="114"/>
    </row>
    <row r="284" spans="7:8">
      <c r="G284" s="58"/>
      <c r="H284" s="114"/>
    </row>
    <row r="285" spans="7:8">
      <c r="G285" s="58"/>
      <c r="H285" s="114"/>
    </row>
    <row r="286" spans="7:8">
      <c r="G286" s="58"/>
      <c r="H286" s="114"/>
    </row>
    <row r="287" spans="7:8">
      <c r="G287" s="58"/>
      <c r="H287" s="114"/>
    </row>
    <row r="288" spans="7:8">
      <c r="G288" s="58"/>
      <c r="H288" s="114"/>
    </row>
    <row r="289" spans="7:8">
      <c r="G289" s="58"/>
      <c r="H289" s="114"/>
    </row>
    <row r="290" spans="7:8">
      <c r="G290" s="58"/>
      <c r="H290" s="114"/>
    </row>
    <row r="291" spans="7:8">
      <c r="G291" s="58"/>
      <c r="H291" s="114"/>
    </row>
    <row r="292" spans="7:8">
      <c r="G292" s="58"/>
      <c r="H292" s="114"/>
    </row>
    <row r="293" spans="7:8">
      <c r="G293" s="58"/>
      <c r="H293" s="114"/>
    </row>
    <row r="294" spans="7:8">
      <c r="G294" s="58"/>
      <c r="H294" s="114"/>
    </row>
    <row r="295" spans="7:8">
      <c r="G295" s="58"/>
      <c r="H295" s="114"/>
    </row>
    <row r="296" spans="7:8">
      <c r="G296" s="58"/>
      <c r="H296" s="114"/>
    </row>
    <row r="297" spans="7:8">
      <c r="G297" s="58"/>
      <c r="H297" s="114"/>
    </row>
    <row r="298" spans="7:8">
      <c r="G298" s="58"/>
      <c r="H298" s="114"/>
    </row>
    <row r="299" spans="7:8">
      <c r="G299" s="58"/>
      <c r="H299" s="114"/>
    </row>
    <row r="300" spans="7:8">
      <c r="G300" s="58"/>
      <c r="H300" s="114"/>
    </row>
    <row r="301" spans="7:8">
      <c r="G301" s="58"/>
      <c r="H301" s="114"/>
    </row>
    <row r="302" spans="7:8">
      <c r="G302" s="58"/>
      <c r="H302" s="114"/>
    </row>
    <row r="303" spans="7:8">
      <c r="G303" s="58"/>
      <c r="H303" s="114"/>
    </row>
    <row r="304" spans="7:8">
      <c r="G304" s="58"/>
      <c r="H304" s="114"/>
    </row>
    <row r="305" spans="7:8">
      <c r="G305" s="58"/>
      <c r="H305" s="114"/>
    </row>
    <row r="306" spans="7:8">
      <c r="G306" s="58"/>
      <c r="H306" s="114"/>
    </row>
    <row r="307" spans="7:8">
      <c r="G307" s="58"/>
      <c r="H307" s="114"/>
    </row>
    <row r="308" spans="7:8">
      <c r="G308" s="58"/>
      <c r="H308" s="114"/>
    </row>
    <row r="309" spans="7:8">
      <c r="G309" s="58"/>
      <c r="H309" s="114"/>
    </row>
    <row r="310" spans="7:8">
      <c r="G310" s="58"/>
      <c r="H310" s="114"/>
    </row>
    <row r="311" spans="7:8">
      <c r="G311" s="58"/>
      <c r="H311" s="114"/>
    </row>
    <row r="312" spans="7:8">
      <c r="G312" s="58"/>
      <c r="H312" s="114"/>
    </row>
    <row r="313" spans="7:8">
      <c r="G313" s="58"/>
      <c r="H313" s="114"/>
    </row>
    <row r="314" spans="7:8">
      <c r="G314" s="58"/>
      <c r="H314" s="114"/>
    </row>
    <row r="315" spans="7:8">
      <c r="G315" s="58"/>
      <c r="H315" s="114"/>
    </row>
    <row r="316" spans="7:8">
      <c r="G316" s="58"/>
      <c r="H316" s="114"/>
    </row>
    <row r="317" spans="7:8">
      <c r="G317" s="58"/>
      <c r="H317" s="114"/>
    </row>
    <row r="318" spans="7:8">
      <c r="G318" s="58"/>
      <c r="H318" s="114"/>
    </row>
    <row r="319" spans="7:8">
      <c r="G319" s="58"/>
      <c r="H319" s="114"/>
    </row>
    <row r="320" spans="7:8">
      <c r="G320" s="58"/>
      <c r="H320" s="114"/>
    </row>
    <row r="321" spans="7:8">
      <c r="G321" s="58"/>
      <c r="H321" s="114"/>
    </row>
    <row r="322" spans="7:8">
      <c r="G322" s="58"/>
      <c r="H322" s="114"/>
    </row>
    <row r="323" spans="7:8">
      <c r="G323" s="58"/>
      <c r="H323" s="114"/>
    </row>
    <row r="324" spans="7:8">
      <c r="G324" s="58"/>
      <c r="H324" s="114"/>
    </row>
    <row r="325" spans="7:8">
      <c r="G325" s="58"/>
      <c r="H325" s="114"/>
    </row>
    <row r="326" spans="7:8">
      <c r="G326" s="58"/>
      <c r="H326" s="114"/>
    </row>
    <row r="327" spans="7:8">
      <c r="G327" s="58"/>
      <c r="H327" s="114"/>
    </row>
    <row r="328" spans="7:8">
      <c r="G328" s="58"/>
      <c r="H328" s="114"/>
    </row>
    <row r="329" spans="7:8">
      <c r="G329" s="58"/>
      <c r="H329" s="114"/>
    </row>
    <row r="330" spans="7:8">
      <c r="G330" s="58"/>
      <c r="H330" s="114"/>
    </row>
    <row r="331" spans="7:8">
      <c r="G331" s="58"/>
      <c r="H331" s="114"/>
    </row>
    <row r="332" spans="7:8">
      <c r="G332" s="58"/>
      <c r="H332" s="114"/>
    </row>
    <row r="333" spans="7:8">
      <c r="G333" s="58"/>
      <c r="H333" s="114"/>
    </row>
    <row r="334" spans="7:8">
      <c r="G334" s="58"/>
      <c r="H334" s="114"/>
    </row>
    <row r="335" spans="7:8">
      <c r="G335" s="58"/>
      <c r="H335" s="114"/>
    </row>
    <row r="336" spans="7:8">
      <c r="G336" s="58"/>
      <c r="H336" s="114"/>
    </row>
    <row r="337" spans="7:8">
      <c r="G337" s="58"/>
      <c r="H337" s="114"/>
    </row>
    <row r="338" spans="7:8">
      <c r="G338" s="58"/>
      <c r="H338" s="114"/>
    </row>
    <row r="339" spans="7:8">
      <c r="G339" s="58"/>
      <c r="H339" s="114"/>
    </row>
    <row r="340" spans="7:8">
      <c r="G340" s="58"/>
      <c r="H340" s="114"/>
    </row>
    <row r="341" spans="7:8">
      <c r="G341" s="58"/>
      <c r="H341" s="114"/>
    </row>
    <row r="342" spans="7:8">
      <c r="G342" s="58"/>
      <c r="H342" s="114"/>
    </row>
    <row r="343" spans="7:8">
      <c r="G343" s="58"/>
      <c r="H343" s="114"/>
    </row>
    <row r="344" spans="7:8">
      <c r="G344" s="58"/>
      <c r="H344" s="114"/>
    </row>
    <row r="345" spans="7:8">
      <c r="G345" s="58"/>
      <c r="H345" s="114"/>
    </row>
    <row r="346" spans="7:8">
      <c r="G346" s="58"/>
      <c r="H346" s="114"/>
    </row>
    <row r="347" spans="7:8">
      <c r="G347" s="58"/>
      <c r="H347" s="114"/>
    </row>
    <row r="348" spans="7:8">
      <c r="G348" s="58"/>
      <c r="H348" s="114"/>
    </row>
    <row r="349" spans="7:8">
      <c r="G349" s="58"/>
      <c r="H349" s="114"/>
    </row>
    <row r="350" spans="7:8">
      <c r="G350" s="58"/>
      <c r="H350" s="114"/>
    </row>
    <row r="351" spans="7:8">
      <c r="G351" s="58"/>
      <c r="H351" s="114"/>
    </row>
    <row r="352" spans="7:8">
      <c r="G352" s="58"/>
      <c r="H352" s="114"/>
    </row>
    <row r="353" spans="7:8">
      <c r="G353" s="58"/>
      <c r="H353" s="114"/>
    </row>
    <row r="354" spans="7:8">
      <c r="G354" s="58"/>
      <c r="H354" s="114"/>
    </row>
    <row r="355" spans="7:8">
      <c r="G355" s="58"/>
      <c r="H355" s="114"/>
    </row>
    <row r="356" spans="7:8">
      <c r="G356" s="58"/>
      <c r="H356" s="114"/>
    </row>
    <row r="357" spans="7:8">
      <c r="G357" s="58"/>
      <c r="H357" s="114"/>
    </row>
    <row r="358" spans="7:8">
      <c r="G358" s="58"/>
      <c r="H358" s="114"/>
    </row>
    <row r="359" spans="7:8">
      <c r="G359" s="58"/>
      <c r="H359" s="114"/>
    </row>
    <row r="360" spans="7:8">
      <c r="G360" s="58"/>
      <c r="H360" s="114"/>
    </row>
    <row r="361" spans="7:8">
      <c r="G361" s="58"/>
      <c r="H361" s="114"/>
    </row>
    <row r="362" spans="7:8">
      <c r="G362" s="58"/>
      <c r="H362" s="114"/>
    </row>
    <row r="363" spans="7:8">
      <c r="G363" s="58"/>
      <c r="H363" s="114"/>
    </row>
    <row r="364" spans="7:8">
      <c r="G364" s="58"/>
      <c r="H364" s="114"/>
    </row>
    <row r="365" spans="7:8">
      <c r="G365" s="58"/>
      <c r="H365" s="114"/>
    </row>
    <row r="366" spans="7:8">
      <c r="G366" s="58"/>
      <c r="H366" s="114"/>
    </row>
    <row r="367" spans="7:8">
      <c r="G367" s="58"/>
      <c r="H367" s="114"/>
    </row>
    <row r="368" spans="7:8">
      <c r="G368" s="58"/>
      <c r="H368" s="114"/>
    </row>
    <row r="369" spans="7:8">
      <c r="G369" s="58"/>
      <c r="H369" s="114"/>
    </row>
    <row r="370" spans="7:8">
      <c r="G370" s="58"/>
      <c r="H370" s="114"/>
    </row>
    <row r="371" spans="7:8">
      <c r="G371" s="58"/>
      <c r="H371" s="114"/>
    </row>
    <row r="372" spans="7:8">
      <c r="G372" s="58"/>
      <c r="H372" s="114"/>
    </row>
    <row r="373" spans="7:8">
      <c r="G373" s="58"/>
      <c r="H373" s="114"/>
    </row>
    <row r="374" spans="7:8">
      <c r="G374" s="58"/>
      <c r="H374" s="114"/>
    </row>
    <row r="375" spans="7:8">
      <c r="G375" s="58"/>
      <c r="H375" s="114"/>
    </row>
    <row r="376" spans="7:8">
      <c r="G376" s="58"/>
      <c r="H376" s="114"/>
    </row>
    <row r="377" spans="7:8">
      <c r="G377" s="58"/>
      <c r="H377" s="114"/>
    </row>
    <row r="378" spans="7:8">
      <c r="G378" s="58"/>
      <c r="H378" s="114"/>
    </row>
    <row r="379" spans="7:8">
      <c r="G379" s="58"/>
      <c r="H379" s="114"/>
    </row>
    <row r="380" spans="7:8">
      <c r="G380" s="58"/>
      <c r="H380" s="114"/>
    </row>
    <row r="381" spans="7:8">
      <c r="G381" s="58"/>
      <c r="H381" s="114"/>
    </row>
    <row r="382" spans="7:8">
      <c r="G382" s="58"/>
      <c r="H382" s="114"/>
    </row>
    <row r="383" spans="7:8">
      <c r="G383" s="58"/>
      <c r="H383" s="114"/>
    </row>
    <row r="384" spans="7:8">
      <c r="G384" s="58"/>
      <c r="H384" s="114"/>
    </row>
    <row r="385" spans="7:8">
      <c r="G385" s="58"/>
      <c r="H385" s="114"/>
    </row>
    <row r="386" spans="7:8">
      <c r="G386" s="58"/>
      <c r="H386" s="114"/>
    </row>
    <row r="387" spans="7:8">
      <c r="G387" s="58"/>
      <c r="H387" s="114"/>
    </row>
    <row r="388" spans="7:8">
      <c r="G388" s="58"/>
      <c r="H388" s="114"/>
    </row>
    <row r="389" spans="7:8">
      <c r="G389" s="58"/>
      <c r="H389" s="114"/>
    </row>
    <row r="390" spans="7:8">
      <c r="G390" s="58"/>
      <c r="H390" s="114"/>
    </row>
    <row r="391" spans="7:8">
      <c r="G391" s="58"/>
      <c r="H391" s="114"/>
    </row>
    <row r="392" spans="7:8">
      <c r="G392" s="58"/>
      <c r="H392" s="114"/>
    </row>
    <row r="393" spans="7:8">
      <c r="G393" s="58"/>
      <c r="H393" s="114"/>
    </row>
    <row r="394" spans="7:8">
      <c r="G394" s="58"/>
      <c r="H394" s="114"/>
    </row>
    <row r="395" spans="7:8">
      <c r="G395" s="58"/>
      <c r="H395" s="114"/>
    </row>
    <row r="396" spans="7:8">
      <c r="G396" s="58"/>
      <c r="H396" s="114"/>
    </row>
    <row r="397" spans="7:8">
      <c r="G397" s="58"/>
      <c r="H397" s="114"/>
    </row>
    <row r="398" spans="7:8">
      <c r="G398" s="58"/>
      <c r="H398" s="114"/>
    </row>
    <row r="399" spans="7:8">
      <c r="G399" s="58"/>
      <c r="H399" s="114"/>
    </row>
    <row r="400" spans="7:8">
      <c r="G400" s="58"/>
      <c r="H400" s="114"/>
    </row>
    <row r="401" spans="7:8">
      <c r="G401" s="58"/>
      <c r="H401" s="114"/>
    </row>
    <row r="402" spans="7:8">
      <c r="G402" s="58"/>
      <c r="H402" s="114"/>
    </row>
    <row r="403" spans="7:8">
      <c r="G403" s="58"/>
      <c r="H403" s="114"/>
    </row>
    <row r="404" spans="7:8">
      <c r="G404" s="58"/>
      <c r="H404" s="114"/>
    </row>
    <row r="405" spans="7:8">
      <c r="G405" s="58"/>
      <c r="H405" s="114"/>
    </row>
    <row r="406" spans="7:8">
      <c r="G406" s="58"/>
      <c r="H406" s="114"/>
    </row>
    <row r="407" spans="7:8">
      <c r="G407" s="58"/>
      <c r="H407" s="114"/>
    </row>
    <row r="408" spans="7:8">
      <c r="G408" s="58"/>
      <c r="H408" s="114"/>
    </row>
    <row r="409" spans="7:8">
      <c r="G409" s="58"/>
      <c r="H409" s="114"/>
    </row>
    <row r="410" spans="7:8">
      <c r="G410" s="58"/>
      <c r="H410" s="114"/>
    </row>
    <row r="411" spans="7:8">
      <c r="G411" s="58"/>
      <c r="H411" s="114"/>
    </row>
    <row r="412" spans="7:8">
      <c r="G412" s="58"/>
      <c r="H412" s="114"/>
    </row>
    <row r="413" spans="7:8">
      <c r="G413" s="58"/>
      <c r="H413" s="114"/>
    </row>
    <row r="414" spans="7:8">
      <c r="G414" s="58"/>
      <c r="H414" s="114"/>
    </row>
    <row r="415" spans="7:8">
      <c r="G415" s="58"/>
      <c r="H415" s="114"/>
    </row>
    <row r="416" spans="7:8">
      <c r="G416" s="58"/>
      <c r="H416" s="114"/>
    </row>
    <row r="417" spans="7:8">
      <c r="G417" s="58"/>
      <c r="H417" s="114"/>
    </row>
    <row r="418" spans="7:8">
      <c r="G418" s="58"/>
      <c r="H418" s="114"/>
    </row>
    <row r="419" spans="7:8">
      <c r="G419" s="58"/>
      <c r="H419" s="114"/>
    </row>
    <row r="420" spans="7:8">
      <c r="G420" s="58"/>
      <c r="H420" s="114"/>
    </row>
    <row r="421" spans="7:8">
      <c r="G421" s="58"/>
      <c r="H421" s="114"/>
    </row>
    <row r="422" spans="7:8">
      <c r="G422" s="58"/>
      <c r="H422" s="114"/>
    </row>
    <row r="423" spans="7:8">
      <c r="G423" s="58"/>
      <c r="H423" s="114"/>
    </row>
    <row r="424" spans="7:8">
      <c r="G424" s="58"/>
      <c r="H424" s="114"/>
    </row>
    <row r="425" spans="7:8">
      <c r="G425" s="58"/>
      <c r="H425" s="114"/>
    </row>
    <row r="426" spans="7:8">
      <c r="G426" s="58"/>
      <c r="H426" s="114"/>
    </row>
    <row r="427" spans="7:8">
      <c r="G427" s="58"/>
      <c r="H427" s="114"/>
    </row>
    <row r="428" spans="7:8">
      <c r="G428" s="58"/>
      <c r="H428" s="114"/>
    </row>
    <row r="429" spans="7:8">
      <c r="G429" s="58"/>
      <c r="H429" s="114"/>
    </row>
    <row r="430" spans="7:8">
      <c r="G430" s="58"/>
      <c r="H430" s="114"/>
    </row>
    <row r="431" spans="7:8">
      <c r="G431" s="58"/>
      <c r="H431" s="114"/>
    </row>
    <row r="432" spans="7:8">
      <c r="G432" s="58"/>
      <c r="H432" s="114"/>
    </row>
    <row r="433" spans="7:8">
      <c r="G433" s="58"/>
      <c r="H433" s="114"/>
    </row>
    <row r="434" spans="7:8">
      <c r="G434" s="58"/>
      <c r="H434" s="114"/>
    </row>
    <row r="435" spans="7:8">
      <c r="G435" s="58"/>
      <c r="H435" s="114"/>
    </row>
    <row r="436" spans="7:8">
      <c r="G436" s="58"/>
      <c r="H436" s="114"/>
    </row>
    <row r="437" spans="7:8">
      <c r="G437" s="58"/>
      <c r="H437" s="114"/>
    </row>
    <row r="438" spans="7:8">
      <c r="G438" s="58"/>
      <c r="H438" s="114"/>
    </row>
    <row r="439" spans="7:8">
      <c r="G439" s="58"/>
      <c r="H439" s="114"/>
    </row>
    <row r="440" spans="7:8">
      <c r="G440" s="58"/>
      <c r="H440" s="114"/>
    </row>
    <row r="441" spans="7:8">
      <c r="G441" s="58"/>
      <c r="H441" s="114"/>
    </row>
    <row r="442" spans="7:8">
      <c r="G442" s="58"/>
      <c r="H442" s="114"/>
    </row>
    <row r="443" spans="7:8">
      <c r="G443" s="58"/>
      <c r="H443" s="114"/>
    </row>
    <row r="444" spans="7:8">
      <c r="G444" s="58"/>
      <c r="H444" s="114"/>
    </row>
    <row r="445" spans="7:8">
      <c r="G445" s="58"/>
      <c r="H445" s="114"/>
    </row>
    <row r="446" spans="7:8">
      <c r="G446" s="58"/>
      <c r="H446" s="114"/>
    </row>
    <row r="447" spans="7:8">
      <c r="G447" s="58"/>
      <c r="H447" s="114"/>
    </row>
    <row r="448" spans="7:8">
      <c r="G448" s="58"/>
      <c r="H448" s="114"/>
    </row>
    <row r="449" spans="7:8">
      <c r="G449" s="58"/>
      <c r="H449" s="114"/>
    </row>
    <row r="450" spans="7:8">
      <c r="G450" s="58"/>
      <c r="H450" s="114"/>
    </row>
    <row r="451" spans="7:8">
      <c r="G451" s="58"/>
      <c r="H451" s="114"/>
    </row>
    <row r="452" spans="7:8">
      <c r="G452" s="58"/>
      <c r="H452" s="114"/>
    </row>
    <row r="453" spans="7:8">
      <c r="G453" s="58"/>
      <c r="H453" s="114"/>
    </row>
    <row r="454" spans="7:8">
      <c r="G454" s="58"/>
      <c r="H454" s="114"/>
    </row>
    <row r="455" spans="7:8">
      <c r="G455" s="58"/>
      <c r="H455" s="114"/>
    </row>
    <row r="456" spans="7:8">
      <c r="G456" s="58"/>
      <c r="H456" s="114"/>
    </row>
    <row r="457" spans="7:8">
      <c r="G457" s="58"/>
      <c r="H457" s="114"/>
    </row>
    <row r="458" spans="7:8">
      <c r="G458" s="58"/>
      <c r="H458" s="114"/>
    </row>
    <row r="459" spans="7:8">
      <c r="G459" s="58"/>
      <c r="H459" s="114"/>
    </row>
    <row r="460" spans="7:8">
      <c r="G460" s="58"/>
      <c r="H460" s="114"/>
    </row>
    <row r="461" spans="7:8">
      <c r="G461" s="58"/>
      <c r="H461" s="114"/>
    </row>
    <row r="462" spans="7:8">
      <c r="G462" s="58"/>
      <c r="H462" s="114"/>
    </row>
    <row r="463" spans="7:8">
      <c r="G463" s="58"/>
      <c r="H463" s="114"/>
    </row>
    <row r="464" spans="7:8">
      <c r="G464" s="58"/>
      <c r="H464" s="114"/>
    </row>
    <row r="465" spans="7:8">
      <c r="G465" s="58"/>
      <c r="H465" s="114"/>
    </row>
    <row r="466" spans="7:8">
      <c r="G466" s="58"/>
      <c r="H466" s="114"/>
    </row>
    <row r="467" spans="7:8">
      <c r="G467" s="58"/>
      <c r="H467" s="114"/>
    </row>
    <row r="468" spans="7:8">
      <c r="G468" s="58"/>
      <c r="H468" s="114"/>
    </row>
    <row r="469" spans="7:8">
      <c r="G469" s="58"/>
      <c r="H469" s="114"/>
    </row>
    <row r="470" spans="7:8">
      <c r="G470" s="58"/>
      <c r="H470" s="114"/>
    </row>
    <row r="471" spans="7:8">
      <c r="G471" s="58"/>
      <c r="H471" s="114"/>
    </row>
    <row r="472" spans="7:8">
      <c r="G472" s="58"/>
      <c r="H472" s="114"/>
    </row>
    <row r="473" spans="7:8">
      <c r="G473" s="58"/>
      <c r="H473" s="114"/>
    </row>
    <row r="474" spans="7:8">
      <c r="G474" s="58"/>
      <c r="H474" s="114"/>
    </row>
    <row r="475" spans="7:8">
      <c r="G475" s="58"/>
      <c r="H475" s="114"/>
    </row>
    <row r="476" spans="7:8">
      <c r="G476" s="58"/>
      <c r="H476" s="114"/>
    </row>
    <row r="477" spans="7:8">
      <c r="G477" s="58"/>
      <c r="H477" s="114"/>
    </row>
    <row r="478" spans="7:8">
      <c r="G478" s="58"/>
      <c r="H478" s="114"/>
    </row>
    <row r="479" spans="7:8">
      <c r="G479" s="58"/>
      <c r="H479" s="114"/>
    </row>
    <row r="480" spans="7:8">
      <c r="G480" s="58"/>
      <c r="H480" s="114"/>
    </row>
    <row r="481" spans="7:8">
      <c r="G481" s="58"/>
      <c r="H481" s="114"/>
    </row>
    <row r="482" spans="7:8">
      <c r="G482" s="58"/>
      <c r="H482" s="114"/>
    </row>
    <row r="483" spans="7:8">
      <c r="G483" s="58"/>
      <c r="H483" s="114"/>
    </row>
    <row r="484" spans="7:8">
      <c r="G484" s="58"/>
      <c r="H484" s="114"/>
    </row>
    <row r="485" spans="7:8">
      <c r="G485" s="58"/>
      <c r="H485" s="114"/>
    </row>
    <row r="486" spans="7:8">
      <c r="G486" s="58"/>
      <c r="H486" s="114"/>
    </row>
    <row r="487" spans="7:8">
      <c r="G487" s="58"/>
      <c r="H487" s="114"/>
    </row>
    <row r="488" spans="7:8">
      <c r="G488" s="58"/>
      <c r="H488" s="114"/>
    </row>
    <row r="489" spans="7:8">
      <c r="G489" s="58"/>
      <c r="H489" s="114"/>
    </row>
    <row r="490" spans="7:8">
      <c r="G490" s="58"/>
      <c r="H490" s="114"/>
    </row>
    <row r="491" spans="7:8">
      <c r="G491" s="58"/>
      <c r="H491" s="114"/>
    </row>
    <row r="492" spans="7:8">
      <c r="G492" s="58"/>
      <c r="H492" s="114"/>
    </row>
    <row r="493" spans="7:8">
      <c r="G493" s="58"/>
      <c r="H493" s="114"/>
    </row>
    <row r="494" spans="7:8">
      <c r="G494" s="58"/>
      <c r="H494" s="114"/>
    </row>
    <row r="495" spans="7:8">
      <c r="G495" s="58"/>
      <c r="H495" s="114"/>
    </row>
    <row r="496" spans="7:8">
      <c r="G496" s="58"/>
      <c r="H496" s="114"/>
    </row>
    <row r="497" spans="7:8">
      <c r="G497" s="58"/>
      <c r="H497" s="114"/>
    </row>
    <row r="498" spans="7:8">
      <c r="G498" s="58"/>
      <c r="H498" s="114"/>
    </row>
    <row r="499" spans="7:8">
      <c r="G499" s="58"/>
      <c r="H499" s="114"/>
    </row>
    <row r="500" spans="7:8">
      <c r="G500" s="58"/>
      <c r="H500" s="114"/>
    </row>
    <row r="501" spans="7:8">
      <c r="G501" s="58"/>
      <c r="H501" s="114"/>
    </row>
    <row r="502" spans="7:8">
      <c r="G502" s="58"/>
      <c r="H502" s="114"/>
    </row>
    <row r="503" spans="7:8">
      <c r="G503" s="58"/>
      <c r="H503" s="114"/>
    </row>
    <row r="504" spans="7:8">
      <c r="G504" s="58"/>
      <c r="H504" s="114"/>
    </row>
    <row r="505" spans="7:8">
      <c r="G505" s="58"/>
      <c r="H505" s="114"/>
    </row>
    <row r="506" spans="7:8">
      <c r="G506" s="58"/>
      <c r="H506" s="114"/>
    </row>
    <row r="507" spans="7:8">
      <c r="G507" s="58"/>
      <c r="H507" s="114"/>
    </row>
    <row r="508" spans="7:8">
      <c r="G508" s="58"/>
      <c r="H508" s="114"/>
    </row>
    <row r="509" spans="7:8">
      <c r="G509" s="58"/>
      <c r="H509" s="114"/>
    </row>
    <row r="510" spans="7:8">
      <c r="G510" s="58"/>
      <c r="H510" s="114"/>
    </row>
    <row r="511" spans="7:8">
      <c r="G511" s="58"/>
      <c r="H511" s="114"/>
    </row>
    <row r="512" spans="7:8">
      <c r="G512" s="58"/>
      <c r="H512" s="114"/>
    </row>
    <row r="513" spans="7:8">
      <c r="G513" s="58"/>
      <c r="H513" s="114"/>
    </row>
    <row r="514" spans="7:8">
      <c r="G514" s="58"/>
      <c r="H514" s="114"/>
    </row>
    <row r="515" spans="7:8">
      <c r="G515" s="58"/>
      <c r="H515" s="114"/>
    </row>
    <row r="516" spans="7:8">
      <c r="G516" s="58"/>
      <c r="H516" s="114"/>
    </row>
    <row r="517" spans="7:8">
      <c r="G517" s="58"/>
      <c r="H517" s="114"/>
    </row>
    <row r="518" spans="7:8">
      <c r="G518" s="58"/>
      <c r="H518" s="114"/>
    </row>
    <row r="519" spans="7:8">
      <c r="G519" s="58"/>
      <c r="H519" s="114"/>
    </row>
    <row r="520" spans="7:8">
      <c r="G520" s="58"/>
      <c r="H520" s="114"/>
    </row>
    <row r="521" spans="7:8">
      <c r="G521" s="58"/>
      <c r="H521" s="114"/>
    </row>
    <row r="522" spans="7:8">
      <c r="G522" s="58"/>
      <c r="H522" s="114"/>
    </row>
    <row r="523" spans="7:8">
      <c r="G523" s="58"/>
      <c r="H523" s="114"/>
    </row>
    <row r="524" spans="7:8">
      <c r="G524" s="58"/>
      <c r="H524" s="114"/>
    </row>
    <row r="525" spans="7:8">
      <c r="G525" s="58"/>
      <c r="H525" s="114"/>
    </row>
    <row r="526" spans="7:8">
      <c r="G526" s="58"/>
      <c r="H526" s="114"/>
    </row>
    <row r="527" spans="7:8">
      <c r="G527" s="58"/>
      <c r="H527" s="114"/>
    </row>
    <row r="528" spans="7:8">
      <c r="G528" s="58"/>
      <c r="H528" s="114"/>
    </row>
    <row r="529" spans="7:8">
      <c r="G529" s="58"/>
      <c r="H529" s="114"/>
    </row>
    <row r="530" spans="7:8">
      <c r="G530" s="58"/>
      <c r="H530" s="114"/>
    </row>
    <row r="531" spans="7:8">
      <c r="G531" s="58"/>
      <c r="H531" s="114"/>
    </row>
    <row r="532" spans="7:8">
      <c r="G532" s="58"/>
      <c r="H532" s="114"/>
    </row>
    <row r="533" spans="7:8">
      <c r="G533" s="58"/>
      <c r="H533" s="114"/>
    </row>
    <row r="534" spans="7:8">
      <c r="G534" s="58"/>
      <c r="H534" s="114"/>
    </row>
    <row r="535" spans="7:8">
      <c r="G535" s="58"/>
      <c r="H535" s="114"/>
    </row>
    <row r="536" spans="7:8">
      <c r="G536" s="58"/>
      <c r="H536" s="114"/>
    </row>
    <row r="537" spans="7:8">
      <c r="G537" s="58"/>
      <c r="H537" s="114"/>
    </row>
    <row r="538" spans="7:8">
      <c r="G538" s="58"/>
      <c r="H538" s="114"/>
    </row>
    <row r="539" spans="7:8">
      <c r="G539" s="58"/>
      <c r="H539" s="114"/>
    </row>
    <row r="540" spans="7:8">
      <c r="G540" s="58"/>
      <c r="H540" s="114"/>
    </row>
    <row r="541" spans="7:8">
      <c r="G541" s="58"/>
      <c r="H541" s="114"/>
    </row>
    <row r="542" spans="7:8">
      <c r="G542" s="58"/>
      <c r="H542" s="114"/>
    </row>
    <row r="543" spans="7:8">
      <c r="G543" s="58"/>
      <c r="H543" s="114"/>
    </row>
    <row r="544" spans="7:8">
      <c r="G544" s="58"/>
      <c r="H544" s="114"/>
    </row>
    <row r="545" spans="7:8">
      <c r="G545" s="58"/>
      <c r="H545" s="114"/>
    </row>
    <row r="546" spans="7:8">
      <c r="G546" s="58"/>
      <c r="H546" s="114"/>
    </row>
    <row r="547" spans="7:8">
      <c r="G547" s="58"/>
      <c r="H547" s="114"/>
    </row>
    <row r="548" spans="7:8">
      <c r="G548" s="58"/>
      <c r="H548" s="114"/>
    </row>
    <row r="549" spans="7:8">
      <c r="G549" s="58"/>
      <c r="H549" s="114"/>
    </row>
    <row r="550" spans="7:8">
      <c r="G550" s="58"/>
      <c r="H550" s="114"/>
    </row>
    <row r="551" spans="7:8">
      <c r="G551" s="58"/>
      <c r="H551" s="114"/>
    </row>
    <row r="552" spans="7:8">
      <c r="G552" s="58"/>
      <c r="H552" s="114"/>
    </row>
    <row r="553" spans="7:8">
      <c r="G553" s="58"/>
      <c r="H553" s="114"/>
    </row>
    <row r="554" spans="7:8">
      <c r="G554" s="58"/>
      <c r="H554" s="114"/>
    </row>
    <row r="555" spans="7:8">
      <c r="G555" s="58"/>
      <c r="H555" s="114"/>
    </row>
    <row r="556" spans="7:8">
      <c r="G556" s="58"/>
      <c r="H556" s="114"/>
    </row>
    <row r="557" spans="7:8">
      <c r="G557" s="58"/>
      <c r="H557" s="114"/>
    </row>
    <row r="558" spans="7:8">
      <c r="G558" s="58"/>
      <c r="H558" s="114"/>
    </row>
    <row r="559" spans="7:8">
      <c r="G559" s="58"/>
      <c r="H559" s="114"/>
    </row>
    <row r="560" spans="7:8">
      <c r="G560" s="58"/>
      <c r="H560" s="114"/>
    </row>
    <row r="561" spans="7:8">
      <c r="G561" s="58"/>
      <c r="H561" s="114"/>
    </row>
    <row r="562" spans="7:8">
      <c r="G562" s="58"/>
      <c r="H562" s="114"/>
    </row>
    <row r="563" spans="7:8">
      <c r="G563" s="58"/>
      <c r="H563" s="114"/>
    </row>
    <row r="564" spans="7:8">
      <c r="G564" s="58"/>
      <c r="H564" s="114"/>
    </row>
    <row r="565" spans="7:8">
      <c r="G565" s="58"/>
      <c r="H565" s="114"/>
    </row>
    <row r="566" spans="7:8">
      <c r="G566" s="58"/>
      <c r="H566" s="114"/>
    </row>
    <row r="567" spans="7:8">
      <c r="G567" s="58"/>
      <c r="H567" s="114"/>
    </row>
    <row r="568" spans="7:8">
      <c r="G568" s="58"/>
      <c r="H568" s="114"/>
    </row>
    <row r="569" spans="7:8">
      <c r="G569" s="58"/>
      <c r="H569" s="114"/>
    </row>
    <row r="570" spans="7:8">
      <c r="G570" s="58"/>
      <c r="H570" s="114"/>
    </row>
    <row r="571" spans="7:8">
      <c r="G571" s="58"/>
      <c r="H571" s="114"/>
    </row>
    <row r="572" spans="7:8">
      <c r="G572" s="58"/>
      <c r="H572" s="114"/>
    </row>
    <row r="573" spans="7:8">
      <c r="G573" s="58"/>
      <c r="H573" s="114"/>
    </row>
    <row r="574" spans="7:8">
      <c r="G574" s="58"/>
      <c r="H574" s="114"/>
    </row>
    <row r="575" spans="7:8">
      <c r="G575" s="58"/>
      <c r="H575" s="114"/>
    </row>
    <row r="576" spans="7:8">
      <c r="G576" s="58"/>
      <c r="H576" s="114"/>
    </row>
    <row r="577" spans="7:8">
      <c r="G577" s="58"/>
      <c r="H577" s="114"/>
    </row>
    <row r="578" spans="7:8">
      <c r="G578" s="58"/>
      <c r="H578" s="114"/>
    </row>
    <row r="579" spans="7:8">
      <c r="G579" s="58"/>
      <c r="H579" s="114"/>
    </row>
    <row r="580" spans="7:8">
      <c r="G580" s="58"/>
      <c r="H580" s="114"/>
    </row>
    <row r="581" spans="7:8">
      <c r="G581" s="58"/>
      <c r="H581" s="114"/>
    </row>
    <row r="582" spans="7:8">
      <c r="G582" s="58"/>
      <c r="H582" s="114"/>
    </row>
    <row r="583" spans="7:8">
      <c r="G583" s="58"/>
      <c r="H583" s="114"/>
    </row>
    <row r="584" spans="7:8">
      <c r="G584" s="58"/>
      <c r="H584" s="114"/>
    </row>
    <row r="585" spans="7:8">
      <c r="G585" s="58"/>
      <c r="H585" s="114"/>
    </row>
    <row r="586" spans="7:8">
      <c r="G586" s="58"/>
      <c r="H586" s="114"/>
    </row>
    <row r="587" spans="7:8">
      <c r="G587" s="58"/>
      <c r="H587" s="114"/>
    </row>
    <row r="588" spans="7:8">
      <c r="G588" s="58"/>
      <c r="H588" s="114"/>
    </row>
    <row r="589" spans="7:8">
      <c r="G589" s="58"/>
      <c r="H589" s="114"/>
    </row>
    <row r="590" spans="7:8">
      <c r="G590" s="58"/>
      <c r="H590" s="114"/>
    </row>
    <row r="591" spans="7:8">
      <c r="G591" s="58"/>
      <c r="H591" s="114"/>
    </row>
    <row r="592" spans="7:8">
      <c r="G592" s="58"/>
      <c r="H592" s="114"/>
    </row>
    <row r="593" spans="7:8">
      <c r="G593" s="58"/>
      <c r="H593" s="114"/>
    </row>
    <row r="594" spans="7:8">
      <c r="G594" s="58"/>
      <c r="H594" s="114"/>
    </row>
    <row r="595" spans="7:8">
      <c r="G595" s="58"/>
      <c r="H595" s="114"/>
    </row>
    <row r="596" spans="7:8">
      <c r="G596" s="58"/>
      <c r="H596" s="114"/>
    </row>
    <row r="597" spans="7:8">
      <c r="G597" s="58"/>
      <c r="H597" s="114"/>
    </row>
    <row r="598" spans="7:8">
      <c r="G598" s="58"/>
      <c r="H598" s="114"/>
    </row>
    <row r="599" spans="7:8">
      <c r="G599" s="58"/>
      <c r="H599" s="114"/>
    </row>
    <row r="600" spans="7:8">
      <c r="G600" s="58"/>
      <c r="H600" s="114"/>
    </row>
    <row r="601" spans="7:8">
      <c r="G601" s="58"/>
      <c r="H601" s="114"/>
    </row>
    <row r="602" spans="7:8">
      <c r="G602" s="58"/>
      <c r="H602" s="114"/>
    </row>
    <row r="603" spans="7:8">
      <c r="G603" s="58"/>
      <c r="H603" s="114"/>
    </row>
    <row r="604" spans="7:8">
      <c r="G604" s="58"/>
      <c r="H604" s="114"/>
    </row>
    <row r="605" spans="7:8">
      <c r="G605" s="58"/>
      <c r="H605" s="114"/>
    </row>
    <row r="606" spans="7:8">
      <c r="G606" s="58"/>
      <c r="H606" s="114"/>
    </row>
    <row r="607" spans="7:8">
      <c r="G607" s="58"/>
      <c r="H607" s="114"/>
    </row>
    <row r="608" spans="7:8">
      <c r="G608" s="58"/>
      <c r="H608" s="114"/>
    </row>
    <row r="609" spans="7:8">
      <c r="G609" s="58"/>
      <c r="H609" s="114"/>
    </row>
    <row r="610" spans="7:8">
      <c r="G610" s="58"/>
      <c r="H610" s="114"/>
    </row>
    <row r="611" spans="7:8">
      <c r="G611" s="58"/>
      <c r="H611" s="114"/>
    </row>
    <row r="612" spans="7:8">
      <c r="G612" s="58"/>
      <c r="H612" s="114"/>
    </row>
    <row r="613" spans="7:8">
      <c r="G613" s="58"/>
      <c r="H613" s="114"/>
    </row>
    <row r="614" spans="7:8">
      <c r="G614" s="58"/>
      <c r="H614" s="114"/>
    </row>
    <row r="615" spans="7:8">
      <c r="G615" s="58"/>
      <c r="H615" s="114"/>
    </row>
    <row r="616" spans="7:8">
      <c r="G616" s="58"/>
      <c r="H616" s="114"/>
    </row>
    <row r="617" spans="7:8">
      <c r="G617" s="58"/>
      <c r="H617" s="114"/>
    </row>
    <row r="618" spans="7:8">
      <c r="G618" s="58"/>
      <c r="H618" s="114"/>
    </row>
    <row r="619" spans="7:8">
      <c r="G619" s="58"/>
      <c r="H619" s="114"/>
    </row>
    <row r="620" spans="7:8">
      <c r="G620" s="58"/>
      <c r="H620" s="114"/>
    </row>
    <row r="621" spans="7:8">
      <c r="G621" s="58"/>
      <c r="H621" s="114"/>
    </row>
    <row r="622" spans="7:8">
      <c r="G622" s="58"/>
      <c r="H622" s="114"/>
    </row>
    <row r="623" spans="7:8">
      <c r="G623" s="58"/>
      <c r="H623" s="114"/>
    </row>
    <row r="624" spans="7:8">
      <c r="G624" s="58"/>
      <c r="H624" s="114"/>
    </row>
    <row r="625" spans="7:8">
      <c r="G625" s="58"/>
      <c r="H625" s="114"/>
    </row>
    <row r="626" spans="7:8">
      <c r="G626" s="58"/>
      <c r="H626" s="114"/>
    </row>
    <row r="627" spans="7:8">
      <c r="G627" s="58"/>
      <c r="H627" s="114"/>
    </row>
    <row r="628" spans="7:8">
      <c r="G628" s="58"/>
      <c r="H628" s="114"/>
    </row>
    <row r="629" spans="7:8">
      <c r="G629" s="58"/>
      <c r="H629" s="114"/>
    </row>
    <row r="630" spans="7:8">
      <c r="G630" s="58"/>
      <c r="H630" s="114"/>
    </row>
    <row r="631" spans="7:8">
      <c r="G631" s="58"/>
      <c r="H631" s="114"/>
    </row>
    <row r="632" spans="7:8">
      <c r="G632" s="58"/>
      <c r="H632" s="114"/>
    </row>
    <row r="633" spans="7:8">
      <c r="G633" s="58"/>
      <c r="H633" s="114"/>
    </row>
    <row r="634" spans="7:8">
      <c r="G634" s="58"/>
      <c r="H634" s="114"/>
    </row>
    <row r="635" spans="7:8">
      <c r="G635" s="58"/>
      <c r="H635" s="114"/>
    </row>
    <row r="636" spans="7:8">
      <c r="G636" s="58"/>
      <c r="H636" s="114"/>
    </row>
    <row r="637" spans="7:8">
      <c r="G637" s="58"/>
      <c r="H637" s="114"/>
    </row>
    <row r="638" spans="7:8">
      <c r="G638" s="58"/>
      <c r="H638" s="114"/>
    </row>
    <row r="639" spans="7:8">
      <c r="G639" s="58"/>
      <c r="H639" s="114"/>
    </row>
    <row r="640" spans="7:8">
      <c r="G640" s="58"/>
      <c r="H640" s="114"/>
    </row>
    <row r="641" spans="7:8">
      <c r="G641" s="58"/>
      <c r="H641" s="114"/>
    </row>
    <row r="642" spans="7:8">
      <c r="G642" s="58"/>
      <c r="H642" s="114"/>
    </row>
    <row r="643" spans="7:8">
      <c r="G643" s="58"/>
      <c r="H643" s="114"/>
    </row>
    <row r="644" spans="7:8">
      <c r="G644" s="58"/>
      <c r="H644" s="114"/>
    </row>
    <row r="645" spans="7:8">
      <c r="G645" s="58"/>
      <c r="H645" s="114"/>
    </row>
    <row r="646" spans="7:8">
      <c r="G646" s="58"/>
      <c r="H646" s="114"/>
    </row>
    <row r="647" spans="7:8">
      <c r="G647" s="58"/>
      <c r="H647" s="114"/>
    </row>
    <row r="648" spans="7:8">
      <c r="G648" s="58"/>
      <c r="H648" s="114"/>
    </row>
    <row r="649" spans="7:8">
      <c r="G649" s="58"/>
      <c r="H649" s="114"/>
    </row>
    <row r="650" spans="7:8">
      <c r="G650" s="58"/>
      <c r="H650" s="114"/>
    </row>
    <row r="651" spans="7:8">
      <c r="G651" s="58"/>
      <c r="H651" s="114"/>
    </row>
    <row r="652" spans="7:8">
      <c r="G652" s="58"/>
      <c r="H652" s="114"/>
    </row>
    <row r="653" spans="7:8">
      <c r="G653" s="58"/>
      <c r="H653" s="114"/>
    </row>
    <row r="654" spans="7:8">
      <c r="G654" s="58"/>
      <c r="H654" s="114"/>
    </row>
    <row r="655" spans="7:8">
      <c r="G655" s="58"/>
      <c r="H655" s="114"/>
    </row>
    <row r="656" spans="7:8">
      <c r="G656" s="58"/>
      <c r="H656" s="114"/>
    </row>
    <row r="657" spans="7:8">
      <c r="G657" s="58"/>
      <c r="H657" s="114"/>
    </row>
    <row r="658" spans="7:8">
      <c r="G658" s="58"/>
      <c r="H658" s="114"/>
    </row>
    <row r="659" spans="7:8">
      <c r="G659" s="58"/>
      <c r="H659" s="114"/>
    </row>
    <row r="660" spans="7:8">
      <c r="G660" s="58"/>
      <c r="H660" s="114"/>
    </row>
    <row r="661" spans="7:8">
      <c r="G661" s="58"/>
      <c r="H661" s="114"/>
    </row>
    <row r="662" spans="7:8">
      <c r="G662" s="58"/>
      <c r="H662" s="114"/>
    </row>
    <row r="663" spans="7:8">
      <c r="G663" s="58"/>
      <c r="H663" s="114"/>
    </row>
    <row r="664" spans="7:8">
      <c r="G664" s="58"/>
      <c r="H664" s="114"/>
    </row>
    <row r="665" spans="7:8">
      <c r="G665" s="58"/>
      <c r="H665" s="114"/>
    </row>
    <row r="666" spans="7:8">
      <c r="G666" s="58"/>
      <c r="H666" s="114"/>
    </row>
    <row r="667" spans="7:8">
      <c r="G667" s="58"/>
      <c r="H667" s="114"/>
    </row>
    <row r="668" spans="7:8">
      <c r="G668" s="58"/>
      <c r="H668" s="114"/>
    </row>
    <row r="669" spans="7:8">
      <c r="G669" s="58"/>
      <c r="H669" s="114"/>
    </row>
    <row r="670" spans="7:8">
      <c r="G670" s="58"/>
      <c r="H670" s="114"/>
    </row>
    <row r="671" spans="7:8">
      <c r="G671" s="58"/>
      <c r="H671" s="114"/>
    </row>
    <row r="672" spans="7:8">
      <c r="G672" s="58"/>
      <c r="H672" s="114"/>
    </row>
    <row r="673" spans="7:8">
      <c r="G673" s="58"/>
      <c r="H673" s="114"/>
    </row>
    <row r="674" spans="7:8">
      <c r="G674" s="58"/>
      <c r="H674" s="114"/>
    </row>
    <row r="675" spans="7:8">
      <c r="G675" s="58"/>
      <c r="H675" s="114"/>
    </row>
    <row r="676" spans="7:8">
      <c r="G676" s="58"/>
      <c r="H676" s="114"/>
    </row>
    <row r="677" spans="7:8">
      <c r="G677" s="58"/>
      <c r="H677" s="114"/>
    </row>
    <row r="678" spans="7:8">
      <c r="G678" s="58"/>
      <c r="H678" s="114"/>
    </row>
    <row r="679" spans="7:8">
      <c r="G679" s="58"/>
      <c r="H679" s="114"/>
    </row>
    <row r="680" spans="7:8">
      <c r="G680" s="58"/>
      <c r="H680" s="114"/>
    </row>
    <row r="681" spans="7:8">
      <c r="G681" s="58"/>
      <c r="H681" s="114"/>
    </row>
    <row r="682" spans="7:8">
      <c r="G682" s="58"/>
      <c r="H682" s="114"/>
    </row>
    <row r="683" spans="7:8">
      <c r="G683" s="58"/>
      <c r="H683" s="114"/>
    </row>
    <row r="684" spans="7:8">
      <c r="G684" s="58"/>
      <c r="H684" s="114"/>
    </row>
    <row r="685" spans="7:8">
      <c r="G685" s="58"/>
      <c r="H685" s="114"/>
    </row>
    <row r="686" spans="7:8">
      <c r="G686" s="58"/>
      <c r="H686" s="114"/>
    </row>
    <row r="687" spans="7:8">
      <c r="G687" s="58"/>
      <c r="H687" s="114"/>
    </row>
    <row r="688" spans="7:8">
      <c r="G688" s="58"/>
      <c r="H688" s="114"/>
    </row>
    <row r="689" spans="7:8">
      <c r="G689" s="58"/>
      <c r="H689" s="114"/>
    </row>
    <row r="690" spans="7:8">
      <c r="G690" s="58"/>
      <c r="H690" s="114"/>
    </row>
    <row r="691" spans="7:8">
      <c r="G691" s="58"/>
      <c r="H691" s="114"/>
    </row>
    <row r="692" spans="7:8">
      <c r="G692" s="58"/>
      <c r="H692" s="114"/>
    </row>
    <row r="693" spans="7:8">
      <c r="G693" s="58"/>
      <c r="H693" s="114"/>
    </row>
    <row r="694" spans="7:8">
      <c r="G694" s="58"/>
      <c r="H694" s="114"/>
    </row>
    <row r="695" spans="7:8">
      <c r="G695" s="58"/>
      <c r="H695" s="114"/>
    </row>
    <row r="696" spans="7:8">
      <c r="G696" s="58"/>
      <c r="H696" s="114"/>
    </row>
    <row r="697" spans="7:8">
      <c r="G697" s="58"/>
      <c r="H697" s="114"/>
    </row>
    <row r="698" spans="7:8">
      <c r="G698" s="58"/>
      <c r="H698" s="114"/>
    </row>
    <row r="699" spans="7:8">
      <c r="G699" s="58"/>
      <c r="H699" s="114"/>
    </row>
    <row r="700" spans="7:8">
      <c r="G700" s="58"/>
      <c r="H700" s="114"/>
    </row>
    <row r="701" spans="7:8">
      <c r="G701" s="58"/>
      <c r="H701" s="114"/>
    </row>
    <row r="702" spans="7:8">
      <c r="G702" s="58"/>
      <c r="H702" s="114"/>
    </row>
    <row r="703" spans="7:8">
      <c r="G703" s="58"/>
      <c r="H703" s="114"/>
    </row>
    <row r="704" spans="7:8">
      <c r="G704" s="58"/>
      <c r="H704" s="114"/>
    </row>
    <row r="705" spans="7:8">
      <c r="G705" s="58"/>
      <c r="H705" s="114"/>
    </row>
    <row r="706" spans="7:8">
      <c r="G706" s="58"/>
      <c r="H706" s="114"/>
    </row>
    <row r="707" spans="7:8">
      <c r="G707" s="58"/>
      <c r="H707" s="114"/>
    </row>
    <row r="708" spans="7:8">
      <c r="G708" s="58"/>
      <c r="H708" s="114"/>
    </row>
    <row r="709" spans="7:8">
      <c r="G709" s="58"/>
      <c r="H709" s="114"/>
    </row>
    <row r="710" spans="7:8">
      <c r="G710" s="58"/>
      <c r="H710" s="114"/>
    </row>
    <row r="711" spans="7:8">
      <c r="G711" s="58"/>
      <c r="H711" s="114"/>
    </row>
    <row r="712" spans="7:8">
      <c r="G712" s="58"/>
      <c r="H712" s="114"/>
    </row>
    <row r="713" spans="7:8">
      <c r="G713" s="58"/>
      <c r="H713" s="114"/>
    </row>
    <row r="714" spans="7:8">
      <c r="G714" s="58"/>
      <c r="H714" s="114"/>
    </row>
    <row r="715" spans="7:8">
      <c r="G715" s="58"/>
      <c r="H715" s="114"/>
    </row>
    <row r="716" spans="7:8">
      <c r="G716" s="58"/>
      <c r="H716" s="114"/>
    </row>
    <row r="717" spans="7:8">
      <c r="G717" s="58"/>
      <c r="H717" s="114"/>
    </row>
    <row r="718" spans="7:8">
      <c r="G718" s="58"/>
      <c r="H718" s="114"/>
    </row>
    <row r="719" spans="7:8">
      <c r="G719" s="58"/>
      <c r="H719" s="114"/>
    </row>
    <row r="720" spans="7:8">
      <c r="G720" s="58"/>
      <c r="H720" s="114"/>
    </row>
    <row r="721" spans="7:8">
      <c r="G721" s="58"/>
      <c r="H721" s="114"/>
    </row>
    <row r="722" spans="7:8">
      <c r="G722" s="58"/>
      <c r="H722" s="114"/>
    </row>
    <row r="723" spans="7:8">
      <c r="G723" s="58"/>
      <c r="H723" s="114"/>
    </row>
    <row r="724" spans="7:8">
      <c r="G724" s="58"/>
      <c r="H724" s="114"/>
    </row>
    <row r="725" spans="7:8">
      <c r="G725" s="58"/>
      <c r="H725" s="114"/>
    </row>
    <row r="726" spans="7:8">
      <c r="G726" s="58"/>
      <c r="H726" s="114"/>
    </row>
    <row r="727" spans="7:8">
      <c r="G727" s="58"/>
      <c r="H727" s="114"/>
    </row>
    <row r="728" spans="7:8">
      <c r="G728" s="58"/>
      <c r="H728" s="114"/>
    </row>
    <row r="729" spans="7:8">
      <c r="G729" s="58"/>
      <c r="H729" s="114"/>
    </row>
    <row r="730" spans="7:8">
      <c r="G730" s="58"/>
      <c r="H730" s="114"/>
    </row>
    <row r="731" spans="7:8">
      <c r="G731" s="58"/>
      <c r="H731" s="114"/>
    </row>
    <row r="732" spans="7:8">
      <c r="G732" s="58"/>
      <c r="H732" s="114"/>
    </row>
    <row r="733" spans="7:8">
      <c r="G733" s="58"/>
      <c r="H733" s="114"/>
    </row>
    <row r="734" spans="7:8">
      <c r="G734" s="58"/>
      <c r="H734" s="114"/>
    </row>
    <row r="735" spans="7:8">
      <c r="G735" s="58"/>
      <c r="H735" s="114"/>
    </row>
    <row r="736" spans="7:8">
      <c r="G736" s="58"/>
      <c r="H736" s="114"/>
    </row>
    <row r="737" spans="7:8">
      <c r="G737" s="58"/>
      <c r="H737" s="114"/>
    </row>
    <row r="738" spans="7:8">
      <c r="G738" s="58"/>
      <c r="H738" s="114"/>
    </row>
    <row r="739" spans="7:8">
      <c r="G739" s="58"/>
      <c r="H739" s="114"/>
    </row>
    <row r="740" spans="7:8">
      <c r="G740" s="58"/>
      <c r="H740" s="114"/>
    </row>
    <row r="741" spans="7:8">
      <c r="G741" s="58"/>
      <c r="H741" s="114"/>
    </row>
    <row r="742" spans="7:8">
      <c r="G742" s="58"/>
      <c r="H742" s="114"/>
    </row>
    <row r="743" spans="7:8">
      <c r="G743" s="58"/>
      <c r="H743" s="114"/>
    </row>
    <row r="744" spans="7:8">
      <c r="G744" s="58"/>
      <c r="H744" s="114"/>
    </row>
    <row r="745" spans="7:8">
      <c r="G745" s="58"/>
      <c r="H745" s="114"/>
    </row>
    <row r="746" spans="7:8">
      <c r="G746" s="58"/>
      <c r="H746" s="114"/>
    </row>
    <row r="747" spans="7:8">
      <c r="G747" s="58"/>
      <c r="H747" s="114"/>
    </row>
    <row r="748" spans="7:8">
      <c r="G748" s="58"/>
      <c r="H748" s="114"/>
    </row>
    <row r="749" spans="7:8">
      <c r="G749" s="58"/>
      <c r="H749" s="114"/>
    </row>
    <row r="750" spans="7:8">
      <c r="G750" s="58"/>
      <c r="H750" s="114"/>
    </row>
    <row r="751" spans="7:8">
      <c r="G751" s="58"/>
      <c r="H751" s="114"/>
    </row>
    <row r="752" spans="7:8">
      <c r="G752" s="58"/>
      <c r="H752" s="114"/>
    </row>
    <row r="753" spans="7:8">
      <c r="G753" s="58"/>
      <c r="H753" s="114"/>
    </row>
    <row r="754" spans="7:8">
      <c r="G754" s="58"/>
      <c r="H754" s="114"/>
    </row>
    <row r="755" spans="7:8">
      <c r="G755" s="58"/>
      <c r="H755" s="114"/>
    </row>
    <row r="756" spans="7:8">
      <c r="G756" s="58"/>
      <c r="H756" s="114"/>
    </row>
    <row r="757" spans="7:8">
      <c r="G757" s="58"/>
      <c r="H757" s="114"/>
    </row>
    <row r="758" spans="7:8">
      <c r="G758" s="58"/>
      <c r="H758" s="114"/>
    </row>
    <row r="759" spans="7:8">
      <c r="G759" s="58"/>
      <c r="H759" s="114"/>
    </row>
    <row r="760" spans="7:8">
      <c r="G760" s="58"/>
      <c r="H760" s="114"/>
    </row>
    <row r="761" spans="7:8">
      <c r="G761" s="58"/>
      <c r="H761" s="114"/>
    </row>
    <row r="762" spans="7:8">
      <c r="G762" s="58"/>
      <c r="H762" s="114"/>
    </row>
    <row r="763" spans="7:8">
      <c r="G763" s="58"/>
      <c r="H763" s="114"/>
    </row>
    <row r="764" spans="7:8">
      <c r="G764" s="58"/>
      <c r="H764" s="114"/>
    </row>
    <row r="765" spans="7:8">
      <c r="G765" s="58"/>
      <c r="H765" s="114"/>
    </row>
    <row r="766" spans="7:8">
      <c r="G766" s="58"/>
      <c r="H766" s="114"/>
    </row>
    <row r="767" spans="7:8">
      <c r="G767" s="58"/>
      <c r="H767" s="114"/>
    </row>
    <row r="768" spans="7:8">
      <c r="G768" s="58"/>
      <c r="H768" s="114"/>
    </row>
    <row r="769" spans="7:8">
      <c r="G769" s="58"/>
      <c r="H769" s="114"/>
    </row>
    <row r="770" spans="7:8">
      <c r="G770" s="58"/>
      <c r="H770" s="114"/>
    </row>
    <row r="771" spans="7:8">
      <c r="G771" s="58"/>
      <c r="H771" s="114"/>
    </row>
    <row r="772" spans="7:8">
      <c r="G772" s="58"/>
      <c r="H772" s="114"/>
    </row>
    <row r="773" spans="7:8">
      <c r="G773" s="58"/>
      <c r="H773" s="114"/>
    </row>
    <row r="774" spans="7:8">
      <c r="G774" s="58"/>
      <c r="H774" s="114"/>
    </row>
    <row r="775" spans="7:8">
      <c r="G775" s="58"/>
      <c r="H775" s="114"/>
    </row>
    <row r="776" spans="7:8">
      <c r="G776" s="58"/>
      <c r="H776" s="114"/>
    </row>
    <row r="777" spans="7:8">
      <c r="G777" s="58"/>
      <c r="H777" s="114"/>
    </row>
    <row r="778" spans="7:8">
      <c r="G778" s="58"/>
      <c r="H778" s="114"/>
    </row>
    <row r="779" spans="7:8">
      <c r="G779" s="58"/>
      <c r="H779" s="114"/>
    </row>
    <row r="780" spans="7:8">
      <c r="G780" s="58"/>
      <c r="H780" s="114"/>
    </row>
    <row r="781" spans="7:8">
      <c r="G781" s="58"/>
      <c r="H781" s="114"/>
    </row>
    <row r="782" spans="7:8">
      <c r="G782" s="58"/>
      <c r="H782" s="114"/>
    </row>
    <row r="783" spans="7:8">
      <c r="G783" s="58"/>
      <c r="H783" s="114"/>
    </row>
    <row r="784" spans="7:8">
      <c r="G784" s="58"/>
      <c r="H784" s="114"/>
    </row>
    <row r="785" spans="7:8">
      <c r="G785" s="58"/>
      <c r="H785" s="114"/>
    </row>
    <row r="786" spans="7:8">
      <c r="G786" s="58"/>
      <c r="H786" s="114"/>
    </row>
    <row r="787" spans="7:8">
      <c r="G787" s="58"/>
      <c r="H787" s="114"/>
    </row>
    <row r="788" spans="7:8">
      <c r="G788" s="58"/>
      <c r="H788" s="114"/>
    </row>
    <row r="789" spans="7:8">
      <c r="G789" s="58"/>
      <c r="H789" s="114"/>
    </row>
    <row r="790" spans="7:8">
      <c r="G790" s="58"/>
      <c r="H790" s="114"/>
    </row>
    <row r="791" spans="7:8">
      <c r="G791" s="58"/>
      <c r="H791" s="114"/>
    </row>
    <row r="792" spans="7:8">
      <c r="G792" s="58"/>
      <c r="H792" s="114"/>
    </row>
    <row r="793" spans="7:8">
      <c r="G793" s="58"/>
      <c r="H793" s="114"/>
    </row>
    <row r="794" spans="7:8">
      <c r="G794" s="58"/>
      <c r="H794" s="114"/>
    </row>
    <row r="795" spans="7:8">
      <c r="G795" s="58"/>
      <c r="H795" s="114"/>
    </row>
    <row r="796" spans="7:8">
      <c r="G796" s="58"/>
      <c r="H796" s="114"/>
    </row>
    <row r="797" spans="7:8">
      <c r="G797" s="58"/>
      <c r="H797" s="114"/>
    </row>
    <row r="798" spans="7:8">
      <c r="G798" s="58"/>
      <c r="H798" s="114"/>
    </row>
    <row r="799" spans="7:8">
      <c r="G799" s="58"/>
      <c r="H799" s="114"/>
    </row>
    <row r="800" spans="7:8">
      <c r="G800" s="58"/>
      <c r="H800" s="114"/>
    </row>
    <row r="801" spans="7:8">
      <c r="G801" s="58"/>
      <c r="H801" s="114"/>
    </row>
    <row r="802" spans="7:8">
      <c r="G802" s="58"/>
      <c r="H802" s="114"/>
    </row>
    <row r="803" spans="7:8">
      <c r="G803" s="58"/>
      <c r="H803" s="114"/>
    </row>
    <row r="804" spans="7:8">
      <c r="G804" s="58"/>
      <c r="H804" s="114"/>
    </row>
    <row r="805" spans="7:8">
      <c r="G805" s="58"/>
      <c r="H805" s="114"/>
    </row>
    <row r="806" spans="7:8">
      <c r="G806" s="58"/>
      <c r="H806" s="114"/>
    </row>
    <row r="807" spans="7:8">
      <c r="G807" s="58"/>
      <c r="H807" s="114"/>
    </row>
    <row r="808" spans="7:8">
      <c r="G808" s="58"/>
      <c r="H808" s="114"/>
    </row>
    <row r="809" spans="7:8">
      <c r="G809" s="58"/>
      <c r="H809" s="114"/>
    </row>
    <row r="810" spans="7:8">
      <c r="G810" s="58"/>
      <c r="H810" s="114"/>
    </row>
    <row r="811" spans="7:8">
      <c r="G811" s="58"/>
      <c r="H811" s="114"/>
    </row>
    <row r="812" spans="7:8">
      <c r="G812" s="58"/>
      <c r="H812" s="114"/>
    </row>
    <row r="813" spans="7:8">
      <c r="G813" s="58"/>
      <c r="H813" s="114"/>
    </row>
    <row r="814" spans="7:8">
      <c r="G814" s="58"/>
      <c r="H814" s="114"/>
    </row>
    <row r="815" spans="7:8">
      <c r="G815" s="58"/>
      <c r="H815" s="114"/>
    </row>
    <row r="816" spans="7:8">
      <c r="G816" s="58"/>
      <c r="H816" s="114"/>
    </row>
    <row r="817" spans="7:8">
      <c r="G817" s="58"/>
      <c r="H817" s="114"/>
    </row>
    <row r="818" spans="7:8">
      <c r="G818" s="58"/>
      <c r="H818" s="114"/>
    </row>
    <row r="819" spans="7:8">
      <c r="G819" s="58"/>
      <c r="H819" s="114"/>
    </row>
    <row r="820" spans="7:8">
      <c r="G820" s="58"/>
      <c r="H820" s="114"/>
    </row>
    <row r="821" spans="7:8">
      <c r="G821" s="58"/>
      <c r="H821" s="114"/>
    </row>
    <row r="822" spans="7:8">
      <c r="G822" s="58"/>
      <c r="H822" s="114"/>
    </row>
    <row r="823" spans="7:8">
      <c r="G823" s="58"/>
      <c r="H823" s="114"/>
    </row>
    <row r="824" spans="7:8">
      <c r="G824" s="58"/>
      <c r="H824" s="114"/>
    </row>
    <row r="825" spans="7:8">
      <c r="G825" s="58"/>
      <c r="H825" s="114"/>
    </row>
    <row r="826" spans="7:8">
      <c r="G826" s="58"/>
      <c r="H826" s="114"/>
    </row>
    <row r="827" spans="7:8">
      <c r="G827" s="58"/>
      <c r="H827" s="114"/>
    </row>
    <row r="828" spans="7:8">
      <c r="G828" s="58"/>
      <c r="H828" s="114"/>
    </row>
    <row r="829" spans="7:8">
      <c r="G829" s="58"/>
      <c r="H829" s="114"/>
    </row>
    <row r="830" spans="7:8">
      <c r="G830" s="58"/>
      <c r="H830" s="114"/>
    </row>
    <row r="831" spans="7:8">
      <c r="G831" s="58"/>
      <c r="H831" s="114"/>
    </row>
    <row r="832" spans="7:8">
      <c r="G832" s="58"/>
      <c r="H832" s="114"/>
    </row>
    <row r="833" spans="7:8">
      <c r="G833" s="58"/>
      <c r="H833" s="114"/>
    </row>
    <row r="834" spans="7:8">
      <c r="G834" s="58"/>
      <c r="H834" s="114"/>
    </row>
    <row r="835" spans="7:8">
      <c r="G835" s="58"/>
      <c r="H835" s="114"/>
    </row>
    <row r="836" spans="7:8">
      <c r="G836" s="58"/>
      <c r="H836" s="114"/>
    </row>
    <row r="837" spans="7:8">
      <c r="G837" s="58"/>
      <c r="H837" s="114"/>
    </row>
    <row r="838" spans="7:8">
      <c r="G838" s="58"/>
      <c r="H838" s="114"/>
    </row>
    <row r="839" spans="7:8">
      <c r="G839" s="58"/>
      <c r="H839" s="114"/>
    </row>
    <row r="840" spans="7:8">
      <c r="G840" s="58"/>
      <c r="H840" s="114"/>
    </row>
    <row r="841" spans="7:8">
      <c r="G841" s="58"/>
      <c r="H841" s="114"/>
    </row>
    <row r="842" spans="7:8">
      <c r="G842" s="58"/>
      <c r="H842" s="114"/>
    </row>
    <row r="843" spans="7:8">
      <c r="G843" s="58"/>
      <c r="H843" s="114"/>
    </row>
    <row r="844" spans="7:8">
      <c r="G844" s="58"/>
      <c r="H844" s="114"/>
    </row>
    <row r="845" spans="7:8">
      <c r="G845" s="58"/>
      <c r="H845" s="114"/>
    </row>
    <row r="846" spans="7:8">
      <c r="G846" s="58"/>
      <c r="H846" s="114"/>
    </row>
    <row r="847" spans="7:8">
      <c r="G847" s="58"/>
      <c r="H847" s="114"/>
    </row>
    <row r="848" spans="7:8">
      <c r="G848" s="58"/>
      <c r="H848" s="114"/>
    </row>
    <row r="849" spans="7:8">
      <c r="G849" s="58"/>
      <c r="H849" s="114"/>
    </row>
    <row r="850" spans="7:8">
      <c r="G850" s="58"/>
      <c r="H850" s="114"/>
    </row>
    <row r="851" spans="7:8">
      <c r="G851" s="58"/>
      <c r="H851" s="114"/>
    </row>
    <row r="852" spans="7:8">
      <c r="G852" s="58"/>
      <c r="H852" s="114"/>
    </row>
    <row r="853" spans="7:8">
      <c r="G853" s="58"/>
      <c r="H853" s="114"/>
    </row>
    <row r="854" spans="7:8">
      <c r="G854" s="58"/>
      <c r="H854" s="114"/>
    </row>
    <row r="855" spans="7:8">
      <c r="G855" s="58"/>
      <c r="H855" s="114"/>
    </row>
    <row r="856" spans="7:8">
      <c r="G856" s="58"/>
      <c r="H856" s="114"/>
    </row>
    <row r="857" spans="7:8">
      <c r="G857" s="58"/>
      <c r="H857" s="114"/>
    </row>
    <row r="858" spans="7:8">
      <c r="G858" s="58"/>
      <c r="H858" s="114"/>
    </row>
    <row r="859" spans="7:8">
      <c r="G859" s="58"/>
      <c r="H859" s="114"/>
    </row>
    <row r="860" spans="7:8">
      <c r="G860" s="58"/>
      <c r="H860" s="114"/>
    </row>
    <row r="861" spans="7:8">
      <c r="G861" s="58"/>
      <c r="H861" s="114"/>
    </row>
    <row r="862" spans="7:8">
      <c r="G862" s="58"/>
      <c r="H862" s="114"/>
    </row>
    <row r="863" spans="7:8">
      <c r="G863" s="58"/>
      <c r="H863" s="114"/>
    </row>
    <row r="864" spans="7:8">
      <c r="G864" s="58"/>
      <c r="H864" s="114"/>
    </row>
    <row r="865" spans="7:8">
      <c r="G865" s="58"/>
      <c r="H865" s="114"/>
    </row>
    <row r="866" spans="7:8">
      <c r="G866" s="58"/>
      <c r="H866" s="114"/>
    </row>
    <row r="867" spans="7:8">
      <c r="G867" s="58"/>
      <c r="H867" s="114"/>
    </row>
    <row r="868" spans="7:8">
      <c r="G868" s="58"/>
      <c r="H868" s="114"/>
    </row>
    <row r="869" spans="7:8">
      <c r="G869" s="58"/>
      <c r="H869" s="114"/>
    </row>
    <row r="870" spans="7:8">
      <c r="G870" s="58"/>
      <c r="H870" s="114"/>
    </row>
    <row r="871" spans="7:8">
      <c r="G871" s="58"/>
      <c r="H871" s="114"/>
    </row>
    <row r="872" spans="7:8">
      <c r="G872" s="58"/>
      <c r="H872" s="114"/>
    </row>
    <row r="873" spans="7:8">
      <c r="G873" s="58"/>
      <c r="H873" s="114"/>
    </row>
    <row r="874" spans="7:8">
      <c r="G874" s="58"/>
      <c r="H874" s="114"/>
    </row>
    <row r="875" spans="7:8">
      <c r="G875" s="58"/>
      <c r="H875" s="114"/>
    </row>
    <row r="876" spans="7:8">
      <c r="G876" s="58"/>
      <c r="H876" s="114"/>
    </row>
    <row r="877" spans="7:8">
      <c r="G877" s="58"/>
      <c r="H877" s="114"/>
    </row>
    <row r="878" spans="7:8">
      <c r="G878" s="58"/>
      <c r="H878" s="114"/>
    </row>
    <row r="879" spans="7:8">
      <c r="G879" s="58"/>
      <c r="H879" s="114"/>
    </row>
    <row r="880" spans="7:8">
      <c r="G880" s="58"/>
      <c r="H880" s="114"/>
    </row>
    <row r="881" spans="7:8">
      <c r="G881" s="58"/>
      <c r="H881" s="114"/>
    </row>
    <row r="882" spans="7:8">
      <c r="G882" s="58"/>
      <c r="H882" s="114"/>
    </row>
    <row r="883" spans="7:8">
      <c r="G883" s="58"/>
      <c r="H883" s="114"/>
    </row>
    <row r="884" spans="7:8">
      <c r="G884" s="58"/>
      <c r="H884" s="114"/>
    </row>
    <row r="885" spans="7:8">
      <c r="G885" s="58"/>
      <c r="H885" s="114"/>
    </row>
    <row r="886" spans="7:8">
      <c r="G886" s="58"/>
      <c r="H886" s="114"/>
    </row>
    <row r="887" spans="7:8">
      <c r="G887" s="58"/>
      <c r="H887" s="114"/>
    </row>
    <row r="888" spans="7:8">
      <c r="G888" s="58"/>
      <c r="H888" s="114"/>
    </row>
    <row r="889" spans="7:8">
      <c r="G889" s="58"/>
      <c r="H889" s="114"/>
    </row>
    <row r="890" spans="7:8">
      <c r="G890" s="58"/>
      <c r="H890" s="114"/>
    </row>
    <row r="891" spans="7:8">
      <c r="G891" s="58"/>
      <c r="H891" s="114"/>
    </row>
    <row r="892" spans="7:8">
      <c r="G892" s="58"/>
      <c r="H892" s="114"/>
    </row>
    <row r="893" spans="7:8">
      <c r="G893" s="58"/>
      <c r="H893" s="114"/>
    </row>
    <row r="894" spans="7:8">
      <c r="G894" s="58"/>
      <c r="H894" s="114"/>
    </row>
    <row r="895" spans="7:8">
      <c r="G895" s="58"/>
      <c r="H895" s="114"/>
    </row>
    <row r="896" spans="7:8">
      <c r="G896" s="58"/>
      <c r="H896" s="114"/>
    </row>
    <row r="897" spans="7:8">
      <c r="G897" s="58"/>
      <c r="H897" s="114"/>
    </row>
    <row r="898" spans="7:8">
      <c r="G898" s="58"/>
      <c r="H898" s="114"/>
    </row>
    <row r="899" spans="7:8">
      <c r="G899" s="58"/>
      <c r="H899" s="114"/>
    </row>
    <row r="900" spans="7:8">
      <c r="G900" s="58"/>
      <c r="H900" s="114"/>
    </row>
    <row r="901" spans="7:8">
      <c r="G901" s="58"/>
      <c r="H901" s="114"/>
    </row>
    <row r="902" spans="7:8">
      <c r="G902" s="58"/>
      <c r="H902" s="114"/>
    </row>
    <row r="903" spans="7:8">
      <c r="G903" s="58"/>
      <c r="H903" s="114"/>
    </row>
    <row r="904" spans="7:8">
      <c r="G904" s="58"/>
      <c r="H904" s="114"/>
    </row>
    <row r="905" spans="7:8">
      <c r="G905" s="58"/>
      <c r="H905" s="114"/>
    </row>
    <row r="906" spans="7:8">
      <c r="G906" s="58"/>
      <c r="H906" s="114"/>
    </row>
    <row r="907" spans="7:8">
      <c r="G907" s="58"/>
      <c r="H907" s="114"/>
    </row>
    <row r="908" spans="7:8">
      <c r="G908" s="58"/>
      <c r="H908" s="114"/>
    </row>
    <row r="909" spans="7:8">
      <c r="G909" s="58"/>
      <c r="H909" s="114"/>
    </row>
    <row r="910" spans="7:8">
      <c r="G910" s="58"/>
      <c r="H910" s="114"/>
    </row>
    <row r="911" spans="7:8">
      <c r="G911" s="58"/>
      <c r="H911" s="114"/>
    </row>
    <row r="912" spans="7:8">
      <c r="G912" s="58"/>
      <c r="H912" s="114"/>
    </row>
    <row r="913" spans="7:8">
      <c r="G913" s="58"/>
      <c r="H913" s="114"/>
    </row>
    <row r="914" spans="7:8">
      <c r="G914" s="58"/>
      <c r="H914" s="114"/>
    </row>
    <row r="915" spans="7:8">
      <c r="G915" s="58"/>
      <c r="H915" s="114"/>
    </row>
    <row r="916" spans="7:8">
      <c r="G916" s="58"/>
      <c r="H916" s="114"/>
    </row>
    <row r="917" spans="7:8">
      <c r="G917" s="58"/>
      <c r="H917" s="114"/>
    </row>
    <row r="918" spans="7:8">
      <c r="G918" s="58"/>
      <c r="H918" s="114"/>
    </row>
    <row r="919" spans="7:8">
      <c r="G919" s="58"/>
      <c r="H919" s="114"/>
    </row>
    <row r="920" spans="7:8">
      <c r="G920" s="58"/>
      <c r="H920" s="114"/>
    </row>
    <row r="921" spans="7:8">
      <c r="G921" s="58"/>
      <c r="H921" s="114"/>
    </row>
    <row r="922" spans="7:8">
      <c r="G922" s="58"/>
      <c r="H922" s="114"/>
    </row>
    <row r="923" spans="7:8">
      <c r="G923" s="58"/>
      <c r="H923" s="114"/>
    </row>
    <row r="924" spans="7:8">
      <c r="G924" s="58"/>
      <c r="H924" s="114"/>
    </row>
    <row r="925" spans="7:8">
      <c r="G925" s="58"/>
      <c r="H925" s="114"/>
    </row>
    <row r="926" spans="7:8">
      <c r="G926" s="58"/>
      <c r="H926" s="114"/>
    </row>
    <row r="927" spans="7:8">
      <c r="G927" s="58"/>
      <c r="H927" s="114"/>
    </row>
    <row r="928" spans="7:8">
      <c r="G928" s="58"/>
      <c r="H928" s="114"/>
    </row>
    <row r="929" spans="7:8">
      <c r="G929" s="58"/>
      <c r="H929" s="114"/>
    </row>
    <row r="930" spans="7:8">
      <c r="G930" s="58"/>
      <c r="H930" s="114"/>
    </row>
    <row r="931" spans="7:8">
      <c r="G931" s="58"/>
      <c r="H931" s="114"/>
    </row>
    <row r="932" spans="7:8">
      <c r="G932" s="58"/>
      <c r="H932" s="114"/>
    </row>
    <row r="933" spans="7:8">
      <c r="G933" s="58"/>
      <c r="H933" s="114"/>
    </row>
    <row r="934" spans="7:8">
      <c r="G934" s="58"/>
      <c r="H934" s="114"/>
    </row>
    <row r="935" spans="7:8">
      <c r="G935" s="58"/>
      <c r="H935" s="114"/>
    </row>
    <row r="936" spans="7:8">
      <c r="G936" s="58"/>
      <c r="H936" s="114"/>
    </row>
    <row r="937" spans="7:8">
      <c r="G937" s="58"/>
      <c r="H937" s="114"/>
    </row>
    <row r="938" spans="7:8">
      <c r="G938" s="58"/>
      <c r="H938" s="114"/>
    </row>
    <row r="939" spans="7:8">
      <c r="G939" s="58"/>
      <c r="H939" s="114"/>
    </row>
    <row r="940" spans="7:8">
      <c r="G940" s="58"/>
      <c r="H940" s="114"/>
    </row>
    <row r="941" spans="7:8">
      <c r="G941" s="58"/>
      <c r="H941" s="114"/>
    </row>
    <row r="942" spans="7:8">
      <c r="G942" s="58"/>
      <c r="H942" s="114"/>
    </row>
    <row r="943" spans="7:8">
      <c r="G943" s="58"/>
      <c r="H943" s="114"/>
    </row>
    <row r="944" spans="7:8">
      <c r="G944" s="58"/>
      <c r="H944" s="114"/>
    </row>
    <row r="945" spans="7:8">
      <c r="G945" s="58"/>
      <c r="H945" s="114"/>
    </row>
    <row r="946" spans="7:8">
      <c r="G946" s="58"/>
      <c r="H946" s="114"/>
    </row>
    <row r="947" spans="7:8">
      <c r="G947" s="58"/>
      <c r="H947" s="114"/>
    </row>
    <row r="948" spans="7:8">
      <c r="G948" s="58"/>
      <c r="H948" s="114"/>
    </row>
    <row r="949" spans="7:8">
      <c r="G949" s="58"/>
      <c r="H949" s="114"/>
    </row>
    <row r="950" spans="7:8">
      <c r="G950" s="58"/>
      <c r="H950" s="114"/>
    </row>
    <row r="951" spans="7:8">
      <c r="G951" s="58"/>
      <c r="H951" s="114"/>
    </row>
    <row r="952" spans="7:8">
      <c r="G952" s="58"/>
      <c r="H952" s="114"/>
    </row>
    <row r="953" spans="7:8">
      <c r="G953" s="58"/>
      <c r="H953" s="114"/>
    </row>
    <row r="954" spans="7:8">
      <c r="G954" s="58"/>
      <c r="H954" s="114"/>
    </row>
    <row r="955" spans="7:8">
      <c r="G955" s="58"/>
      <c r="H955" s="114"/>
    </row>
    <row r="956" spans="7:8">
      <c r="G956" s="58"/>
      <c r="H956" s="114"/>
    </row>
    <row r="957" spans="7:8">
      <c r="G957" s="58"/>
      <c r="H957" s="114"/>
    </row>
    <row r="958" spans="7:8">
      <c r="G958" s="58"/>
      <c r="H958" s="114"/>
    </row>
    <row r="959" spans="7:8">
      <c r="G959" s="58"/>
      <c r="H959" s="114"/>
    </row>
    <row r="960" spans="7:8">
      <c r="G960" s="58"/>
      <c r="H960" s="114"/>
    </row>
    <row r="961" spans="7:8">
      <c r="G961" s="58"/>
      <c r="H961" s="114"/>
    </row>
    <row r="962" spans="7:8">
      <c r="G962" s="58"/>
      <c r="H962" s="114"/>
    </row>
    <row r="963" spans="7:8">
      <c r="G963" s="58"/>
      <c r="H963" s="114"/>
    </row>
    <row r="964" spans="7:8">
      <c r="G964" s="58"/>
      <c r="H964" s="114"/>
    </row>
    <row r="965" spans="7:8">
      <c r="G965" s="58"/>
      <c r="H965" s="114"/>
    </row>
    <row r="966" spans="7:8">
      <c r="G966" s="58"/>
      <c r="H966" s="114"/>
    </row>
    <row r="967" spans="7:8">
      <c r="G967" s="58"/>
      <c r="H967" s="114"/>
    </row>
    <row r="968" spans="7:8">
      <c r="G968" s="58"/>
      <c r="H968" s="114"/>
    </row>
    <row r="969" spans="7:8">
      <c r="G969" s="58"/>
      <c r="H969" s="114"/>
    </row>
    <row r="970" spans="7:8">
      <c r="G970" s="58"/>
      <c r="H970" s="114"/>
    </row>
    <row r="971" spans="7:8">
      <c r="G971" s="58"/>
      <c r="H971" s="114"/>
    </row>
    <row r="972" spans="7:8">
      <c r="G972" s="58"/>
      <c r="H972" s="114"/>
    </row>
    <row r="973" spans="7:8">
      <c r="G973" s="58"/>
      <c r="H973" s="114"/>
    </row>
    <row r="974" spans="7:8">
      <c r="G974" s="58"/>
      <c r="H974" s="114"/>
    </row>
    <row r="975" spans="7:8">
      <c r="G975" s="58"/>
      <c r="H975" s="114"/>
    </row>
    <row r="976" spans="7:8">
      <c r="G976" s="58"/>
      <c r="H976" s="114"/>
    </row>
    <row r="977" spans="7:8">
      <c r="G977" s="58"/>
      <c r="H977" s="114"/>
    </row>
    <row r="978" spans="7:8">
      <c r="G978" s="58"/>
      <c r="H978" s="114"/>
    </row>
    <row r="979" spans="7:8">
      <c r="G979" s="58"/>
      <c r="H979" s="114"/>
    </row>
    <row r="980" spans="7:8">
      <c r="G980" s="58"/>
      <c r="H980" s="114"/>
    </row>
    <row r="981" spans="7:8">
      <c r="G981" s="58"/>
      <c r="H981" s="114"/>
    </row>
    <row r="982" spans="7:8">
      <c r="G982" s="58"/>
      <c r="H982" s="114"/>
    </row>
    <row r="983" spans="7:8">
      <c r="G983" s="58"/>
      <c r="H983" s="114"/>
    </row>
    <row r="984" spans="7:8">
      <c r="G984" s="58"/>
      <c r="H984" s="114"/>
    </row>
    <row r="985" spans="7:8">
      <c r="G985" s="58"/>
      <c r="H985" s="114"/>
    </row>
    <row r="986" spans="7:8">
      <c r="G986" s="58"/>
      <c r="H986" s="114"/>
    </row>
    <row r="987" spans="7:8">
      <c r="G987" s="58"/>
      <c r="H987" s="114"/>
    </row>
    <row r="988" spans="7:8">
      <c r="G988" s="58"/>
      <c r="H988" s="114"/>
    </row>
    <row r="989" spans="7:8">
      <c r="G989" s="58"/>
      <c r="H989" s="114"/>
    </row>
    <row r="990" spans="7:8">
      <c r="G990" s="58"/>
      <c r="H990" s="114"/>
    </row>
    <row r="991" spans="7:8">
      <c r="G991" s="58"/>
      <c r="H991" s="114"/>
    </row>
    <row r="992" spans="7:8">
      <c r="G992" s="58"/>
      <c r="H992" s="114"/>
    </row>
    <row r="993" spans="7:8">
      <c r="G993" s="58"/>
      <c r="H993" s="114"/>
    </row>
    <row r="994" spans="7:8">
      <c r="G994" s="58"/>
      <c r="H994" s="114"/>
    </row>
    <row r="995" spans="7:8">
      <c r="G995" s="58"/>
      <c r="H995" s="114"/>
    </row>
    <row r="996" spans="7:8">
      <c r="G996" s="58"/>
      <c r="H996" s="114"/>
    </row>
    <row r="997" spans="7:8">
      <c r="G997" s="58"/>
      <c r="H997" s="114"/>
    </row>
    <row r="998" spans="7:8">
      <c r="G998" s="58"/>
      <c r="H998" s="114"/>
    </row>
    <row r="999" spans="7:8">
      <c r="G999" s="58"/>
      <c r="H999" s="114"/>
    </row>
    <row r="1000" spans="7:8">
      <c r="G1000" s="58"/>
      <c r="H1000" s="114"/>
    </row>
    <row r="1001" spans="7:8">
      <c r="G1001" s="58"/>
      <c r="H1001" s="114"/>
    </row>
    <row r="1002" spans="7:8">
      <c r="G1002" s="58"/>
      <c r="H1002" s="114"/>
    </row>
    <row r="1003" spans="7:8">
      <c r="G1003" s="58"/>
      <c r="H1003" s="114"/>
    </row>
    <row r="1004" spans="7:8">
      <c r="G1004" s="58"/>
      <c r="H1004" s="114"/>
    </row>
    <row r="1005" spans="7:8">
      <c r="G1005" s="58"/>
      <c r="H1005" s="114"/>
    </row>
    <row r="1006" spans="7:8">
      <c r="G1006" s="58"/>
      <c r="H1006" s="114"/>
    </row>
    <row r="1007" spans="7:8">
      <c r="G1007" s="58"/>
      <c r="H1007" s="114"/>
    </row>
    <row r="1008" spans="7:8">
      <c r="G1008" s="58"/>
      <c r="H1008" s="114"/>
    </row>
    <row r="1009" spans="7:8">
      <c r="G1009" s="58"/>
      <c r="H1009" s="114"/>
    </row>
    <row r="1010" spans="7:8">
      <c r="G1010" s="58"/>
      <c r="H1010" s="114"/>
    </row>
    <row r="1011" spans="7:8">
      <c r="G1011" s="58"/>
      <c r="H1011" s="114"/>
    </row>
    <row r="1012" spans="7:8">
      <c r="G1012" s="58"/>
      <c r="H1012" s="114"/>
    </row>
    <row r="1013" spans="7:8">
      <c r="G1013" s="58"/>
      <c r="H1013" s="114"/>
    </row>
    <row r="1014" spans="7:8">
      <c r="G1014" s="58"/>
      <c r="H1014" s="114"/>
    </row>
    <row r="1015" spans="7:8">
      <c r="G1015" s="58"/>
      <c r="H1015" s="114"/>
    </row>
    <row r="1016" spans="7:8">
      <c r="G1016" s="58"/>
      <c r="H1016" s="114"/>
    </row>
    <row r="1017" spans="7:8">
      <c r="G1017" s="58"/>
      <c r="H1017" s="114"/>
    </row>
    <row r="1018" spans="7:8">
      <c r="G1018" s="58"/>
      <c r="H1018" s="114"/>
    </row>
    <row r="1019" spans="7:8">
      <c r="G1019" s="58"/>
      <c r="H1019" s="114"/>
    </row>
    <row r="1020" spans="7:8">
      <c r="G1020" s="58"/>
      <c r="H1020" s="114"/>
    </row>
    <row r="1021" spans="7:8">
      <c r="G1021" s="58"/>
      <c r="H1021" s="114"/>
    </row>
    <row r="1022" spans="7:8">
      <c r="G1022" s="58"/>
      <c r="H1022" s="114"/>
    </row>
    <row r="1023" spans="7:8">
      <c r="G1023" s="58"/>
      <c r="H1023" s="114"/>
    </row>
    <row r="1024" spans="7:8">
      <c r="G1024" s="58"/>
      <c r="H1024" s="114"/>
    </row>
    <row r="1025" spans="7:8">
      <c r="G1025" s="58"/>
      <c r="H1025" s="114"/>
    </row>
    <row r="1026" spans="7:8">
      <c r="G1026" s="58"/>
      <c r="H1026" s="114"/>
    </row>
    <row r="1027" spans="7:8">
      <c r="G1027" s="58"/>
      <c r="H1027" s="114"/>
    </row>
    <row r="1028" spans="7:8">
      <c r="G1028" s="58"/>
      <c r="H1028" s="114"/>
    </row>
    <row r="1029" spans="7:8">
      <c r="G1029" s="58"/>
      <c r="H1029" s="114"/>
    </row>
    <row r="1030" spans="7:8">
      <c r="G1030" s="58"/>
      <c r="H1030" s="114"/>
    </row>
    <row r="1031" spans="7:8">
      <c r="G1031" s="58"/>
      <c r="H1031" s="114"/>
    </row>
    <row r="1032" spans="7:8">
      <c r="G1032" s="58"/>
      <c r="H1032" s="114"/>
    </row>
    <row r="1033" spans="7:8">
      <c r="G1033" s="58"/>
      <c r="H1033" s="114"/>
    </row>
    <row r="1034" spans="7:8">
      <c r="G1034" s="58"/>
      <c r="H1034" s="114"/>
    </row>
    <row r="1035" spans="7:8">
      <c r="G1035" s="58"/>
      <c r="H1035" s="114"/>
    </row>
    <row r="1036" spans="7:8">
      <c r="G1036" s="58"/>
      <c r="H1036" s="114"/>
    </row>
    <row r="1037" spans="7:8">
      <c r="G1037" s="58"/>
      <c r="H1037" s="114"/>
    </row>
    <row r="1038" spans="7:8">
      <c r="G1038" s="58"/>
      <c r="H1038" s="114"/>
    </row>
    <row r="1039" spans="7:8">
      <c r="G1039" s="58"/>
      <c r="H1039" s="114"/>
    </row>
    <row r="1040" spans="7:8">
      <c r="G1040" s="58"/>
      <c r="H1040" s="114"/>
    </row>
    <row r="1041" spans="7:8">
      <c r="G1041" s="58"/>
      <c r="H1041" s="114"/>
    </row>
    <row r="1042" spans="7:8">
      <c r="G1042" s="58"/>
      <c r="H1042" s="114"/>
    </row>
    <row r="1043" spans="7:8">
      <c r="G1043" s="58"/>
      <c r="H1043" s="114"/>
    </row>
    <row r="1044" spans="7:8">
      <c r="G1044" s="58"/>
      <c r="H1044" s="114"/>
    </row>
    <row r="1045" spans="7:8">
      <c r="G1045" s="58"/>
      <c r="H1045" s="114"/>
    </row>
    <row r="1046" spans="7:8">
      <c r="G1046" s="58"/>
      <c r="H1046" s="114"/>
    </row>
    <row r="1047" spans="7:8">
      <c r="G1047" s="58"/>
      <c r="H1047" s="114"/>
    </row>
    <row r="1048" spans="7:8">
      <c r="G1048" s="58"/>
      <c r="H1048" s="114"/>
    </row>
    <row r="1049" spans="7:8">
      <c r="G1049" s="58"/>
      <c r="H1049" s="114"/>
    </row>
    <row r="1050" spans="7:8">
      <c r="G1050" s="58"/>
      <c r="H1050" s="114"/>
    </row>
    <row r="1051" spans="7:8">
      <c r="G1051" s="58"/>
      <c r="H1051" s="114"/>
    </row>
    <row r="1052" spans="7:8">
      <c r="G1052" s="58"/>
      <c r="H1052" s="114"/>
    </row>
    <row r="1053" spans="7:8">
      <c r="G1053" s="58"/>
      <c r="H1053" s="114"/>
    </row>
    <row r="1054" spans="7:8">
      <c r="G1054" s="58"/>
      <c r="H1054" s="114"/>
    </row>
    <row r="1055" spans="7:8">
      <c r="G1055" s="58"/>
      <c r="H1055" s="114"/>
    </row>
    <row r="1056" spans="7:8">
      <c r="G1056" s="58"/>
      <c r="H1056" s="114"/>
    </row>
    <row r="1057" spans="7:8">
      <c r="G1057" s="58"/>
      <c r="H1057" s="114"/>
    </row>
    <row r="1058" spans="7:8">
      <c r="G1058" s="58"/>
      <c r="H1058" s="114"/>
    </row>
    <row r="1059" spans="7:8">
      <c r="G1059" s="58"/>
      <c r="H1059" s="114"/>
    </row>
    <row r="1060" spans="7:8">
      <c r="G1060" s="58"/>
      <c r="H1060" s="114"/>
    </row>
    <row r="1061" spans="7:8">
      <c r="G1061" s="58"/>
      <c r="H1061" s="114"/>
    </row>
    <row r="1062" spans="7:8">
      <c r="G1062" s="58"/>
      <c r="H1062" s="114"/>
    </row>
    <row r="1063" spans="7:8">
      <c r="G1063" s="58"/>
      <c r="H1063" s="114"/>
    </row>
    <row r="1064" spans="7:8">
      <c r="G1064" s="58"/>
      <c r="H1064" s="114"/>
    </row>
    <row r="1065" spans="7:8">
      <c r="G1065" s="58"/>
      <c r="H1065" s="114"/>
    </row>
    <row r="1066" spans="7:8">
      <c r="G1066" s="58"/>
      <c r="H1066" s="114"/>
    </row>
    <row r="1067" spans="7:8">
      <c r="G1067" s="58"/>
      <c r="H1067" s="114"/>
    </row>
    <row r="1068" spans="7:8">
      <c r="G1068" s="58"/>
      <c r="H1068" s="114"/>
    </row>
    <row r="1069" spans="7:8">
      <c r="G1069" s="58"/>
      <c r="H1069" s="114"/>
    </row>
    <row r="1070" spans="7:8">
      <c r="G1070" s="58"/>
      <c r="H1070" s="114"/>
    </row>
    <row r="1071" spans="7:8">
      <c r="G1071" s="58"/>
      <c r="H1071" s="114"/>
    </row>
    <row r="1072" spans="7:8">
      <c r="G1072" s="58"/>
      <c r="H1072" s="114"/>
    </row>
    <row r="1073" spans="7:8">
      <c r="G1073" s="58"/>
      <c r="H1073" s="114"/>
    </row>
    <row r="1074" spans="7:8">
      <c r="G1074" s="58"/>
      <c r="H1074" s="114"/>
    </row>
    <row r="1075" spans="7:8">
      <c r="G1075" s="58"/>
      <c r="H1075" s="114"/>
    </row>
    <row r="1076" spans="7:8">
      <c r="G1076" s="58"/>
      <c r="H1076" s="114"/>
    </row>
    <row r="1077" spans="7:8">
      <c r="G1077" s="58"/>
      <c r="H1077" s="114"/>
    </row>
    <row r="1078" spans="7:8">
      <c r="G1078" s="58"/>
      <c r="H1078" s="114"/>
    </row>
    <row r="1079" spans="7:8">
      <c r="G1079" s="58"/>
      <c r="H1079" s="114"/>
    </row>
    <row r="1080" spans="7:8">
      <c r="G1080" s="58"/>
      <c r="H1080" s="114"/>
    </row>
    <row r="1081" spans="7:8">
      <c r="G1081" s="58"/>
      <c r="H1081" s="114"/>
    </row>
    <row r="1082" spans="7:8">
      <c r="G1082" s="58"/>
      <c r="H1082" s="114"/>
    </row>
    <row r="1083" spans="7:8">
      <c r="G1083" s="58"/>
      <c r="H1083" s="114"/>
    </row>
    <row r="1084" spans="7:8">
      <c r="G1084" s="58"/>
      <c r="H1084" s="114"/>
    </row>
    <row r="1085" spans="7:8">
      <c r="G1085" s="58"/>
      <c r="H1085" s="114"/>
    </row>
    <row r="1086" spans="7:8">
      <c r="G1086" s="58"/>
      <c r="H1086" s="114"/>
    </row>
    <row r="1087" spans="7:8">
      <c r="G1087" s="58"/>
      <c r="H1087" s="114"/>
    </row>
    <row r="1088" spans="7:8">
      <c r="G1088" s="58"/>
      <c r="H1088" s="114"/>
    </row>
    <row r="1089" spans="7:8">
      <c r="G1089" s="58"/>
      <c r="H1089" s="114"/>
    </row>
    <row r="1090" spans="7:8">
      <c r="G1090" s="58"/>
      <c r="H1090" s="114"/>
    </row>
    <row r="1091" spans="7:8">
      <c r="G1091" s="58"/>
      <c r="H1091" s="114"/>
    </row>
    <row r="1092" spans="7:8">
      <c r="G1092" s="58"/>
      <c r="H1092" s="114"/>
    </row>
    <row r="1093" spans="7:8">
      <c r="G1093" s="58"/>
      <c r="H1093" s="114"/>
    </row>
    <row r="1094" spans="7:8">
      <c r="G1094" s="58"/>
      <c r="H1094" s="114"/>
    </row>
    <row r="1095" spans="7:8">
      <c r="G1095" s="58"/>
      <c r="H1095" s="114"/>
    </row>
    <row r="1096" spans="7:8">
      <c r="G1096" s="58"/>
      <c r="H1096" s="114"/>
    </row>
    <row r="1097" spans="7:8">
      <c r="G1097" s="58"/>
      <c r="H1097" s="114"/>
    </row>
    <row r="1098" spans="7:8">
      <c r="G1098" s="58"/>
      <c r="H1098" s="114"/>
    </row>
    <row r="1099" spans="7:8">
      <c r="G1099" s="58"/>
      <c r="H1099" s="114"/>
    </row>
    <row r="1100" spans="7:8">
      <c r="G1100" s="58"/>
      <c r="H1100" s="114"/>
    </row>
    <row r="1101" spans="7:8">
      <c r="G1101" s="58"/>
      <c r="H1101" s="114"/>
    </row>
    <row r="1102" spans="7:8">
      <c r="G1102" s="58"/>
      <c r="H1102" s="114"/>
    </row>
    <row r="1103" spans="7:8">
      <c r="G1103" s="58"/>
      <c r="H1103" s="114"/>
    </row>
    <row r="1104" spans="7:8">
      <c r="G1104" s="58"/>
      <c r="H1104" s="114"/>
    </row>
    <row r="1105" spans="7:8">
      <c r="G1105" s="58"/>
      <c r="H1105" s="114"/>
    </row>
    <row r="1106" spans="7:8">
      <c r="G1106" s="58"/>
      <c r="H1106" s="114"/>
    </row>
    <row r="1107" spans="7:8">
      <c r="G1107" s="58"/>
      <c r="H1107" s="114"/>
    </row>
    <row r="1108" spans="7:8">
      <c r="G1108" s="58"/>
      <c r="H1108" s="114"/>
    </row>
    <row r="1109" spans="7:8">
      <c r="G1109" s="58"/>
      <c r="H1109" s="114"/>
    </row>
    <row r="1110" spans="7:8">
      <c r="G1110" s="58"/>
      <c r="H1110" s="114"/>
    </row>
    <row r="1111" spans="7:8">
      <c r="G1111" s="58"/>
      <c r="H1111" s="114"/>
    </row>
    <row r="1112" spans="7:8">
      <c r="G1112" s="58"/>
      <c r="H1112" s="114"/>
    </row>
    <row r="1113" spans="7:8">
      <c r="G1113" s="58"/>
      <c r="H1113" s="114"/>
    </row>
    <row r="1114" spans="7:8">
      <c r="G1114" s="58"/>
      <c r="H1114" s="114"/>
    </row>
    <row r="1115" spans="7:8">
      <c r="G1115" s="58"/>
      <c r="H1115" s="114"/>
    </row>
    <row r="1116" spans="7:8">
      <c r="G1116" s="58"/>
      <c r="H1116" s="114"/>
    </row>
    <row r="1117" spans="7:8">
      <c r="G1117" s="58"/>
      <c r="H1117" s="114"/>
    </row>
    <row r="1118" spans="7:8">
      <c r="G1118" s="58"/>
      <c r="H1118" s="114"/>
    </row>
    <row r="1119" spans="7:8">
      <c r="G1119" s="58"/>
      <c r="H1119" s="114"/>
    </row>
    <row r="1120" spans="7:8">
      <c r="G1120" s="58"/>
      <c r="H1120" s="114"/>
    </row>
    <row r="1121" spans="7:8">
      <c r="G1121" s="58"/>
      <c r="H1121" s="114"/>
    </row>
    <row r="1122" spans="7:8">
      <c r="G1122" s="58"/>
      <c r="H1122" s="114"/>
    </row>
    <row r="1123" spans="7:8">
      <c r="G1123" s="58"/>
      <c r="H1123" s="114"/>
    </row>
    <row r="1124" spans="7:8">
      <c r="G1124" s="58"/>
      <c r="H1124" s="114"/>
    </row>
    <row r="1125" spans="7:8">
      <c r="G1125" s="58"/>
      <c r="H1125" s="114"/>
    </row>
    <row r="1126" spans="7:8">
      <c r="G1126" s="58"/>
      <c r="H1126" s="114"/>
    </row>
    <row r="1127" spans="7:8">
      <c r="G1127" s="58"/>
      <c r="H1127" s="114"/>
    </row>
    <row r="1128" spans="7:8">
      <c r="G1128" s="58"/>
      <c r="H1128" s="114"/>
    </row>
    <row r="1129" spans="7:8">
      <c r="G1129" s="58"/>
      <c r="H1129" s="114"/>
    </row>
    <row r="1130" spans="7:8">
      <c r="G1130" s="58"/>
      <c r="H1130" s="114"/>
    </row>
    <row r="1131" spans="7:8">
      <c r="G1131" s="58"/>
      <c r="H1131" s="114"/>
    </row>
    <row r="1132" spans="7:8">
      <c r="G1132" s="58"/>
      <c r="H1132" s="114"/>
    </row>
    <row r="1133" spans="7:8">
      <c r="G1133" s="58"/>
      <c r="H1133" s="114"/>
    </row>
    <row r="1134" spans="7:8">
      <c r="G1134" s="58"/>
      <c r="H1134" s="114"/>
    </row>
    <row r="1135" spans="7:8">
      <c r="G1135" s="58"/>
      <c r="H1135" s="114"/>
    </row>
    <row r="1136" spans="7:8">
      <c r="G1136" s="58"/>
      <c r="H1136" s="114"/>
    </row>
    <row r="1137" spans="7:8">
      <c r="G1137" s="58"/>
      <c r="H1137" s="114"/>
    </row>
    <row r="1138" spans="7:8">
      <c r="G1138" s="58"/>
      <c r="H1138" s="114"/>
    </row>
    <row r="1139" spans="7:8">
      <c r="G1139" s="58"/>
      <c r="H1139" s="114"/>
    </row>
    <row r="1140" spans="7:8">
      <c r="G1140" s="58"/>
      <c r="H1140" s="114"/>
    </row>
    <row r="1141" spans="7:8">
      <c r="G1141" s="58"/>
      <c r="H1141" s="114"/>
    </row>
    <row r="1142" spans="7:8">
      <c r="G1142" s="58"/>
      <c r="H1142" s="114"/>
    </row>
    <row r="1143" spans="7:8">
      <c r="G1143" s="58"/>
      <c r="H1143" s="114"/>
    </row>
    <row r="1144" spans="7:8">
      <c r="G1144" s="58"/>
      <c r="H1144" s="114"/>
    </row>
    <row r="1145" spans="7:8">
      <c r="G1145" s="58"/>
      <c r="H1145" s="114"/>
    </row>
    <row r="1146" spans="7:8">
      <c r="G1146" s="58"/>
      <c r="H1146" s="114"/>
    </row>
    <row r="1147" spans="7:8">
      <c r="G1147" s="58"/>
      <c r="H1147" s="114"/>
    </row>
    <row r="1148" spans="7:8">
      <c r="G1148" s="58"/>
      <c r="H1148" s="114"/>
    </row>
    <row r="1149" spans="7:8">
      <c r="G1149" s="58"/>
      <c r="H1149" s="114"/>
    </row>
    <row r="1150" spans="7:8">
      <c r="G1150" s="58"/>
      <c r="H1150" s="114"/>
    </row>
    <row r="1151" spans="7:8">
      <c r="G1151" s="58"/>
      <c r="H1151" s="114"/>
    </row>
    <row r="1152" spans="7:8">
      <c r="G1152" s="58"/>
      <c r="H1152" s="114"/>
    </row>
    <row r="1153" spans="7:8">
      <c r="G1153" s="58"/>
      <c r="H1153" s="114"/>
    </row>
    <row r="1154" spans="7:8">
      <c r="G1154" s="58"/>
      <c r="H1154" s="114"/>
    </row>
    <row r="1155" spans="7:8">
      <c r="G1155" s="58"/>
      <c r="H1155" s="114"/>
    </row>
    <row r="1156" spans="7:8">
      <c r="G1156" s="58"/>
      <c r="H1156" s="114"/>
    </row>
    <row r="1157" spans="7:8">
      <c r="G1157" s="58"/>
      <c r="H1157" s="114"/>
    </row>
    <row r="1158" spans="7:8">
      <c r="G1158" s="58"/>
      <c r="H1158" s="114"/>
    </row>
    <row r="1159" spans="7:8">
      <c r="G1159" s="58"/>
      <c r="H1159" s="114"/>
    </row>
    <row r="1160" spans="7:8">
      <c r="G1160" s="58"/>
      <c r="H1160" s="114"/>
    </row>
    <row r="1161" spans="7:8">
      <c r="G1161" s="58"/>
      <c r="H1161" s="114"/>
    </row>
    <row r="1162" spans="7:8">
      <c r="G1162" s="58"/>
      <c r="H1162" s="114"/>
    </row>
    <row r="1163" spans="7:8">
      <c r="G1163" s="58"/>
      <c r="H1163" s="114"/>
    </row>
    <row r="1164" spans="7:8">
      <c r="G1164" s="58"/>
      <c r="H1164" s="114"/>
    </row>
    <row r="1165" spans="7:8">
      <c r="G1165" s="58"/>
      <c r="H1165" s="114"/>
    </row>
    <row r="1166" spans="7:8">
      <c r="G1166" s="58"/>
      <c r="H1166" s="114"/>
    </row>
    <row r="1167" spans="7:8">
      <c r="G1167" s="58"/>
      <c r="H1167" s="114"/>
    </row>
    <row r="1168" spans="7:8">
      <c r="G1168" s="58"/>
      <c r="H1168" s="114"/>
    </row>
    <row r="1169" spans="7:8">
      <c r="G1169" s="58"/>
      <c r="H1169" s="114"/>
    </row>
    <row r="1170" spans="7:8">
      <c r="G1170" s="58"/>
      <c r="H1170" s="114"/>
    </row>
    <row r="1171" spans="7:8">
      <c r="G1171" s="58"/>
      <c r="H1171" s="114"/>
    </row>
    <row r="1172" spans="7:8">
      <c r="G1172" s="58"/>
      <c r="H1172" s="114"/>
    </row>
    <row r="1173" spans="7:8">
      <c r="G1173" s="58"/>
      <c r="H1173" s="114"/>
    </row>
    <row r="1174" spans="7:8">
      <c r="G1174" s="58"/>
      <c r="H1174" s="114"/>
    </row>
    <row r="1175" spans="7:8">
      <c r="G1175" s="58"/>
      <c r="H1175" s="114"/>
    </row>
    <row r="1176" spans="7:8">
      <c r="G1176" s="58"/>
      <c r="H1176" s="114"/>
    </row>
    <row r="1177" spans="7:8">
      <c r="G1177" s="58"/>
      <c r="H1177" s="114"/>
    </row>
    <row r="1178" spans="7:8">
      <c r="G1178" s="58"/>
      <c r="H1178" s="114"/>
    </row>
    <row r="1179" spans="7:8">
      <c r="G1179" s="58"/>
      <c r="H1179" s="114"/>
    </row>
    <row r="1180" spans="7:8">
      <c r="G1180" s="58"/>
      <c r="H1180" s="114"/>
    </row>
    <row r="1181" spans="7:8">
      <c r="G1181" s="58"/>
      <c r="H1181" s="114"/>
    </row>
    <row r="1182" spans="7:8">
      <c r="G1182" s="58"/>
      <c r="H1182" s="114"/>
    </row>
    <row r="1183" spans="7:8">
      <c r="G1183" s="58"/>
      <c r="H1183" s="114"/>
    </row>
    <row r="1184" spans="7:8">
      <c r="G1184" s="58"/>
      <c r="H1184" s="114"/>
    </row>
    <row r="1185" spans="7:8">
      <c r="G1185" s="58"/>
      <c r="H1185" s="114"/>
    </row>
    <row r="1186" spans="7:8">
      <c r="G1186" s="58"/>
      <c r="H1186" s="114"/>
    </row>
    <row r="1187" spans="7:8">
      <c r="G1187" s="58"/>
      <c r="H1187" s="114"/>
    </row>
    <row r="1188" spans="7:8">
      <c r="G1188" s="58"/>
      <c r="H1188" s="114"/>
    </row>
    <row r="1189" spans="7:8">
      <c r="G1189" s="58"/>
      <c r="H1189" s="114"/>
    </row>
    <row r="1190" spans="7:8">
      <c r="G1190" s="58"/>
      <c r="H1190" s="114"/>
    </row>
    <row r="1191" spans="7:8">
      <c r="G1191" s="58"/>
      <c r="H1191" s="114"/>
    </row>
    <row r="1192" spans="7:8">
      <c r="G1192" s="58"/>
      <c r="H1192" s="114"/>
    </row>
    <row r="1193" spans="7:8">
      <c r="G1193" s="58"/>
      <c r="H1193" s="114"/>
    </row>
    <row r="1194" spans="7:8">
      <c r="G1194" s="58"/>
      <c r="H1194" s="114"/>
    </row>
    <row r="1195" spans="7:8">
      <c r="G1195" s="58"/>
      <c r="H1195" s="114"/>
    </row>
    <row r="1196" spans="7:8">
      <c r="G1196" s="58"/>
      <c r="H1196" s="114"/>
    </row>
    <row r="1197" spans="7:8">
      <c r="G1197" s="58"/>
      <c r="H1197" s="114"/>
    </row>
    <row r="1198" spans="7:8">
      <c r="G1198" s="58"/>
      <c r="H1198" s="114"/>
    </row>
    <row r="1199" spans="7:8">
      <c r="G1199" s="58"/>
      <c r="H1199" s="114"/>
    </row>
    <row r="1200" spans="7:8">
      <c r="G1200" s="58"/>
      <c r="H1200" s="114"/>
    </row>
    <row r="1201" spans="7:8">
      <c r="G1201" s="58"/>
      <c r="H1201" s="114"/>
    </row>
    <row r="1202" spans="7:8">
      <c r="G1202" s="58"/>
      <c r="H1202" s="114"/>
    </row>
    <row r="1203" spans="7:8">
      <c r="G1203" s="58"/>
      <c r="H1203" s="114"/>
    </row>
    <row r="1204" spans="7:8">
      <c r="G1204" s="58"/>
      <c r="H1204" s="114"/>
    </row>
    <row r="1205" spans="7:8">
      <c r="G1205" s="58"/>
      <c r="H1205" s="114"/>
    </row>
    <row r="1206" spans="7:8">
      <c r="G1206" s="58"/>
      <c r="H1206" s="114"/>
    </row>
    <row r="1207" spans="7:8">
      <c r="G1207" s="58"/>
      <c r="H1207" s="114"/>
    </row>
    <row r="1208" spans="7:8">
      <c r="G1208" s="58"/>
      <c r="H1208" s="114"/>
    </row>
    <row r="1209" spans="7:8">
      <c r="G1209" s="58"/>
      <c r="H1209" s="114"/>
    </row>
    <row r="1210" spans="7:8">
      <c r="G1210" s="58"/>
      <c r="H1210" s="114"/>
    </row>
    <row r="1211" spans="7:8">
      <c r="G1211" s="58"/>
      <c r="H1211" s="114"/>
    </row>
    <row r="1212" spans="7:8">
      <c r="G1212" s="58"/>
      <c r="H1212" s="114"/>
    </row>
    <row r="1213" spans="7:8">
      <c r="G1213" s="58"/>
      <c r="H1213" s="114"/>
    </row>
    <row r="1214" spans="7:8">
      <c r="G1214" s="58"/>
      <c r="H1214" s="114"/>
    </row>
    <row r="1215" spans="7:8">
      <c r="G1215" s="58"/>
      <c r="H1215" s="114"/>
    </row>
    <row r="1216" spans="7:8">
      <c r="G1216" s="58"/>
      <c r="H1216" s="114"/>
    </row>
    <row r="1217" spans="7:8">
      <c r="G1217" s="58"/>
      <c r="H1217" s="114"/>
    </row>
    <row r="1218" spans="7:8">
      <c r="G1218" s="58"/>
      <c r="H1218" s="114"/>
    </row>
    <row r="1219" spans="7:8">
      <c r="G1219" s="58"/>
      <c r="H1219" s="114"/>
    </row>
    <row r="1220" spans="7:8">
      <c r="G1220" s="58"/>
      <c r="H1220" s="114"/>
    </row>
    <row r="1221" spans="7:8">
      <c r="G1221" s="58"/>
      <c r="H1221" s="114"/>
    </row>
    <row r="1222" spans="7:8">
      <c r="G1222" s="58"/>
      <c r="H1222" s="114"/>
    </row>
    <row r="1223" spans="7:8">
      <c r="G1223" s="58"/>
      <c r="H1223" s="114"/>
    </row>
    <row r="1224" spans="7:8">
      <c r="G1224" s="58"/>
      <c r="H1224" s="114"/>
    </row>
    <row r="1225" spans="7:8">
      <c r="G1225" s="58"/>
      <c r="H1225" s="114"/>
    </row>
    <row r="1226" spans="7:8">
      <c r="G1226" s="58"/>
      <c r="H1226" s="114"/>
    </row>
    <row r="1227" spans="7:8">
      <c r="G1227" s="58"/>
      <c r="H1227" s="114"/>
    </row>
    <row r="1228" spans="7:8">
      <c r="G1228" s="58"/>
      <c r="H1228" s="114"/>
    </row>
    <row r="1229" spans="7:8">
      <c r="G1229" s="58"/>
      <c r="H1229" s="114"/>
    </row>
    <row r="1230" spans="7:8">
      <c r="G1230" s="58"/>
      <c r="H1230" s="114"/>
    </row>
    <row r="1231" spans="7:8">
      <c r="G1231" s="58"/>
      <c r="H1231" s="114"/>
    </row>
    <row r="1232" spans="7:8">
      <c r="G1232" s="58"/>
      <c r="H1232" s="114"/>
    </row>
    <row r="1233" spans="7:8">
      <c r="G1233" s="58"/>
      <c r="H1233" s="114"/>
    </row>
    <row r="1234" spans="7:8">
      <c r="G1234" s="58"/>
      <c r="H1234" s="114"/>
    </row>
    <row r="1235" spans="7:8">
      <c r="G1235" s="58"/>
      <c r="H1235" s="114"/>
    </row>
    <row r="1236" spans="7:8">
      <c r="G1236" s="58"/>
      <c r="H1236" s="114"/>
    </row>
    <row r="1237" spans="7:8">
      <c r="G1237" s="58"/>
      <c r="H1237" s="114"/>
    </row>
    <row r="1238" spans="7:8">
      <c r="G1238" s="58"/>
      <c r="H1238" s="114"/>
    </row>
    <row r="1239" spans="7:8">
      <c r="G1239" s="58"/>
      <c r="H1239" s="114"/>
    </row>
    <row r="1240" spans="7:8">
      <c r="G1240" s="58"/>
      <c r="H1240" s="114"/>
    </row>
    <row r="1241" spans="7:8">
      <c r="G1241" s="58"/>
      <c r="H1241" s="114"/>
    </row>
    <row r="1242" spans="7:8">
      <c r="G1242" s="58"/>
      <c r="H1242" s="114"/>
    </row>
    <row r="1243" spans="7:8">
      <c r="G1243" s="58"/>
      <c r="H1243" s="114"/>
    </row>
    <row r="1244" spans="7:8">
      <c r="G1244" s="58"/>
      <c r="H1244" s="114"/>
    </row>
    <row r="1245" spans="7:8">
      <c r="G1245" s="58"/>
      <c r="H1245" s="114"/>
    </row>
    <row r="1246" spans="7:8">
      <c r="G1246" s="58"/>
      <c r="H1246" s="114"/>
    </row>
    <row r="1247" spans="7:8">
      <c r="G1247" s="58"/>
      <c r="H1247" s="114"/>
    </row>
    <row r="1248" spans="7:8">
      <c r="G1248" s="58"/>
      <c r="H1248" s="114"/>
    </row>
    <row r="1249" spans="7:8">
      <c r="G1249" s="58"/>
      <c r="H1249" s="114"/>
    </row>
    <row r="1250" spans="7:8">
      <c r="G1250" s="58"/>
      <c r="H1250" s="114"/>
    </row>
    <row r="1251" spans="7:8">
      <c r="G1251" s="58"/>
      <c r="H1251" s="114"/>
    </row>
    <row r="1252" spans="7:8">
      <c r="G1252" s="58"/>
      <c r="H1252" s="114"/>
    </row>
    <row r="1253" spans="7:8">
      <c r="G1253" s="58"/>
      <c r="H1253" s="114"/>
    </row>
    <row r="1254" spans="7:8">
      <c r="G1254" s="58"/>
      <c r="H1254" s="114"/>
    </row>
    <row r="1255" spans="7:8">
      <c r="G1255" s="58"/>
      <c r="H1255" s="114"/>
    </row>
    <row r="1256" spans="7:8">
      <c r="G1256" s="58"/>
      <c r="H1256" s="114"/>
    </row>
    <row r="1257" spans="7:8">
      <c r="G1257" s="58"/>
      <c r="H1257" s="114"/>
    </row>
    <row r="1258" spans="7:8">
      <c r="G1258" s="58"/>
      <c r="H1258" s="114"/>
    </row>
    <row r="1259" spans="7:8">
      <c r="G1259" s="58"/>
      <c r="H1259" s="114"/>
    </row>
    <row r="1260" spans="7:8">
      <c r="G1260" s="58"/>
      <c r="H1260" s="114"/>
    </row>
    <row r="1261" spans="7:8">
      <c r="G1261" s="58"/>
      <c r="H1261" s="114"/>
    </row>
    <row r="1262" spans="7:8">
      <c r="G1262" s="58"/>
      <c r="H1262" s="114"/>
    </row>
    <row r="1263" spans="7:8">
      <c r="G1263" s="58"/>
      <c r="H1263" s="114"/>
    </row>
    <row r="1264" spans="7:8">
      <c r="G1264" s="58"/>
      <c r="H1264" s="114"/>
    </row>
    <row r="1265" spans="7:8">
      <c r="G1265" s="58"/>
      <c r="H1265" s="114"/>
    </row>
    <row r="1266" spans="7:8">
      <c r="G1266" s="58"/>
      <c r="H1266" s="114"/>
    </row>
    <row r="1267" spans="7:8">
      <c r="G1267" s="58"/>
      <c r="H1267" s="114"/>
    </row>
    <row r="1268" spans="7:8">
      <c r="G1268" s="58"/>
      <c r="H1268" s="114"/>
    </row>
    <row r="1269" spans="7:8">
      <c r="G1269" s="58"/>
      <c r="H1269" s="114"/>
    </row>
    <row r="1270" spans="7:8">
      <c r="G1270" s="58"/>
      <c r="H1270" s="114"/>
    </row>
    <row r="1271" spans="7:8">
      <c r="G1271" s="58"/>
      <c r="H1271" s="114"/>
    </row>
    <row r="1272" spans="7:8">
      <c r="G1272" s="58"/>
      <c r="H1272" s="114"/>
    </row>
    <row r="1273" spans="7:8">
      <c r="G1273" s="58"/>
      <c r="H1273" s="114"/>
    </row>
    <row r="1274" spans="7:8">
      <c r="G1274" s="58"/>
      <c r="H1274" s="114"/>
    </row>
    <row r="1275" spans="7:8">
      <c r="G1275" s="58"/>
      <c r="H1275" s="114"/>
    </row>
    <row r="1276" spans="7:8">
      <c r="G1276" s="58"/>
      <c r="H1276" s="114"/>
    </row>
    <row r="1277" spans="7:8">
      <c r="G1277" s="58"/>
      <c r="H1277" s="114"/>
    </row>
    <row r="1278" spans="7:8">
      <c r="G1278" s="58"/>
      <c r="H1278" s="114"/>
    </row>
    <row r="1279" spans="7:8">
      <c r="G1279" s="58"/>
      <c r="H1279" s="114"/>
    </row>
    <row r="1280" spans="7:8">
      <c r="G1280" s="58"/>
      <c r="H1280" s="114"/>
    </row>
    <row r="1281" spans="7:8">
      <c r="G1281" s="58"/>
      <c r="H1281" s="114"/>
    </row>
    <row r="1282" spans="7:8">
      <c r="G1282" s="58"/>
      <c r="H1282" s="114"/>
    </row>
    <row r="1283" spans="7:8">
      <c r="G1283" s="58"/>
      <c r="H1283" s="114"/>
    </row>
    <row r="1284" spans="7:8">
      <c r="G1284" s="58"/>
      <c r="H1284" s="114"/>
    </row>
    <row r="1285" spans="7:8">
      <c r="G1285" s="58"/>
      <c r="H1285" s="114"/>
    </row>
    <row r="1286" spans="7:8">
      <c r="G1286" s="58"/>
      <c r="H1286" s="114"/>
    </row>
    <row r="1287" spans="7:8">
      <c r="G1287" s="58"/>
      <c r="H1287" s="114"/>
    </row>
    <row r="1288" spans="7:8">
      <c r="G1288" s="58"/>
      <c r="H1288" s="114"/>
    </row>
    <row r="1289" spans="7:8">
      <c r="G1289" s="58"/>
      <c r="H1289" s="114"/>
    </row>
    <row r="1290" spans="7:8">
      <c r="G1290" s="58"/>
      <c r="H1290" s="114"/>
    </row>
    <row r="1291" spans="7:8">
      <c r="G1291" s="58"/>
      <c r="H1291" s="114"/>
    </row>
    <row r="1292" spans="7:8">
      <c r="G1292" s="58"/>
      <c r="H1292" s="114"/>
    </row>
    <row r="1293" spans="7:8">
      <c r="G1293" s="58"/>
      <c r="H1293" s="114"/>
    </row>
    <row r="1294" spans="7:8">
      <c r="G1294" s="58"/>
      <c r="H1294" s="114"/>
    </row>
    <row r="1295" spans="7:8">
      <c r="G1295" s="58"/>
      <c r="H1295" s="114"/>
    </row>
    <row r="1296" spans="7:8">
      <c r="G1296" s="58"/>
      <c r="H1296" s="114"/>
    </row>
    <row r="1297" spans="7:8">
      <c r="G1297" s="58"/>
      <c r="H1297" s="114"/>
    </row>
    <row r="1298" spans="7:8">
      <c r="G1298" s="58"/>
      <c r="H1298" s="114"/>
    </row>
    <row r="1299" spans="7:8">
      <c r="G1299" s="58"/>
      <c r="H1299" s="114"/>
    </row>
    <row r="1300" spans="7:8">
      <c r="G1300" s="58"/>
      <c r="H1300" s="114"/>
    </row>
    <row r="1301" spans="7:8">
      <c r="G1301" s="58"/>
      <c r="H1301" s="114"/>
    </row>
    <row r="1302" spans="7:8">
      <c r="G1302" s="58"/>
      <c r="H1302" s="114"/>
    </row>
    <row r="1303" spans="7:8">
      <c r="G1303" s="58"/>
      <c r="H1303" s="114"/>
    </row>
    <row r="1304" spans="7:8">
      <c r="G1304" s="58"/>
      <c r="H1304" s="114"/>
    </row>
    <row r="1305" spans="7:8">
      <c r="G1305" s="58"/>
      <c r="H1305" s="114"/>
    </row>
    <row r="1306" spans="7:8">
      <c r="G1306" s="58"/>
      <c r="H1306" s="114"/>
    </row>
    <row r="1307" spans="7:8">
      <c r="G1307" s="58"/>
      <c r="H1307" s="114"/>
    </row>
    <row r="1308" spans="7:8">
      <c r="G1308" s="58"/>
      <c r="H1308" s="114"/>
    </row>
    <row r="1309" spans="7:8">
      <c r="G1309" s="58"/>
      <c r="H1309" s="114"/>
    </row>
    <row r="1310" spans="7:8">
      <c r="G1310" s="58"/>
      <c r="H1310" s="114"/>
    </row>
    <row r="1311" spans="7:8">
      <c r="G1311" s="58"/>
      <c r="H1311" s="114"/>
    </row>
    <row r="1312" spans="7:8">
      <c r="G1312" s="58"/>
      <c r="H1312" s="114"/>
    </row>
    <row r="1313" spans="7:8">
      <c r="G1313" s="58"/>
      <c r="H1313" s="114"/>
    </row>
    <row r="1314" spans="7:8">
      <c r="G1314" s="58"/>
      <c r="H1314" s="114"/>
    </row>
    <row r="1315" spans="7:8">
      <c r="G1315" s="58"/>
      <c r="H1315" s="114"/>
    </row>
    <row r="1316" spans="7:8">
      <c r="G1316" s="58"/>
      <c r="H1316" s="114"/>
    </row>
    <row r="1317" spans="7:8">
      <c r="G1317" s="58"/>
      <c r="H1317" s="114"/>
    </row>
    <row r="1318" spans="7:8">
      <c r="G1318" s="58"/>
      <c r="H1318" s="114"/>
    </row>
    <row r="1319" spans="7:8">
      <c r="G1319" s="58"/>
      <c r="H1319" s="114"/>
    </row>
    <row r="1320" spans="7:8">
      <c r="G1320" s="58"/>
      <c r="H1320" s="114"/>
    </row>
    <row r="1321" spans="7:8">
      <c r="G1321" s="58"/>
      <c r="H1321" s="114"/>
    </row>
    <row r="1322" spans="7:8">
      <c r="G1322" s="58"/>
      <c r="H1322" s="114"/>
    </row>
    <row r="1323" spans="7:8">
      <c r="G1323" s="58"/>
      <c r="H1323" s="114"/>
    </row>
    <row r="1324" spans="7:8">
      <c r="G1324" s="58"/>
      <c r="H1324" s="114"/>
    </row>
    <row r="1325" spans="7:8">
      <c r="G1325" s="58"/>
      <c r="H1325" s="114"/>
    </row>
    <row r="1326" spans="7:8">
      <c r="G1326" s="58"/>
      <c r="H1326" s="114"/>
    </row>
    <row r="1327" spans="7:8">
      <c r="G1327" s="58"/>
      <c r="H1327" s="114"/>
    </row>
    <row r="1328" spans="7:8">
      <c r="G1328" s="58"/>
      <c r="H1328" s="114"/>
    </row>
    <row r="1329" spans="7:8">
      <c r="G1329" s="58"/>
      <c r="H1329" s="114"/>
    </row>
    <row r="1330" spans="7:8">
      <c r="G1330" s="58"/>
      <c r="H1330" s="114"/>
    </row>
    <row r="1331" spans="7:8">
      <c r="G1331" s="58"/>
      <c r="H1331" s="114"/>
    </row>
    <row r="1332" spans="7:8">
      <c r="G1332" s="58"/>
      <c r="H1332" s="114"/>
    </row>
    <row r="1333" spans="7:8">
      <c r="G1333" s="58"/>
      <c r="H1333" s="114"/>
    </row>
    <row r="1334" spans="7:8">
      <c r="G1334" s="58"/>
      <c r="H1334" s="114"/>
    </row>
    <row r="1335" spans="7:8">
      <c r="G1335" s="58"/>
      <c r="H1335" s="114"/>
    </row>
    <row r="1336" spans="7:8">
      <c r="G1336" s="58"/>
      <c r="H1336" s="114"/>
    </row>
    <row r="1337" spans="7:8">
      <c r="G1337" s="58"/>
      <c r="H1337" s="114"/>
    </row>
    <row r="1338" spans="7:8">
      <c r="G1338" s="58"/>
      <c r="H1338" s="114"/>
    </row>
    <row r="1339" spans="7:8">
      <c r="G1339" s="58"/>
      <c r="H1339" s="114"/>
    </row>
    <row r="1340" spans="7:8">
      <c r="G1340" s="58"/>
      <c r="H1340" s="114"/>
    </row>
    <row r="1341" spans="7:8">
      <c r="G1341" s="58"/>
      <c r="H1341" s="114"/>
    </row>
    <row r="1342" spans="7:8">
      <c r="G1342" s="58"/>
      <c r="H1342" s="114"/>
    </row>
    <row r="1343" spans="7:8">
      <c r="G1343" s="58"/>
      <c r="H1343" s="114"/>
    </row>
    <row r="1344" spans="7:8">
      <c r="G1344" s="58"/>
      <c r="H1344" s="114"/>
    </row>
    <row r="1345" spans="7:8">
      <c r="G1345" s="58"/>
      <c r="H1345" s="114"/>
    </row>
    <row r="1346" spans="7:8">
      <c r="G1346" s="58"/>
      <c r="H1346" s="114"/>
    </row>
    <row r="1347" spans="7:8">
      <c r="G1347" s="58"/>
      <c r="H1347" s="114"/>
    </row>
    <row r="1348" spans="7:8">
      <c r="G1348" s="58"/>
      <c r="H1348" s="114"/>
    </row>
    <row r="1349" spans="7:8">
      <c r="G1349" s="58"/>
      <c r="H1349" s="114"/>
    </row>
    <row r="1350" spans="7:8">
      <c r="G1350" s="58"/>
      <c r="H1350" s="114"/>
    </row>
    <row r="1351" spans="7:8">
      <c r="G1351" s="58"/>
      <c r="H1351" s="114"/>
    </row>
    <row r="1352" spans="7:8">
      <c r="G1352" s="58"/>
      <c r="H1352" s="114"/>
    </row>
    <row r="1353" spans="7:8">
      <c r="G1353" s="58"/>
      <c r="H1353" s="114"/>
    </row>
    <row r="1354" spans="7:8">
      <c r="G1354" s="58"/>
      <c r="H1354" s="114"/>
    </row>
    <row r="1355" spans="7:8">
      <c r="G1355" s="58"/>
      <c r="H1355" s="114"/>
    </row>
    <row r="1356" spans="7:8">
      <c r="G1356" s="58"/>
      <c r="H1356" s="114"/>
    </row>
    <row r="1357" spans="7:8">
      <c r="G1357" s="58"/>
      <c r="H1357" s="114"/>
    </row>
    <row r="1358" spans="7:8">
      <c r="G1358" s="58"/>
      <c r="H1358" s="114"/>
    </row>
    <row r="1359" spans="7:8">
      <c r="G1359" s="58"/>
      <c r="H1359" s="114"/>
    </row>
    <row r="1360" spans="7:8">
      <c r="G1360" s="58"/>
      <c r="H1360" s="114"/>
    </row>
    <row r="1361" spans="7:8">
      <c r="G1361" s="58"/>
      <c r="H1361" s="114"/>
    </row>
    <row r="1362" spans="7:8">
      <c r="G1362" s="58"/>
      <c r="H1362" s="114"/>
    </row>
    <row r="1363" spans="7:8">
      <c r="G1363" s="58"/>
      <c r="H1363" s="114"/>
    </row>
    <row r="1364" spans="7:8">
      <c r="G1364" s="58"/>
      <c r="H1364" s="114"/>
    </row>
    <row r="1365" spans="7:8">
      <c r="G1365" s="58"/>
      <c r="H1365" s="114"/>
    </row>
    <row r="1366" spans="7:8">
      <c r="G1366" s="58"/>
      <c r="H1366" s="114"/>
    </row>
    <row r="1367" spans="7:8">
      <c r="G1367" s="58"/>
      <c r="H1367" s="114"/>
    </row>
    <row r="1368" spans="7:8">
      <c r="G1368" s="58"/>
      <c r="H1368" s="114"/>
    </row>
    <row r="1369" spans="7:8">
      <c r="G1369" s="58"/>
      <c r="H1369" s="114"/>
    </row>
    <row r="1370" spans="7:8">
      <c r="G1370" s="58"/>
      <c r="H1370" s="114"/>
    </row>
    <row r="1371" spans="7:8">
      <c r="G1371" s="58"/>
      <c r="H1371" s="114"/>
    </row>
    <row r="1372" spans="7:8">
      <c r="G1372" s="58"/>
      <c r="H1372" s="114"/>
    </row>
    <row r="1373" spans="7:8">
      <c r="G1373" s="58"/>
      <c r="H1373" s="114"/>
    </row>
    <row r="1374" spans="7:8">
      <c r="G1374" s="58"/>
      <c r="H1374" s="114"/>
    </row>
    <row r="1375" spans="7:8">
      <c r="G1375" s="58"/>
      <c r="H1375" s="114"/>
    </row>
    <row r="1376" spans="7:8">
      <c r="G1376" s="58"/>
      <c r="H1376" s="114"/>
    </row>
    <row r="1377" spans="7:8">
      <c r="G1377" s="58"/>
      <c r="H1377" s="114"/>
    </row>
    <row r="1378" spans="7:8">
      <c r="G1378" s="58"/>
      <c r="H1378" s="114"/>
    </row>
    <row r="1379" spans="7:8">
      <c r="G1379" s="58"/>
      <c r="H1379" s="114"/>
    </row>
    <row r="1380" spans="7:8">
      <c r="G1380" s="58"/>
      <c r="H1380" s="114"/>
    </row>
    <row r="1381" spans="7:8">
      <c r="G1381" s="58"/>
      <c r="H1381" s="114"/>
    </row>
    <row r="1382" spans="7:8">
      <c r="G1382" s="58"/>
      <c r="H1382" s="114"/>
    </row>
    <row r="1383" spans="7:8">
      <c r="G1383" s="58"/>
      <c r="H1383" s="114"/>
    </row>
    <row r="1384" spans="7:8">
      <c r="G1384" s="58"/>
      <c r="H1384" s="114"/>
    </row>
    <row r="1385" spans="7:8">
      <c r="G1385" s="58"/>
      <c r="H1385" s="114"/>
    </row>
    <row r="1386" spans="7:8">
      <c r="G1386" s="58"/>
      <c r="H1386" s="114"/>
    </row>
    <row r="1387" spans="7:8">
      <c r="G1387" s="58"/>
      <c r="H1387" s="114"/>
    </row>
    <row r="1388" spans="7:8">
      <c r="G1388" s="58"/>
      <c r="H1388" s="114"/>
    </row>
    <row r="1389" spans="7:8">
      <c r="G1389" s="58"/>
      <c r="H1389" s="114"/>
    </row>
    <row r="1390" spans="7:8">
      <c r="G1390" s="58"/>
      <c r="H1390" s="114"/>
    </row>
    <row r="1391" spans="7:8">
      <c r="G1391" s="58"/>
      <c r="H1391" s="114"/>
    </row>
    <row r="1392" spans="7:8">
      <c r="G1392" s="58"/>
      <c r="H1392" s="114"/>
    </row>
    <row r="1393" spans="7:8">
      <c r="G1393" s="58"/>
      <c r="H1393" s="114"/>
    </row>
    <row r="1394" spans="7:8">
      <c r="G1394" s="58"/>
      <c r="H1394" s="114"/>
    </row>
    <row r="1395" spans="7:8">
      <c r="G1395" s="58"/>
      <c r="H1395" s="114"/>
    </row>
    <row r="1396" spans="7:8">
      <c r="G1396" s="58"/>
      <c r="H1396" s="114"/>
    </row>
    <row r="1397" spans="7:8">
      <c r="G1397" s="58"/>
      <c r="H1397" s="114"/>
    </row>
    <row r="1398" spans="7:8">
      <c r="G1398" s="58"/>
      <c r="H1398" s="114"/>
    </row>
    <row r="1399" spans="7:8">
      <c r="G1399" s="58"/>
      <c r="H1399" s="114"/>
    </row>
    <row r="1400" spans="7:8">
      <c r="G1400" s="58"/>
      <c r="H1400" s="114"/>
    </row>
    <row r="1401" spans="7:8">
      <c r="G1401" s="58"/>
      <c r="H1401" s="114"/>
    </row>
    <row r="1402" spans="7:8">
      <c r="G1402" s="58"/>
      <c r="H1402" s="114"/>
    </row>
    <row r="1403" spans="7:8">
      <c r="G1403" s="58"/>
      <c r="H1403" s="114"/>
    </row>
    <row r="1404" spans="7:8">
      <c r="G1404" s="58"/>
      <c r="H1404" s="114"/>
    </row>
    <row r="1405" spans="7:8">
      <c r="G1405" s="58"/>
      <c r="H1405" s="114"/>
    </row>
    <row r="1406" spans="7:8">
      <c r="G1406" s="58"/>
      <c r="H1406" s="114"/>
    </row>
    <row r="1407" spans="7:8">
      <c r="G1407" s="58"/>
      <c r="H1407" s="114"/>
    </row>
    <row r="1408" spans="7:8">
      <c r="G1408" s="58"/>
      <c r="H1408" s="114"/>
    </row>
    <row r="1409" spans="7:8">
      <c r="G1409" s="58"/>
      <c r="H1409" s="114"/>
    </row>
    <row r="1410" spans="7:8">
      <c r="G1410" s="58"/>
      <c r="H1410" s="114"/>
    </row>
    <row r="1411" spans="7:8">
      <c r="G1411" s="58"/>
      <c r="H1411" s="114"/>
    </row>
    <row r="1412" spans="7:8">
      <c r="G1412" s="58"/>
      <c r="H1412" s="114"/>
    </row>
    <row r="1413" spans="7:8">
      <c r="G1413" s="58"/>
      <c r="H1413" s="114"/>
    </row>
    <row r="1414" spans="7:8">
      <c r="G1414" s="58"/>
      <c r="H1414" s="114"/>
    </row>
    <row r="1415" spans="7:8">
      <c r="G1415" s="58"/>
      <c r="H1415" s="114"/>
    </row>
    <row r="1416" spans="7:8">
      <c r="G1416" s="58"/>
      <c r="H1416" s="114"/>
    </row>
    <row r="1417" spans="7:8">
      <c r="G1417" s="58"/>
      <c r="H1417" s="114"/>
    </row>
    <row r="1418" spans="7:8">
      <c r="G1418" s="58"/>
      <c r="H1418" s="114"/>
    </row>
    <row r="1419" spans="7:8">
      <c r="G1419" s="58"/>
      <c r="H1419" s="114"/>
    </row>
    <row r="1420" spans="7:8">
      <c r="G1420" s="58"/>
      <c r="H1420" s="114"/>
    </row>
    <row r="1421" spans="7:8">
      <c r="G1421" s="58"/>
      <c r="H1421" s="114"/>
    </row>
    <row r="1422" spans="7:8">
      <c r="G1422" s="58"/>
      <c r="H1422" s="114"/>
    </row>
    <row r="1423" spans="7:8">
      <c r="G1423" s="58"/>
      <c r="H1423" s="114"/>
    </row>
    <row r="1424" spans="7:8">
      <c r="G1424" s="58"/>
      <c r="H1424" s="114"/>
    </row>
    <row r="1425" spans="7:8">
      <c r="G1425" s="58"/>
      <c r="H1425" s="114"/>
    </row>
    <row r="1426" spans="7:8">
      <c r="G1426" s="58"/>
      <c r="H1426" s="114"/>
    </row>
    <row r="1427" spans="7:8">
      <c r="G1427" s="58"/>
      <c r="H1427" s="114"/>
    </row>
    <row r="1428" spans="7:8">
      <c r="G1428" s="58"/>
      <c r="H1428" s="114"/>
    </row>
    <row r="1429" spans="7:8">
      <c r="G1429" s="58"/>
      <c r="H1429" s="114"/>
    </row>
    <row r="1430" spans="7:8">
      <c r="G1430" s="58"/>
      <c r="H1430" s="114"/>
    </row>
    <row r="1431" spans="7:8">
      <c r="G1431" s="58"/>
      <c r="H1431" s="114"/>
    </row>
    <row r="1432" spans="7:8">
      <c r="G1432" s="58"/>
      <c r="H1432" s="114"/>
    </row>
    <row r="1433" spans="7:8">
      <c r="G1433" s="58"/>
      <c r="H1433" s="114"/>
    </row>
    <row r="1434" spans="7:8">
      <c r="G1434" s="58"/>
      <c r="H1434" s="114"/>
    </row>
    <row r="1435" spans="7:8">
      <c r="G1435" s="58"/>
      <c r="H1435" s="114"/>
    </row>
    <row r="1436" spans="7:8">
      <c r="G1436" s="58"/>
      <c r="H1436" s="114"/>
    </row>
    <row r="1437" spans="7:8">
      <c r="G1437" s="58"/>
      <c r="H1437" s="114"/>
    </row>
    <row r="1438" spans="7:8">
      <c r="G1438" s="58"/>
      <c r="H1438" s="114"/>
    </row>
    <row r="1439" spans="7:8">
      <c r="G1439" s="58"/>
      <c r="H1439" s="114"/>
    </row>
    <row r="1440" spans="7:8">
      <c r="G1440" s="58"/>
      <c r="H1440" s="114"/>
    </row>
    <row r="1441" spans="7:8">
      <c r="G1441" s="58"/>
      <c r="H1441" s="114"/>
    </row>
    <row r="1442" spans="7:8">
      <c r="G1442" s="58"/>
      <c r="H1442" s="114"/>
    </row>
    <row r="1443" spans="7:8">
      <c r="G1443" s="58"/>
      <c r="H1443" s="114"/>
    </row>
    <row r="1444" spans="7:8">
      <c r="G1444" s="58"/>
      <c r="H1444" s="114"/>
    </row>
    <row r="1445" spans="7:8">
      <c r="G1445" s="58"/>
      <c r="H1445" s="114"/>
    </row>
    <row r="1446" spans="7:8">
      <c r="G1446" s="58"/>
      <c r="H1446" s="114"/>
    </row>
    <row r="1447" spans="7:8">
      <c r="G1447" s="58"/>
      <c r="H1447" s="114"/>
    </row>
    <row r="1448" spans="7:8">
      <c r="G1448" s="58"/>
      <c r="H1448" s="114"/>
    </row>
    <row r="1449" spans="7:8">
      <c r="G1449" s="58"/>
      <c r="H1449" s="114"/>
    </row>
    <row r="1450" spans="7:8">
      <c r="G1450" s="58"/>
      <c r="H1450" s="114"/>
    </row>
    <row r="1451" spans="7:8">
      <c r="G1451" s="58"/>
      <c r="H1451" s="114"/>
    </row>
    <row r="1452" spans="7:8">
      <c r="G1452" s="58"/>
      <c r="H1452" s="114"/>
    </row>
    <row r="1453" spans="7:8">
      <c r="G1453" s="58"/>
      <c r="H1453" s="114"/>
    </row>
    <row r="1454" spans="7:8">
      <c r="G1454" s="58"/>
      <c r="H1454" s="114"/>
    </row>
    <row r="1455" spans="7:8">
      <c r="G1455" s="58"/>
      <c r="H1455" s="114"/>
    </row>
    <row r="1456" spans="7:8">
      <c r="G1456" s="58"/>
      <c r="H1456" s="114"/>
    </row>
    <row r="1457" spans="7:8">
      <c r="G1457" s="58"/>
      <c r="H1457" s="114"/>
    </row>
    <row r="1458" spans="7:8">
      <c r="G1458" s="58"/>
      <c r="H1458" s="114"/>
    </row>
    <row r="1459" spans="7:8">
      <c r="G1459" s="58"/>
      <c r="H1459" s="114"/>
    </row>
    <row r="1460" spans="7:8">
      <c r="G1460" s="58"/>
      <c r="H1460" s="114"/>
    </row>
    <row r="1461" spans="7:8">
      <c r="G1461" s="58"/>
      <c r="H1461" s="114"/>
    </row>
    <row r="1462" spans="7:8">
      <c r="G1462" s="58"/>
      <c r="H1462" s="114"/>
    </row>
    <row r="1463" spans="7:8">
      <c r="G1463" s="58"/>
      <c r="H1463" s="114"/>
    </row>
    <row r="1464" spans="7:8">
      <c r="G1464" s="58"/>
      <c r="H1464" s="114"/>
    </row>
    <row r="1465" spans="7:8">
      <c r="G1465" s="58"/>
      <c r="H1465" s="114"/>
    </row>
    <row r="1466" spans="7:8">
      <c r="G1466" s="58"/>
      <c r="H1466" s="114"/>
    </row>
    <row r="1467" spans="7:8">
      <c r="G1467" s="58"/>
      <c r="H1467" s="114"/>
    </row>
    <row r="1468" spans="7:8">
      <c r="G1468" s="58"/>
      <c r="H1468" s="114"/>
    </row>
    <row r="1469" spans="7:8">
      <c r="G1469" s="58"/>
      <c r="H1469" s="114"/>
    </row>
    <row r="1470" spans="7:8">
      <c r="G1470" s="58"/>
      <c r="H1470" s="114"/>
    </row>
    <row r="1471" spans="7:8">
      <c r="G1471" s="58"/>
      <c r="H1471" s="114"/>
    </row>
    <row r="1472" spans="7:8">
      <c r="G1472" s="58"/>
      <c r="H1472" s="114"/>
    </row>
    <row r="1473" spans="7:8">
      <c r="G1473" s="58"/>
      <c r="H1473" s="114"/>
    </row>
    <row r="1474" spans="7:8">
      <c r="G1474" s="58"/>
      <c r="H1474" s="114"/>
    </row>
    <row r="1475" spans="7:8">
      <c r="G1475" s="58"/>
      <c r="H1475" s="114"/>
    </row>
    <row r="1476" spans="7:8">
      <c r="G1476" s="58"/>
      <c r="H1476" s="114"/>
    </row>
    <row r="1477" spans="7:8">
      <c r="G1477" s="58"/>
      <c r="H1477" s="114"/>
    </row>
    <row r="1478" spans="7:8">
      <c r="G1478" s="58"/>
      <c r="H1478" s="114"/>
    </row>
    <row r="1479" spans="7:8">
      <c r="G1479" s="58"/>
      <c r="H1479" s="114"/>
    </row>
    <row r="1480" spans="7:8">
      <c r="G1480" s="58"/>
      <c r="H1480" s="114"/>
    </row>
    <row r="1481" spans="7:8">
      <c r="G1481" s="58"/>
      <c r="H1481" s="114"/>
    </row>
    <row r="1482" spans="7:8">
      <c r="G1482" s="58"/>
      <c r="H1482" s="114"/>
    </row>
    <row r="1483" spans="7:8">
      <c r="G1483" s="58"/>
      <c r="H1483" s="114"/>
    </row>
    <row r="1484" spans="7:8">
      <c r="G1484" s="58"/>
      <c r="H1484" s="114"/>
    </row>
    <row r="1485" spans="7:8">
      <c r="G1485" s="58"/>
      <c r="H1485" s="114"/>
    </row>
    <row r="1486" spans="7:8">
      <c r="G1486" s="58"/>
      <c r="H1486" s="114"/>
    </row>
    <row r="1487" spans="7:8">
      <c r="G1487" s="58"/>
      <c r="H1487" s="114"/>
    </row>
    <row r="1488" spans="7:8">
      <c r="G1488" s="58"/>
      <c r="H1488" s="114"/>
    </row>
    <row r="1489" spans="7:8">
      <c r="G1489" s="58"/>
      <c r="H1489" s="114"/>
    </row>
    <row r="1490" spans="7:8">
      <c r="G1490" s="58"/>
      <c r="H1490" s="114"/>
    </row>
    <row r="1491" spans="7:8">
      <c r="G1491" s="58"/>
      <c r="H1491" s="114"/>
    </row>
    <row r="1492" spans="7:8">
      <c r="G1492" s="58"/>
      <c r="H1492" s="114"/>
    </row>
    <row r="1493" spans="7:8">
      <c r="G1493" s="58"/>
      <c r="H1493" s="114"/>
    </row>
    <row r="1494" spans="7:8">
      <c r="G1494" s="58"/>
      <c r="H1494" s="114"/>
    </row>
    <row r="1495" spans="7:8">
      <c r="G1495" s="58"/>
      <c r="H1495" s="114"/>
    </row>
    <row r="1496" spans="7:8">
      <c r="G1496" s="58"/>
      <c r="H1496" s="114"/>
    </row>
    <row r="1497" spans="7:8">
      <c r="G1497" s="58"/>
      <c r="H1497" s="114"/>
    </row>
    <row r="1498" spans="7:8">
      <c r="G1498" s="58"/>
      <c r="H1498" s="114"/>
    </row>
    <row r="1499" spans="7:8">
      <c r="G1499" s="58"/>
      <c r="H1499" s="114"/>
    </row>
    <row r="1500" spans="7:8">
      <c r="G1500" s="58"/>
      <c r="H1500" s="114"/>
    </row>
    <row r="1501" spans="7:8">
      <c r="G1501" s="58"/>
      <c r="H1501" s="114"/>
    </row>
    <row r="1502" spans="7:8">
      <c r="G1502" s="58"/>
      <c r="H1502" s="114"/>
    </row>
    <row r="1503" spans="7:8">
      <c r="G1503" s="58"/>
      <c r="H1503" s="114"/>
    </row>
    <row r="1504" spans="7:8">
      <c r="G1504" s="58"/>
      <c r="H1504" s="114"/>
    </row>
    <row r="1505" spans="7:8">
      <c r="G1505" s="58"/>
      <c r="H1505" s="114"/>
    </row>
    <row r="1506" spans="7:8">
      <c r="G1506" s="58"/>
      <c r="H1506" s="114"/>
    </row>
    <row r="1507" spans="7:8">
      <c r="G1507" s="58"/>
      <c r="H1507" s="114"/>
    </row>
    <row r="1508" spans="7:8">
      <c r="G1508" s="58"/>
      <c r="H1508" s="114"/>
    </row>
    <row r="1509" spans="7:8">
      <c r="G1509" s="58"/>
      <c r="H1509" s="114"/>
    </row>
    <row r="1510" spans="7:8">
      <c r="G1510" s="58"/>
      <c r="H1510" s="114"/>
    </row>
    <row r="1511" spans="7:8">
      <c r="G1511" s="58"/>
      <c r="H1511" s="114"/>
    </row>
    <row r="1512" spans="7:8">
      <c r="G1512" s="58"/>
      <c r="H1512" s="114"/>
    </row>
    <row r="1513" spans="7:8">
      <c r="G1513" s="58"/>
      <c r="H1513" s="114"/>
    </row>
    <row r="1514" spans="7:8">
      <c r="G1514" s="58"/>
      <c r="H1514" s="114"/>
    </row>
    <row r="1515" spans="7:8">
      <c r="G1515" s="58"/>
      <c r="H1515" s="114"/>
    </row>
    <row r="1516" spans="7:8">
      <c r="G1516" s="58"/>
      <c r="H1516" s="114"/>
    </row>
    <row r="1517" spans="7:8">
      <c r="G1517" s="58"/>
      <c r="H1517" s="114"/>
    </row>
    <row r="1518" spans="7:8">
      <c r="G1518" s="58"/>
      <c r="H1518" s="114"/>
    </row>
    <row r="1519" spans="7:8">
      <c r="G1519" s="58"/>
      <c r="H1519" s="114"/>
    </row>
    <row r="1520" spans="7:8">
      <c r="G1520" s="58"/>
      <c r="H1520" s="114"/>
    </row>
    <row r="1521" spans="7:8">
      <c r="G1521" s="58"/>
      <c r="H1521" s="114"/>
    </row>
    <row r="1522" spans="7:8">
      <c r="G1522" s="58"/>
      <c r="H1522" s="114"/>
    </row>
    <row r="1523" spans="7:8">
      <c r="G1523" s="58"/>
      <c r="H1523" s="114"/>
    </row>
    <row r="1524" spans="7:8">
      <c r="G1524" s="58"/>
      <c r="H1524" s="114"/>
    </row>
    <row r="1525" spans="7:8">
      <c r="G1525" s="58"/>
      <c r="H1525" s="114"/>
    </row>
    <row r="1526" spans="7:8">
      <c r="G1526" s="58"/>
      <c r="H1526" s="114"/>
    </row>
    <row r="1527" spans="7:8">
      <c r="G1527" s="58"/>
      <c r="H1527" s="114"/>
    </row>
    <row r="1528" spans="7:8">
      <c r="G1528" s="58"/>
      <c r="H1528" s="114"/>
    </row>
    <row r="1529" spans="7:8">
      <c r="G1529" s="58"/>
      <c r="H1529" s="114"/>
    </row>
    <row r="1530" spans="7:8">
      <c r="G1530" s="58"/>
      <c r="H1530" s="114"/>
    </row>
    <row r="1531" spans="7:8">
      <c r="G1531" s="58"/>
      <c r="H1531" s="114"/>
    </row>
    <row r="1532" spans="7:8">
      <c r="G1532" s="58"/>
      <c r="H1532" s="114"/>
    </row>
    <row r="1533" spans="7:8">
      <c r="G1533" s="58"/>
      <c r="H1533" s="114"/>
    </row>
    <row r="1534" spans="7:8">
      <c r="G1534" s="58"/>
      <c r="H1534" s="114"/>
    </row>
    <row r="1535" spans="7:8">
      <c r="G1535" s="58"/>
      <c r="H1535" s="114"/>
    </row>
    <row r="1536" spans="7:8">
      <c r="G1536" s="58"/>
      <c r="H1536" s="114"/>
    </row>
    <row r="1537" spans="7:8">
      <c r="G1537" s="58"/>
      <c r="H1537" s="114"/>
    </row>
    <row r="1538" spans="7:8">
      <c r="G1538" s="58"/>
      <c r="H1538" s="114"/>
    </row>
    <row r="1539" spans="7:8">
      <c r="G1539" s="58"/>
      <c r="H1539" s="114"/>
    </row>
    <row r="1540" spans="7:8">
      <c r="G1540" s="58"/>
      <c r="H1540" s="114"/>
    </row>
    <row r="1541" spans="7:8">
      <c r="G1541" s="58"/>
      <c r="H1541" s="114"/>
    </row>
    <row r="1542" spans="7:8">
      <c r="G1542" s="58"/>
      <c r="H1542" s="114"/>
    </row>
    <row r="1543" spans="7:8">
      <c r="G1543" s="58"/>
      <c r="H1543" s="114"/>
    </row>
    <row r="1544" spans="7:8">
      <c r="G1544" s="58"/>
      <c r="H1544" s="114"/>
    </row>
    <row r="1545" spans="7:8">
      <c r="G1545" s="58"/>
      <c r="H1545" s="114"/>
    </row>
    <row r="1546" spans="7:8">
      <c r="G1546" s="58"/>
      <c r="H1546" s="114"/>
    </row>
    <row r="1547" spans="7:8">
      <c r="G1547" s="58"/>
      <c r="H1547" s="114"/>
    </row>
    <row r="1548" spans="7:8">
      <c r="G1548" s="58"/>
      <c r="H1548" s="114"/>
    </row>
    <row r="1549" spans="7:8">
      <c r="G1549" s="58"/>
      <c r="H1549" s="114"/>
    </row>
    <row r="1550" spans="7:8">
      <c r="G1550" s="58"/>
      <c r="H1550" s="114"/>
    </row>
    <row r="1551" spans="7:8">
      <c r="G1551" s="58"/>
      <c r="H1551" s="114"/>
    </row>
    <row r="1552" spans="7:8">
      <c r="G1552" s="58"/>
      <c r="H1552" s="114"/>
    </row>
    <row r="1553" spans="7:8">
      <c r="G1553" s="58"/>
      <c r="H1553" s="114"/>
    </row>
    <row r="1554" spans="7:8">
      <c r="G1554" s="58"/>
      <c r="H1554" s="114"/>
    </row>
    <row r="1555" spans="7:8">
      <c r="G1555" s="58"/>
      <c r="H1555" s="114"/>
    </row>
    <row r="1556" spans="7:8">
      <c r="G1556" s="58"/>
      <c r="H1556" s="114"/>
    </row>
    <row r="1557" spans="7:8">
      <c r="G1557" s="58"/>
      <c r="H1557" s="114"/>
    </row>
    <row r="1558" spans="7:8">
      <c r="G1558" s="58"/>
      <c r="H1558" s="114"/>
    </row>
    <row r="1559" spans="7:8">
      <c r="G1559" s="58"/>
      <c r="H1559" s="114"/>
    </row>
    <row r="1560" spans="7:8">
      <c r="G1560" s="58"/>
      <c r="H1560" s="114"/>
    </row>
    <row r="1561" spans="7:8">
      <c r="G1561" s="58"/>
      <c r="H1561" s="114"/>
    </row>
    <row r="1562" spans="7:8">
      <c r="G1562" s="58"/>
      <c r="H1562" s="114"/>
    </row>
    <row r="1563" spans="7:8">
      <c r="G1563" s="58"/>
      <c r="H1563" s="114"/>
    </row>
    <row r="1564" spans="7:8">
      <c r="G1564" s="58"/>
      <c r="H1564" s="114"/>
    </row>
    <row r="1565" spans="7:8">
      <c r="G1565" s="58"/>
      <c r="H1565" s="114"/>
    </row>
    <row r="1566" spans="7:8">
      <c r="G1566" s="58"/>
      <c r="H1566" s="114"/>
    </row>
    <row r="1567" spans="7:8">
      <c r="G1567" s="58"/>
      <c r="H1567" s="114"/>
    </row>
    <row r="1568" spans="7:8">
      <c r="G1568" s="58"/>
      <c r="H1568" s="114"/>
    </row>
    <row r="1569" spans="7:8">
      <c r="G1569" s="58"/>
      <c r="H1569" s="114"/>
    </row>
    <row r="1570" spans="7:8">
      <c r="G1570" s="58"/>
      <c r="H1570" s="114"/>
    </row>
    <row r="1571" spans="7:8">
      <c r="G1571" s="58"/>
      <c r="H1571" s="114"/>
    </row>
    <row r="1572" spans="7:8">
      <c r="G1572" s="58"/>
      <c r="H1572" s="114"/>
    </row>
    <row r="1573" spans="7:8">
      <c r="G1573" s="58"/>
      <c r="H1573" s="114"/>
    </row>
    <row r="1574" spans="7:8">
      <c r="G1574" s="58"/>
      <c r="H1574" s="114"/>
    </row>
    <row r="1575" spans="7:8">
      <c r="G1575" s="58"/>
      <c r="H1575" s="114"/>
    </row>
    <row r="1576" spans="7:8">
      <c r="G1576" s="58"/>
      <c r="H1576" s="114"/>
    </row>
    <row r="1577" spans="7:8">
      <c r="G1577" s="58"/>
      <c r="H1577" s="114"/>
    </row>
    <row r="1578" spans="7:8">
      <c r="G1578" s="58"/>
      <c r="H1578" s="114"/>
    </row>
    <row r="1579" spans="7:8">
      <c r="G1579" s="58"/>
      <c r="H1579" s="114"/>
    </row>
    <row r="1580" spans="7:8">
      <c r="G1580" s="58"/>
      <c r="H1580" s="114"/>
    </row>
    <row r="1581" spans="7:8">
      <c r="G1581" s="58"/>
      <c r="H1581" s="114"/>
    </row>
    <row r="1582" spans="7:8">
      <c r="G1582" s="58"/>
      <c r="H1582" s="114"/>
    </row>
    <row r="1583" spans="7:8">
      <c r="G1583" s="58"/>
      <c r="H1583" s="114"/>
    </row>
    <row r="1584" spans="7:8">
      <c r="G1584" s="58"/>
      <c r="H1584" s="114"/>
    </row>
    <row r="1585" spans="7:8">
      <c r="G1585" s="58"/>
      <c r="H1585" s="114"/>
    </row>
    <row r="1586" spans="7:8">
      <c r="G1586" s="58"/>
      <c r="H1586" s="114"/>
    </row>
    <row r="1587" spans="7:8">
      <c r="G1587" s="58"/>
      <c r="H1587" s="114"/>
    </row>
    <row r="1588" spans="7:8">
      <c r="G1588" s="58"/>
      <c r="H1588" s="114"/>
    </row>
    <row r="1589" spans="7:8">
      <c r="G1589" s="58"/>
      <c r="H1589" s="114"/>
    </row>
    <row r="1590" spans="7:8">
      <c r="G1590" s="58"/>
      <c r="H1590" s="114"/>
    </row>
    <row r="1591" spans="7:8">
      <c r="G1591" s="58"/>
      <c r="H1591" s="114"/>
    </row>
    <row r="1592" spans="7:8">
      <c r="G1592" s="58"/>
      <c r="H1592" s="114"/>
    </row>
    <row r="1593" spans="7:8">
      <c r="G1593" s="58"/>
      <c r="H1593" s="114"/>
    </row>
    <row r="1594" spans="7:8">
      <c r="G1594" s="58"/>
      <c r="H1594" s="114"/>
    </row>
    <row r="1595" spans="7:8">
      <c r="G1595" s="58"/>
      <c r="H1595" s="114"/>
    </row>
    <row r="1596" spans="7:8">
      <c r="G1596" s="58"/>
      <c r="H1596" s="114"/>
    </row>
    <row r="1597" spans="7:8">
      <c r="G1597" s="58"/>
      <c r="H1597" s="114"/>
    </row>
    <row r="1598" spans="7:8">
      <c r="G1598" s="58"/>
      <c r="H1598" s="114"/>
    </row>
    <row r="1599" spans="7:8">
      <c r="G1599" s="58"/>
      <c r="H1599" s="114"/>
    </row>
    <row r="1600" spans="7:8">
      <c r="G1600" s="58"/>
      <c r="H1600" s="114"/>
    </row>
    <row r="1601" spans="7:8">
      <c r="G1601" s="58"/>
      <c r="H1601" s="114"/>
    </row>
    <row r="1602" spans="7:8">
      <c r="G1602" s="58"/>
      <c r="H1602" s="114"/>
    </row>
    <row r="1603" spans="7:8">
      <c r="G1603" s="58"/>
      <c r="H1603" s="114"/>
    </row>
    <row r="1604" spans="7:8">
      <c r="G1604" s="58"/>
      <c r="H1604" s="114"/>
    </row>
    <row r="1605" spans="7:8">
      <c r="G1605" s="58"/>
      <c r="H1605" s="114"/>
    </row>
    <row r="1606" spans="7:8">
      <c r="G1606" s="58"/>
      <c r="H1606" s="114"/>
    </row>
    <row r="1607" spans="7:8">
      <c r="G1607" s="58"/>
      <c r="H1607" s="114"/>
    </row>
    <row r="1608" spans="7:8">
      <c r="G1608" s="58"/>
      <c r="H1608" s="114"/>
    </row>
    <row r="1609" spans="7:8">
      <c r="G1609" s="58"/>
      <c r="H1609" s="114"/>
    </row>
    <row r="1610" spans="7:8">
      <c r="G1610" s="58"/>
      <c r="H1610" s="114"/>
    </row>
    <row r="1611" spans="7:8">
      <c r="G1611" s="58"/>
      <c r="H1611" s="114"/>
    </row>
    <row r="1612" spans="7:8">
      <c r="G1612" s="58"/>
      <c r="H1612" s="114"/>
    </row>
    <row r="1613" spans="7:8">
      <c r="G1613" s="58"/>
      <c r="H1613" s="114"/>
    </row>
    <row r="1614" spans="7:8">
      <c r="G1614" s="58"/>
      <c r="H1614" s="114"/>
    </row>
    <row r="1615" spans="7:8">
      <c r="G1615" s="58"/>
      <c r="H1615" s="114"/>
    </row>
    <row r="1616" spans="7:8">
      <c r="G1616" s="58"/>
      <c r="H1616" s="114"/>
    </row>
    <row r="1617" spans="7:8">
      <c r="G1617" s="58"/>
      <c r="H1617" s="114"/>
    </row>
    <row r="1618" spans="7:8">
      <c r="G1618" s="58"/>
      <c r="H1618" s="114"/>
    </row>
    <row r="1619" spans="7:8">
      <c r="G1619" s="58"/>
      <c r="H1619" s="114"/>
    </row>
    <row r="1620" spans="7:8">
      <c r="G1620" s="58"/>
      <c r="H1620" s="114"/>
    </row>
    <row r="1621" spans="7:8">
      <c r="G1621" s="58"/>
      <c r="H1621" s="114"/>
    </row>
    <row r="1622" spans="7:8">
      <c r="G1622" s="58"/>
      <c r="H1622" s="114"/>
    </row>
    <row r="1623" spans="7:8">
      <c r="G1623" s="58"/>
      <c r="H1623" s="114"/>
    </row>
    <row r="1624" spans="7:8">
      <c r="G1624" s="58"/>
      <c r="H1624" s="114"/>
    </row>
    <row r="1625" spans="7:8">
      <c r="G1625" s="58"/>
      <c r="H1625" s="114"/>
    </row>
    <row r="1626" spans="7:8">
      <c r="G1626" s="58"/>
      <c r="H1626" s="114"/>
    </row>
    <row r="1627" spans="7:8">
      <c r="G1627" s="58"/>
      <c r="H1627" s="114"/>
    </row>
    <row r="1628" spans="7:8">
      <c r="G1628" s="58"/>
      <c r="H1628" s="114"/>
    </row>
    <row r="1629" spans="7:8">
      <c r="G1629" s="58"/>
      <c r="H1629" s="114"/>
    </row>
    <row r="1630" spans="7:8">
      <c r="G1630" s="58"/>
      <c r="H1630" s="114"/>
    </row>
    <row r="1631" spans="7:8">
      <c r="G1631" s="58"/>
      <c r="H1631" s="114"/>
    </row>
    <row r="1632" spans="7:8">
      <c r="G1632" s="58"/>
      <c r="H1632" s="114"/>
    </row>
    <row r="1633" spans="7:8">
      <c r="G1633" s="58"/>
      <c r="H1633" s="114"/>
    </row>
    <row r="1634" spans="7:8">
      <c r="G1634" s="58"/>
      <c r="H1634" s="114"/>
    </row>
    <row r="1635" spans="7:8">
      <c r="G1635" s="58"/>
      <c r="H1635" s="114"/>
    </row>
    <row r="1636" spans="7:8">
      <c r="G1636" s="58"/>
      <c r="H1636" s="114"/>
    </row>
    <row r="1637" spans="7:8">
      <c r="G1637" s="58"/>
      <c r="H1637" s="114"/>
    </row>
    <row r="1638" spans="7:8">
      <c r="G1638" s="58"/>
      <c r="H1638" s="114"/>
    </row>
    <row r="1639" spans="7:8">
      <c r="G1639" s="58"/>
      <c r="H1639" s="114"/>
    </row>
    <row r="1640" spans="7:8">
      <c r="G1640" s="58"/>
      <c r="H1640" s="114"/>
    </row>
    <row r="1641" spans="7:8">
      <c r="G1641" s="58"/>
      <c r="H1641" s="114"/>
    </row>
    <row r="1642" spans="7:8">
      <c r="G1642" s="58"/>
      <c r="H1642" s="114"/>
    </row>
    <row r="1643" spans="7:8">
      <c r="G1643" s="58"/>
      <c r="H1643" s="114"/>
    </row>
    <row r="1644" spans="7:8">
      <c r="G1644" s="58"/>
      <c r="H1644" s="114"/>
    </row>
    <row r="1645" spans="7:8">
      <c r="G1645" s="58"/>
      <c r="H1645" s="114"/>
    </row>
    <row r="1646" spans="7:8">
      <c r="G1646" s="58"/>
      <c r="H1646" s="114"/>
    </row>
    <row r="1647" spans="7:8">
      <c r="G1647" s="58"/>
      <c r="H1647" s="114"/>
    </row>
    <row r="1648" spans="7:8">
      <c r="G1648" s="58"/>
      <c r="H1648" s="114"/>
    </row>
    <row r="1649" spans="7:8">
      <c r="G1649" s="58"/>
      <c r="H1649" s="114"/>
    </row>
    <row r="1650" spans="7:8">
      <c r="G1650" s="58"/>
      <c r="H1650" s="114"/>
    </row>
    <row r="1651" spans="7:8">
      <c r="G1651" s="58"/>
      <c r="H1651" s="114"/>
    </row>
    <row r="1652" spans="7:8">
      <c r="G1652" s="58"/>
      <c r="H1652" s="114"/>
    </row>
    <row r="1653" spans="7:8">
      <c r="G1653" s="58"/>
      <c r="H1653" s="114"/>
    </row>
    <row r="1654" spans="7:8">
      <c r="G1654" s="58"/>
      <c r="H1654" s="114"/>
    </row>
    <row r="1655" spans="7:8">
      <c r="G1655" s="58"/>
      <c r="H1655" s="114"/>
    </row>
    <row r="1656" spans="7:8">
      <c r="G1656" s="58"/>
      <c r="H1656" s="114"/>
    </row>
    <row r="1657" spans="7:8">
      <c r="G1657" s="58"/>
      <c r="H1657" s="114"/>
    </row>
    <row r="1658" spans="7:8">
      <c r="G1658" s="58"/>
      <c r="H1658" s="114"/>
    </row>
    <row r="1659" spans="7:8">
      <c r="G1659" s="58"/>
      <c r="H1659" s="114"/>
    </row>
    <row r="1660" spans="7:8">
      <c r="G1660" s="58"/>
      <c r="H1660" s="114"/>
    </row>
    <row r="1661" spans="7:8">
      <c r="G1661" s="58"/>
      <c r="H1661" s="114"/>
    </row>
    <row r="1662" spans="7:8">
      <c r="G1662" s="58"/>
      <c r="H1662" s="114"/>
    </row>
    <row r="1663" spans="7:8">
      <c r="G1663" s="58"/>
      <c r="H1663" s="114"/>
    </row>
    <row r="1664" spans="7:8">
      <c r="G1664" s="58"/>
      <c r="H1664" s="114"/>
    </row>
    <row r="1665" spans="7:8">
      <c r="G1665" s="58"/>
      <c r="H1665" s="114"/>
    </row>
    <row r="1666" spans="7:8">
      <c r="G1666" s="58"/>
      <c r="H1666" s="114"/>
    </row>
    <row r="1667" spans="7:8">
      <c r="G1667" s="58"/>
      <c r="H1667" s="114"/>
    </row>
    <row r="1668" spans="7:8">
      <c r="G1668" s="58"/>
      <c r="H1668" s="114"/>
    </row>
    <row r="1669" spans="7:8">
      <c r="G1669" s="58"/>
      <c r="H1669" s="114"/>
    </row>
    <row r="1670" spans="7:8">
      <c r="G1670" s="58"/>
      <c r="H1670" s="114"/>
    </row>
    <row r="1671" spans="7:8">
      <c r="G1671" s="58"/>
      <c r="H1671" s="114"/>
    </row>
    <row r="1672" spans="7:8">
      <c r="G1672" s="58"/>
      <c r="H1672" s="114"/>
    </row>
    <row r="1673" spans="7:8">
      <c r="G1673" s="58"/>
      <c r="H1673" s="114"/>
    </row>
    <row r="1674" spans="7:8">
      <c r="G1674" s="58"/>
      <c r="H1674" s="114"/>
    </row>
    <row r="1675" spans="7:8">
      <c r="G1675" s="58"/>
      <c r="H1675" s="114"/>
    </row>
    <row r="1676" spans="7:8">
      <c r="G1676" s="58"/>
      <c r="H1676" s="114"/>
    </row>
    <row r="1677" spans="7:8">
      <c r="G1677" s="58"/>
      <c r="H1677" s="114"/>
    </row>
    <row r="1678" spans="7:8">
      <c r="G1678" s="58"/>
      <c r="H1678" s="114"/>
    </row>
    <row r="1679" spans="7:8">
      <c r="G1679" s="58"/>
      <c r="H1679" s="114"/>
    </row>
    <row r="1680" spans="7:8">
      <c r="G1680" s="58"/>
      <c r="H1680" s="114"/>
    </row>
    <row r="1681" spans="7:8">
      <c r="G1681" s="58"/>
      <c r="H1681" s="114"/>
    </row>
    <row r="1682" spans="7:8">
      <c r="G1682" s="58"/>
      <c r="H1682" s="114"/>
    </row>
    <row r="1683" spans="7:8">
      <c r="G1683" s="58"/>
      <c r="H1683" s="114"/>
    </row>
    <row r="1684" spans="7:8">
      <c r="G1684" s="58"/>
      <c r="H1684" s="114"/>
    </row>
    <row r="1685" spans="7:8">
      <c r="G1685" s="58"/>
      <c r="H1685" s="114"/>
    </row>
    <row r="1686" spans="7:8">
      <c r="G1686" s="58"/>
      <c r="H1686" s="114"/>
    </row>
    <row r="1687" spans="7:8">
      <c r="G1687" s="58"/>
      <c r="H1687" s="114"/>
    </row>
    <row r="1688" spans="7:8">
      <c r="G1688" s="58"/>
      <c r="H1688" s="114"/>
    </row>
    <row r="1689" spans="7:8">
      <c r="G1689" s="58"/>
      <c r="H1689" s="114"/>
    </row>
    <row r="1690" spans="7:8">
      <c r="G1690" s="58"/>
      <c r="H1690" s="114"/>
    </row>
    <row r="1691" spans="7:8">
      <c r="G1691" s="58"/>
      <c r="H1691" s="114"/>
    </row>
    <row r="1692" spans="7:8">
      <c r="G1692" s="58"/>
      <c r="H1692" s="114"/>
    </row>
    <row r="1693" spans="7:8">
      <c r="G1693" s="58"/>
      <c r="H1693" s="114"/>
    </row>
    <row r="1694" spans="7:8">
      <c r="G1694" s="58"/>
      <c r="H1694" s="114"/>
    </row>
    <row r="1695" spans="7:8">
      <c r="G1695" s="58"/>
      <c r="H1695" s="114"/>
    </row>
    <row r="1696" spans="7:8">
      <c r="G1696" s="58"/>
      <c r="H1696" s="114"/>
    </row>
    <row r="1697" spans="7:8">
      <c r="G1697" s="58"/>
      <c r="H1697" s="114"/>
    </row>
    <row r="1698" spans="7:8">
      <c r="G1698" s="58"/>
      <c r="H1698" s="114"/>
    </row>
    <row r="1699" spans="7:8">
      <c r="G1699" s="58"/>
      <c r="H1699" s="114"/>
    </row>
    <row r="1700" spans="7:8">
      <c r="G1700" s="58"/>
      <c r="H1700" s="114"/>
    </row>
    <row r="1701" spans="7:8">
      <c r="G1701" s="58"/>
      <c r="H1701" s="114"/>
    </row>
    <row r="1702" spans="7:8">
      <c r="G1702" s="58"/>
      <c r="H1702" s="114"/>
    </row>
    <row r="1703" spans="7:8">
      <c r="G1703" s="58"/>
      <c r="H1703" s="114"/>
    </row>
    <row r="1704" spans="7:8">
      <c r="G1704" s="58"/>
      <c r="H1704" s="114"/>
    </row>
    <row r="1705" spans="7:8">
      <c r="G1705" s="58"/>
      <c r="H1705" s="114"/>
    </row>
    <row r="1706" spans="7:8">
      <c r="G1706" s="58"/>
      <c r="H1706" s="114"/>
    </row>
    <row r="1707" spans="7:8">
      <c r="G1707" s="58"/>
      <c r="H1707" s="114"/>
    </row>
    <row r="1708" spans="7:8">
      <c r="G1708" s="58"/>
      <c r="H1708" s="114"/>
    </row>
    <row r="1709" spans="7:8">
      <c r="G1709" s="58"/>
      <c r="H1709" s="114"/>
    </row>
    <row r="1710" spans="7:8">
      <c r="G1710" s="58"/>
      <c r="H1710" s="114"/>
    </row>
    <row r="1711" spans="7:8">
      <c r="G1711" s="58"/>
      <c r="H1711" s="114"/>
    </row>
    <row r="1712" spans="7:8">
      <c r="G1712" s="58"/>
      <c r="H1712" s="114"/>
    </row>
    <row r="1713" spans="7:8">
      <c r="G1713" s="58"/>
      <c r="H1713" s="114"/>
    </row>
    <row r="1714" spans="7:8">
      <c r="G1714" s="58"/>
      <c r="H1714" s="114"/>
    </row>
    <row r="1715" spans="7:8">
      <c r="G1715" s="58"/>
      <c r="H1715" s="114"/>
    </row>
    <row r="1716" spans="7:8">
      <c r="G1716" s="58"/>
      <c r="H1716" s="114"/>
    </row>
    <row r="1717" spans="7:8">
      <c r="G1717" s="58"/>
      <c r="H1717" s="114"/>
    </row>
    <row r="1718" spans="7:8">
      <c r="G1718" s="58"/>
      <c r="H1718" s="114"/>
    </row>
    <row r="1719" spans="7:8">
      <c r="G1719" s="58"/>
      <c r="H1719" s="114"/>
    </row>
    <row r="1720" spans="7:8">
      <c r="G1720" s="58"/>
      <c r="H1720" s="114"/>
    </row>
    <row r="1721" spans="7:8">
      <c r="G1721" s="58"/>
      <c r="H1721" s="114"/>
    </row>
    <row r="1722" spans="7:8">
      <c r="G1722" s="58"/>
      <c r="H1722" s="114"/>
    </row>
    <row r="1723" spans="7:8">
      <c r="G1723" s="58"/>
      <c r="H1723" s="114"/>
    </row>
    <row r="1724" spans="7:8">
      <c r="G1724" s="58"/>
      <c r="H1724" s="114"/>
    </row>
    <row r="1725" spans="7:8">
      <c r="G1725" s="58"/>
      <c r="H1725" s="114"/>
    </row>
    <row r="1726" spans="7:8">
      <c r="G1726" s="58"/>
      <c r="H1726" s="114"/>
    </row>
    <row r="1727" spans="7:8">
      <c r="G1727" s="58"/>
      <c r="H1727" s="114"/>
    </row>
    <row r="1728" spans="7:8">
      <c r="G1728" s="58"/>
      <c r="H1728" s="114"/>
    </row>
    <row r="1729" spans="7:8">
      <c r="G1729" s="58"/>
      <c r="H1729" s="114"/>
    </row>
    <row r="1730" spans="7:8">
      <c r="G1730" s="58"/>
      <c r="H1730" s="114"/>
    </row>
    <row r="1731" spans="7:8">
      <c r="G1731" s="58"/>
      <c r="H1731" s="114"/>
    </row>
    <row r="1732" spans="7:8">
      <c r="G1732" s="58"/>
      <c r="H1732" s="114"/>
    </row>
    <row r="1733" spans="7:8">
      <c r="G1733" s="58"/>
      <c r="H1733" s="114"/>
    </row>
    <row r="1734" spans="7:8">
      <c r="G1734" s="58"/>
      <c r="H1734" s="114"/>
    </row>
    <row r="1735" spans="7:8">
      <c r="G1735" s="58"/>
      <c r="H1735" s="114"/>
    </row>
    <row r="1736" spans="7:8">
      <c r="G1736" s="58"/>
      <c r="H1736" s="114"/>
    </row>
    <row r="1737" spans="7:8">
      <c r="G1737" s="58"/>
      <c r="H1737" s="114"/>
    </row>
    <row r="1738" spans="7:8">
      <c r="G1738" s="58"/>
      <c r="H1738" s="114"/>
    </row>
    <row r="1739" spans="7:8">
      <c r="G1739" s="58"/>
      <c r="H1739" s="114"/>
    </row>
    <row r="1740" spans="7:8">
      <c r="G1740" s="58"/>
      <c r="H1740" s="114"/>
    </row>
    <row r="1741" spans="7:8">
      <c r="G1741" s="58"/>
      <c r="H1741" s="114"/>
    </row>
    <row r="1742" spans="7:8">
      <c r="G1742" s="58"/>
      <c r="H1742" s="114"/>
    </row>
    <row r="1743" spans="7:8">
      <c r="G1743" s="58"/>
      <c r="H1743" s="114"/>
    </row>
    <row r="1744" spans="7:8">
      <c r="G1744" s="58"/>
      <c r="H1744" s="114"/>
    </row>
    <row r="1745" spans="7:8">
      <c r="G1745" s="58"/>
      <c r="H1745" s="114"/>
    </row>
    <row r="1746" spans="7:8">
      <c r="G1746" s="58"/>
      <c r="H1746" s="114"/>
    </row>
    <row r="1747" spans="7:8">
      <c r="G1747" s="58"/>
      <c r="H1747" s="114"/>
    </row>
    <row r="1748" spans="7:8">
      <c r="G1748" s="58"/>
      <c r="H1748" s="114"/>
    </row>
    <row r="1749" spans="7:8">
      <c r="G1749" s="58"/>
      <c r="H1749" s="114"/>
    </row>
    <row r="1750" spans="7:8">
      <c r="G1750" s="58"/>
      <c r="H1750" s="114"/>
    </row>
    <row r="1751" spans="7:8">
      <c r="G1751" s="58"/>
      <c r="H1751" s="114"/>
    </row>
    <row r="1752" spans="7:8">
      <c r="G1752" s="58"/>
      <c r="H1752" s="114"/>
    </row>
    <row r="1753" spans="7:8">
      <c r="G1753" s="58"/>
      <c r="H1753" s="114"/>
    </row>
    <row r="1754" spans="7:8">
      <c r="G1754" s="58"/>
      <c r="H1754" s="114"/>
    </row>
    <row r="1755" spans="7:8">
      <c r="G1755" s="58"/>
      <c r="H1755" s="114"/>
    </row>
    <row r="1756" spans="7:8">
      <c r="G1756" s="58"/>
      <c r="H1756" s="114"/>
    </row>
    <row r="1757" spans="7:8">
      <c r="G1757" s="58"/>
      <c r="H1757" s="114"/>
    </row>
    <row r="1758" spans="7:8">
      <c r="G1758" s="58"/>
      <c r="H1758" s="114"/>
    </row>
    <row r="1759" spans="7:8">
      <c r="G1759" s="58"/>
      <c r="H1759" s="114"/>
    </row>
    <row r="1760" spans="7:8">
      <c r="G1760" s="58"/>
      <c r="H1760" s="114"/>
    </row>
    <row r="1761" spans="7:8">
      <c r="G1761" s="58"/>
      <c r="H1761" s="114"/>
    </row>
    <row r="1762" spans="7:8">
      <c r="G1762" s="58"/>
      <c r="H1762" s="114"/>
    </row>
    <row r="1763" spans="7:8">
      <c r="G1763" s="58"/>
      <c r="H1763" s="114"/>
    </row>
    <row r="1764" spans="7:8">
      <c r="G1764" s="58"/>
      <c r="H1764" s="114"/>
    </row>
    <row r="1765" spans="7:8">
      <c r="G1765" s="58"/>
      <c r="H1765" s="114"/>
    </row>
    <row r="1766" spans="7:8">
      <c r="G1766" s="58"/>
      <c r="H1766" s="114"/>
    </row>
    <row r="1767" spans="7:8">
      <c r="G1767" s="58"/>
      <c r="H1767" s="114"/>
    </row>
    <row r="1768" spans="7:8">
      <c r="G1768" s="58"/>
      <c r="H1768" s="114"/>
    </row>
    <row r="1769" spans="7:8">
      <c r="G1769" s="58"/>
      <c r="H1769" s="114"/>
    </row>
    <row r="1770" spans="7:8">
      <c r="G1770" s="58"/>
      <c r="H1770" s="114"/>
    </row>
    <row r="1771" spans="7:8">
      <c r="G1771" s="58"/>
      <c r="H1771" s="114"/>
    </row>
    <row r="1772" spans="7:8">
      <c r="G1772" s="58"/>
      <c r="H1772" s="114"/>
    </row>
    <row r="1773" spans="7:8">
      <c r="G1773" s="58"/>
      <c r="H1773" s="114"/>
    </row>
    <row r="1774" spans="7:8">
      <c r="G1774" s="58"/>
      <c r="H1774" s="114"/>
    </row>
    <row r="1775" spans="7:8">
      <c r="G1775" s="58"/>
      <c r="H1775" s="114"/>
    </row>
    <row r="1776" spans="7:8">
      <c r="G1776" s="58"/>
      <c r="H1776" s="114"/>
    </row>
    <row r="1777" spans="7:8">
      <c r="G1777" s="58"/>
      <c r="H1777" s="114"/>
    </row>
    <row r="1778" spans="7:8">
      <c r="G1778" s="58"/>
      <c r="H1778" s="114"/>
    </row>
    <row r="1779" spans="7:8">
      <c r="G1779" s="58"/>
      <c r="H1779" s="114"/>
    </row>
    <row r="1780" spans="7:8">
      <c r="G1780" s="58"/>
      <c r="H1780" s="114"/>
    </row>
    <row r="1781" spans="7:8">
      <c r="G1781" s="58"/>
      <c r="H1781" s="114"/>
    </row>
    <row r="1782" spans="7:8">
      <c r="G1782" s="58"/>
      <c r="H1782" s="114"/>
    </row>
    <row r="1783" spans="7:8">
      <c r="G1783" s="58"/>
      <c r="H1783" s="114"/>
    </row>
    <row r="1784" spans="7:8">
      <c r="G1784" s="58"/>
      <c r="H1784" s="114"/>
    </row>
    <row r="1785" spans="7:8">
      <c r="G1785" s="58"/>
      <c r="H1785" s="114"/>
    </row>
    <row r="1786" spans="7:8">
      <c r="G1786" s="58"/>
      <c r="H1786" s="114"/>
    </row>
    <row r="1787" spans="7:8">
      <c r="G1787" s="58"/>
      <c r="H1787" s="114"/>
    </row>
    <row r="1788" spans="7:8">
      <c r="G1788" s="58"/>
      <c r="H1788" s="114"/>
    </row>
    <row r="1789" spans="7:8">
      <c r="G1789" s="58"/>
      <c r="H1789" s="114"/>
    </row>
    <row r="1790" spans="7:8">
      <c r="G1790" s="58"/>
      <c r="H1790" s="114"/>
    </row>
    <row r="1791" spans="7:8">
      <c r="G1791" s="58"/>
      <c r="H1791" s="114"/>
    </row>
    <row r="1792" spans="7:8">
      <c r="G1792" s="58"/>
      <c r="H1792" s="114"/>
    </row>
    <row r="1793" spans="7:8">
      <c r="G1793" s="58"/>
      <c r="H1793" s="114"/>
    </row>
    <row r="1794" spans="7:8">
      <c r="G1794" s="58"/>
      <c r="H1794" s="114"/>
    </row>
    <row r="1795" spans="7:8">
      <c r="G1795" s="58"/>
      <c r="H1795" s="114"/>
    </row>
    <row r="1796" spans="7:8">
      <c r="G1796" s="58"/>
      <c r="H1796" s="114"/>
    </row>
    <row r="1797" spans="7:8">
      <c r="G1797" s="58"/>
      <c r="H1797" s="114"/>
    </row>
    <row r="1798" spans="7:8">
      <c r="G1798" s="58"/>
      <c r="H1798" s="114"/>
    </row>
    <row r="1799" spans="7:8">
      <c r="G1799" s="58"/>
      <c r="H1799" s="114"/>
    </row>
    <row r="1800" spans="7:8">
      <c r="G1800" s="58"/>
      <c r="H1800" s="114"/>
    </row>
    <row r="1801" spans="7:8">
      <c r="G1801" s="58"/>
      <c r="H1801" s="114"/>
    </row>
    <row r="1802" spans="7:8">
      <c r="G1802" s="58"/>
      <c r="H1802" s="114"/>
    </row>
    <row r="1803" spans="7:8">
      <c r="G1803" s="58"/>
      <c r="H1803" s="114"/>
    </row>
    <row r="1804" spans="7:8">
      <c r="G1804" s="58"/>
      <c r="H1804" s="114"/>
    </row>
    <row r="1805" spans="7:8">
      <c r="G1805" s="58"/>
      <c r="H1805" s="114"/>
    </row>
    <row r="1806" spans="7:8">
      <c r="G1806" s="58"/>
      <c r="H1806" s="114"/>
    </row>
    <row r="1807" spans="7:8">
      <c r="G1807" s="58"/>
      <c r="H1807" s="114"/>
    </row>
    <row r="1808" spans="7:8">
      <c r="G1808" s="58"/>
      <c r="H1808" s="114"/>
    </row>
    <row r="1809" spans="7:8">
      <c r="G1809" s="58"/>
      <c r="H1809" s="114"/>
    </row>
    <row r="1810" spans="7:8">
      <c r="G1810" s="58"/>
      <c r="H1810" s="114"/>
    </row>
    <row r="1811" spans="7:8">
      <c r="G1811" s="58"/>
      <c r="H1811" s="114"/>
    </row>
    <row r="1812" spans="7:8">
      <c r="G1812" s="58"/>
      <c r="H1812" s="114"/>
    </row>
    <row r="1813" spans="7:8">
      <c r="G1813" s="58"/>
      <c r="H1813" s="114"/>
    </row>
    <row r="1814" spans="7:8">
      <c r="G1814" s="58"/>
      <c r="H1814" s="114"/>
    </row>
    <row r="1815" spans="7:8">
      <c r="G1815" s="58"/>
      <c r="H1815" s="114"/>
    </row>
    <row r="1816" spans="7:8">
      <c r="G1816" s="58"/>
      <c r="H1816" s="114"/>
    </row>
    <row r="1817" spans="7:8">
      <c r="G1817" s="58"/>
      <c r="H1817" s="114"/>
    </row>
    <row r="1818" spans="7:8">
      <c r="G1818" s="58"/>
      <c r="H1818" s="114"/>
    </row>
    <row r="1819" spans="7:8">
      <c r="G1819" s="58"/>
      <c r="H1819" s="114"/>
    </row>
    <row r="1820" spans="7:8">
      <c r="G1820" s="58"/>
      <c r="H1820" s="114"/>
    </row>
    <row r="1821" spans="7:8">
      <c r="G1821" s="58"/>
      <c r="H1821" s="114"/>
    </row>
    <row r="1822" spans="7:8">
      <c r="G1822" s="58"/>
      <c r="H1822" s="114"/>
    </row>
    <row r="1823" spans="7:8">
      <c r="G1823" s="58"/>
      <c r="H1823" s="114"/>
    </row>
    <row r="1824" spans="7:8">
      <c r="G1824" s="58"/>
      <c r="H1824" s="114"/>
    </row>
    <row r="1825" spans="7:8">
      <c r="G1825" s="58"/>
      <c r="H1825" s="114"/>
    </row>
    <row r="1826" spans="7:8">
      <c r="G1826" s="58"/>
      <c r="H1826" s="114"/>
    </row>
    <row r="1827" spans="7:8">
      <c r="G1827" s="58"/>
      <c r="H1827" s="114"/>
    </row>
    <row r="1828" spans="7:8">
      <c r="G1828" s="58"/>
      <c r="H1828" s="114"/>
    </row>
    <row r="1829" spans="7:8">
      <c r="G1829" s="58"/>
      <c r="H1829" s="114"/>
    </row>
    <row r="1830" spans="7:8">
      <c r="G1830" s="58"/>
      <c r="H1830" s="114"/>
    </row>
    <row r="1831" spans="7:8">
      <c r="G1831" s="58"/>
      <c r="H1831" s="114"/>
    </row>
    <row r="1832" spans="7:8">
      <c r="G1832" s="58"/>
      <c r="H1832" s="114"/>
    </row>
    <row r="1833" spans="7:8">
      <c r="G1833" s="58"/>
      <c r="H1833" s="114"/>
    </row>
    <row r="1834" spans="7:8">
      <c r="G1834" s="58"/>
      <c r="H1834" s="114"/>
    </row>
    <row r="1835" spans="7:8">
      <c r="G1835" s="58"/>
      <c r="H1835" s="114"/>
    </row>
    <row r="1836" spans="7:8">
      <c r="G1836" s="58"/>
      <c r="H1836" s="114"/>
    </row>
    <row r="1837" spans="7:8">
      <c r="G1837" s="58"/>
      <c r="H1837" s="114"/>
    </row>
    <row r="1838" spans="7:8">
      <c r="G1838" s="58"/>
      <c r="H1838" s="114"/>
    </row>
    <row r="1839" spans="7:8">
      <c r="G1839" s="58"/>
      <c r="H1839" s="114"/>
    </row>
    <row r="1840" spans="7:8">
      <c r="G1840" s="58"/>
      <c r="H1840" s="114"/>
    </row>
    <row r="1841" spans="7:8">
      <c r="G1841" s="58"/>
      <c r="H1841" s="114"/>
    </row>
    <row r="1842" spans="7:8">
      <c r="G1842" s="58"/>
      <c r="H1842" s="114"/>
    </row>
    <row r="1843" spans="7:8">
      <c r="G1843" s="58"/>
      <c r="H1843" s="114"/>
    </row>
    <row r="1844" spans="7:8">
      <c r="G1844" s="58"/>
      <c r="H1844" s="114"/>
    </row>
    <row r="1845" spans="7:8">
      <c r="G1845" s="58"/>
      <c r="H1845" s="114"/>
    </row>
    <row r="1846" spans="7:8">
      <c r="G1846" s="58"/>
      <c r="H1846" s="114"/>
    </row>
    <row r="1847" spans="7:8">
      <c r="G1847" s="58"/>
      <c r="H1847" s="114"/>
    </row>
    <row r="1848" spans="7:8">
      <c r="G1848" s="58"/>
      <c r="H1848" s="114"/>
    </row>
    <row r="1849" spans="7:8">
      <c r="G1849" s="58"/>
      <c r="H1849" s="114"/>
    </row>
    <row r="1850" spans="7:8">
      <c r="G1850" s="58"/>
      <c r="H1850" s="114"/>
    </row>
    <row r="1851" spans="7:8">
      <c r="G1851" s="58"/>
      <c r="H1851" s="114"/>
    </row>
    <row r="1852" spans="7:8">
      <c r="G1852" s="58"/>
      <c r="H1852" s="114"/>
    </row>
    <row r="1853" spans="7:8">
      <c r="G1853" s="58"/>
      <c r="H1853" s="114"/>
    </row>
    <row r="1854" spans="7:8">
      <c r="G1854" s="58"/>
      <c r="H1854" s="114"/>
    </row>
    <row r="1855" spans="7:8">
      <c r="G1855" s="58"/>
      <c r="H1855" s="114"/>
    </row>
    <row r="1856" spans="7:8">
      <c r="G1856" s="58"/>
      <c r="H1856" s="114"/>
    </row>
    <row r="1857" spans="7:8">
      <c r="G1857" s="58"/>
      <c r="H1857" s="114"/>
    </row>
    <row r="1858" spans="7:8">
      <c r="G1858" s="58"/>
      <c r="H1858" s="114"/>
    </row>
    <row r="1859" spans="7:8">
      <c r="G1859" s="58"/>
      <c r="H1859" s="114"/>
    </row>
    <row r="1860" spans="7:8">
      <c r="G1860" s="58"/>
      <c r="H1860" s="114"/>
    </row>
    <row r="1861" spans="7:8">
      <c r="G1861" s="58"/>
      <c r="H1861" s="114"/>
    </row>
    <row r="1862" spans="7:8">
      <c r="G1862" s="58"/>
      <c r="H1862" s="114"/>
    </row>
    <row r="1863" spans="7:8">
      <c r="G1863" s="58"/>
      <c r="H1863" s="114"/>
    </row>
    <row r="1864" spans="7:8">
      <c r="G1864" s="58"/>
      <c r="H1864" s="114"/>
    </row>
    <row r="1865" spans="7:8">
      <c r="G1865" s="58"/>
      <c r="H1865" s="114"/>
    </row>
    <row r="1866" spans="7:8">
      <c r="G1866" s="58"/>
      <c r="H1866" s="114"/>
    </row>
    <row r="1867" spans="7:8">
      <c r="G1867" s="58"/>
      <c r="H1867" s="114"/>
    </row>
    <row r="1868" spans="7:8">
      <c r="G1868" s="58"/>
      <c r="H1868" s="114"/>
    </row>
    <row r="1869" spans="7:8">
      <c r="G1869" s="58"/>
      <c r="H1869" s="114"/>
    </row>
    <row r="1870" spans="7:8">
      <c r="G1870" s="58"/>
      <c r="H1870" s="114"/>
    </row>
    <row r="1871" spans="7:8">
      <c r="G1871" s="58"/>
      <c r="H1871" s="114"/>
    </row>
    <row r="1872" spans="7:8">
      <c r="G1872" s="58"/>
      <c r="H1872" s="114"/>
    </row>
    <row r="1873" spans="7:8">
      <c r="G1873" s="58"/>
      <c r="H1873" s="114"/>
    </row>
    <row r="1874" spans="7:8">
      <c r="G1874" s="58"/>
      <c r="H1874" s="114"/>
    </row>
    <row r="1875" spans="7:8">
      <c r="G1875" s="58"/>
      <c r="H1875" s="114"/>
    </row>
    <row r="1876" spans="7:8">
      <c r="G1876" s="58"/>
      <c r="H1876" s="114"/>
    </row>
    <row r="1877" spans="7:8">
      <c r="G1877" s="58"/>
      <c r="H1877" s="114"/>
    </row>
    <row r="1878" spans="7:8">
      <c r="G1878" s="58"/>
      <c r="H1878" s="114"/>
    </row>
    <row r="1879" spans="7:8">
      <c r="G1879" s="58"/>
      <c r="H1879" s="114"/>
    </row>
    <row r="1880" spans="7:8">
      <c r="G1880" s="58"/>
      <c r="H1880" s="114"/>
    </row>
    <row r="1881" spans="7:8">
      <c r="G1881" s="58"/>
      <c r="H1881" s="114"/>
    </row>
    <row r="1882" spans="7:8">
      <c r="G1882" s="58"/>
      <c r="H1882" s="114"/>
    </row>
    <row r="1883" spans="7:8">
      <c r="G1883" s="58"/>
      <c r="H1883" s="114"/>
    </row>
    <row r="1884" spans="7:8">
      <c r="G1884" s="58"/>
      <c r="H1884" s="114"/>
    </row>
    <row r="1885" spans="7:8">
      <c r="G1885" s="58"/>
      <c r="H1885" s="114"/>
    </row>
    <row r="1886" spans="7:8">
      <c r="G1886" s="58"/>
      <c r="H1886" s="114"/>
    </row>
    <row r="1887" spans="7:8">
      <c r="G1887" s="58"/>
      <c r="H1887" s="114"/>
    </row>
    <row r="1888" spans="7:8">
      <c r="G1888" s="58"/>
      <c r="H1888" s="114"/>
    </row>
    <row r="1889" spans="7:8">
      <c r="G1889" s="58"/>
      <c r="H1889" s="114"/>
    </row>
    <row r="1890" spans="7:8">
      <c r="G1890" s="58"/>
      <c r="H1890" s="114"/>
    </row>
    <row r="1891" spans="7:8">
      <c r="G1891" s="58"/>
      <c r="H1891" s="114"/>
    </row>
    <row r="1892" spans="7:8">
      <c r="G1892" s="58"/>
      <c r="H1892" s="114"/>
    </row>
    <row r="1893" spans="7:8">
      <c r="G1893" s="58"/>
      <c r="H1893" s="114"/>
    </row>
    <row r="1894" spans="7:8">
      <c r="G1894" s="58"/>
      <c r="H1894" s="114"/>
    </row>
    <row r="1895" spans="7:8">
      <c r="G1895" s="58"/>
      <c r="H1895" s="114"/>
    </row>
    <row r="1896" spans="7:8">
      <c r="G1896" s="58"/>
      <c r="H1896" s="114"/>
    </row>
    <row r="1897" spans="7:8">
      <c r="G1897" s="58"/>
      <c r="H1897" s="114"/>
    </row>
    <row r="1898" spans="7:8">
      <c r="G1898" s="58"/>
      <c r="H1898" s="114"/>
    </row>
    <row r="1899" spans="7:8">
      <c r="G1899" s="58"/>
      <c r="H1899" s="114"/>
    </row>
    <row r="1900" spans="7:8">
      <c r="G1900" s="58"/>
      <c r="H1900" s="114"/>
    </row>
    <row r="1901" spans="7:8">
      <c r="G1901" s="58"/>
      <c r="H1901" s="114"/>
    </row>
    <row r="1902" spans="7:8">
      <c r="G1902" s="58"/>
      <c r="H1902" s="114"/>
    </row>
    <row r="1903" spans="7:8">
      <c r="G1903" s="58"/>
      <c r="H1903" s="114"/>
    </row>
    <row r="1904" spans="7:8">
      <c r="G1904" s="58"/>
      <c r="H1904" s="114"/>
    </row>
    <row r="1905" spans="7:8">
      <c r="G1905" s="58"/>
      <c r="H1905" s="114"/>
    </row>
    <row r="1906" spans="7:8">
      <c r="G1906" s="58"/>
      <c r="H1906" s="114"/>
    </row>
    <row r="1907" spans="7:8">
      <c r="G1907" s="58"/>
      <c r="H1907" s="114"/>
    </row>
    <row r="1908" spans="7:8">
      <c r="G1908" s="58"/>
      <c r="H1908" s="114"/>
    </row>
    <row r="1909" spans="7:8">
      <c r="G1909" s="58"/>
      <c r="H1909" s="114"/>
    </row>
    <row r="1910" spans="7:8">
      <c r="G1910" s="58"/>
      <c r="H1910" s="114"/>
    </row>
    <row r="1911" spans="7:8">
      <c r="G1911" s="58"/>
      <c r="H1911" s="114"/>
    </row>
    <row r="1912" spans="7:8">
      <c r="G1912" s="58"/>
      <c r="H1912" s="114"/>
    </row>
    <row r="1913" spans="7:8">
      <c r="G1913" s="58"/>
      <c r="H1913" s="114"/>
    </row>
    <row r="1914" spans="7:8">
      <c r="G1914" s="58"/>
      <c r="H1914" s="114"/>
    </row>
    <row r="1915" spans="7:8">
      <c r="G1915" s="58"/>
      <c r="H1915" s="114"/>
    </row>
    <row r="1916" spans="7:8">
      <c r="G1916" s="58"/>
      <c r="H1916" s="114"/>
    </row>
    <row r="1917" spans="7:8">
      <c r="G1917" s="58"/>
      <c r="H1917" s="114"/>
    </row>
    <row r="1918" spans="7:8">
      <c r="G1918" s="58"/>
      <c r="H1918" s="114"/>
    </row>
    <row r="1919" spans="7:8">
      <c r="G1919" s="58"/>
      <c r="H1919" s="114"/>
    </row>
    <row r="1920" spans="7:8">
      <c r="G1920" s="58"/>
      <c r="H1920" s="114"/>
    </row>
    <row r="1921" spans="7:8">
      <c r="G1921" s="58"/>
      <c r="H1921" s="114"/>
    </row>
    <row r="1922" spans="7:8">
      <c r="G1922" s="58"/>
      <c r="H1922" s="114"/>
    </row>
    <row r="1923" spans="7:8">
      <c r="G1923" s="58"/>
      <c r="H1923" s="114"/>
    </row>
    <row r="1924" spans="7:8">
      <c r="G1924" s="58"/>
      <c r="H1924" s="114"/>
    </row>
    <row r="1925" spans="7:8">
      <c r="G1925" s="58"/>
      <c r="H1925" s="114"/>
    </row>
    <row r="1926" spans="7:8">
      <c r="G1926" s="58"/>
      <c r="H1926" s="114"/>
    </row>
    <row r="1927" spans="7:8">
      <c r="G1927" s="58"/>
      <c r="H1927" s="114"/>
    </row>
    <row r="1928" spans="7:8">
      <c r="G1928" s="58"/>
      <c r="H1928" s="114"/>
    </row>
    <row r="1929" spans="7:8">
      <c r="G1929" s="58"/>
      <c r="H1929" s="114"/>
    </row>
    <row r="1930" spans="7:8">
      <c r="G1930" s="58"/>
      <c r="H1930" s="114"/>
    </row>
    <row r="1931" spans="7:8">
      <c r="G1931" s="58"/>
      <c r="H1931" s="114"/>
    </row>
    <row r="1932" spans="7:8">
      <c r="G1932" s="58"/>
      <c r="H1932" s="114"/>
    </row>
    <row r="1933" spans="7:8">
      <c r="G1933" s="58"/>
      <c r="H1933" s="114"/>
    </row>
    <row r="1934" spans="7:8">
      <c r="G1934" s="58"/>
      <c r="H1934" s="114"/>
    </row>
    <row r="1935" spans="7:8">
      <c r="G1935" s="58"/>
      <c r="H1935" s="114"/>
    </row>
    <row r="1936" spans="7:8">
      <c r="G1936" s="58"/>
      <c r="H1936" s="114"/>
    </row>
    <row r="1937" spans="7:8">
      <c r="G1937" s="58"/>
      <c r="H1937" s="114"/>
    </row>
    <row r="1938" spans="7:8">
      <c r="G1938" s="58"/>
      <c r="H1938" s="114"/>
    </row>
    <row r="1939" spans="7:8">
      <c r="G1939" s="58"/>
      <c r="H1939" s="114"/>
    </row>
    <row r="1940" spans="7:8">
      <c r="G1940" s="58"/>
      <c r="H1940" s="114"/>
    </row>
    <row r="1941" spans="7:8">
      <c r="G1941" s="58"/>
      <c r="H1941" s="114"/>
    </row>
    <row r="1942" spans="7:8">
      <c r="G1942" s="58"/>
      <c r="H1942" s="114"/>
    </row>
    <row r="1943" spans="7:8">
      <c r="G1943" s="58"/>
      <c r="H1943" s="114"/>
    </row>
    <row r="1944" spans="7:8">
      <c r="G1944" s="58"/>
      <c r="H1944" s="114"/>
    </row>
    <row r="1945" spans="7:8">
      <c r="G1945" s="58"/>
      <c r="H1945" s="114"/>
    </row>
    <row r="1946" spans="7:8">
      <c r="G1946" s="58"/>
      <c r="H1946" s="114"/>
    </row>
    <row r="1947" spans="7:8">
      <c r="G1947" s="58"/>
      <c r="H1947" s="114"/>
    </row>
    <row r="1948" spans="7:8">
      <c r="G1948" s="58"/>
      <c r="H1948" s="114"/>
    </row>
    <row r="1949" spans="7:8">
      <c r="G1949" s="58"/>
      <c r="H1949" s="114"/>
    </row>
    <row r="1950" spans="7:8">
      <c r="G1950" s="58"/>
      <c r="H1950" s="114"/>
    </row>
    <row r="1951" spans="7:8">
      <c r="G1951" s="58"/>
      <c r="H1951" s="114"/>
    </row>
    <row r="1952" spans="7:8">
      <c r="G1952" s="58"/>
      <c r="H1952" s="114"/>
    </row>
    <row r="1953" spans="7:8">
      <c r="G1953" s="58"/>
      <c r="H1953" s="114"/>
    </row>
    <row r="1954" spans="7:8">
      <c r="G1954" s="58"/>
      <c r="H1954" s="114"/>
    </row>
    <row r="1955" spans="7:8">
      <c r="G1955" s="58"/>
      <c r="H1955" s="114"/>
    </row>
    <row r="1956" spans="7:8">
      <c r="G1956" s="58"/>
      <c r="H1956" s="114"/>
    </row>
    <row r="1957" spans="7:8">
      <c r="G1957" s="58"/>
      <c r="H1957" s="114"/>
    </row>
    <row r="1958" spans="7:8">
      <c r="G1958" s="58"/>
      <c r="H1958" s="114"/>
    </row>
    <row r="1959" spans="7:8">
      <c r="G1959" s="58"/>
      <c r="H1959" s="114"/>
    </row>
    <row r="1960" spans="7:8">
      <c r="G1960" s="58"/>
      <c r="H1960" s="114"/>
    </row>
    <row r="1961" spans="7:8">
      <c r="G1961" s="58"/>
      <c r="H1961" s="114"/>
    </row>
    <row r="1962" spans="7:8">
      <c r="G1962" s="58"/>
      <c r="H1962" s="114"/>
    </row>
    <row r="1963" spans="7:8">
      <c r="G1963" s="58"/>
      <c r="H1963" s="114"/>
    </row>
    <row r="1964" spans="7:8">
      <c r="G1964" s="58"/>
      <c r="H1964" s="114"/>
    </row>
    <row r="1965" spans="7:8">
      <c r="G1965" s="58"/>
      <c r="H1965" s="114"/>
    </row>
    <row r="1966" spans="7:8">
      <c r="G1966" s="58"/>
      <c r="H1966" s="114"/>
    </row>
    <row r="1967" spans="7:8">
      <c r="G1967" s="58"/>
      <c r="H1967" s="114"/>
    </row>
    <row r="1968" spans="7:8">
      <c r="G1968" s="58"/>
      <c r="H1968" s="114"/>
    </row>
    <row r="1969" spans="7:8">
      <c r="G1969" s="58"/>
      <c r="H1969" s="114"/>
    </row>
    <row r="1970" spans="7:8">
      <c r="G1970" s="58"/>
      <c r="H1970" s="114"/>
    </row>
    <row r="1971" spans="7:8">
      <c r="G1971" s="58"/>
      <c r="H1971" s="114"/>
    </row>
    <row r="1972" spans="7:8">
      <c r="G1972" s="58"/>
      <c r="H1972" s="114"/>
    </row>
    <row r="1973" spans="7:8">
      <c r="G1973" s="58"/>
      <c r="H1973" s="114"/>
    </row>
    <row r="1974" spans="7:8">
      <c r="G1974" s="58"/>
      <c r="H1974" s="114"/>
    </row>
    <row r="1975" spans="7:8">
      <c r="G1975" s="58"/>
      <c r="H1975" s="114"/>
    </row>
    <row r="1976" spans="7:8">
      <c r="G1976" s="58"/>
      <c r="H1976" s="114"/>
    </row>
    <row r="1977" spans="7:8">
      <c r="G1977" s="58"/>
      <c r="H1977" s="114"/>
    </row>
    <row r="1978" spans="7:8">
      <c r="G1978" s="58"/>
      <c r="H1978" s="114"/>
    </row>
    <row r="1979" spans="7:8">
      <c r="G1979" s="58"/>
      <c r="H1979" s="114"/>
    </row>
    <row r="1980" spans="7:8">
      <c r="G1980" s="58"/>
      <c r="H1980" s="114"/>
    </row>
    <row r="1981" spans="7:8">
      <c r="G1981" s="58"/>
      <c r="H1981" s="114"/>
    </row>
    <row r="1982" spans="7:8">
      <c r="G1982" s="58"/>
      <c r="H1982" s="114"/>
    </row>
    <row r="1983" spans="7:8">
      <c r="G1983" s="58"/>
      <c r="H1983" s="114"/>
    </row>
    <row r="1984" spans="7:8">
      <c r="G1984" s="58"/>
      <c r="H1984" s="114"/>
    </row>
    <row r="1985" spans="7:8">
      <c r="G1985" s="58"/>
      <c r="H1985" s="114"/>
    </row>
    <row r="1986" spans="7:8">
      <c r="G1986" s="58"/>
      <c r="H1986" s="114"/>
    </row>
    <row r="1987" spans="7:8">
      <c r="G1987" s="58"/>
      <c r="H1987" s="114"/>
    </row>
    <row r="1988" spans="7:8">
      <c r="G1988" s="58"/>
      <c r="H1988" s="114"/>
    </row>
    <row r="1989" spans="7:8">
      <c r="G1989" s="58"/>
      <c r="H1989" s="114"/>
    </row>
    <row r="1990" spans="7:8">
      <c r="G1990" s="58"/>
      <c r="H1990" s="114"/>
    </row>
    <row r="1991" spans="7:8">
      <c r="G1991" s="58"/>
      <c r="H1991" s="114"/>
    </row>
    <row r="1992" spans="7:8">
      <c r="G1992" s="58"/>
      <c r="H1992" s="114"/>
    </row>
    <row r="1993" spans="7:8">
      <c r="G1993" s="58"/>
      <c r="H1993" s="114"/>
    </row>
    <row r="1994" spans="7:8">
      <c r="G1994" s="58"/>
      <c r="H1994" s="114"/>
    </row>
    <row r="1995" spans="7:8">
      <c r="G1995" s="58"/>
      <c r="H1995" s="114"/>
    </row>
    <row r="1996" spans="7:8">
      <c r="G1996" s="58"/>
      <c r="H1996" s="114"/>
    </row>
    <row r="1997" spans="7:8">
      <c r="G1997" s="58"/>
      <c r="H1997" s="114"/>
    </row>
    <row r="1998" spans="7:8">
      <c r="G1998" s="58"/>
      <c r="H1998" s="114"/>
    </row>
    <row r="1999" spans="7:8">
      <c r="G1999" s="58"/>
      <c r="H1999" s="114"/>
    </row>
    <row r="2000" spans="7:8">
      <c r="G2000" s="58"/>
      <c r="H2000" s="114"/>
    </row>
    <row r="2001" spans="7:8">
      <c r="G2001" s="58"/>
      <c r="H2001" s="114"/>
    </row>
    <row r="2002" spans="7:8">
      <c r="G2002" s="58"/>
      <c r="H2002" s="114"/>
    </row>
    <row r="2003" spans="7:8">
      <c r="G2003" s="58"/>
      <c r="H2003" s="114"/>
    </row>
    <row r="2004" spans="7:8">
      <c r="G2004" s="58"/>
      <c r="H2004" s="114"/>
    </row>
    <row r="2005" spans="7:8">
      <c r="G2005" s="58"/>
      <c r="H2005" s="114"/>
    </row>
    <row r="2006" spans="7:8">
      <c r="G2006" s="58"/>
      <c r="H2006" s="114"/>
    </row>
    <row r="2007" spans="7:8">
      <c r="G2007" s="58"/>
      <c r="H2007" s="114"/>
    </row>
    <row r="2008" spans="7:8">
      <c r="G2008" s="58"/>
      <c r="H2008" s="114"/>
    </row>
    <row r="2009" spans="7:8">
      <c r="G2009" s="58"/>
      <c r="H2009" s="114"/>
    </row>
    <row r="2010" spans="7:8">
      <c r="G2010" s="58"/>
      <c r="H2010" s="114"/>
    </row>
    <row r="2011" spans="7:8">
      <c r="G2011" s="58"/>
      <c r="H2011" s="114"/>
    </row>
    <row r="2012" spans="7:8">
      <c r="G2012" s="58"/>
      <c r="H2012" s="114"/>
    </row>
    <row r="2013" spans="7:8">
      <c r="G2013" s="58"/>
      <c r="H2013" s="114"/>
    </row>
    <row r="2014" spans="7:8">
      <c r="G2014" s="58"/>
      <c r="H2014" s="114"/>
    </row>
    <row r="2015" spans="7:8">
      <c r="G2015" s="58"/>
      <c r="H2015" s="114"/>
    </row>
    <row r="2016" spans="7:8">
      <c r="G2016" s="58"/>
      <c r="H2016" s="114"/>
    </row>
    <row r="2017" spans="7:8">
      <c r="G2017" s="58"/>
      <c r="H2017" s="114"/>
    </row>
    <row r="2018" spans="7:8">
      <c r="G2018" s="58"/>
      <c r="H2018" s="114"/>
    </row>
    <row r="2019" spans="7:8">
      <c r="G2019" s="58"/>
      <c r="H2019" s="114"/>
    </row>
    <row r="2020" spans="7:8">
      <c r="G2020" s="58"/>
      <c r="H2020" s="114"/>
    </row>
    <row r="2021" spans="7:8">
      <c r="G2021" s="58"/>
      <c r="H2021" s="114"/>
    </row>
    <row r="2022" spans="7:8">
      <c r="G2022" s="58"/>
      <c r="H2022" s="114"/>
    </row>
    <row r="2023" spans="7:8">
      <c r="G2023" s="58"/>
      <c r="H2023" s="114"/>
    </row>
    <row r="2024" spans="7:8">
      <c r="G2024" s="58"/>
      <c r="H2024" s="114"/>
    </row>
    <row r="2025" spans="7:8">
      <c r="G2025" s="58"/>
      <c r="H2025" s="114"/>
    </row>
    <row r="2026" spans="7:8">
      <c r="G2026" s="58"/>
      <c r="H2026" s="114"/>
    </row>
    <row r="2027" spans="7:8">
      <c r="G2027" s="58"/>
      <c r="H2027" s="114"/>
    </row>
    <row r="2028" spans="7:8">
      <c r="G2028" s="58"/>
      <c r="H2028" s="114"/>
    </row>
    <row r="2029" spans="7:8">
      <c r="G2029" s="58"/>
      <c r="H2029" s="114"/>
    </row>
    <row r="2030" spans="7:8">
      <c r="G2030" s="58"/>
      <c r="H2030" s="114"/>
    </row>
    <row r="2031" spans="7:8">
      <c r="G2031" s="58"/>
      <c r="H2031" s="114"/>
    </row>
    <row r="2032" spans="7:8">
      <c r="G2032" s="58"/>
      <c r="H2032" s="114"/>
    </row>
    <row r="2033" spans="7:8">
      <c r="G2033" s="58"/>
      <c r="H2033" s="114"/>
    </row>
    <row r="2034" spans="7:8">
      <c r="G2034" s="58"/>
      <c r="H2034" s="114"/>
    </row>
    <row r="2035" spans="7:8">
      <c r="G2035" s="58"/>
      <c r="H2035" s="114"/>
    </row>
    <row r="2036" spans="7:8">
      <c r="G2036" s="58"/>
      <c r="H2036" s="114"/>
    </row>
    <row r="2037" spans="7:8">
      <c r="G2037" s="58"/>
      <c r="H2037" s="114"/>
    </row>
    <row r="2038" spans="7:8">
      <c r="G2038" s="58"/>
      <c r="H2038" s="114"/>
    </row>
    <row r="2039" spans="7:8">
      <c r="G2039" s="58"/>
      <c r="H2039" s="114"/>
    </row>
    <row r="2040" spans="7:8">
      <c r="G2040" s="58"/>
      <c r="H2040" s="114"/>
    </row>
    <row r="2041" spans="7:8">
      <c r="G2041" s="58"/>
      <c r="H2041" s="114"/>
    </row>
    <row r="2042" spans="7:8">
      <c r="G2042" s="58"/>
      <c r="H2042" s="114"/>
    </row>
    <row r="2043" spans="7:8">
      <c r="G2043" s="58"/>
      <c r="H2043" s="114"/>
    </row>
    <row r="2044" spans="7:8">
      <c r="G2044" s="58"/>
      <c r="H2044" s="114"/>
    </row>
    <row r="2045" spans="7:8">
      <c r="G2045" s="58"/>
      <c r="H2045" s="114"/>
    </row>
    <row r="2046" spans="7:8">
      <c r="G2046" s="58"/>
      <c r="H2046" s="114"/>
    </row>
    <row r="2047" spans="7:8">
      <c r="G2047" s="58"/>
      <c r="H2047" s="114"/>
    </row>
    <row r="2048" spans="7:8">
      <c r="G2048" s="58"/>
      <c r="H2048" s="114"/>
    </row>
    <row r="2049" spans="7:8">
      <c r="G2049" s="58"/>
      <c r="H2049" s="114"/>
    </row>
    <row r="2050" spans="7:8">
      <c r="G2050" s="58"/>
      <c r="H2050" s="114"/>
    </row>
    <row r="2051" spans="7:8">
      <c r="G2051" s="58"/>
      <c r="H2051" s="114"/>
    </row>
    <row r="2052" spans="7:8">
      <c r="G2052" s="58"/>
      <c r="H2052" s="114"/>
    </row>
    <row r="2053" spans="7:8">
      <c r="G2053" s="58"/>
      <c r="H2053" s="114"/>
    </row>
    <row r="2054" spans="7:8">
      <c r="G2054" s="58"/>
      <c r="H2054" s="114"/>
    </row>
    <row r="2055" spans="7:8">
      <c r="G2055" s="58"/>
      <c r="H2055" s="114"/>
    </row>
    <row r="2056" spans="7:8">
      <c r="G2056" s="58"/>
      <c r="H2056" s="114"/>
    </row>
    <row r="2057" spans="7:8">
      <c r="G2057" s="58"/>
      <c r="H2057" s="114"/>
    </row>
    <row r="2058" spans="7:8">
      <c r="G2058" s="58"/>
      <c r="H2058" s="114"/>
    </row>
    <row r="2059" spans="7:8">
      <c r="G2059" s="58"/>
      <c r="H2059" s="114"/>
    </row>
    <row r="2060" spans="7:8">
      <c r="G2060" s="58"/>
      <c r="H2060" s="114"/>
    </row>
    <row r="2061" spans="7:8">
      <c r="G2061" s="58"/>
      <c r="H2061" s="114"/>
    </row>
    <row r="2062" spans="7:8">
      <c r="G2062" s="58"/>
      <c r="H2062" s="114"/>
    </row>
    <row r="2063" spans="7:8">
      <c r="G2063" s="58"/>
      <c r="H2063" s="114"/>
    </row>
    <row r="2064" spans="7:8">
      <c r="G2064" s="58"/>
      <c r="H2064" s="114"/>
    </row>
    <row r="2065" spans="7:8">
      <c r="G2065" s="58"/>
      <c r="H2065" s="114"/>
    </row>
    <row r="2066" spans="7:8">
      <c r="G2066" s="58"/>
      <c r="H2066" s="114"/>
    </row>
    <row r="2067" spans="7:8">
      <c r="G2067" s="58"/>
      <c r="H2067" s="114"/>
    </row>
    <row r="2068" spans="7:8">
      <c r="G2068" s="58"/>
      <c r="H2068" s="114"/>
    </row>
    <row r="2069" spans="7:8">
      <c r="G2069" s="58"/>
      <c r="H2069" s="114"/>
    </row>
    <row r="2070" spans="7:8">
      <c r="G2070" s="58"/>
      <c r="H2070" s="114"/>
    </row>
    <row r="2071" spans="7:8">
      <c r="G2071" s="58"/>
      <c r="H2071" s="114"/>
    </row>
    <row r="2072" spans="7:8">
      <c r="G2072" s="58"/>
      <c r="H2072" s="114"/>
    </row>
    <row r="2073" spans="7:8">
      <c r="G2073" s="58"/>
      <c r="H2073" s="114"/>
    </row>
    <row r="2074" spans="7:8">
      <c r="G2074" s="58"/>
      <c r="H2074" s="114"/>
    </row>
    <row r="2075" spans="7:8">
      <c r="G2075" s="58"/>
      <c r="H2075" s="114"/>
    </row>
    <row r="2076" spans="7:8">
      <c r="G2076" s="58"/>
      <c r="H2076" s="114"/>
    </row>
    <row r="2077" spans="7:8">
      <c r="G2077" s="58"/>
      <c r="H2077" s="114"/>
    </row>
    <row r="2078" spans="7:8">
      <c r="G2078" s="58"/>
      <c r="H2078" s="114"/>
    </row>
    <row r="2079" spans="7:8">
      <c r="G2079" s="58"/>
      <c r="H2079" s="114"/>
    </row>
    <row r="2080" spans="7:8">
      <c r="G2080" s="58"/>
      <c r="H2080" s="114"/>
    </row>
    <row r="2081" spans="7:8">
      <c r="G2081" s="58"/>
      <c r="H2081" s="114"/>
    </row>
    <row r="2082" spans="7:8">
      <c r="G2082" s="58"/>
      <c r="H2082" s="114"/>
    </row>
    <row r="2083" spans="7:8">
      <c r="G2083" s="58"/>
      <c r="H2083" s="114"/>
    </row>
    <row r="2084" spans="7:8">
      <c r="G2084" s="58"/>
      <c r="H2084" s="114"/>
    </row>
    <row r="2085" spans="7:8">
      <c r="G2085" s="58"/>
      <c r="H2085" s="114"/>
    </row>
    <row r="2086" spans="7:8">
      <c r="G2086" s="58"/>
      <c r="H2086" s="114"/>
    </row>
    <row r="2087" spans="7:8">
      <c r="G2087" s="58"/>
      <c r="H2087" s="114"/>
    </row>
    <row r="2088" spans="7:8">
      <c r="G2088" s="58"/>
      <c r="H2088" s="114"/>
    </row>
    <row r="2089" spans="7:8">
      <c r="G2089" s="58"/>
      <c r="H2089" s="114"/>
    </row>
    <row r="2090" spans="7:8">
      <c r="G2090" s="58"/>
      <c r="H2090" s="114"/>
    </row>
    <row r="2091" spans="7:8">
      <c r="G2091" s="58"/>
      <c r="H2091" s="114"/>
    </row>
    <row r="2092" spans="7:8">
      <c r="G2092" s="58"/>
      <c r="H2092" s="114"/>
    </row>
    <row r="2093" spans="7:8">
      <c r="G2093" s="58"/>
      <c r="H2093" s="114"/>
    </row>
    <row r="2094" spans="7:8">
      <c r="G2094" s="58"/>
      <c r="H2094" s="114"/>
    </row>
    <row r="2095" spans="7:8">
      <c r="G2095" s="58"/>
      <c r="H2095" s="114"/>
    </row>
    <row r="2096" spans="7:8">
      <c r="G2096" s="58"/>
      <c r="H2096" s="114"/>
    </row>
    <row r="2097" spans="7:8">
      <c r="G2097" s="58"/>
      <c r="H2097" s="114"/>
    </row>
    <row r="2098" spans="7:8">
      <c r="G2098" s="58"/>
      <c r="H2098" s="114"/>
    </row>
    <row r="2099" spans="7:8">
      <c r="G2099" s="58"/>
      <c r="H2099" s="114"/>
    </row>
    <row r="2100" spans="7:8">
      <c r="G2100" s="58"/>
      <c r="H2100" s="114"/>
    </row>
    <row r="2101" spans="7:8">
      <c r="G2101" s="58"/>
      <c r="H2101" s="114"/>
    </row>
    <row r="2102" spans="7:8">
      <c r="G2102" s="58"/>
      <c r="H2102" s="114"/>
    </row>
    <row r="2103" spans="7:8">
      <c r="G2103" s="58"/>
      <c r="H2103" s="114"/>
    </row>
    <row r="2104" spans="7:8">
      <c r="G2104" s="58"/>
      <c r="H2104" s="114"/>
    </row>
    <row r="2105" spans="7:8">
      <c r="G2105" s="58"/>
      <c r="H2105" s="114"/>
    </row>
    <row r="2106" spans="7:8">
      <c r="G2106" s="58"/>
      <c r="H2106" s="114"/>
    </row>
    <row r="2107" spans="7:8">
      <c r="G2107" s="58"/>
      <c r="H2107" s="114"/>
    </row>
    <row r="2108" spans="7:8">
      <c r="G2108" s="58"/>
      <c r="H2108" s="114"/>
    </row>
    <row r="2109" spans="7:8">
      <c r="G2109" s="58"/>
      <c r="H2109" s="114"/>
    </row>
    <row r="2110" spans="7:8">
      <c r="G2110" s="58"/>
      <c r="H2110" s="114"/>
    </row>
    <row r="2111" spans="7:8">
      <c r="G2111" s="58"/>
      <c r="H2111" s="114"/>
    </row>
    <row r="2112" spans="7:8">
      <c r="G2112" s="58"/>
      <c r="H2112" s="114"/>
    </row>
    <row r="2113" spans="7:8">
      <c r="G2113" s="58"/>
      <c r="H2113" s="114"/>
    </row>
    <row r="2114" spans="7:8">
      <c r="G2114" s="58"/>
      <c r="H2114" s="114"/>
    </row>
    <row r="2115" spans="7:8">
      <c r="G2115" s="58"/>
      <c r="H2115" s="114"/>
    </row>
    <row r="2116" spans="7:8">
      <c r="G2116" s="58"/>
      <c r="H2116" s="114"/>
    </row>
    <row r="2117" spans="7:8">
      <c r="G2117" s="58"/>
      <c r="H2117" s="114"/>
    </row>
    <row r="2118" spans="7:8">
      <c r="G2118" s="58"/>
      <c r="H2118" s="114"/>
    </row>
    <row r="2119" spans="7:8">
      <c r="G2119" s="58"/>
      <c r="H2119" s="114"/>
    </row>
    <row r="2120" spans="7:8">
      <c r="G2120" s="58"/>
      <c r="H2120" s="114"/>
    </row>
    <row r="2121" spans="7:8">
      <c r="G2121" s="58"/>
      <c r="H2121" s="114"/>
    </row>
    <row r="2122" spans="7:8">
      <c r="G2122" s="58"/>
      <c r="H2122" s="114"/>
    </row>
    <row r="2123" spans="7:8">
      <c r="G2123" s="58"/>
      <c r="H2123" s="114"/>
    </row>
    <row r="2124" spans="7:8">
      <c r="G2124" s="58"/>
      <c r="H2124" s="114"/>
    </row>
    <row r="2125" spans="7:8">
      <c r="G2125" s="58"/>
      <c r="H2125" s="114"/>
    </row>
    <row r="2126" spans="7:8">
      <c r="G2126" s="58"/>
      <c r="H2126" s="114"/>
    </row>
    <row r="2127" spans="7:8">
      <c r="G2127" s="58"/>
      <c r="H2127" s="114"/>
    </row>
    <row r="2128" spans="7:8">
      <c r="G2128" s="58"/>
      <c r="H2128" s="114"/>
    </row>
    <row r="2129" spans="7:8">
      <c r="G2129" s="58"/>
      <c r="H2129" s="114"/>
    </row>
    <row r="2130" spans="7:8">
      <c r="G2130" s="58"/>
      <c r="H2130" s="114"/>
    </row>
    <row r="2131" spans="7:8">
      <c r="G2131" s="58"/>
      <c r="H2131" s="114"/>
    </row>
    <row r="2132" spans="7:8">
      <c r="G2132" s="58"/>
      <c r="H2132" s="114"/>
    </row>
    <row r="2133" spans="7:8">
      <c r="G2133" s="58"/>
      <c r="H2133" s="114"/>
    </row>
    <row r="2134" spans="7:8">
      <c r="G2134" s="58"/>
      <c r="H2134" s="114"/>
    </row>
    <row r="2135" spans="7:8">
      <c r="G2135" s="58"/>
      <c r="H2135" s="114"/>
    </row>
    <row r="2136" spans="7:8">
      <c r="G2136" s="58"/>
      <c r="H2136" s="114"/>
    </row>
    <row r="2137" spans="7:8">
      <c r="G2137" s="58"/>
      <c r="H2137" s="114"/>
    </row>
    <row r="2138" spans="7:8">
      <c r="G2138" s="58"/>
      <c r="H2138" s="114"/>
    </row>
    <row r="2139" spans="7:8">
      <c r="G2139" s="58"/>
      <c r="H2139" s="114"/>
    </row>
    <row r="2140" spans="7:8">
      <c r="G2140" s="58"/>
      <c r="H2140" s="114"/>
    </row>
    <row r="2141" spans="7:8">
      <c r="G2141" s="58"/>
      <c r="H2141" s="114"/>
    </row>
    <row r="2142" spans="7:8">
      <c r="G2142" s="58"/>
      <c r="H2142" s="114"/>
    </row>
    <row r="2143" spans="7:8">
      <c r="G2143" s="58"/>
      <c r="H2143" s="114"/>
    </row>
    <row r="2144" spans="7:8">
      <c r="G2144" s="58"/>
      <c r="H2144" s="114"/>
    </row>
    <row r="2145" spans="7:8">
      <c r="G2145" s="58"/>
      <c r="H2145" s="114"/>
    </row>
    <row r="2146" spans="7:8">
      <c r="G2146" s="58"/>
      <c r="H2146" s="114"/>
    </row>
    <row r="2147" spans="7:8">
      <c r="G2147" s="58"/>
      <c r="H2147" s="114"/>
    </row>
    <row r="2148" spans="7:8">
      <c r="G2148" s="58"/>
      <c r="H2148" s="114"/>
    </row>
    <row r="2149" spans="7:8">
      <c r="G2149" s="58"/>
      <c r="H2149" s="114"/>
    </row>
    <row r="2150" spans="7:8">
      <c r="G2150" s="58"/>
      <c r="H2150" s="114"/>
    </row>
    <row r="2151" spans="7:8">
      <c r="G2151" s="58"/>
      <c r="H2151" s="114"/>
    </row>
    <row r="2152" spans="7:8">
      <c r="G2152" s="58"/>
      <c r="H2152" s="114"/>
    </row>
    <row r="2153" spans="7:8">
      <c r="G2153" s="58"/>
      <c r="H2153" s="114"/>
    </row>
    <row r="2154" spans="7:8">
      <c r="G2154" s="58"/>
      <c r="H2154" s="114"/>
    </row>
    <row r="2155" spans="7:8">
      <c r="G2155" s="58"/>
      <c r="H2155" s="114"/>
    </row>
    <row r="2156" spans="7:8">
      <c r="G2156" s="58"/>
      <c r="H2156" s="114"/>
    </row>
    <row r="2157" spans="7:8">
      <c r="G2157" s="58"/>
      <c r="H2157" s="114"/>
    </row>
    <row r="2158" spans="7:8">
      <c r="G2158" s="58"/>
      <c r="H2158" s="114"/>
    </row>
    <row r="2159" spans="7:8">
      <c r="G2159" s="58"/>
      <c r="H2159" s="114"/>
    </row>
    <row r="2160" spans="7:8">
      <c r="G2160" s="58"/>
      <c r="H2160" s="114"/>
    </row>
    <row r="2161" spans="7:8">
      <c r="G2161" s="58"/>
      <c r="H2161" s="114"/>
    </row>
    <row r="2162" spans="7:8">
      <c r="G2162" s="58"/>
      <c r="H2162" s="114"/>
    </row>
    <row r="2163" spans="7:8">
      <c r="G2163" s="58"/>
      <c r="H2163" s="114"/>
    </row>
    <row r="2164" spans="7:8">
      <c r="G2164" s="58"/>
      <c r="H2164" s="114"/>
    </row>
    <row r="2165" spans="7:8">
      <c r="G2165" s="58"/>
      <c r="H2165" s="114"/>
    </row>
    <row r="2166" spans="7:8">
      <c r="G2166" s="58"/>
      <c r="H2166" s="114"/>
    </row>
    <row r="2167" spans="7:8">
      <c r="G2167" s="58"/>
      <c r="H2167" s="114"/>
    </row>
    <row r="2168" spans="7:8">
      <c r="G2168" s="58"/>
      <c r="H2168" s="114"/>
    </row>
    <row r="2169" spans="7:8">
      <c r="G2169" s="58"/>
      <c r="H2169" s="114"/>
    </row>
    <row r="2170" spans="7:8">
      <c r="G2170" s="58"/>
      <c r="H2170" s="114"/>
    </row>
    <row r="2171" spans="7:8">
      <c r="G2171" s="58"/>
      <c r="H2171" s="114"/>
    </row>
    <row r="2172" spans="7:8">
      <c r="G2172" s="58"/>
      <c r="H2172" s="114"/>
    </row>
    <row r="2173" spans="7:8">
      <c r="G2173" s="58"/>
      <c r="H2173" s="114"/>
    </row>
    <row r="2174" spans="7:8">
      <c r="G2174" s="58"/>
      <c r="H2174" s="114"/>
    </row>
    <row r="2175" spans="7:8">
      <c r="G2175" s="58"/>
      <c r="H2175" s="114"/>
    </row>
    <row r="2176" spans="7:8">
      <c r="G2176" s="58"/>
      <c r="H2176" s="114"/>
    </row>
    <row r="2177" spans="7:8">
      <c r="G2177" s="58"/>
      <c r="H2177" s="114"/>
    </row>
    <row r="2178" spans="7:8">
      <c r="G2178" s="58"/>
      <c r="H2178" s="114"/>
    </row>
    <row r="2179" spans="7:8">
      <c r="G2179" s="58"/>
      <c r="H2179" s="114"/>
    </row>
    <row r="2180" spans="7:8">
      <c r="G2180" s="58"/>
      <c r="H2180" s="114"/>
    </row>
    <row r="2181" spans="7:8">
      <c r="G2181" s="58"/>
      <c r="H2181" s="114"/>
    </row>
    <row r="2182" spans="7:8">
      <c r="G2182" s="58"/>
      <c r="H2182" s="114"/>
    </row>
    <row r="2183" spans="7:8">
      <c r="G2183" s="58"/>
      <c r="H2183" s="114"/>
    </row>
    <row r="2184" spans="7:8">
      <c r="G2184" s="58"/>
      <c r="H2184" s="114"/>
    </row>
    <row r="2185" spans="7:8">
      <c r="G2185" s="58"/>
      <c r="H2185" s="114"/>
    </row>
    <row r="2186" spans="7:8">
      <c r="G2186" s="58"/>
      <c r="H2186" s="114"/>
    </row>
    <row r="2187" spans="7:8">
      <c r="G2187" s="58"/>
      <c r="H2187" s="114"/>
    </row>
    <row r="2188" spans="7:8">
      <c r="G2188" s="58"/>
      <c r="H2188" s="114"/>
    </row>
    <row r="2189" spans="7:8">
      <c r="G2189" s="58"/>
      <c r="H2189" s="114"/>
    </row>
    <row r="2190" spans="7:8">
      <c r="G2190" s="58"/>
      <c r="H2190" s="114"/>
    </row>
    <row r="2191" spans="7:8">
      <c r="G2191" s="58"/>
      <c r="H2191" s="114"/>
    </row>
    <row r="2192" spans="7:8">
      <c r="G2192" s="58"/>
      <c r="H2192" s="114"/>
    </row>
    <row r="2193" spans="7:8">
      <c r="G2193" s="58"/>
      <c r="H2193" s="114"/>
    </row>
    <row r="2194" spans="7:8">
      <c r="G2194" s="58"/>
      <c r="H2194" s="114"/>
    </row>
    <row r="2195" spans="7:8">
      <c r="G2195" s="58"/>
      <c r="H2195" s="114"/>
    </row>
    <row r="2196" spans="7:8">
      <c r="G2196" s="58"/>
      <c r="H2196" s="114"/>
    </row>
    <row r="2197" spans="7:8">
      <c r="G2197" s="58"/>
      <c r="H2197" s="114"/>
    </row>
    <row r="2198" spans="7:8">
      <c r="G2198" s="58"/>
      <c r="H2198" s="114"/>
    </row>
    <row r="2199" spans="7:8">
      <c r="G2199" s="58"/>
      <c r="H2199" s="114"/>
    </row>
    <row r="2200" spans="7:8">
      <c r="G2200" s="58"/>
      <c r="H2200" s="114"/>
    </row>
    <row r="2201" spans="7:8">
      <c r="G2201" s="58"/>
      <c r="H2201" s="114"/>
    </row>
    <row r="2202" spans="7:8">
      <c r="G2202" s="58"/>
      <c r="H2202" s="114"/>
    </row>
    <row r="2203" spans="7:8">
      <c r="G2203" s="58"/>
      <c r="H2203" s="114"/>
    </row>
    <row r="2204" spans="7:8">
      <c r="G2204" s="58"/>
      <c r="H2204" s="114"/>
    </row>
    <row r="2205" spans="7:8">
      <c r="G2205" s="58"/>
      <c r="H2205" s="114"/>
    </row>
    <row r="2206" spans="7:8">
      <c r="G2206" s="58"/>
      <c r="H2206" s="114"/>
    </row>
    <row r="2207" spans="7:8">
      <c r="G2207" s="58"/>
      <c r="H2207" s="114"/>
    </row>
    <row r="2208" spans="7:8">
      <c r="G2208" s="58"/>
      <c r="H2208" s="114"/>
    </row>
    <row r="2209" spans="7:8">
      <c r="G2209" s="58"/>
      <c r="H2209" s="114"/>
    </row>
    <row r="2210" spans="7:8">
      <c r="G2210" s="58"/>
      <c r="H2210" s="114"/>
    </row>
    <row r="2211" spans="7:8">
      <c r="G2211" s="58"/>
      <c r="H2211" s="114"/>
    </row>
    <row r="2212" spans="7:8">
      <c r="G2212" s="58"/>
      <c r="H2212" s="114"/>
    </row>
    <row r="2213" spans="7:8">
      <c r="G2213" s="58"/>
      <c r="H2213" s="114"/>
    </row>
    <row r="2214" spans="7:8">
      <c r="G2214" s="58"/>
      <c r="H2214" s="114"/>
    </row>
    <row r="2215" spans="7:8">
      <c r="G2215" s="58"/>
      <c r="H2215" s="114"/>
    </row>
    <row r="2216" spans="7:8">
      <c r="G2216" s="58"/>
      <c r="H2216" s="114"/>
    </row>
    <row r="2217" spans="7:8">
      <c r="G2217" s="58"/>
      <c r="H2217" s="114"/>
    </row>
    <row r="2218" spans="7:8">
      <c r="G2218" s="58"/>
      <c r="H2218" s="114"/>
    </row>
    <row r="2219" spans="7:8">
      <c r="G2219" s="58"/>
      <c r="H2219" s="114"/>
    </row>
    <row r="2220" spans="7:8">
      <c r="G2220" s="58"/>
      <c r="H2220" s="114"/>
    </row>
    <row r="2221" spans="7:8">
      <c r="G2221" s="58"/>
      <c r="H2221" s="114"/>
    </row>
    <row r="2222" spans="7:8">
      <c r="G2222" s="58"/>
      <c r="H2222" s="114"/>
    </row>
    <row r="2223" spans="7:8">
      <c r="G2223" s="58"/>
      <c r="H2223" s="114"/>
    </row>
    <row r="2224" spans="7:8">
      <c r="G2224" s="58"/>
      <c r="H2224" s="114"/>
    </row>
    <row r="2225" spans="7:8">
      <c r="G2225" s="58"/>
      <c r="H2225" s="114"/>
    </row>
    <row r="2226" spans="7:8">
      <c r="G2226" s="58"/>
      <c r="H2226" s="114"/>
    </row>
    <row r="2227" spans="7:8">
      <c r="G2227" s="58"/>
      <c r="H2227" s="114"/>
    </row>
    <row r="2228" spans="7:8">
      <c r="G2228" s="58"/>
      <c r="H2228" s="114"/>
    </row>
    <row r="2229" spans="7:8">
      <c r="G2229" s="58"/>
      <c r="H2229" s="114"/>
    </row>
    <row r="2230" spans="7:8">
      <c r="G2230" s="58"/>
      <c r="H2230" s="114"/>
    </row>
    <row r="2231" spans="7:8">
      <c r="G2231" s="58"/>
      <c r="H2231" s="114"/>
    </row>
    <row r="2232" spans="7:8">
      <c r="G2232" s="58"/>
      <c r="H2232" s="114"/>
    </row>
    <row r="2233" spans="7:8">
      <c r="G2233" s="58"/>
      <c r="H2233" s="114"/>
    </row>
    <row r="2234" spans="7:8">
      <c r="G2234" s="58"/>
      <c r="H2234" s="114"/>
    </row>
    <row r="2235" spans="7:8">
      <c r="G2235" s="58"/>
      <c r="H2235" s="114"/>
    </row>
    <row r="2236" spans="7:8">
      <c r="G2236" s="58"/>
      <c r="H2236" s="114"/>
    </row>
    <row r="2237" spans="7:8">
      <c r="G2237" s="58"/>
      <c r="H2237" s="114"/>
    </row>
    <row r="2238" spans="7:8">
      <c r="G2238" s="58"/>
      <c r="H2238" s="114"/>
    </row>
    <row r="2239" spans="7:8">
      <c r="G2239" s="58"/>
      <c r="H2239" s="114"/>
    </row>
    <row r="2240" spans="7:8">
      <c r="G2240" s="58"/>
      <c r="H2240" s="114"/>
    </row>
    <row r="2241" spans="7:8">
      <c r="G2241" s="58"/>
      <c r="H2241" s="114"/>
    </row>
    <row r="2242" spans="7:8">
      <c r="G2242" s="58"/>
      <c r="H2242" s="114"/>
    </row>
    <row r="2243" spans="7:8">
      <c r="G2243" s="58"/>
      <c r="H2243" s="114"/>
    </row>
    <row r="2244" spans="7:8">
      <c r="G2244" s="58"/>
      <c r="H2244" s="114"/>
    </row>
    <row r="2245" spans="7:8">
      <c r="G2245" s="58"/>
      <c r="H2245" s="114"/>
    </row>
    <row r="2246" spans="7:8">
      <c r="G2246" s="58"/>
      <c r="H2246" s="114"/>
    </row>
    <row r="2247" spans="7:8">
      <c r="G2247" s="58"/>
      <c r="H2247" s="114"/>
    </row>
    <row r="2248" spans="7:8">
      <c r="G2248" s="58"/>
      <c r="H2248" s="114"/>
    </row>
    <row r="2249" spans="7:8">
      <c r="G2249" s="58"/>
      <c r="H2249" s="114"/>
    </row>
    <row r="2250" spans="7:8">
      <c r="G2250" s="58"/>
      <c r="H2250" s="114"/>
    </row>
    <row r="2251" spans="7:8">
      <c r="G2251" s="58"/>
      <c r="H2251" s="114"/>
    </row>
    <row r="2252" spans="7:8">
      <c r="G2252" s="58"/>
      <c r="H2252" s="114"/>
    </row>
    <row r="2253" spans="7:8">
      <c r="G2253" s="58"/>
      <c r="H2253" s="114"/>
    </row>
    <row r="2254" spans="7:8">
      <c r="G2254" s="58"/>
      <c r="H2254" s="114"/>
    </row>
    <row r="2255" spans="7:8">
      <c r="G2255" s="58"/>
      <c r="H2255" s="114"/>
    </row>
    <row r="2256" spans="7:8">
      <c r="G2256" s="58"/>
      <c r="H2256" s="114"/>
    </row>
    <row r="2257" spans="7:8">
      <c r="G2257" s="58"/>
      <c r="H2257" s="114"/>
    </row>
    <row r="2258" spans="7:8">
      <c r="G2258" s="58"/>
      <c r="H2258" s="114"/>
    </row>
    <row r="2259" spans="7:8">
      <c r="G2259" s="58"/>
      <c r="H2259" s="114"/>
    </row>
    <row r="2260" spans="7:8">
      <c r="G2260" s="58"/>
      <c r="H2260" s="114"/>
    </row>
    <row r="2261" spans="7:8">
      <c r="G2261" s="58"/>
      <c r="H2261" s="114"/>
    </row>
    <row r="2262" spans="7:8">
      <c r="G2262" s="58"/>
      <c r="H2262" s="114"/>
    </row>
    <row r="2263" spans="7:8">
      <c r="G2263" s="58"/>
      <c r="H2263" s="114"/>
    </row>
    <row r="2264" spans="7:8">
      <c r="G2264" s="58"/>
      <c r="H2264" s="114"/>
    </row>
    <row r="2265" spans="7:8">
      <c r="G2265" s="58"/>
      <c r="H2265" s="114"/>
    </row>
    <row r="2266" spans="7:8">
      <c r="G2266" s="58"/>
      <c r="H2266" s="114"/>
    </row>
    <row r="2267" spans="7:8">
      <c r="G2267" s="58"/>
      <c r="H2267" s="114"/>
    </row>
    <row r="2268" spans="7:8">
      <c r="G2268" s="58"/>
      <c r="H2268" s="114"/>
    </row>
    <row r="2269" spans="7:8">
      <c r="G2269" s="58"/>
      <c r="H2269" s="114"/>
    </row>
    <row r="2270" spans="7:8">
      <c r="G2270" s="58"/>
      <c r="H2270" s="114"/>
    </row>
    <row r="2271" spans="7:8">
      <c r="G2271" s="58"/>
      <c r="H2271" s="114"/>
    </row>
    <row r="2272" spans="7:8">
      <c r="G2272" s="58"/>
      <c r="H2272" s="114"/>
    </row>
    <row r="2273" spans="7:8">
      <c r="G2273" s="58"/>
      <c r="H2273" s="114"/>
    </row>
    <row r="2274" spans="7:8">
      <c r="G2274" s="58"/>
      <c r="H2274" s="114"/>
    </row>
    <row r="2275" spans="7:8">
      <c r="G2275" s="58"/>
      <c r="H2275" s="114"/>
    </row>
    <row r="2276" spans="7:8">
      <c r="G2276" s="58"/>
      <c r="H2276" s="114"/>
    </row>
    <row r="2277" spans="7:8">
      <c r="G2277" s="58"/>
      <c r="H2277" s="114"/>
    </row>
    <row r="2278" spans="7:8">
      <c r="G2278" s="58"/>
      <c r="H2278" s="114"/>
    </row>
    <row r="2279" spans="7:8">
      <c r="G2279" s="58"/>
      <c r="H2279" s="114"/>
    </row>
    <row r="2280" spans="7:8">
      <c r="G2280" s="58"/>
      <c r="H2280" s="114"/>
    </row>
    <row r="2281" spans="7:8">
      <c r="G2281" s="58"/>
      <c r="H2281" s="114"/>
    </row>
    <row r="2282" spans="7:8">
      <c r="G2282" s="58"/>
      <c r="H2282" s="114"/>
    </row>
    <row r="2283" spans="7:8">
      <c r="G2283" s="58"/>
      <c r="H2283" s="114"/>
    </row>
    <row r="2284" spans="7:8">
      <c r="G2284" s="58"/>
      <c r="H2284" s="114"/>
    </row>
    <row r="2285" spans="7:8">
      <c r="G2285" s="58"/>
      <c r="H2285" s="114"/>
    </row>
    <row r="2286" spans="7:8">
      <c r="G2286" s="58"/>
      <c r="H2286" s="114"/>
    </row>
    <row r="2287" spans="7:8">
      <c r="G2287" s="58"/>
      <c r="H2287" s="114"/>
    </row>
    <row r="2288" spans="7:8">
      <c r="G2288" s="58"/>
      <c r="H2288" s="114"/>
    </row>
    <row r="2289" spans="7:8">
      <c r="G2289" s="58"/>
      <c r="H2289" s="114"/>
    </row>
    <row r="2290" spans="7:8">
      <c r="G2290" s="58"/>
      <c r="H2290" s="114"/>
    </row>
    <row r="2291" spans="7:8">
      <c r="G2291" s="58"/>
      <c r="H2291" s="114"/>
    </row>
    <row r="2292" spans="7:8">
      <c r="G2292" s="58"/>
      <c r="H2292" s="114"/>
    </row>
    <row r="2293" spans="7:8">
      <c r="G2293" s="58"/>
      <c r="H2293" s="114"/>
    </row>
    <row r="2294" spans="7:8">
      <c r="G2294" s="58"/>
      <c r="H2294" s="114"/>
    </row>
    <row r="2295" spans="7:8">
      <c r="G2295" s="58"/>
      <c r="H2295" s="114"/>
    </row>
    <row r="2296" spans="7:8">
      <c r="G2296" s="58"/>
      <c r="H2296" s="114"/>
    </row>
    <row r="2297" spans="7:8">
      <c r="G2297" s="58"/>
      <c r="H2297" s="114"/>
    </row>
    <row r="2298" spans="7:8">
      <c r="G2298" s="58"/>
      <c r="H2298" s="114"/>
    </row>
    <row r="2299" spans="7:8">
      <c r="G2299" s="58"/>
      <c r="H2299" s="114"/>
    </row>
    <row r="2300" spans="7:8">
      <c r="G2300" s="58"/>
      <c r="H2300" s="114"/>
    </row>
    <row r="2301" spans="7:8">
      <c r="G2301" s="58"/>
      <c r="H2301" s="114"/>
    </row>
    <row r="2302" spans="7:8">
      <c r="G2302" s="58"/>
      <c r="H2302" s="114"/>
    </row>
    <row r="2303" spans="7:8">
      <c r="G2303" s="58"/>
      <c r="H2303" s="114"/>
    </row>
    <row r="2304" spans="7:8">
      <c r="G2304" s="58"/>
      <c r="H2304" s="114"/>
    </row>
    <row r="2305" spans="7:8">
      <c r="G2305" s="58"/>
      <c r="H2305" s="114"/>
    </row>
    <row r="2306" spans="7:8">
      <c r="G2306" s="58"/>
      <c r="H2306" s="114"/>
    </row>
    <row r="2307" spans="7:8">
      <c r="G2307" s="58"/>
      <c r="H2307" s="114"/>
    </row>
    <row r="2308" spans="7:8">
      <c r="G2308" s="58"/>
      <c r="H2308" s="114"/>
    </row>
    <row r="2309" spans="7:8">
      <c r="G2309" s="58"/>
      <c r="H2309" s="114"/>
    </row>
    <row r="2310" spans="7:8">
      <c r="G2310" s="58"/>
      <c r="H2310" s="114"/>
    </row>
    <row r="2311" spans="7:8">
      <c r="G2311" s="58"/>
      <c r="H2311" s="114"/>
    </row>
    <row r="2312" spans="7:8">
      <c r="G2312" s="58"/>
      <c r="H2312" s="114"/>
    </row>
    <row r="2313" spans="7:8">
      <c r="G2313" s="58"/>
      <c r="H2313" s="114"/>
    </row>
    <row r="2314" spans="7:8">
      <c r="G2314" s="58"/>
      <c r="H2314" s="114"/>
    </row>
    <row r="2315" spans="7:8">
      <c r="G2315" s="58"/>
      <c r="H2315" s="114"/>
    </row>
    <row r="2316" spans="7:8">
      <c r="G2316" s="58"/>
      <c r="H2316" s="114"/>
    </row>
    <row r="2317" spans="7:8">
      <c r="G2317" s="58"/>
      <c r="H2317" s="114"/>
    </row>
    <row r="2318" spans="7:8">
      <c r="G2318" s="58"/>
      <c r="H2318" s="114"/>
    </row>
    <row r="2319" spans="7:8">
      <c r="G2319" s="58"/>
      <c r="H2319" s="114"/>
    </row>
    <row r="2320" spans="7:8">
      <c r="G2320" s="58"/>
      <c r="H2320" s="114"/>
    </row>
    <row r="2321" spans="7:8">
      <c r="G2321" s="58"/>
      <c r="H2321" s="114"/>
    </row>
    <row r="2322" spans="7:8">
      <c r="G2322" s="58"/>
      <c r="H2322" s="114"/>
    </row>
    <row r="2323" spans="7:8">
      <c r="G2323" s="58"/>
      <c r="H2323" s="114"/>
    </row>
    <row r="2324" spans="7:8">
      <c r="G2324" s="58"/>
      <c r="H2324" s="114"/>
    </row>
    <row r="2325" spans="7:8">
      <c r="G2325" s="58"/>
      <c r="H2325" s="114"/>
    </row>
    <row r="2326" spans="7:8">
      <c r="G2326" s="58"/>
      <c r="H2326" s="114"/>
    </row>
    <row r="2327" spans="7:8">
      <c r="G2327" s="58"/>
      <c r="H2327" s="114"/>
    </row>
    <row r="2328" spans="7:8">
      <c r="G2328" s="58"/>
      <c r="H2328" s="114"/>
    </row>
    <row r="2329" spans="7:8">
      <c r="G2329" s="58"/>
      <c r="H2329" s="114"/>
    </row>
    <row r="2330" spans="7:8">
      <c r="G2330" s="58"/>
      <c r="H2330" s="114"/>
    </row>
    <row r="2331" spans="7:8">
      <c r="G2331" s="58"/>
      <c r="H2331" s="114"/>
    </row>
    <row r="2332" spans="7:8">
      <c r="G2332" s="58"/>
      <c r="H2332" s="114"/>
    </row>
    <row r="2333" spans="7:8">
      <c r="G2333" s="58"/>
      <c r="H2333" s="114"/>
    </row>
    <row r="2334" spans="7:8">
      <c r="G2334" s="58"/>
      <c r="H2334" s="114"/>
    </row>
    <row r="2335" spans="7:8">
      <c r="G2335" s="58"/>
      <c r="H2335" s="114"/>
    </row>
    <row r="2336" spans="7:8">
      <c r="G2336" s="58"/>
      <c r="H2336" s="114"/>
    </row>
    <row r="2337" spans="7:8">
      <c r="G2337" s="58"/>
      <c r="H2337" s="114"/>
    </row>
    <row r="2338" spans="7:8">
      <c r="G2338" s="58"/>
      <c r="H2338" s="114"/>
    </row>
    <row r="2339" spans="7:8">
      <c r="G2339" s="58"/>
      <c r="H2339" s="114"/>
    </row>
    <row r="2340" spans="7:8">
      <c r="G2340" s="58"/>
      <c r="H2340" s="114"/>
    </row>
    <row r="2341" spans="7:8">
      <c r="G2341" s="58"/>
      <c r="H2341" s="114"/>
    </row>
    <row r="2342" spans="7:8">
      <c r="G2342" s="58"/>
      <c r="H2342" s="114"/>
    </row>
    <row r="2343" spans="7:8">
      <c r="G2343" s="58"/>
      <c r="H2343" s="114"/>
    </row>
    <row r="2344" spans="7:8">
      <c r="G2344" s="58"/>
      <c r="H2344" s="114"/>
    </row>
    <row r="2345" spans="7:8">
      <c r="G2345" s="58"/>
      <c r="H2345" s="114"/>
    </row>
    <row r="2346" spans="7:8">
      <c r="G2346" s="58"/>
      <c r="H2346" s="114"/>
    </row>
    <row r="2347" spans="7:8">
      <c r="G2347" s="58"/>
      <c r="H2347" s="114"/>
    </row>
    <row r="2348" spans="7:8">
      <c r="G2348" s="58"/>
      <c r="H2348" s="114"/>
    </row>
    <row r="2349" spans="7:8">
      <c r="G2349" s="58"/>
      <c r="H2349" s="114"/>
    </row>
    <row r="2350" spans="7:8">
      <c r="G2350" s="58"/>
      <c r="H2350" s="114"/>
    </row>
    <row r="2351" spans="7:8">
      <c r="G2351" s="58"/>
      <c r="H2351" s="114"/>
    </row>
    <row r="2352" spans="7:8">
      <c r="G2352" s="58"/>
      <c r="H2352" s="114"/>
    </row>
    <row r="2353" spans="7:8">
      <c r="G2353" s="58"/>
      <c r="H2353" s="114"/>
    </row>
    <row r="2354" spans="7:8">
      <c r="G2354" s="58"/>
      <c r="H2354" s="114"/>
    </row>
    <row r="2355" spans="7:8">
      <c r="G2355" s="58"/>
      <c r="H2355" s="114"/>
    </row>
    <row r="2356" spans="7:8">
      <c r="G2356" s="58"/>
      <c r="H2356" s="114"/>
    </row>
    <row r="2357" spans="7:8">
      <c r="G2357" s="58"/>
      <c r="H2357" s="114"/>
    </row>
    <row r="2358" spans="7:8">
      <c r="G2358" s="58"/>
      <c r="H2358" s="114"/>
    </row>
    <row r="2359" spans="7:8">
      <c r="G2359" s="58"/>
      <c r="H2359" s="114"/>
    </row>
    <row r="2360" spans="7:8">
      <c r="G2360" s="58"/>
      <c r="H2360" s="114"/>
    </row>
    <row r="2361" spans="7:8">
      <c r="G2361" s="58"/>
      <c r="H2361" s="114"/>
    </row>
    <row r="2362" spans="7:8">
      <c r="G2362" s="58"/>
      <c r="H2362" s="114"/>
    </row>
    <row r="2363" spans="7:8">
      <c r="G2363" s="58"/>
      <c r="H2363" s="114"/>
    </row>
    <row r="2364" spans="7:8">
      <c r="G2364" s="58"/>
      <c r="H2364" s="114"/>
    </row>
    <row r="2365" spans="7:8">
      <c r="G2365" s="58"/>
      <c r="H2365" s="114"/>
    </row>
    <row r="2366" spans="7:8">
      <c r="G2366" s="58"/>
      <c r="H2366" s="114"/>
    </row>
    <row r="2367" spans="7:8">
      <c r="G2367" s="58"/>
      <c r="H2367" s="114"/>
    </row>
    <row r="2368" spans="7:8">
      <c r="G2368" s="58"/>
      <c r="H2368" s="114"/>
    </row>
    <row r="2369" spans="7:8">
      <c r="G2369" s="58"/>
      <c r="H2369" s="114"/>
    </row>
    <row r="2370" spans="7:8">
      <c r="G2370" s="58"/>
      <c r="H2370" s="114"/>
    </row>
    <row r="2371" spans="7:8">
      <c r="G2371" s="58"/>
      <c r="H2371" s="114"/>
    </row>
    <row r="2372" spans="7:8">
      <c r="G2372" s="58"/>
      <c r="H2372" s="114"/>
    </row>
    <row r="2373" spans="7:8">
      <c r="G2373" s="58"/>
      <c r="H2373" s="114"/>
    </row>
    <row r="2374" spans="7:8">
      <c r="G2374" s="58"/>
      <c r="H2374" s="114"/>
    </row>
    <row r="2375" spans="7:8">
      <c r="G2375" s="58"/>
      <c r="H2375" s="114"/>
    </row>
    <row r="2376" spans="7:8">
      <c r="G2376" s="58"/>
      <c r="H2376" s="114"/>
    </row>
    <row r="2377" spans="7:8">
      <c r="G2377" s="58"/>
      <c r="H2377" s="114"/>
    </row>
    <row r="2378" spans="7:8">
      <c r="G2378" s="58"/>
      <c r="H2378" s="114"/>
    </row>
    <row r="2379" spans="7:8">
      <c r="G2379" s="58"/>
      <c r="H2379" s="114"/>
    </row>
    <row r="2380" spans="7:8">
      <c r="G2380" s="58"/>
      <c r="H2380" s="114"/>
    </row>
    <row r="2381" spans="7:8">
      <c r="G2381" s="58"/>
      <c r="H2381" s="114"/>
    </row>
    <row r="2382" spans="7:8">
      <c r="G2382" s="58"/>
      <c r="H2382" s="114"/>
    </row>
    <row r="2383" spans="7:8">
      <c r="G2383" s="58"/>
      <c r="H2383" s="114"/>
    </row>
    <row r="2384" spans="7:8">
      <c r="G2384" s="58"/>
      <c r="H2384" s="114"/>
    </row>
    <row r="2385" spans="7:8">
      <c r="G2385" s="58"/>
      <c r="H2385" s="114"/>
    </row>
    <row r="2386" spans="7:8">
      <c r="G2386" s="58"/>
      <c r="H2386" s="114"/>
    </row>
    <row r="2387" spans="7:8">
      <c r="G2387" s="58"/>
      <c r="H2387" s="114"/>
    </row>
    <row r="2388" spans="7:8">
      <c r="G2388" s="58"/>
      <c r="H2388" s="114"/>
    </row>
    <row r="2389" spans="7:8">
      <c r="G2389" s="58"/>
      <c r="H2389" s="114"/>
    </row>
    <row r="2390" spans="7:8">
      <c r="G2390" s="58"/>
      <c r="H2390" s="114"/>
    </row>
    <row r="2391" spans="7:8">
      <c r="G2391" s="58"/>
      <c r="H2391" s="114"/>
    </row>
    <row r="2392" spans="7:8">
      <c r="G2392" s="58"/>
      <c r="H2392" s="114"/>
    </row>
    <row r="2393" spans="7:8">
      <c r="G2393" s="58"/>
      <c r="H2393" s="114"/>
    </row>
    <row r="2394" spans="7:8">
      <c r="G2394" s="58"/>
      <c r="H2394" s="114"/>
    </row>
    <row r="2395" spans="7:8">
      <c r="G2395" s="58"/>
      <c r="H2395" s="114"/>
    </row>
    <row r="2396" spans="7:8">
      <c r="G2396" s="58"/>
      <c r="H2396" s="114"/>
    </row>
    <row r="2397" spans="7:8">
      <c r="G2397" s="58"/>
      <c r="H2397" s="114"/>
    </row>
    <row r="2398" spans="7:8">
      <c r="G2398" s="58"/>
      <c r="H2398" s="114"/>
    </row>
    <row r="2399" spans="7:8">
      <c r="G2399" s="58"/>
      <c r="H2399" s="114"/>
    </row>
    <row r="2400" spans="7:8">
      <c r="G2400" s="58"/>
      <c r="H2400" s="114"/>
    </row>
    <row r="2401" spans="7:8">
      <c r="G2401" s="58"/>
      <c r="H2401" s="114"/>
    </row>
    <row r="2402" spans="7:8">
      <c r="G2402" s="58"/>
      <c r="H2402" s="114"/>
    </row>
    <row r="2403" spans="7:8">
      <c r="G2403" s="58"/>
      <c r="H2403" s="114"/>
    </row>
    <row r="2404" spans="7:8">
      <c r="G2404" s="58"/>
      <c r="H2404" s="114"/>
    </row>
    <row r="2405" spans="7:8">
      <c r="G2405" s="58"/>
      <c r="H2405" s="114"/>
    </row>
    <row r="2406" spans="7:8">
      <c r="G2406" s="58"/>
      <c r="H2406" s="114"/>
    </row>
    <row r="2407" spans="7:8">
      <c r="G2407" s="58"/>
      <c r="H2407" s="114"/>
    </row>
    <row r="2408" spans="7:8">
      <c r="G2408" s="58"/>
      <c r="H2408" s="114"/>
    </row>
    <row r="2409" spans="7:8">
      <c r="G2409" s="58"/>
      <c r="H2409" s="114"/>
    </row>
    <row r="2410" spans="7:8">
      <c r="G2410" s="58"/>
      <c r="H2410" s="114"/>
    </row>
    <row r="2411" spans="7:8">
      <c r="G2411" s="58"/>
      <c r="H2411" s="114"/>
    </row>
    <row r="2412" spans="7:8">
      <c r="G2412" s="58"/>
      <c r="H2412" s="114"/>
    </row>
    <row r="2413" spans="7:8">
      <c r="G2413" s="58"/>
      <c r="H2413" s="114"/>
    </row>
    <row r="2414" spans="7:8">
      <c r="G2414" s="58"/>
      <c r="H2414" s="114"/>
    </row>
    <row r="2415" spans="7:8">
      <c r="G2415" s="58"/>
      <c r="H2415" s="114"/>
    </row>
    <row r="2416" spans="7:8">
      <c r="G2416" s="58"/>
      <c r="H2416" s="114"/>
    </row>
    <row r="2417" spans="7:8">
      <c r="G2417" s="58"/>
      <c r="H2417" s="114"/>
    </row>
    <row r="2418" spans="7:8">
      <c r="G2418" s="58"/>
      <c r="H2418" s="114"/>
    </row>
    <row r="2419" spans="7:8">
      <c r="G2419" s="58"/>
      <c r="H2419" s="114"/>
    </row>
    <row r="2420" spans="7:8">
      <c r="G2420" s="58"/>
      <c r="H2420" s="114"/>
    </row>
    <row r="2421" spans="7:8">
      <c r="G2421" s="58"/>
      <c r="H2421" s="114"/>
    </row>
    <row r="2422" spans="7:8">
      <c r="G2422" s="58"/>
      <c r="H2422" s="114"/>
    </row>
    <row r="2423" spans="7:8">
      <c r="G2423" s="58"/>
      <c r="H2423" s="114"/>
    </row>
    <row r="2424" spans="7:8">
      <c r="G2424" s="58"/>
      <c r="H2424" s="114"/>
    </row>
    <row r="2425" spans="7:8">
      <c r="G2425" s="58"/>
      <c r="H2425" s="114"/>
    </row>
    <row r="2426" spans="7:8">
      <c r="G2426" s="58"/>
      <c r="H2426" s="114"/>
    </row>
    <row r="2427" spans="7:8">
      <c r="G2427" s="58"/>
      <c r="H2427" s="114"/>
    </row>
    <row r="2428" spans="7:8">
      <c r="G2428" s="58"/>
      <c r="H2428" s="114"/>
    </row>
    <row r="2429" spans="7:8">
      <c r="G2429" s="58"/>
      <c r="H2429" s="114"/>
    </row>
    <row r="2430" spans="7:8">
      <c r="G2430" s="58"/>
      <c r="H2430" s="114"/>
    </row>
    <row r="2431" spans="7:8">
      <c r="G2431" s="58"/>
      <c r="H2431" s="114"/>
    </row>
    <row r="2432" spans="7:8">
      <c r="G2432" s="58"/>
      <c r="H2432" s="114"/>
    </row>
    <row r="2433" spans="7:8">
      <c r="G2433" s="58"/>
      <c r="H2433" s="114"/>
    </row>
    <row r="2434" spans="7:8">
      <c r="G2434" s="58"/>
      <c r="H2434" s="114"/>
    </row>
    <row r="2435" spans="7:8">
      <c r="G2435" s="58"/>
      <c r="H2435" s="114"/>
    </row>
    <row r="2436" spans="7:8">
      <c r="G2436" s="58"/>
      <c r="H2436" s="114"/>
    </row>
    <row r="2437" spans="7:8">
      <c r="G2437" s="58"/>
      <c r="H2437" s="114"/>
    </row>
    <row r="2438" spans="7:8">
      <c r="G2438" s="58"/>
      <c r="H2438" s="114"/>
    </row>
    <row r="2439" spans="7:8">
      <c r="G2439" s="58"/>
      <c r="H2439" s="114"/>
    </row>
    <row r="2440" spans="7:8">
      <c r="G2440" s="58"/>
      <c r="H2440" s="114"/>
    </row>
    <row r="2441" spans="7:8">
      <c r="G2441" s="58"/>
      <c r="H2441" s="114"/>
    </row>
    <row r="2442" spans="7:8">
      <c r="G2442" s="58"/>
      <c r="H2442" s="114"/>
    </row>
    <row r="2443" spans="7:8">
      <c r="G2443" s="58"/>
      <c r="H2443" s="114"/>
    </row>
    <row r="2444" spans="7:8">
      <c r="G2444" s="58"/>
      <c r="H2444" s="114"/>
    </row>
    <row r="2445" spans="7:8">
      <c r="G2445" s="58"/>
      <c r="H2445" s="114"/>
    </row>
    <row r="2446" spans="7:8">
      <c r="G2446" s="58"/>
      <c r="H2446" s="114"/>
    </row>
    <row r="2447" spans="7:8">
      <c r="G2447" s="58"/>
      <c r="H2447" s="114"/>
    </row>
    <row r="2448" spans="7:8">
      <c r="G2448" s="58"/>
      <c r="H2448" s="114"/>
    </row>
    <row r="2449" spans="7:8">
      <c r="G2449" s="58"/>
      <c r="H2449" s="114"/>
    </row>
    <row r="2450" spans="7:8">
      <c r="G2450" s="58"/>
      <c r="H2450" s="114"/>
    </row>
    <row r="2451" spans="7:8">
      <c r="G2451" s="58"/>
      <c r="H2451" s="114"/>
    </row>
    <row r="2452" spans="7:8">
      <c r="G2452" s="58"/>
      <c r="H2452" s="114"/>
    </row>
    <row r="2453" spans="7:8">
      <c r="G2453" s="58"/>
      <c r="H2453" s="114"/>
    </row>
    <row r="2454" spans="7:8">
      <c r="G2454" s="58"/>
      <c r="H2454" s="114"/>
    </row>
    <row r="2455" spans="7:8">
      <c r="G2455" s="58"/>
      <c r="H2455" s="114"/>
    </row>
    <row r="2456" spans="7:8">
      <c r="G2456" s="58"/>
      <c r="H2456" s="114"/>
    </row>
    <row r="2457" spans="7:8">
      <c r="G2457" s="58"/>
      <c r="H2457" s="114"/>
    </row>
    <row r="2458" spans="7:8">
      <c r="G2458" s="58"/>
      <c r="H2458" s="114"/>
    </row>
    <row r="2459" spans="7:8">
      <c r="G2459" s="58"/>
      <c r="H2459" s="114"/>
    </row>
    <row r="2460" spans="7:8">
      <c r="G2460" s="58"/>
      <c r="H2460" s="114"/>
    </row>
    <row r="2461" spans="7:8">
      <c r="G2461" s="58"/>
      <c r="H2461" s="114"/>
    </row>
    <row r="2462" spans="7:8">
      <c r="G2462" s="58"/>
      <c r="H2462" s="114"/>
    </row>
    <row r="2463" spans="7:8">
      <c r="G2463" s="58"/>
      <c r="H2463" s="114"/>
    </row>
    <row r="2464" spans="7:8">
      <c r="G2464" s="58"/>
      <c r="H2464" s="114"/>
    </row>
    <row r="2465" spans="7:8">
      <c r="G2465" s="58"/>
      <c r="H2465" s="114"/>
    </row>
    <row r="2466" spans="7:8">
      <c r="G2466" s="58"/>
      <c r="H2466" s="114"/>
    </row>
    <row r="2467" spans="7:8">
      <c r="G2467" s="58"/>
      <c r="H2467" s="114"/>
    </row>
    <row r="2468" spans="7:8">
      <c r="G2468" s="58"/>
      <c r="H2468" s="114"/>
    </row>
    <row r="2469" spans="7:8">
      <c r="G2469" s="58"/>
      <c r="H2469" s="114"/>
    </row>
    <row r="2470" spans="7:8">
      <c r="G2470" s="58"/>
      <c r="H2470" s="114"/>
    </row>
    <row r="2471" spans="7:8">
      <c r="G2471" s="58"/>
      <c r="H2471" s="114"/>
    </row>
    <row r="2472" spans="7:8">
      <c r="G2472" s="58"/>
      <c r="H2472" s="114"/>
    </row>
    <row r="2473" spans="7:8">
      <c r="G2473" s="58"/>
      <c r="H2473" s="114"/>
    </row>
    <row r="2474" spans="7:8">
      <c r="G2474" s="58"/>
      <c r="H2474" s="114"/>
    </row>
    <row r="2475" spans="7:8">
      <c r="G2475" s="58"/>
      <c r="H2475" s="114"/>
    </row>
    <row r="2476" spans="7:8">
      <c r="G2476" s="58"/>
      <c r="H2476" s="114"/>
    </row>
    <row r="2477" spans="7:8">
      <c r="G2477" s="58"/>
      <c r="H2477" s="114"/>
    </row>
    <row r="2478" spans="7:8">
      <c r="G2478" s="58"/>
      <c r="H2478" s="114"/>
    </row>
    <row r="2479" spans="7:8">
      <c r="G2479" s="58"/>
      <c r="H2479" s="114"/>
    </row>
    <row r="2480" spans="7:8">
      <c r="G2480" s="58"/>
      <c r="H2480" s="114"/>
    </row>
    <row r="2481" spans="7:8">
      <c r="G2481" s="58"/>
      <c r="H2481" s="114"/>
    </row>
    <row r="2482" spans="7:8">
      <c r="G2482" s="58"/>
      <c r="H2482" s="114"/>
    </row>
    <row r="2483" spans="7:8">
      <c r="G2483" s="58"/>
      <c r="H2483" s="114"/>
    </row>
    <row r="2484" spans="7:8">
      <c r="G2484" s="58"/>
      <c r="H2484" s="114"/>
    </row>
    <row r="2485" spans="7:8">
      <c r="G2485" s="58"/>
      <c r="H2485" s="114"/>
    </row>
    <row r="2486" spans="7:8">
      <c r="G2486" s="58"/>
      <c r="H2486" s="114"/>
    </row>
    <row r="2487" spans="7:8">
      <c r="G2487" s="58"/>
      <c r="H2487" s="114"/>
    </row>
    <row r="2488" spans="7:8">
      <c r="G2488" s="58"/>
      <c r="H2488" s="114"/>
    </row>
    <row r="2489" spans="7:8">
      <c r="G2489" s="58"/>
      <c r="H2489" s="114"/>
    </row>
    <row r="2490" spans="7:8">
      <c r="G2490" s="58"/>
      <c r="H2490" s="114"/>
    </row>
    <row r="2491" spans="7:8">
      <c r="G2491" s="58"/>
      <c r="H2491" s="114"/>
    </row>
    <row r="2492" spans="7:8">
      <c r="G2492" s="58"/>
      <c r="H2492" s="114"/>
    </row>
    <row r="2493" spans="7:8">
      <c r="G2493" s="58"/>
      <c r="H2493" s="114"/>
    </row>
    <row r="2494" spans="7:8">
      <c r="G2494" s="58"/>
      <c r="H2494" s="114"/>
    </row>
    <row r="2495" spans="7:8">
      <c r="G2495" s="58"/>
      <c r="H2495" s="114"/>
    </row>
    <row r="2496" spans="7:8">
      <c r="G2496" s="58"/>
      <c r="H2496" s="114"/>
    </row>
    <row r="2497" spans="7:8">
      <c r="G2497" s="58"/>
      <c r="H2497" s="114"/>
    </row>
    <row r="2498" spans="7:8">
      <c r="G2498" s="58"/>
      <c r="H2498" s="114"/>
    </row>
    <row r="2499" spans="7:8">
      <c r="G2499" s="58"/>
      <c r="H2499" s="114"/>
    </row>
    <row r="2500" spans="7:8">
      <c r="G2500" s="58"/>
      <c r="H2500" s="114"/>
    </row>
    <row r="2501" spans="7:8">
      <c r="G2501" s="58"/>
      <c r="H2501" s="114"/>
    </row>
    <row r="2502" spans="7:8">
      <c r="G2502" s="58"/>
      <c r="H2502" s="114"/>
    </row>
    <row r="2503" spans="7:8">
      <c r="G2503" s="58"/>
      <c r="H2503" s="114"/>
    </row>
    <row r="2504" spans="7:8">
      <c r="G2504" s="58"/>
      <c r="H2504" s="114"/>
    </row>
    <row r="2505" spans="7:8">
      <c r="G2505" s="58"/>
      <c r="H2505" s="114"/>
    </row>
    <row r="2506" spans="7:8">
      <c r="G2506" s="58"/>
      <c r="H2506" s="114"/>
    </row>
    <row r="2507" spans="7:8">
      <c r="G2507" s="58"/>
      <c r="H2507" s="114"/>
    </row>
    <row r="2508" spans="7:8">
      <c r="G2508" s="58"/>
      <c r="H2508" s="114"/>
    </row>
    <row r="2509" spans="7:8">
      <c r="G2509" s="58"/>
      <c r="H2509" s="114"/>
    </row>
    <row r="2510" spans="7:8">
      <c r="G2510" s="58"/>
      <c r="H2510" s="114"/>
    </row>
    <row r="2511" spans="7:8">
      <c r="G2511" s="58"/>
      <c r="H2511" s="114"/>
    </row>
    <row r="2512" spans="7:8">
      <c r="G2512" s="58"/>
      <c r="H2512" s="114"/>
    </row>
    <row r="2513" spans="7:8">
      <c r="G2513" s="58"/>
      <c r="H2513" s="114"/>
    </row>
    <row r="2514" spans="7:8">
      <c r="G2514" s="58"/>
      <c r="H2514" s="114"/>
    </row>
    <row r="2515" spans="7:8">
      <c r="G2515" s="58"/>
      <c r="H2515" s="114"/>
    </row>
    <row r="2516" spans="7:8">
      <c r="G2516" s="58"/>
      <c r="H2516" s="114"/>
    </row>
    <row r="2517" spans="7:8">
      <c r="G2517" s="58"/>
      <c r="H2517" s="114"/>
    </row>
    <row r="2518" spans="7:8">
      <c r="G2518" s="58"/>
      <c r="H2518" s="114"/>
    </row>
    <row r="2519" spans="7:8">
      <c r="G2519" s="58"/>
      <c r="H2519" s="114"/>
    </row>
    <row r="2520" spans="7:8">
      <c r="G2520" s="58"/>
      <c r="H2520" s="114"/>
    </row>
    <row r="2521" spans="7:8">
      <c r="G2521" s="58"/>
      <c r="H2521" s="114"/>
    </row>
    <row r="2522" spans="7:8">
      <c r="G2522" s="58"/>
      <c r="H2522" s="114"/>
    </row>
    <row r="2523" spans="7:8">
      <c r="G2523" s="58"/>
      <c r="H2523" s="114"/>
    </row>
    <row r="2524" spans="7:8">
      <c r="G2524" s="58"/>
      <c r="H2524" s="114"/>
    </row>
    <row r="2525" spans="7:8">
      <c r="G2525" s="58"/>
      <c r="H2525" s="114"/>
    </row>
    <row r="2526" spans="7:8">
      <c r="G2526" s="58"/>
      <c r="H2526" s="114"/>
    </row>
    <row r="2527" spans="7:8">
      <c r="G2527" s="58"/>
      <c r="H2527" s="114"/>
    </row>
    <row r="2528" spans="7:8">
      <c r="G2528" s="58"/>
      <c r="H2528" s="114"/>
    </row>
    <row r="2529" spans="7:8">
      <c r="G2529" s="58"/>
      <c r="H2529" s="114"/>
    </row>
    <row r="2530" spans="7:8">
      <c r="G2530" s="58"/>
      <c r="H2530" s="114"/>
    </row>
    <row r="2531" spans="7:8">
      <c r="G2531" s="58"/>
      <c r="H2531" s="114"/>
    </row>
    <row r="2532" spans="7:8">
      <c r="G2532" s="58"/>
      <c r="H2532" s="114"/>
    </row>
    <row r="2533" spans="7:8">
      <c r="G2533" s="58"/>
      <c r="H2533" s="114"/>
    </row>
    <row r="2534" spans="7:8">
      <c r="G2534" s="58"/>
      <c r="H2534" s="114"/>
    </row>
    <row r="2535" spans="7:8">
      <c r="G2535" s="58"/>
      <c r="H2535" s="114"/>
    </row>
    <row r="2536" spans="7:8">
      <c r="G2536" s="58"/>
      <c r="H2536" s="114"/>
    </row>
    <row r="2537" spans="7:8">
      <c r="G2537" s="58"/>
      <c r="H2537" s="114"/>
    </row>
    <row r="2538" spans="7:8">
      <c r="G2538" s="58"/>
      <c r="H2538" s="114"/>
    </row>
    <row r="2539" spans="7:8">
      <c r="G2539" s="58"/>
      <c r="H2539" s="114"/>
    </row>
    <row r="2540" spans="7:8">
      <c r="G2540" s="58"/>
      <c r="H2540" s="114"/>
    </row>
    <row r="2541" spans="7:8">
      <c r="G2541" s="58"/>
      <c r="H2541" s="114"/>
    </row>
    <row r="2542" spans="7:8">
      <c r="G2542" s="58"/>
      <c r="H2542" s="114"/>
    </row>
    <row r="2543" spans="7:8">
      <c r="G2543" s="58"/>
      <c r="H2543" s="114"/>
    </row>
    <row r="2544" spans="7:8">
      <c r="G2544" s="58"/>
      <c r="H2544" s="114"/>
    </row>
    <row r="2545" spans="7:8">
      <c r="G2545" s="58"/>
      <c r="H2545" s="114"/>
    </row>
    <row r="2546" spans="7:8">
      <c r="G2546" s="58"/>
      <c r="H2546" s="114"/>
    </row>
    <row r="2547" spans="7:8">
      <c r="G2547" s="58"/>
      <c r="H2547" s="114"/>
    </row>
    <row r="2548" spans="7:8">
      <c r="G2548" s="58"/>
      <c r="H2548" s="114"/>
    </row>
    <row r="2549" spans="7:8">
      <c r="G2549" s="58"/>
      <c r="H2549" s="114"/>
    </row>
    <row r="2550" spans="7:8">
      <c r="G2550" s="58"/>
      <c r="H2550" s="114"/>
    </row>
    <row r="2551" spans="7:8">
      <c r="G2551" s="58"/>
      <c r="H2551" s="114"/>
    </row>
    <row r="2552" spans="7:8">
      <c r="G2552" s="58"/>
      <c r="H2552" s="114"/>
    </row>
    <row r="2553" spans="7:8">
      <c r="G2553" s="58"/>
      <c r="H2553" s="114"/>
    </row>
    <row r="2554" spans="7:8">
      <c r="G2554" s="58"/>
      <c r="H2554" s="114"/>
    </row>
    <row r="2555" spans="7:8">
      <c r="G2555" s="58"/>
      <c r="H2555" s="114"/>
    </row>
    <row r="2556" spans="7:8">
      <c r="G2556" s="58"/>
      <c r="H2556" s="114"/>
    </row>
    <row r="2557" spans="7:8">
      <c r="G2557" s="58"/>
      <c r="H2557" s="114"/>
    </row>
    <row r="2558" spans="7:8">
      <c r="G2558" s="58"/>
      <c r="H2558" s="114"/>
    </row>
    <row r="2559" spans="7:8">
      <c r="G2559" s="58"/>
      <c r="H2559" s="114"/>
    </row>
    <row r="2560" spans="7:8">
      <c r="G2560" s="58"/>
      <c r="H2560" s="114"/>
    </row>
    <row r="2561" spans="7:8">
      <c r="G2561" s="58"/>
      <c r="H2561" s="114"/>
    </row>
    <row r="2562" spans="7:8">
      <c r="G2562" s="58"/>
      <c r="H2562" s="114"/>
    </row>
    <row r="2563" spans="7:8">
      <c r="G2563" s="58"/>
      <c r="H2563" s="114"/>
    </row>
    <row r="2564" spans="7:8">
      <c r="G2564" s="58"/>
      <c r="H2564" s="114"/>
    </row>
    <row r="2565" spans="7:8">
      <c r="G2565" s="58"/>
      <c r="H2565" s="114"/>
    </row>
    <row r="2566" spans="7:8">
      <c r="G2566" s="58"/>
      <c r="H2566" s="114"/>
    </row>
    <row r="2567" spans="7:8">
      <c r="G2567" s="58"/>
      <c r="H2567" s="114"/>
    </row>
    <row r="2568" spans="7:8">
      <c r="G2568" s="58"/>
      <c r="H2568" s="114"/>
    </row>
    <row r="2569" spans="7:8">
      <c r="G2569" s="58"/>
      <c r="H2569" s="114"/>
    </row>
    <row r="2570" spans="7:8">
      <c r="G2570" s="58"/>
      <c r="H2570" s="114"/>
    </row>
    <row r="2571" spans="7:8">
      <c r="G2571" s="58"/>
      <c r="H2571" s="114"/>
    </row>
    <row r="2572" spans="7:8">
      <c r="G2572" s="58"/>
      <c r="H2572" s="114"/>
    </row>
    <row r="2573" spans="7:8">
      <c r="G2573" s="58"/>
      <c r="H2573" s="114"/>
    </row>
    <row r="2574" spans="7:8">
      <c r="G2574" s="58"/>
      <c r="H2574" s="114"/>
    </row>
    <row r="2575" spans="7:8">
      <c r="G2575" s="58"/>
      <c r="H2575" s="114"/>
    </row>
    <row r="2576" spans="7:8">
      <c r="G2576" s="58"/>
      <c r="H2576" s="114"/>
    </row>
    <row r="2577" spans="7:8">
      <c r="G2577" s="58"/>
      <c r="H2577" s="114"/>
    </row>
    <row r="2578" spans="7:8">
      <c r="G2578" s="58"/>
      <c r="H2578" s="114"/>
    </row>
    <row r="2579" spans="7:8">
      <c r="G2579" s="58"/>
      <c r="H2579" s="114"/>
    </row>
    <row r="2580" spans="7:8">
      <c r="G2580" s="58"/>
      <c r="H2580" s="114"/>
    </row>
    <row r="2581" spans="7:8">
      <c r="G2581" s="58"/>
      <c r="H2581" s="114"/>
    </row>
    <row r="2582" spans="7:8">
      <c r="G2582" s="58"/>
      <c r="H2582" s="114"/>
    </row>
    <row r="2583" spans="7:8">
      <c r="G2583" s="58"/>
      <c r="H2583" s="114"/>
    </row>
    <row r="2584" spans="7:8">
      <c r="G2584" s="58"/>
      <c r="H2584" s="114"/>
    </row>
    <row r="2585" spans="7:8">
      <c r="G2585" s="58"/>
      <c r="H2585" s="114"/>
    </row>
    <row r="2586" spans="7:8">
      <c r="G2586" s="58"/>
      <c r="H2586" s="114"/>
    </row>
    <row r="2587" spans="7:8">
      <c r="G2587" s="58"/>
      <c r="H2587" s="114"/>
    </row>
    <row r="2588" spans="7:8">
      <c r="G2588" s="58"/>
      <c r="H2588" s="114"/>
    </row>
    <row r="2589" spans="7:8">
      <c r="G2589" s="58"/>
      <c r="H2589" s="114"/>
    </row>
    <row r="2590" spans="7:8">
      <c r="G2590" s="58"/>
      <c r="H2590" s="114"/>
    </row>
    <row r="2591" spans="7:8">
      <c r="G2591" s="58"/>
      <c r="H2591" s="114"/>
    </row>
    <row r="2592" spans="7:8">
      <c r="G2592" s="58"/>
      <c r="H2592" s="114"/>
    </row>
    <row r="2593" spans="7:8">
      <c r="G2593" s="58"/>
      <c r="H2593" s="114"/>
    </row>
    <row r="2594" spans="7:8">
      <c r="G2594" s="58"/>
      <c r="H2594" s="114"/>
    </row>
    <row r="2595" spans="7:8">
      <c r="G2595" s="58"/>
      <c r="H2595" s="114"/>
    </row>
    <row r="2596" spans="7:8">
      <c r="G2596" s="58"/>
      <c r="H2596" s="114"/>
    </row>
    <row r="2597" spans="7:8">
      <c r="G2597" s="58"/>
      <c r="H2597" s="114"/>
    </row>
    <row r="2598" spans="7:8">
      <c r="G2598" s="58"/>
      <c r="H2598" s="114"/>
    </row>
    <row r="2599" spans="7:8">
      <c r="G2599" s="58"/>
      <c r="H2599" s="114"/>
    </row>
    <row r="2600" spans="7:8">
      <c r="G2600" s="58"/>
      <c r="H2600" s="114"/>
    </row>
    <row r="2601" spans="7:8">
      <c r="G2601" s="58"/>
      <c r="H2601" s="114"/>
    </row>
    <row r="2602" spans="7:8">
      <c r="G2602" s="58"/>
      <c r="H2602" s="114"/>
    </row>
    <row r="2603" spans="7:8">
      <c r="G2603" s="58"/>
      <c r="H2603" s="114"/>
    </row>
    <row r="2604" spans="7:8">
      <c r="G2604" s="58"/>
      <c r="H2604" s="114"/>
    </row>
    <row r="2605" spans="7:8">
      <c r="G2605" s="58"/>
      <c r="H2605" s="114"/>
    </row>
    <row r="2606" spans="7:8">
      <c r="G2606" s="58"/>
      <c r="H2606" s="114"/>
    </row>
    <row r="2607" spans="7:8">
      <c r="G2607" s="58"/>
      <c r="H2607" s="114"/>
    </row>
    <row r="2608" spans="7:8">
      <c r="G2608" s="58"/>
      <c r="H2608" s="114"/>
    </row>
    <row r="2609" spans="7:8">
      <c r="G2609" s="58"/>
      <c r="H2609" s="114"/>
    </row>
    <row r="2610" spans="7:8">
      <c r="G2610" s="58"/>
      <c r="H2610" s="114"/>
    </row>
    <row r="2611" spans="7:8">
      <c r="G2611" s="58"/>
      <c r="H2611" s="114"/>
    </row>
    <row r="2612" spans="7:8">
      <c r="G2612" s="58"/>
      <c r="H2612" s="114"/>
    </row>
    <row r="2613" spans="7:8">
      <c r="G2613" s="58"/>
      <c r="H2613" s="114"/>
    </row>
    <row r="2614" spans="7:8">
      <c r="G2614" s="58"/>
      <c r="H2614" s="114"/>
    </row>
    <row r="2615" spans="7:8">
      <c r="G2615" s="58"/>
      <c r="H2615" s="114"/>
    </row>
    <row r="2616" spans="7:8">
      <c r="G2616" s="58"/>
      <c r="H2616" s="114"/>
    </row>
    <row r="2617" spans="7:8">
      <c r="G2617" s="58"/>
      <c r="H2617" s="114"/>
    </row>
    <row r="2618" spans="7:8">
      <c r="G2618" s="58"/>
      <c r="H2618" s="114"/>
    </row>
    <row r="2619" spans="7:8">
      <c r="G2619" s="58"/>
      <c r="H2619" s="114"/>
    </row>
    <row r="2620" spans="7:8">
      <c r="G2620" s="58"/>
      <c r="H2620" s="114"/>
    </row>
    <row r="2621" spans="7:8">
      <c r="G2621" s="58"/>
      <c r="H2621" s="114"/>
    </row>
    <row r="2622" spans="7:8">
      <c r="G2622" s="58"/>
      <c r="H2622" s="114"/>
    </row>
    <row r="2623" spans="7:8">
      <c r="G2623" s="58"/>
      <c r="H2623" s="114"/>
    </row>
    <row r="2624" spans="7:8">
      <c r="G2624" s="58"/>
      <c r="H2624" s="114"/>
    </row>
    <row r="2625" spans="7:8">
      <c r="G2625" s="58"/>
      <c r="H2625" s="114"/>
    </row>
    <row r="2626" spans="7:8">
      <c r="G2626" s="58"/>
      <c r="H2626" s="114"/>
    </row>
    <row r="2627" spans="7:8">
      <c r="G2627" s="58"/>
      <c r="H2627" s="114"/>
    </row>
    <row r="2628" spans="7:8">
      <c r="G2628" s="58"/>
      <c r="H2628" s="114"/>
    </row>
    <row r="2629" spans="7:8">
      <c r="G2629" s="58"/>
      <c r="H2629" s="114"/>
    </row>
    <row r="2630" spans="7:8">
      <c r="G2630" s="58"/>
      <c r="H2630" s="114"/>
    </row>
    <row r="2631" spans="7:8">
      <c r="G2631" s="58"/>
      <c r="H2631" s="114"/>
    </row>
    <row r="2632" spans="7:8">
      <c r="G2632" s="58"/>
      <c r="H2632" s="114"/>
    </row>
    <row r="2633" spans="7:8">
      <c r="G2633" s="58"/>
      <c r="H2633" s="114"/>
    </row>
    <row r="2634" spans="7:8">
      <c r="G2634" s="58"/>
      <c r="H2634" s="114"/>
    </row>
    <row r="2635" spans="7:8">
      <c r="G2635" s="58"/>
      <c r="H2635" s="114"/>
    </row>
    <row r="2636" spans="7:8">
      <c r="G2636" s="58"/>
      <c r="H2636" s="114"/>
    </row>
    <row r="2637" spans="7:8">
      <c r="G2637" s="58"/>
      <c r="H2637" s="114"/>
    </row>
    <row r="2638" spans="7:8">
      <c r="G2638" s="58"/>
      <c r="H2638" s="114"/>
    </row>
    <row r="2639" spans="7:8">
      <c r="G2639" s="58"/>
      <c r="H2639" s="114"/>
    </row>
    <row r="2640" spans="7:8">
      <c r="G2640" s="58"/>
      <c r="H2640" s="114"/>
    </row>
    <row r="2641" spans="7:8">
      <c r="G2641" s="58"/>
      <c r="H2641" s="114"/>
    </row>
    <row r="2642" spans="7:8">
      <c r="G2642" s="58"/>
      <c r="H2642" s="114"/>
    </row>
    <row r="2643" spans="7:8">
      <c r="G2643" s="58"/>
      <c r="H2643" s="114"/>
    </row>
    <row r="2644" spans="7:8">
      <c r="G2644" s="58"/>
      <c r="H2644" s="114"/>
    </row>
    <row r="2645" spans="7:8">
      <c r="G2645" s="58"/>
      <c r="H2645" s="114"/>
    </row>
    <row r="2646" spans="7:8">
      <c r="G2646" s="58"/>
      <c r="H2646" s="114"/>
    </row>
    <row r="2647" spans="7:8">
      <c r="G2647" s="58"/>
      <c r="H2647" s="114"/>
    </row>
    <row r="2648" spans="7:8">
      <c r="G2648" s="58"/>
      <c r="H2648" s="114"/>
    </row>
    <row r="2649" spans="7:8">
      <c r="G2649" s="58"/>
      <c r="H2649" s="114"/>
    </row>
    <row r="2650" spans="7:8">
      <c r="G2650" s="58"/>
      <c r="H2650" s="114"/>
    </row>
    <row r="2651" spans="7:8">
      <c r="G2651" s="58"/>
      <c r="H2651" s="114"/>
    </row>
    <row r="2652" spans="7:8">
      <c r="G2652" s="58"/>
      <c r="H2652" s="114"/>
    </row>
    <row r="2653" spans="7:8">
      <c r="G2653" s="58"/>
      <c r="H2653" s="114"/>
    </row>
    <row r="2654" spans="7:8">
      <c r="G2654" s="58"/>
      <c r="H2654" s="114"/>
    </row>
    <row r="2655" spans="7:8">
      <c r="G2655" s="58"/>
      <c r="H2655" s="114"/>
    </row>
    <row r="2656" spans="7:8">
      <c r="G2656" s="58"/>
      <c r="H2656" s="114"/>
    </row>
    <row r="2657" spans="7:8">
      <c r="G2657" s="58"/>
      <c r="H2657" s="114"/>
    </row>
    <row r="2658" spans="7:8">
      <c r="G2658" s="58"/>
      <c r="H2658" s="114"/>
    </row>
    <row r="2659" spans="7:8">
      <c r="G2659" s="58"/>
      <c r="H2659" s="114"/>
    </row>
    <row r="2660" spans="7:8">
      <c r="G2660" s="58"/>
      <c r="H2660" s="114"/>
    </row>
    <row r="2661" spans="7:8">
      <c r="G2661" s="58"/>
      <c r="H2661" s="114"/>
    </row>
    <row r="2662" spans="7:8">
      <c r="G2662" s="58"/>
      <c r="H2662" s="114"/>
    </row>
    <row r="2663" spans="7:8">
      <c r="G2663" s="58"/>
      <c r="H2663" s="114"/>
    </row>
    <row r="2664" spans="7:8">
      <c r="G2664" s="58"/>
      <c r="H2664" s="114"/>
    </row>
    <row r="2665" spans="7:8">
      <c r="G2665" s="58"/>
      <c r="H2665" s="114"/>
    </row>
    <row r="2666" spans="7:8">
      <c r="G2666" s="58"/>
      <c r="H2666" s="114"/>
    </row>
    <row r="2667" spans="7:8">
      <c r="G2667" s="58"/>
      <c r="H2667" s="114"/>
    </row>
    <row r="2668" spans="7:8">
      <c r="G2668" s="58"/>
      <c r="H2668" s="114"/>
    </row>
    <row r="2669" spans="7:8">
      <c r="G2669" s="58"/>
      <c r="H2669" s="114"/>
    </row>
    <row r="2670" spans="7:8">
      <c r="G2670" s="58"/>
      <c r="H2670" s="114"/>
    </row>
    <row r="2671" spans="7:8">
      <c r="G2671" s="58"/>
      <c r="H2671" s="114"/>
    </row>
    <row r="2672" spans="7:8">
      <c r="G2672" s="58"/>
      <c r="H2672" s="114"/>
    </row>
    <row r="2673" spans="7:8">
      <c r="G2673" s="58"/>
      <c r="H2673" s="114"/>
    </row>
    <row r="2674" spans="7:8">
      <c r="G2674" s="58"/>
      <c r="H2674" s="114"/>
    </row>
    <row r="2675" spans="7:8">
      <c r="G2675" s="58"/>
      <c r="H2675" s="114"/>
    </row>
    <row r="2676" spans="7:8">
      <c r="G2676" s="58"/>
      <c r="H2676" s="114"/>
    </row>
    <row r="2677" spans="7:8">
      <c r="G2677" s="58"/>
      <c r="H2677" s="114"/>
    </row>
    <row r="2678" spans="7:8">
      <c r="G2678" s="58"/>
      <c r="H2678" s="114"/>
    </row>
    <row r="2679" spans="7:8">
      <c r="G2679" s="58"/>
      <c r="H2679" s="114"/>
    </row>
    <row r="2680" spans="7:8">
      <c r="G2680" s="58"/>
      <c r="H2680" s="114"/>
    </row>
    <row r="2681" spans="7:8">
      <c r="G2681" s="58"/>
      <c r="H2681" s="114"/>
    </row>
    <row r="2682" spans="7:8">
      <c r="G2682" s="58"/>
      <c r="H2682" s="114"/>
    </row>
    <row r="2683" spans="7:8">
      <c r="G2683" s="58"/>
      <c r="H2683" s="114"/>
    </row>
    <row r="2684" spans="7:8">
      <c r="G2684" s="58"/>
      <c r="H2684" s="114"/>
    </row>
    <row r="2685" spans="7:8">
      <c r="G2685" s="58"/>
      <c r="H2685" s="114"/>
    </row>
    <row r="2686" spans="7:8">
      <c r="G2686" s="58"/>
      <c r="H2686" s="114"/>
    </row>
    <row r="2687" spans="7:8">
      <c r="G2687" s="58"/>
      <c r="H2687" s="114"/>
    </row>
    <row r="2688" spans="7:8">
      <c r="G2688" s="58"/>
      <c r="H2688" s="114"/>
    </row>
    <row r="2689" spans="7:8">
      <c r="G2689" s="58"/>
      <c r="H2689" s="114"/>
    </row>
    <row r="2690" spans="7:8">
      <c r="G2690" s="58"/>
      <c r="H2690" s="114"/>
    </row>
    <row r="2691" spans="7:8">
      <c r="G2691" s="58"/>
      <c r="H2691" s="114"/>
    </row>
    <row r="2692" spans="7:8">
      <c r="G2692" s="58"/>
      <c r="H2692" s="114"/>
    </row>
    <row r="2693" spans="7:8">
      <c r="G2693" s="58"/>
      <c r="H2693" s="114"/>
    </row>
    <row r="2694" spans="7:8">
      <c r="G2694" s="58"/>
      <c r="H2694" s="114"/>
    </row>
    <row r="2695" spans="7:8">
      <c r="G2695" s="58"/>
      <c r="H2695" s="114"/>
    </row>
    <row r="2696" spans="7:8">
      <c r="G2696" s="58"/>
      <c r="H2696" s="114"/>
    </row>
    <row r="2697" spans="7:8">
      <c r="G2697" s="58"/>
      <c r="H2697" s="114"/>
    </row>
    <row r="2698" spans="7:8">
      <c r="G2698" s="58"/>
      <c r="H2698" s="114"/>
    </row>
    <row r="2699" spans="7:8">
      <c r="G2699" s="58"/>
      <c r="H2699" s="114"/>
    </row>
    <row r="2700" spans="7:8">
      <c r="G2700" s="58"/>
      <c r="H2700" s="114"/>
    </row>
    <row r="2701" spans="7:8">
      <c r="G2701" s="58"/>
      <c r="H2701" s="114"/>
    </row>
    <row r="2702" spans="7:8">
      <c r="G2702" s="58"/>
      <c r="H2702" s="114"/>
    </row>
    <row r="2703" spans="7:8">
      <c r="G2703" s="58"/>
      <c r="H2703" s="114"/>
    </row>
    <row r="2704" spans="7:8">
      <c r="G2704" s="58"/>
      <c r="H2704" s="114"/>
    </row>
    <row r="2705" spans="7:8">
      <c r="G2705" s="58"/>
      <c r="H2705" s="114"/>
    </row>
    <row r="2706" spans="7:8">
      <c r="G2706" s="58"/>
      <c r="H2706" s="114"/>
    </row>
    <row r="2707" spans="7:8">
      <c r="G2707" s="58"/>
      <c r="H2707" s="114"/>
    </row>
    <row r="2708" spans="7:8">
      <c r="G2708" s="58"/>
      <c r="H2708" s="114"/>
    </row>
    <row r="2709" spans="7:8">
      <c r="G2709" s="58"/>
      <c r="H2709" s="114"/>
    </row>
    <row r="2710" spans="7:8">
      <c r="G2710" s="58"/>
      <c r="H2710" s="114"/>
    </row>
    <row r="2711" spans="7:8">
      <c r="G2711" s="58"/>
      <c r="H2711" s="114"/>
    </row>
    <row r="2712" spans="7:8">
      <c r="G2712" s="58"/>
      <c r="H2712" s="114"/>
    </row>
    <row r="2713" spans="7:8">
      <c r="G2713" s="58"/>
      <c r="H2713" s="114"/>
    </row>
    <row r="2714" spans="7:8">
      <c r="G2714" s="58"/>
      <c r="H2714" s="114"/>
    </row>
    <row r="2715" spans="7:8">
      <c r="G2715" s="58"/>
      <c r="H2715" s="114"/>
    </row>
    <row r="2716" spans="7:8">
      <c r="G2716" s="58"/>
      <c r="H2716" s="114"/>
    </row>
    <row r="2717" spans="7:8">
      <c r="G2717" s="58"/>
      <c r="H2717" s="114"/>
    </row>
    <row r="2718" spans="7:8">
      <c r="G2718" s="58"/>
      <c r="H2718" s="114"/>
    </row>
    <row r="2719" spans="7:8">
      <c r="G2719" s="58"/>
      <c r="H2719" s="114"/>
    </row>
    <row r="2720" spans="7:8">
      <c r="G2720" s="58"/>
      <c r="H2720" s="114"/>
    </row>
    <row r="2721" spans="7:8">
      <c r="G2721" s="58"/>
      <c r="H2721" s="114"/>
    </row>
    <row r="2722" spans="7:8">
      <c r="G2722" s="58"/>
      <c r="H2722" s="114"/>
    </row>
    <row r="2723" spans="7:8">
      <c r="G2723" s="58"/>
      <c r="H2723" s="114"/>
    </row>
    <row r="2724" spans="7:8">
      <c r="G2724" s="58"/>
      <c r="H2724" s="114"/>
    </row>
    <row r="2725" spans="7:8">
      <c r="G2725" s="58"/>
      <c r="H2725" s="114"/>
    </row>
    <row r="2726" spans="7:8">
      <c r="G2726" s="58"/>
      <c r="H2726" s="114"/>
    </row>
    <row r="2727" spans="7:8">
      <c r="G2727" s="58"/>
      <c r="H2727" s="114"/>
    </row>
    <row r="2728" spans="7:8">
      <c r="G2728" s="58"/>
      <c r="H2728" s="114"/>
    </row>
    <row r="2729" spans="7:8">
      <c r="G2729" s="58"/>
      <c r="H2729" s="114"/>
    </row>
    <row r="2730" spans="7:8">
      <c r="G2730" s="58"/>
      <c r="H2730" s="114"/>
    </row>
    <row r="2731" spans="7:8">
      <c r="G2731" s="58"/>
      <c r="H2731" s="114"/>
    </row>
    <row r="2732" spans="7:8">
      <c r="G2732" s="58"/>
      <c r="H2732" s="114"/>
    </row>
    <row r="2733" spans="7:8">
      <c r="G2733" s="58"/>
      <c r="H2733" s="114"/>
    </row>
    <row r="2734" spans="7:8">
      <c r="G2734" s="58"/>
      <c r="H2734" s="114"/>
    </row>
    <row r="2735" spans="7:8">
      <c r="G2735" s="58"/>
      <c r="H2735" s="114"/>
    </row>
    <row r="2736" spans="7:8">
      <c r="G2736" s="58"/>
      <c r="H2736" s="114"/>
    </row>
    <row r="2737" spans="7:8">
      <c r="G2737" s="58"/>
      <c r="H2737" s="114"/>
    </row>
    <row r="2738" spans="7:8">
      <c r="G2738" s="58"/>
      <c r="H2738" s="114"/>
    </row>
    <row r="2739" spans="7:8">
      <c r="G2739" s="58"/>
      <c r="H2739" s="114"/>
    </row>
    <row r="2740" spans="7:8">
      <c r="G2740" s="58"/>
      <c r="H2740" s="114"/>
    </row>
    <row r="2741" spans="7:8">
      <c r="G2741" s="58"/>
      <c r="H2741" s="114"/>
    </row>
    <row r="2742" spans="7:8">
      <c r="G2742" s="58"/>
      <c r="H2742" s="114"/>
    </row>
    <row r="2743" spans="7:8">
      <c r="G2743" s="58"/>
      <c r="H2743" s="114"/>
    </row>
    <row r="2744" spans="7:8">
      <c r="G2744" s="58"/>
      <c r="H2744" s="114"/>
    </row>
    <row r="2745" spans="7:8">
      <c r="G2745" s="58"/>
      <c r="H2745" s="114"/>
    </row>
    <row r="2746" spans="7:8">
      <c r="G2746" s="58"/>
      <c r="H2746" s="114"/>
    </row>
    <row r="2747" spans="7:8">
      <c r="G2747" s="58"/>
      <c r="H2747" s="114"/>
    </row>
    <row r="2748" spans="7:8">
      <c r="G2748" s="58"/>
      <c r="H2748" s="114"/>
    </row>
    <row r="2749" spans="7:8">
      <c r="G2749" s="58"/>
      <c r="H2749" s="114"/>
    </row>
    <row r="2750" spans="7:8">
      <c r="G2750" s="58"/>
      <c r="H2750" s="114"/>
    </row>
    <row r="2751" spans="7:8">
      <c r="G2751" s="58"/>
      <c r="H2751" s="114"/>
    </row>
    <row r="2752" spans="7:8">
      <c r="G2752" s="58"/>
      <c r="H2752" s="114"/>
    </row>
    <row r="2753" spans="7:8">
      <c r="G2753" s="58"/>
      <c r="H2753" s="114"/>
    </row>
    <row r="2754" spans="7:8">
      <c r="G2754" s="58"/>
      <c r="H2754" s="114"/>
    </row>
    <row r="2755" spans="7:8">
      <c r="G2755" s="58"/>
      <c r="H2755" s="114"/>
    </row>
    <row r="2756" spans="7:8">
      <c r="G2756" s="58"/>
      <c r="H2756" s="114"/>
    </row>
    <row r="2757" spans="7:8">
      <c r="G2757" s="58"/>
      <c r="H2757" s="114"/>
    </row>
    <row r="2758" spans="7:8">
      <c r="G2758" s="58"/>
      <c r="H2758" s="114"/>
    </row>
    <row r="2759" spans="7:8">
      <c r="G2759" s="58"/>
      <c r="H2759" s="114"/>
    </row>
    <row r="2760" spans="7:8">
      <c r="G2760" s="58"/>
      <c r="H2760" s="114"/>
    </row>
    <row r="2761" spans="7:8">
      <c r="G2761" s="58"/>
      <c r="H2761" s="114"/>
    </row>
    <row r="2762" spans="7:8">
      <c r="G2762" s="58"/>
      <c r="H2762" s="114"/>
    </row>
    <row r="2763" spans="7:8">
      <c r="G2763" s="58"/>
      <c r="H2763" s="114"/>
    </row>
    <row r="2764" spans="7:8">
      <c r="G2764" s="58"/>
      <c r="H2764" s="114"/>
    </row>
    <row r="2765" spans="7:8">
      <c r="G2765" s="58"/>
      <c r="H2765" s="114"/>
    </row>
    <row r="2766" spans="7:8">
      <c r="G2766" s="58"/>
      <c r="H2766" s="114"/>
    </row>
    <row r="2767" spans="7:8">
      <c r="G2767" s="58"/>
      <c r="H2767" s="114"/>
    </row>
    <row r="2768" spans="7:8">
      <c r="G2768" s="58"/>
      <c r="H2768" s="114"/>
    </row>
    <row r="2769" spans="7:8">
      <c r="G2769" s="58"/>
      <c r="H2769" s="114"/>
    </row>
    <row r="2770" spans="7:8">
      <c r="G2770" s="58"/>
      <c r="H2770" s="114"/>
    </row>
    <row r="2771" spans="7:8">
      <c r="G2771" s="58"/>
      <c r="H2771" s="114"/>
    </row>
    <row r="2772" spans="7:8">
      <c r="G2772" s="58"/>
      <c r="H2772" s="114"/>
    </row>
    <row r="2773" spans="7:8">
      <c r="G2773" s="58"/>
      <c r="H2773" s="114"/>
    </row>
    <row r="2774" spans="7:8">
      <c r="G2774" s="58"/>
      <c r="H2774" s="114"/>
    </row>
    <row r="2775" spans="7:8">
      <c r="G2775" s="58"/>
      <c r="H2775" s="114"/>
    </row>
    <row r="2776" spans="7:8">
      <c r="G2776" s="58"/>
      <c r="H2776" s="114"/>
    </row>
    <row r="2777" spans="7:8">
      <c r="G2777" s="58"/>
      <c r="H2777" s="114"/>
    </row>
    <row r="2778" spans="7:8">
      <c r="G2778" s="58"/>
      <c r="H2778" s="114"/>
    </row>
    <row r="2779" spans="7:8">
      <c r="G2779" s="58"/>
      <c r="H2779" s="114"/>
    </row>
    <row r="2780" spans="7:8">
      <c r="G2780" s="58"/>
      <c r="H2780" s="114"/>
    </row>
    <row r="2781" spans="7:8">
      <c r="G2781" s="58"/>
      <c r="H2781" s="114"/>
    </row>
    <row r="2782" spans="7:8">
      <c r="G2782" s="58"/>
      <c r="H2782" s="114"/>
    </row>
    <row r="2783" spans="7:8">
      <c r="G2783" s="58"/>
      <c r="H2783" s="114"/>
    </row>
    <row r="2784" spans="7:8">
      <c r="G2784" s="58"/>
      <c r="H2784" s="114"/>
    </row>
    <row r="2785" spans="7:8">
      <c r="G2785" s="58"/>
      <c r="H2785" s="114"/>
    </row>
    <row r="2786" spans="7:8">
      <c r="G2786" s="58"/>
      <c r="H2786" s="114"/>
    </row>
    <row r="2787" spans="7:8">
      <c r="G2787" s="58"/>
      <c r="H2787" s="114"/>
    </row>
    <row r="2788" spans="7:8">
      <c r="G2788" s="58"/>
      <c r="H2788" s="114"/>
    </row>
    <row r="2789" spans="7:8">
      <c r="G2789" s="58"/>
      <c r="H2789" s="114"/>
    </row>
    <row r="2790" spans="7:8">
      <c r="G2790" s="58"/>
      <c r="H2790" s="114"/>
    </row>
    <row r="2791" spans="7:8">
      <c r="G2791" s="58"/>
      <c r="H2791" s="114"/>
    </row>
    <row r="2792" spans="7:8">
      <c r="G2792" s="58"/>
      <c r="H2792" s="114"/>
    </row>
    <row r="2793" spans="7:8">
      <c r="G2793" s="58"/>
      <c r="H2793" s="114"/>
    </row>
    <row r="2794" spans="7:8">
      <c r="G2794" s="58"/>
      <c r="H2794" s="114"/>
    </row>
    <row r="2795" spans="7:8">
      <c r="G2795" s="58"/>
      <c r="H2795" s="114"/>
    </row>
    <row r="2796" spans="7:8">
      <c r="G2796" s="58"/>
      <c r="H2796" s="114"/>
    </row>
    <row r="2797" spans="7:8">
      <c r="G2797" s="58"/>
      <c r="H2797" s="114"/>
    </row>
    <row r="2798" spans="7:8">
      <c r="G2798" s="58"/>
      <c r="H2798" s="114"/>
    </row>
    <row r="2799" spans="7:8">
      <c r="G2799" s="58"/>
      <c r="H2799" s="114"/>
    </row>
    <row r="2800" spans="7:8">
      <c r="G2800" s="58"/>
      <c r="H2800" s="114"/>
    </row>
    <row r="2801" spans="7:8">
      <c r="G2801" s="58"/>
      <c r="H2801" s="114"/>
    </row>
    <row r="2802" spans="7:8">
      <c r="G2802" s="58"/>
      <c r="H2802" s="114"/>
    </row>
    <row r="2803" spans="7:8">
      <c r="G2803" s="58"/>
      <c r="H2803" s="114"/>
    </row>
    <row r="2804" spans="7:8">
      <c r="G2804" s="58"/>
      <c r="H2804" s="114"/>
    </row>
    <row r="2805" spans="7:8">
      <c r="G2805" s="58"/>
      <c r="H2805" s="114"/>
    </row>
    <row r="2806" spans="7:8">
      <c r="G2806" s="58"/>
      <c r="H2806" s="114"/>
    </row>
    <row r="2807" spans="7:8">
      <c r="G2807" s="58"/>
      <c r="H2807" s="114"/>
    </row>
    <row r="2808" spans="7:8">
      <c r="G2808" s="58"/>
      <c r="H2808" s="114"/>
    </row>
    <row r="2809" spans="7:8">
      <c r="G2809" s="58"/>
      <c r="H2809" s="114"/>
    </row>
    <row r="2810" spans="7:8">
      <c r="G2810" s="58"/>
      <c r="H2810" s="114"/>
    </row>
    <row r="2811" spans="7:8">
      <c r="G2811" s="58"/>
      <c r="H2811" s="114"/>
    </row>
    <row r="2812" spans="7:8">
      <c r="G2812" s="58"/>
      <c r="H2812" s="114"/>
    </row>
    <row r="2813" spans="7:8">
      <c r="G2813" s="58"/>
      <c r="H2813" s="114"/>
    </row>
    <row r="2814" spans="7:8">
      <c r="G2814" s="58"/>
      <c r="H2814" s="114"/>
    </row>
    <row r="2815" spans="7:8">
      <c r="G2815" s="58"/>
      <c r="H2815" s="114"/>
    </row>
    <row r="2816" spans="7:8">
      <c r="G2816" s="58"/>
      <c r="H2816" s="114"/>
    </row>
    <row r="2817" spans="7:8">
      <c r="G2817" s="58"/>
      <c r="H2817" s="114"/>
    </row>
    <row r="2818" spans="7:8">
      <c r="G2818" s="58"/>
      <c r="H2818" s="114"/>
    </row>
    <row r="2819" spans="7:8">
      <c r="G2819" s="58"/>
      <c r="H2819" s="114"/>
    </row>
    <row r="2820" spans="7:8">
      <c r="G2820" s="58"/>
      <c r="H2820" s="114"/>
    </row>
    <row r="2821" spans="7:8">
      <c r="G2821" s="58"/>
      <c r="H2821" s="114"/>
    </row>
    <row r="2822" spans="7:8">
      <c r="G2822" s="58"/>
      <c r="H2822" s="114"/>
    </row>
    <row r="2823" spans="7:8">
      <c r="G2823" s="58"/>
      <c r="H2823" s="114"/>
    </row>
    <row r="2824" spans="7:8">
      <c r="G2824" s="58"/>
      <c r="H2824" s="114"/>
    </row>
    <row r="2825" spans="7:8">
      <c r="G2825" s="58"/>
      <c r="H2825" s="114"/>
    </row>
    <row r="2826" spans="7:8">
      <c r="G2826" s="58"/>
      <c r="H2826" s="114"/>
    </row>
    <row r="2827" spans="7:8">
      <c r="G2827" s="58"/>
      <c r="H2827" s="114"/>
    </row>
    <row r="2828" spans="7:8">
      <c r="G2828" s="58"/>
      <c r="H2828" s="114"/>
    </row>
    <row r="2829" spans="7:8">
      <c r="G2829" s="58"/>
      <c r="H2829" s="114"/>
    </row>
    <row r="2830" spans="7:8">
      <c r="G2830" s="58"/>
      <c r="H2830" s="114"/>
    </row>
    <row r="2831" spans="7:8">
      <c r="G2831" s="58"/>
      <c r="H2831" s="114"/>
    </row>
    <row r="2832" spans="7:8">
      <c r="G2832" s="58"/>
      <c r="H2832" s="114"/>
    </row>
    <row r="2833" spans="7:8">
      <c r="G2833" s="58"/>
      <c r="H2833" s="114"/>
    </row>
    <row r="2834" spans="7:8">
      <c r="G2834" s="58"/>
      <c r="H2834" s="114"/>
    </row>
    <row r="2835" spans="7:8">
      <c r="G2835" s="58"/>
      <c r="H2835" s="114"/>
    </row>
    <row r="2836" spans="7:8">
      <c r="G2836" s="58"/>
      <c r="H2836" s="114"/>
    </row>
    <row r="2837" spans="7:8">
      <c r="G2837" s="58"/>
      <c r="H2837" s="114"/>
    </row>
    <row r="2838" spans="7:8">
      <c r="G2838" s="58"/>
      <c r="H2838" s="114"/>
    </row>
    <row r="2839" spans="7:8">
      <c r="G2839" s="58"/>
      <c r="H2839" s="114"/>
    </row>
    <row r="2840" spans="7:8">
      <c r="G2840" s="58"/>
      <c r="H2840" s="114"/>
    </row>
    <row r="2841" spans="7:8">
      <c r="G2841" s="58"/>
      <c r="H2841" s="114"/>
    </row>
    <row r="2842" spans="7:8">
      <c r="G2842" s="58"/>
      <c r="H2842" s="114"/>
    </row>
    <row r="2843" spans="7:8">
      <c r="G2843" s="58"/>
      <c r="H2843" s="114"/>
    </row>
    <row r="2844" spans="7:8">
      <c r="G2844" s="58"/>
      <c r="H2844" s="114"/>
    </row>
    <row r="2845" spans="7:8">
      <c r="G2845" s="58"/>
      <c r="H2845" s="114"/>
    </row>
    <row r="2846" spans="7:8">
      <c r="G2846" s="58"/>
      <c r="H2846" s="114"/>
    </row>
    <row r="2847" spans="7:8">
      <c r="G2847" s="58"/>
      <c r="H2847" s="114"/>
    </row>
    <row r="2848" spans="7:8">
      <c r="G2848" s="58"/>
      <c r="H2848" s="114"/>
    </row>
    <row r="2849" spans="7:8">
      <c r="G2849" s="58"/>
      <c r="H2849" s="114"/>
    </row>
    <row r="2850" spans="7:8">
      <c r="G2850" s="58"/>
      <c r="H2850" s="114"/>
    </row>
    <row r="2851" spans="7:8">
      <c r="G2851" s="58"/>
      <c r="H2851" s="114"/>
    </row>
    <row r="2852" spans="7:8">
      <c r="G2852" s="58"/>
      <c r="H2852" s="114"/>
    </row>
    <row r="2853" spans="7:8">
      <c r="G2853" s="58"/>
      <c r="H2853" s="114"/>
    </row>
    <row r="2854" spans="7:8">
      <c r="G2854" s="58"/>
      <c r="H2854" s="114"/>
    </row>
    <row r="2855" spans="7:8">
      <c r="G2855" s="58"/>
      <c r="H2855" s="114"/>
    </row>
    <row r="2856" spans="7:8">
      <c r="G2856" s="58"/>
      <c r="H2856" s="114"/>
    </row>
    <row r="2857" spans="7:8">
      <c r="G2857" s="58"/>
      <c r="H2857" s="114"/>
    </row>
    <row r="2858" spans="7:8">
      <c r="G2858" s="58"/>
      <c r="H2858" s="114"/>
    </row>
    <row r="2859" spans="7:8">
      <c r="G2859" s="58"/>
      <c r="H2859" s="114"/>
    </row>
    <row r="2860" spans="7:8">
      <c r="G2860" s="58"/>
      <c r="H2860" s="114"/>
    </row>
    <row r="2861" spans="7:8">
      <c r="G2861" s="58"/>
      <c r="H2861" s="114"/>
    </row>
    <row r="2862" spans="7:8">
      <c r="G2862" s="58"/>
      <c r="H2862" s="114"/>
    </row>
    <row r="2863" spans="7:8">
      <c r="G2863" s="58"/>
      <c r="H2863" s="114"/>
    </row>
    <row r="2864" spans="7:8">
      <c r="G2864" s="58"/>
      <c r="H2864" s="114"/>
    </row>
    <row r="2865" spans="7:8">
      <c r="G2865" s="58"/>
      <c r="H2865" s="114"/>
    </row>
    <row r="2866" spans="7:8">
      <c r="G2866" s="58"/>
      <c r="H2866" s="114"/>
    </row>
    <row r="2867" spans="7:8">
      <c r="G2867" s="58"/>
      <c r="H2867" s="114"/>
    </row>
    <row r="2868" spans="7:8">
      <c r="G2868" s="58"/>
      <c r="H2868" s="114"/>
    </row>
    <row r="2869" spans="7:8">
      <c r="G2869" s="58"/>
      <c r="H2869" s="114"/>
    </row>
    <row r="2870" spans="7:8">
      <c r="G2870" s="58"/>
      <c r="H2870" s="114"/>
    </row>
    <row r="2871" spans="7:8">
      <c r="G2871" s="58"/>
      <c r="H2871" s="114"/>
    </row>
    <row r="2872" spans="7:8">
      <c r="G2872" s="58"/>
      <c r="H2872" s="114"/>
    </row>
    <row r="2873" spans="7:8">
      <c r="G2873" s="58"/>
      <c r="H2873" s="114"/>
    </row>
    <row r="2874" spans="7:8">
      <c r="G2874" s="58"/>
      <c r="H2874" s="114"/>
    </row>
    <row r="2875" spans="7:8">
      <c r="G2875" s="58"/>
      <c r="H2875" s="114"/>
    </row>
    <row r="2876" spans="7:8">
      <c r="G2876" s="58"/>
      <c r="H2876" s="114"/>
    </row>
    <row r="2877" spans="7:8">
      <c r="G2877" s="58"/>
      <c r="H2877" s="114"/>
    </row>
    <row r="2878" spans="7:8">
      <c r="G2878" s="58"/>
      <c r="H2878" s="114"/>
    </row>
    <row r="2879" spans="7:8">
      <c r="G2879" s="58"/>
      <c r="H2879" s="114"/>
    </row>
    <row r="2880" spans="7:8">
      <c r="G2880" s="58"/>
      <c r="H2880" s="114"/>
    </row>
    <row r="2881" spans="7:8">
      <c r="G2881" s="58"/>
      <c r="H2881" s="114"/>
    </row>
    <row r="2882" spans="7:8">
      <c r="G2882" s="58"/>
      <c r="H2882" s="114"/>
    </row>
    <row r="2883" spans="7:8">
      <c r="G2883" s="58"/>
      <c r="H2883" s="114"/>
    </row>
    <row r="2884" spans="7:8">
      <c r="G2884" s="58"/>
      <c r="H2884" s="114"/>
    </row>
    <row r="2885" spans="7:8">
      <c r="G2885" s="58"/>
      <c r="H2885" s="114"/>
    </row>
    <row r="2886" spans="7:8">
      <c r="G2886" s="58"/>
      <c r="H2886" s="114"/>
    </row>
    <row r="2887" spans="7:8">
      <c r="G2887" s="58"/>
      <c r="H2887" s="114"/>
    </row>
    <row r="2888" spans="7:8">
      <c r="G2888" s="58"/>
      <c r="H2888" s="114"/>
    </row>
    <row r="2889" spans="7:8">
      <c r="G2889" s="58"/>
      <c r="H2889" s="114"/>
    </row>
    <row r="2890" spans="7:8">
      <c r="G2890" s="58"/>
      <c r="H2890" s="114"/>
    </row>
    <row r="2891" spans="7:8">
      <c r="G2891" s="58"/>
      <c r="H2891" s="114"/>
    </row>
    <row r="2892" spans="7:8">
      <c r="G2892" s="58"/>
      <c r="H2892" s="114"/>
    </row>
    <row r="2893" spans="7:8">
      <c r="G2893" s="58"/>
      <c r="H2893" s="114"/>
    </row>
    <row r="2894" spans="7:8">
      <c r="G2894" s="58"/>
      <c r="H2894" s="114"/>
    </row>
    <row r="2895" spans="7:8">
      <c r="G2895" s="58"/>
      <c r="H2895" s="114"/>
    </row>
    <row r="2896" spans="7:8">
      <c r="G2896" s="58"/>
      <c r="H2896" s="114"/>
    </row>
    <row r="2897" spans="7:8">
      <c r="G2897" s="58"/>
      <c r="H2897" s="114"/>
    </row>
    <row r="2898" spans="7:8">
      <c r="G2898" s="58"/>
      <c r="H2898" s="114"/>
    </row>
    <row r="2899" spans="7:8">
      <c r="G2899" s="58"/>
      <c r="H2899" s="114"/>
    </row>
    <row r="2900" spans="7:8">
      <c r="G2900" s="58"/>
      <c r="H2900" s="114"/>
    </row>
    <row r="2901" spans="7:8">
      <c r="G2901" s="58"/>
      <c r="H2901" s="114"/>
    </row>
    <row r="2902" spans="7:8">
      <c r="G2902" s="58"/>
      <c r="H2902" s="114"/>
    </row>
    <row r="2903" spans="7:8">
      <c r="G2903" s="58"/>
      <c r="H2903" s="114"/>
    </row>
    <row r="2904" spans="7:8">
      <c r="G2904" s="58"/>
      <c r="H2904" s="114"/>
    </row>
    <row r="2905" spans="7:8">
      <c r="G2905" s="58"/>
      <c r="H2905" s="114"/>
    </row>
    <row r="2906" spans="7:8">
      <c r="G2906" s="58"/>
      <c r="H2906" s="114"/>
    </row>
    <row r="2907" spans="7:8">
      <c r="G2907" s="58"/>
      <c r="H2907" s="114"/>
    </row>
    <row r="2908" spans="7:8">
      <c r="G2908" s="58"/>
      <c r="H2908" s="114"/>
    </row>
    <row r="2909" spans="7:8">
      <c r="G2909" s="58"/>
      <c r="H2909" s="114"/>
    </row>
    <row r="2910" spans="7:8">
      <c r="G2910" s="58"/>
      <c r="H2910" s="114"/>
    </row>
    <row r="2911" spans="7:8">
      <c r="G2911" s="58"/>
      <c r="H2911" s="114"/>
    </row>
    <row r="2912" spans="7:8">
      <c r="G2912" s="58"/>
      <c r="H2912" s="114"/>
    </row>
    <row r="2913" spans="7:8">
      <c r="G2913" s="58"/>
      <c r="H2913" s="114"/>
    </row>
    <row r="2914" spans="7:8">
      <c r="G2914" s="58"/>
      <c r="H2914" s="114"/>
    </row>
    <row r="2915" spans="7:8">
      <c r="G2915" s="58"/>
      <c r="H2915" s="114"/>
    </row>
    <row r="2916" spans="7:8">
      <c r="G2916" s="58"/>
      <c r="H2916" s="114"/>
    </row>
    <row r="2917" spans="7:8">
      <c r="G2917" s="58"/>
      <c r="H2917" s="114"/>
    </row>
    <row r="2918" spans="7:8">
      <c r="G2918" s="58"/>
      <c r="H2918" s="114"/>
    </row>
    <row r="2919" spans="7:8">
      <c r="G2919" s="58"/>
      <c r="H2919" s="114"/>
    </row>
    <row r="2920" spans="7:8">
      <c r="G2920" s="58"/>
      <c r="H2920" s="114"/>
    </row>
    <row r="2921" spans="7:8">
      <c r="G2921" s="58"/>
      <c r="H2921" s="114"/>
    </row>
    <row r="2922" spans="7:8">
      <c r="G2922" s="58"/>
      <c r="H2922" s="114"/>
    </row>
    <row r="2923" spans="7:8">
      <c r="G2923" s="58"/>
      <c r="H2923" s="114"/>
    </row>
    <row r="2924" spans="7:8">
      <c r="G2924" s="58"/>
      <c r="H2924" s="114"/>
    </row>
    <row r="2925" spans="7:8">
      <c r="G2925" s="58"/>
      <c r="H2925" s="114"/>
    </row>
    <row r="2926" spans="7:8">
      <c r="G2926" s="58"/>
      <c r="H2926" s="114"/>
    </row>
    <row r="2927" spans="7:8">
      <c r="G2927" s="58"/>
      <c r="H2927" s="114"/>
    </row>
    <row r="2928" spans="7:8">
      <c r="G2928" s="58"/>
      <c r="H2928" s="114"/>
    </row>
    <row r="2929" spans="7:8">
      <c r="G2929" s="58"/>
      <c r="H2929" s="114"/>
    </row>
    <row r="2930" spans="7:8">
      <c r="G2930" s="58"/>
      <c r="H2930" s="114"/>
    </row>
    <row r="2931" spans="7:8">
      <c r="G2931" s="58"/>
      <c r="H2931" s="114"/>
    </row>
    <row r="2932" spans="7:8">
      <c r="G2932" s="58"/>
      <c r="H2932" s="114"/>
    </row>
    <row r="2933" spans="7:8">
      <c r="G2933" s="58"/>
      <c r="H2933" s="114"/>
    </row>
    <row r="2934" spans="7:8">
      <c r="G2934" s="58"/>
      <c r="H2934" s="114"/>
    </row>
    <row r="2935" spans="7:8">
      <c r="G2935" s="58"/>
      <c r="H2935" s="114"/>
    </row>
    <row r="2936" spans="7:8">
      <c r="G2936" s="58"/>
      <c r="H2936" s="114"/>
    </row>
    <row r="2937" spans="7:8">
      <c r="G2937" s="58"/>
      <c r="H2937" s="114"/>
    </row>
    <row r="2938" spans="7:8">
      <c r="G2938" s="58"/>
      <c r="H2938" s="114"/>
    </row>
    <row r="2939" spans="7:8">
      <c r="G2939" s="58"/>
      <c r="H2939" s="114"/>
    </row>
    <row r="2940" spans="7:8">
      <c r="G2940" s="58"/>
      <c r="H2940" s="114"/>
    </row>
    <row r="2941" spans="7:8">
      <c r="G2941" s="58"/>
      <c r="H2941" s="114"/>
    </row>
    <row r="2942" spans="7:8">
      <c r="G2942" s="58"/>
      <c r="H2942" s="114"/>
    </row>
    <row r="2943" spans="7:8">
      <c r="G2943" s="58"/>
      <c r="H2943" s="114"/>
    </row>
    <row r="2944" spans="7:8">
      <c r="G2944" s="58"/>
      <c r="H2944" s="114"/>
    </row>
    <row r="2945" spans="7:8">
      <c r="G2945" s="58"/>
      <c r="H2945" s="114"/>
    </row>
    <row r="2946" spans="7:8">
      <c r="G2946" s="58"/>
      <c r="H2946" s="114"/>
    </row>
    <row r="2947" spans="7:8">
      <c r="G2947" s="58"/>
      <c r="H2947" s="114"/>
    </row>
    <row r="2948" spans="7:8">
      <c r="G2948" s="58"/>
      <c r="H2948" s="114"/>
    </row>
    <row r="2949" spans="7:8">
      <c r="G2949" s="58"/>
      <c r="H2949" s="114"/>
    </row>
    <row r="2950" spans="7:8">
      <c r="G2950" s="58"/>
      <c r="H2950" s="114"/>
    </row>
    <row r="2951" spans="7:8">
      <c r="G2951" s="58"/>
      <c r="H2951" s="114"/>
    </row>
    <row r="2952" spans="7:8">
      <c r="G2952" s="58"/>
      <c r="H2952" s="114"/>
    </row>
    <row r="2953" spans="7:8">
      <c r="G2953" s="58"/>
      <c r="H2953" s="114"/>
    </row>
    <row r="2954" spans="7:8">
      <c r="G2954" s="58"/>
      <c r="H2954" s="114"/>
    </row>
    <row r="2955" spans="7:8">
      <c r="G2955" s="58"/>
      <c r="H2955" s="114"/>
    </row>
    <row r="2956" spans="7:8">
      <c r="G2956" s="58"/>
      <c r="H2956" s="114"/>
    </row>
    <row r="2957" spans="7:8">
      <c r="G2957" s="58"/>
      <c r="H2957" s="114"/>
    </row>
    <row r="2958" spans="7:8">
      <c r="G2958" s="58"/>
      <c r="H2958" s="114"/>
    </row>
    <row r="2959" spans="7:8">
      <c r="G2959" s="58"/>
      <c r="H2959" s="114"/>
    </row>
    <row r="2960" spans="7:8">
      <c r="G2960" s="58"/>
      <c r="H2960" s="114"/>
    </row>
    <row r="2961" spans="7:8">
      <c r="G2961" s="58"/>
      <c r="H2961" s="114"/>
    </row>
    <row r="2962" spans="7:8">
      <c r="G2962" s="58"/>
      <c r="H2962" s="114"/>
    </row>
    <row r="2963" spans="7:8">
      <c r="G2963" s="58"/>
      <c r="H2963" s="114"/>
    </row>
    <row r="2964" spans="7:8">
      <c r="G2964" s="58"/>
      <c r="H2964" s="114"/>
    </row>
    <row r="2965" spans="7:8">
      <c r="G2965" s="58"/>
      <c r="H2965" s="114"/>
    </row>
    <row r="2966" spans="7:8">
      <c r="G2966" s="58"/>
      <c r="H2966" s="114"/>
    </row>
    <row r="2967" spans="7:8">
      <c r="G2967" s="58"/>
      <c r="H2967" s="114"/>
    </row>
    <row r="2968" spans="7:8">
      <c r="G2968" s="58"/>
      <c r="H2968" s="114"/>
    </row>
    <row r="2969" spans="7:8">
      <c r="G2969" s="58"/>
      <c r="H2969" s="114"/>
    </row>
    <row r="2970" spans="7:8">
      <c r="G2970" s="58"/>
      <c r="H2970" s="114"/>
    </row>
    <row r="2971" spans="7:8">
      <c r="G2971" s="58"/>
      <c r="H2971" s="114"/>
    </row>
    <row r="2972" spans="7:8">
      <c r="G2972" s="58"/>
      <c r="H2972" s="114"/>
    </row>
    <row r="2973" spans="7:8">
      <c r="G2973" s="58"/>
      <c r="H2973" s="114"/>
    </row>
    <row r="2974" spans="7:8">
      <c r="G2974" s="58"/>
      <c r="H2974" s="114"/>
    </row>
    <row r="2975" spans="7:8">
      <c r="G2975" s="58"/>
      <c r="H2975" s="114"/>
    </row>
    <row r="2976" spans="7:8">
      <c r="G2976" s="58"/>
      <c r="H2976" s="114"/>
    </row>
    <row r="2977" spans="7:8">
      <c r="G2977" s="58"/>
      <c r="H2977" s="114"/>
    </row>
    <row r="2978" spans="7:8">
      <c r="G2978" s="58"/>
      <c r="H2978" s="114"/>
    </row>
    <row r="2979" spans="7:8">
      <c r="G2979" s="58"/>
      <c r="H2979" s="114"/>
    </row>
    <row r="2980" spans="7:8">
      <c r="G2980" s="58"/>
      <c r="H2980" s="114"/>
    </row>
    <row r="2981" spans="7:8">
      <c r="G2981" s="58"/>
      <c r="H2981" s="114"/>
    </row>
    <row r="2982" spans="7:8">
      <c r="G2982" s="58"/>
      <c r="H2982" s="114"/>
    </row>
    <row r="2983" spans="7:8">
      <c r="G2983" s="58"/>
      <c r="H2983" s="114"/>
    </row>
    <row r="2984" spans="7:8">
      <c r="G2984" s="58"/>
      <c r="H2984" s="114"/>
    </row>
    <row r="2985" spans="7:8">
      <c r="G2985" s="58"/>
      <c r="H2985" s="114"/>
    </row>
    <row r="2986" spans="7:8">
      <c r="G2986" s="58"/>
      <c r="H2986" s="114"/>
    </row>
    <row r="2987" spans="7:8">
      <c r="G2987" s="58"/>
      <c r="H2987" s="114"/>
    </row>
    <row r="2988" spans="7:8">
      <c r="G2988" s="58"/>
      <c r="H2988" s="114"/>
    </row>
    <row r="2989" spans="7:8">
      <c r="G2989" s="58"/>
      <c r="H2989" s="114"/>
    </row>
    <row r="2990" spans="7:8">
      <c r="G2990" s="58"/>
      <c r="H2990" s="114"/>
    </row>
    <row r="2991" spans="7:8">
      <c r="G2991" s="58"/>
      <c r="H2991" s="114"/>
    </row>
    <row r="2992" spans="7:8">
      <c r="G2992" s="58"/>
      <c r="H2992" s="114"/>
    </row>
    <row r="2993" spans="7:8">
      <c r="G2993" s="58"/>
      <c r="H2993" s="114"/>
    </row>
    <row r="2994" spans="7:8">
      <c r="G2994" s="58"/>
      <c r="H2994" s="114"/>
    </row>
    <row r="2995" spans="7:8">
      <c r="G2995" s="58"/>
      <c r="H2995" s="114"/>
    </row>
    <row r="2996" spans="7:8">
      <c r="G2996" s="58"/>
      <c r="H2996" s="114"/>
    </row>
    <row r="2997" spans="7:8">
      <c r="G2997" s="58"/>
      <c r="H2997" s="114"/>
    </row>
    <row r="2998" spans="7:8">
      <c r="G2998" s="58"/>
      <c r="H2998" s="114"/>
    </row>
    <row r="2999" spans="7:8">
      <c r="G2999" s="58"/>
      <c r="H2999" s="114"/>
    </row>
    <row r="3000" spans="7:8">
      <c r="G3000" s="58"/>
      <c r="H3000" s="114"/>
    </row>
    <row r="3001" spans="7:8">
      <c r="G3001" s="58"/>
      <c r="H3001" s="114"/>
    </row>
    <row r="3002" spans="7:8">
      <c r="G3002" s="58"/>
      <c r="H3002" s="114"/>
    </row>
    <row r="3003" spans="7:8">
      <c r="G3003" s="58"/>
      <c r="H3003" s="114"/>
    </row>
    <row r="3004" spans="7:8">
      <c r="G3004" s="58"/>
      <c r="H3004" s="114"/>
    </row>
    <row r="3005" spans="7:8">
      <c r="G3005" s="58"/>
      <c r="H3005" s="114"/>
    </row>
    <row r="3006" spans="7:8">
      <c r="G3006" s="58"/>
      <c r="H3006" s="114"/>
    </row>
    <row r="3007" spans="7:8">
      <c r="G3007" s="58"/>
      <c r="H3007" s="114"/>
    </row>
    <row r="3008" spans="7:8">
      <c r="G3008" s="58"/>
      <c r="H3008" s="114"/>
    </row>
    <row r="3009" spans="7:8">
      <c r="G3009" s="58"/>
      <c r="H3009" s="114"/>
    </row>
    <row r="3010" spans="7:8">
      <c r="G3010" s="58"/>
      <c r="H3010" s="114"/>
    </row>
    <row r="3011" spans="7:8">
      <c r="G3011" s="58"/>
      <c r="H3011" s="114"/>
    </row>
    <row r="3012" spans="7:8">
      <c r="G3012" s="58"/>
      <c r="H3012" s="114"/>
    </row>
    <row r="3013" spans="7:8">
      <c r="G3013" s="58"/>
      <c r="H3013" s="114"/>
    </row>
    <row r="3014" spans="7:8">
      <c r="G3014" s="58"/>
      <c r="H3014" s="114"/>
    </row>
    <row r="3015" spans="7:8">
      <c r="G3015" s="58"/>
      <c r="H3015" s="114"/>
    </row>
    <row r="3016" spans="7:8">
      <c r="G3016" s="58"/>
      <c r="H3016" s="114"/>
    </row>
    <row r="3017" spans="7:8">
      <c r="G3017" s="58"/>
      <c r="H3017" s="114"/>
    </row>
    <row r="3018" spans="7:8">
      <c r="G3018" s="58"/>
      <c r="H3018" s="114"/>
    </row>
    <row r="3019" spans="7:8">
      <c r="G3019" s="58"/>
      <c r="H3019" s="114"/>
    </row>
    <row r="3020" spans="7:8">
      <c r="G3020" s="58"/>
      <c r="H3020" s="114"/>
    </row>
    <row r="3021" spans="7:8">
      <c r="G3021" s="58"/>
      <c r="H3021" s="114"/>
    </row>
    <row r="3022" spans="7:8">
      <c r="G3022" s="58"/>
      <c r="H3022" s="114"/>
    </row>
    <row r="3023" spans="7:8">
      <c r="G3023" s="58"/>
      <c r="H3023" s="114"/>
    </row>
    <row r="3024" spans="7:8">
      <c r="G3024" s="58"/>
      <c r="H3024" s="114"/>
    </row>
    <row r="3025" spans="7:8">
      <c r="G3025" s="58"/>
      <c r="H3025" s="114"/>
    </row>
    <row r="3026" spans="7:8">
      <c r="G3026" s="58"/>
      <c r="H3026" s="114"/>
    </row>
    <row r="3027" spans="7:8">
      <c r="G3027" s="58"/>
      <c r="H3027" s="114"/>
    </row>
    <row r="3028" spans="7:8">
      <c r="G3028" s="58"/>
      <c r="H3028" s="114"/>
    </row>
    <row r="3029" spans="7:8">
      <c r="G3029" s="58"/>
      <c r="H3029" s="114"/>
    </row>
    <row r="3030" spans="7:8">
      <c r="G3030" s="58"/>
      <c r="H3030" s="114"/>
    </row>
    <row r="3031" spans="7:8">
      <c r="G3031" s="58"/>
      <c r="H3031" s="114"/>
    </row>
    <row r="3032" spans="7:8">
      <c r="G3032" s="58"/>
      <c r="H3032" s="114"/>
    </row>
    <row r="3033" spans="7:8">
      <c r="G3033" s="58"/>
      <c r="H3033" s="114"/>
    </row>
    <row r="3034" spans="7:8">
      <c r="G3034" s="58"/>
      <c r="H3034" s="114"/>
    </row>
    <row r="3035" spans="7:8">
      <c r="G3035" s="58"/>
      <c r="H3035" s="114"/>
    </row>
    <row r="3036" spans="7:8">
      <c r="G3036" s="58"/>
      <c r="H3036" s="114"/>
    </row>
    <row r="3037" spans="7:8">
      <c r="G3037" s="58"/>
      <c r="H3037" s="114"/>
    </row>
    <row r="3038" spans="7:8">
      <c r="G3038" s="58"/>
      <c r="H3038" s="114"/>
    </row>
    <row r="3039" spans="7:8">
      <c r="G3039" s="58"/>
      <c r="H3039" s="114"/>
    </row>
    <row r="3040" spans="7:8">
      <c r="G3040" s="58"/>
      <c r="H3040" s="114"/>
    </row>
    <row r="3041" spans="7:8">
      <c r="G3041" s="58"/>
      <c r="H3041" s="114"/>
    </row>
    <row r="3042" spans="7:8">
      <c r="G3042" s="58"/>
      <c r="H3042" s="114"/>
    </row>
    <row r="3043" spans="7:8">
      <c r="G3043" s="58"/>
      <c r="H3043" s="114"/>
    </row>
    <row r="3044" spans="7:8">
      <c r="G3044" s="58"/>
      <c r="H3044" s="114"/>
    </row>
    <row r="3045" spans="7:8">
      <c r="G3045" s="58"/>
      <c r="H3045" s="114"/>
    </row>
    <row r="3046" spans="7:8">
      <c r="G3046" s="58"/>
      <c r="H3046" s="114"/>
    </row>
    <row r="3047" spans="7:8">
      <c r="G3047" s="58"/>
      <c r="H3047" s="114"/>
    </row>
    <row r="3048" spans="7:8">
      <c r="G3048" s="58"/>
      <c r="H3048" s="114"/>
    </row>
    <row r="3049" spans="7:8">
      <c r="G3049" s="58"/>
      <c r="H3049" s="114"/>
    </row>
    <row r="3050" spans="7:8">
      <c r="G3050" s="58"/>
      <c r="H3050" s="114"/>
    </row>
    <row r="3051" spans="7:8">
      <c r="G3051" s="58"/>
      <c r="H3051" s="114"/>
    </row>
    <row r="3052" spans="7:8">
      <c r="G3052" s="58"/>
      <c r="H3052" s="114"/>
    </row>
    <row r="3053" spans="7:8">
      <c r="G3053" s="58"/>
      <c r="H3053" s="114"/>
    </row>
    <row r="3054" spans="7:8">
      <c r="G3054" s="58"/>
      <c r="H3054" s="114"/>
    </row>
    <row r="3055" spans="7:8">
      <c r="G3055" s="58"/>
      <c r="H3055" s="114"/>
    </row>
    <row r="3056" spans="7:8">
      <c r="G3056" s="58"/>
      <c r="H3056" s="114"/>
    </row>
    <row r="3057" spans="7:8">
      <c r="G3057" s="58"/>
      <c r="H3057" s="114"/>
    </row>
    <row r="3058" spans="7:8">
      <c r="G3058" s="58"/>
      <c r="H3058" s="114"/>
    </row>
    <row r="3059" spans="7:8">
      <c r="G3059" s="58"/>
      <c r="H3059" s="114"/>
    </row>
    <row r="3060" spans="7:8">
      <c r="G3060" s="58"/>
      <c r="H3060" s="114"/>
    </row>
    <row r="3061" spans="7:8">
      <c r="G3061" s="58"/>
      <c r="H3061" s="114"/>
    </row>
    <row r="3062" spans="7:8">
      <c r="G3062" s="58"/>
      <c r="H3062" s="114"/>
    </row>
    <row r="3063" spans="7:8">
      <c r="G3063" s="58"/>
      <c r="H3063" s="114"/>
    </row>
    <row r="3064" spans="7:8">
      <c r="G3064" s="58"/>
      <c r="H3064" s="114"/>
    </row>
    <row r="3065" spans="7:8">
      <c r="G3065" s="58"/>
      <c r="H3065" s="114"/>
    </row>
    <row r="3066" spans="7:8">
      <c r="G3066" s="58"/>
      <c r="H3066" s="114"/>
    </row>
    <row r="3067" spans="7:8">
      <c r="G3067" s="58"/>
      <c r="H3067" s="114"/>
    </row>
    <row r="3068" spans="7:8">
      <c r="G3068" s="58"/>
      <c r="H3068" s="114"/>
    </row>
    <row r="3069" spans="7:8">
      <c r="G3069" s="58"/>
      <c r="H3069" s="114"/>
    </row>
    <row r="3070" spans="7:8">
      <c r="G3070" s="58"/>
      <c r="H3070" s="114"/>
    </row>
    <row r="3071" spans="7:8">
      <c r="G3071" s="58"/>
      <c r="H3071" s="114"/>
    </row>
    <row r="3072" spans="7:8">
      <c r="G3072" s="58"/>
      <c r="H3072" s="114"/>
    </row>
    <row r="3073" spans="7:8">
      <c r="G3073" s="58"/>
      <c r="H3073" s="114"/>
    </row>
    <row r="3074" spans="7:8">
      <c r="G3074" s="58"/>
      <c r="H3074" s="114"/>
    </row>
    <row r="3075" spans="7:8">
      <c r="G3075" s="58"/>
      <c r="H3075" s="114"/>
    </row>
    <row r="3076" spans="7:8">
      <c r="G3076" s="58"/>
      <c r="H3076" s="114"/>
    </row>
    <row r="3077" spans="7:8">
      <c r="G3077" s="58"/>
      <c r="H3077" s="114"/>
    </row>
    <row r="3078" spans="7:8">
      <c r="G3078" s="58"/>
      <c r="H3078" s="114"/>
    </row>
    <row r="3079" spans="7:8">
      <c r="G3079" s="58"/>
      <c r="H3079" s="114"/>
    </row>
    <row r="3080" spans="7:8">
      <c r="G3080" s="58"/>
      <c r="H3080" s="114"/>
    </row>
    <row r="3081" spans="7:8">
      <c r="G3081" s="58"/>
      <c r="H3081" s="114"/>
    </row>
    <row r="3082" spans="7:8">
      <c r="G3082" s="58"/>
      <c r="H3082" s="114"/>
    </row>
    <row r="3083" spans="7:8">
      <c r="G3083" s="58"/>
      <c r="H3083" s="114"/>
    </row>
    <row r="3084" spans="7:8">
      <c r="G3084" s="58"/>
      <c r="H3084" s="114"/>
    </row>
    <row r="3085" spans="7:8">
      <c r="G3085" s="58"/>
      <c r="H3085" s="114"/>
    </row>
    <row r="3086" spans="7:8">
      <c r="G3086" s="58"/>
      <c r="H3086" s="114"/>
    </row>
    <row r="3087" spans="7:8">
      <c r="G3087" s="58"/>
      <c r="H3087" s="114"/>
    </row>
    <row r="3088" spans="7:8">
      <c r="G3088" s="58"/>
      <c r="H3088" s="114"/>
    </row>
    <row r="3089" spans="7:8">
      <c r="G3089" s="58"/>
      <c r="H3089" s="114"/>
    </row>
    <row r="3090" spans="7:8">
      <c r="G3090" s="58"/>
      <c r="H3090" s="114"/>
    </row>
    <row r="3091" spans="7:8">
      <c r="G3091" s="58"/>
      <c r="H3091" s="114"/>
    </row>
    <row r="3092" spans="7:8">
      <c r="G3092" s="58"/>
      <c r="H3092" s="114"/>
    </row>
    <row r="3093" spans="7:8">
      <c r="G3093" s="58"/>
      <c r="H3093" s="114"/>
    </row>
    <row r="3094" spans="7:8">
      <c r="G3094" s="58"/>
      <c r="H3094" s="114"/>
    </row>
    <row r="3095" spans="7:8">
      <c r="G3095" s="58"/>
      <c r="H3095" s="114"/>
    </row>
    <row r="3096" spans="7:8">
      <c r="G3096" s="58"/>
      <c r="H3096" s="114"/>
    </row>
    <row r="3097" spans="7:8">
      <c r="G3097" s="58"/>
      <c r="H3097" s="114"/>
    </row>
    <row r="3098" spans="7:8">
      <c r="G3098" s="58"/>
      <c r="H3098" s="114"/>
    </row>
    <row r="3099" spans="7:8">
      <c r="G3099" s="58"/>
      <c r="H3099" s="114"/>
    </row>
    <row r="3100" spans="7:8">
      <c r="G3100" s="58"/>
      <c r="H3100" s="114"/>
    </row>
    <row r="3101" spans="7:8">
      <c r="G3101" s="58"/>
      <c r="H3101" s="114"/>
    </row>
    <row r="3102" spans="7:8">
      <c r="G3102" s="58"/>
      <c r="H3102" s="114"/>
    </row>
    <row r="3103" spans="7:8">
      <c r="G3103" s="58"/>
      <c r="H3103" s="114"/>
    </row>
    <row r="3104" spans="7:8">
      <c r="G3104" s="58"/>
      <c r="H3104" s="114"/>
    </row>
    <row r="3105" spans="7:8">
      <c r="G3105" s="58"/>
      <c r="H3105" s="114"/>
    </row>
    <row r="3106" spans="7:8">
      <c r="G3106" s="58"/>
      <c r="H3106" s="114"/>
    </row>
    <row r="3107" spans="7:8">
      <c r="G3107" s="58"/>
      <c r="H3107" s="114"/>
    </row>
    <row r="3108" spans="7:8">
      <c r="G3108" s="58"/>
      <c r="H3108" s="114"/>
    </row>
    <row r="3109" spans="7:8">
      <c r="G3109" s="58"/>
      <c r="H3109" s="114"/>
    </row>
    <row r="3110" spans="7:8">
      <c r="G3110" s="58"/>
      <c r="H3110" s="114"/>
    </row>
    <row r="3111" spans="7:8">
      <c r="G3111" s="58"/>
      <c r="H3111" s="114"/>
    </row>
    <row r="3112" spans="7:8">
      <c r="G3112" s="58"/>
      <c r="H3112" s="114"/>
    </row>
    <row r="3113" spans="7:8">
      <c r="G3113" s="58"/>
      <c r="H3113" s="114"/>
    </row>
    <row r="3114" spans="7:8">
      <c r="G3114" s="58"/>
      <c r="H3114" s="114"/>
    </row>
    <row r="3115" spans="7:8">
      <c r="G3115" s="58"/>
      <c r="H3115" s="114"/>
    </row>
    <row r="3116" spans="7:8">
      <c r="G3116" s="58"/>
      <c r="H3116" s="114"/>
    </row>
    <row r="3117" spans="7:8">
      <c r="G3117" s="58"/>
      <c r="H3117" s="114"/>
    </row>
    <row r="3118" spans="7:8">
      <c r="G3118" s="58"/>
      <c r="H3118" s="114"/>
    </row>
    <row r="3119" spans="7:8">
      <c r="G3119" s="58"/>
      <c r="H3119" s="114"/>
    </row>
    <row r="3120" spans="7:8">
      <c r="G3120" s="58"/>
      <c r="H3120" s="114"/>
    </row>
    <row r="3121" spans="7:8">
      <c r="G3121" s="58"/>
      <c r="H3121" s="114"/>
    </row>
    <row r="3122" spans="7:8">
      <c r="G3122" s="58"/>
      <c r="H3122" s="114"/>
    </row>
    <row r="3123" spans="7:8">
      <c r="G3123" s="58"/>
      <c r="H3123" s="114"/>
    </row>
    <row r="3124" spans="7:8">
      <c r="G3124" s="58"/>
      <c r="H3124" s="114"/>
    </row>
    <row r="3125" spans="7:8">
      <c r="G3125" s="58"/>
      <c r="H3125" s="114"/>
    </row>
    <row r="3126" spans="7:8">
      <c r="G3126" s="58"/>
      <c r="H3126" s="114"/>
    </row>
    <row r="3127" spans="7:8">
      <c r="G3127" s="58"/>
      <c r="H3127" s="114"/>
    </row>
    <row r="3128" spans="7:8">
      <c r="G3128" s="58"/>
      <c r="H3128" s="114"/>
    </row>
    <row r="3129" spans="7:8">
      <c r="G3129" s="58"/>
      <c r="H3129" s="114"/>
    </row>
    <row r="3130" spans="7:8">
      <c r="G3130" s="58"/>
      <c r="H3130" s="114"/>
    </row>
    <row r="3131" spans="7:8">
      <c r="G3131" s="58"/>
      <c r="H3131" s="114"/>
    </row>
    <row r="3132" spans="7:8">
      <c r="G3132" s="58"/>
      <c r="H3132" s="114"/>
    </row>
    <row r="3133" spans="7:8">
      <c r="G3133" s="58"/>
      <c r="H3133" s="114"/>
    </row>
    <row r="3134" spans="7:8">
      <c r="G3134" s="58"/>
      <c r="H3134" s="114"/>
    </row>
    <row r="3135" spans="7:8">
      <c r="G3135" s="58"/>
      <c r="H3135" s="114"/>
    </row>
    <row r="3136" spans="7:8">
      <c r="G3136" s="58"/>
      <c r="H3136" s="114"/>
    </row>
    <row r="3137" spans="7:8">
      <c r="G3137" s="58"/>
      <c r="H3137" s="114"/>
    </row>
    <row r="3138" spans="7:8">
      <c r="G3138" s="58"/>
      <c r="H3138" s="114"/>
    </row>
    <row r="3139" spans="7:8">
      <c r="G3139" s="58"/>
      <c r="H3139" s="114"/>
    </row>
    <row r="3140" spans="7:8">
      <c r="G3140" s="58"/>
      <c r="H3140" s="114"/>
    </row>
    <row r="3141" spans="7:8">
      <c r="G3141" s="58"/>
      <c r="H3141" s="114"/>
    </row>
    <row r="3142" spans="7:8">
      <c r="G3142" s="58"/>
      <c r="H3142" s="114"/>
    </row>
    <row r="3143" spans="7:8">
      <c r="G3143" s="58"/>
      <c r="H3143" s="114"/>
    </row>
    <row r="3144" spans="7:8">
      <c r="G3144" s="58"/>
      <c r="H3144" s="114"/>
    </row>
    <row r="3145" spans="7:8">
      <c r="G3145" s="58"/>
      <c r="H3145" s="114"/>
    </row>
    <row r="3146" spans="7:8">
      <c r="G3146" s="58"/>
      <c r="H3146" s="114"/>
    </row>
    <row r="3147" spans="7:8">
      <c r="G3147" s="58"/>
      <c r="H3147" s="114"/>
    </row>
    <row r="3148" spans="7:8">
      <c r="G3148" s="58"/>
      <c r="H3148" s="114"/>
    </row>
    <row r="3149" spans="7:8">
      <c r="G3149" s="58"/>
      <c r="H3149" s="114"/>
    </row>
    <row r="3150" spans="7:8">
      <c r="G3150" s="58"/>
      <c r="H3150" s="114"/>
    </row>
    <row r="3151" spans="7:8">
      <c r="G3151" s="58"/>
      <c r="H3151" s="114"/>
    </row>
    <row r="3152" spans="7:8">
      <c r="G3152" s="58"/>
      <c r="H3152" s="114"/>
    </row>
    <row r="3153" spans="7:8">
      <c r="G3153" s="58"/>
      <c r="H3153" s="114"/>
    </row>
    <row r="3154" spans="7:8">
      <c r="G3154" s="58"/>
      <c r="H3154" s="114"/>
    </row>
    <row r="3155" spans="7:8">
      <c r="G3155" s="58"/>
      <c r="H3155" s="114"/>
    </row>
    <row r="3156" spans="7:8">
      <c r="G3156" s="58"/>
      <c r="H3156" s="114"/>
    </row>
    <row r="3157" spans="7:8">
      <c r="G3157" s="58"/>
      <c r="H3157" s="114"/>
    </row>
    <row r="3158" spans="7:8">
      <c r="G3158" s="58"/>
      <c r="H3158" s="114"/>
    </row>
    <row r="3159" spans="7:8">
      <c r="G3159" s="58"/>
      <c r="H3159" s="114"/>
    </row>
    <row r="3160" spans="7:8">
      <c r="G3160" s="58"/>
      <c r="H3160" s="114"/>
    </row>
    <row r="3161" spans="7:8">
      <c r="G3161" s="58"/>
      <c r="H3161" s="114"/>
    </row>
    <row r="3162" spans="7:8">
      <c r="G3162" s="58"/>
      <c r="H3162" s="114"/>
    </row>
    <row r="3163" spans="7:8">
      <c r="G3163" s="58"/>
      <c r="H3163" s="114"/>
    </row>
    <row r="3164" spans="7:8">
      <c r="G3164" s="58"/>
      <c r="H3164" s="114"/>
    </row>
    <row r="3165" spans="7:8">
      <c r="G3165" s="58"/>
      <c r="H3165" s="114"/>
    </row>
    <row r="3166" spans="7:8">
      <c r="G3166" s="58"/>
      <c r="H3166" s="114"/>
    </row>
    <row r="3167" spans="7:8">
      <c r="G3167" s="58"/>
      <c r="H3167" s="114"/>
    </row>
    <row r="3168" spans="7:8">
      <c r="G3168" s="58"/>
      <c r="H3168" s="114"/>
    </row>
    <row r="3169" spans="7:8">
      <c r="G3169" s="58"/>
      <c r="H3169" s="114"/>
    </row>
    <row r="3170" spans="7:8">
      <c r="G3170" s="58"/>
      <c r="H3170" s="114"/>
    </row>
    <row r="3171" spans="7:8">
      <c r="G3171" s="58"/>
      <c r="H3171" s="114"/>
    </row>
    <row r="3172" spans="7:8">
      <c r="G3172" s="58"/>
      <c r="H3172" s="114"/>
    </row>
    <row r="3173" spans="7:8">
      <c r="G3173" s="58"/>
      <c r="H3173" s="114"/>
    </row>
    <row r="3174" spans="7:8">
      <c r="G3174" s="58"/>
      <c r="H3174" s="114"/>
    </row>
    <row r="3175" spans="7:8">
      <c r="G3175" s="58"/>
      <c r="H3175" s="114"/>
    </row>
    <row r="3176" spans="7:8">
      <c r="G3176" s="58"/>
      <c r="H3176" s="114"/>
    </row>
    <row r="3177" spans="7:8">
      <c r="G3177" s="58"/>
      <c r="H3177" s="114"/>
    </row>
    <row r="3178" spans="7:8">
      <c r="G3178" s="58"/>
      <c r="H3178" s="114"/>
    </row>
    <row r="3179" spans="7:8">
      <c r="G3179" s="58"/>
      <c r="H3179" s="114"/>
    </row>
    <row r="3180" spans="7:8">
      <c r="G3180" s="58"/>
      <c r="H3180" s="114"/>
    </row>
    <row r="3181" spans="7:8">
      <c r="G3181" s="58"/>
      <c r="H3181" s="114"/>
    </row>
    <row r="3182" spans="7:8">
      <c r="G3182" s="58"/>
      <c r="H3182" s="114"/>
    </row>
    <row r="3183" spans="7:8">
      <c r="G3183" s="58"/>
      <c r="H3183" s="114"/>
    </row>
    <row r="3184" spans="7:8">
      <c r="G3184" s="58"/>
      <c r="H3184" s="114"/>
    </row>
    <row r="3185" spans="7:8">
      <c r="G3185" s="58"/>
      <c r="H3185" s="114"/>
    </row>
    <row r="3186" spans="7:8">
      <c r="G3186" s="58"/>
      <c r="H3186" s="114"/>
    </row>
    <row r="3187" spans="7:8">
      <c r="G3187" s="58"/>
      <c r="H3187" s="114"/>
    </row>
    <row r="3188" spans="7:8">
      <c r="G3188" s="58"/>
      <c r="H3188" s="114"/>
    </row>
    <row r="3189" spans="7:8">
      <c r="G3189" s="58"/>
      <c r="H3189" s="114"/>
    </row>
    <row r="3190" spans="7:8">
      <c r="G3190" s="58"/>
      <c r="H3190" s="114"/>
    </row>
    <row r="3191" spans="7:8">
      <c r="G3191" s="58"/>
      <c r="H3191" s="114"/>
    </row>
    <row r="3192" spans="7:8">
      <c r="G3192" s="58"/>
      <c r="H3192" s="114"/>
    </row>
    <row r="3193" spans="7:8">
      <c r="G3193" s="58"/>
      <c r="H3193" s="114"/>
    </row>
    <row r="3194" spans="7:8">
      <c r="G3194" s="58"/>
      <c r="H3194" s="114"/>
    </row>
    <row r="3195" spans="7:8">
      <c r="G3195" s="58"/>
      <c r="H3195" s="114"/>
    </row>
    <row r="3196" spans="7:8">
      <c r="G3196" s="58"/>
      <c r="H3196" s="114"/>
    </row>
    <row r="3197" spans="7:8">
      <c r="G3197" s="58"/>
      <c r="H3197" s="114"/>
    </row>
    <row r="3198" spans="7:8">
      <c r="G3198" s="58"/>
      <c r="H3198" s="114"/>
    </row>
    <row r="3199" spans="7:8">
      <c r="G3199" s="58"/>
      <c r="H3199" s="114"/>
    </row>
    <row r="3200" spans="7:8">
      <c r="G3200" s="58"/>
      <c r="H3200" s="114"/>
    </row>
    <row r="3201" spans="7:8">
      <c r="G3201" s="58"/>
      <c r="H3201" s="114"/>
    </row>
    <row r="3202" spans="7:8">
      <c r="G3202" s="58"/>
      <c r="H3202" s="114"/>
    </row>
    <row r="3203" spans="7:8">
      <c r="G3203" s="58"/>
      <c r="H3203" s="114"/>
    </row>
    <row r="3204" spans="7:8">
      <c r="G3204" s="58"/>
      <c r="H3204" s="114"/>
    </row>
    <row r="3205" spans="7:8">
      <c r="G3205" s="58"/>
      <c r="H3205" s="114"/>
    </row>
    <row r="3206" spans="7:8">
      <c r="G3206" s="58"/>
      <c r="H3206" s="114"/>
    </row>
    <row r="3207" spans="7:8">
      <c r="G3207" s="58"/>
      <c r="H3207" s="114"/>
    </row>
    <row r="3208" spans="7:8">
      <c r="G3208" s="58"/>
      <c r="H3208" s="114"/>
    </row>
    <row r="3209" spans="7:8">
      <c r="G3209" s="58"/>
      <c r="H3209" s="114"/>
    </row>
    <row r="3210" spans="7:8">
      <c r="G3210" s="58"/>
      <c r="H3210" s="114"/>
    </row>
    <row r="3211" spans="7:8">
      <c r="G3211" s="58"/>
      <c r="H3211" s="114"/>
    </row>
    <row r="3212" spans="7:8">
      <c r="G3212" s="58"/>
      <c r="H3212" s="114"/>
    </row>
    <row r="3213" spans="7:8">
      <c r="G3213" s="58"/>
      <c r="H3213" s="114"/>
    </row>
    <row r="3214" spans="7:8">
      <c r="G3214" s="58"/>
      <c r="H3214" s="114"/>
    </row>
    <row r="3215" spans="7:8">
      <c r="G3215" s="58"/>
      <c r="H3215" s="114"/>
    </row>
    <row r="3216" spans="7:8">
      <c r="G3216" s="58"/>
      <c r="H3216" s="114"/>
    </row>
    <row r="3217" spans="7:8">
      <c r="G3217" s="58"/>
      <c r="H3217" s="114"/>
    </row>
    <row r="3218" spans="7:8">
      <c r="G3218" s="58"/>
      <c r="H3218" s="114"/>
    </row>
    <row r="3219" spans="7:8">
      <c r="G3219" s="58"/>
      <c r="H3219" s="114"/>
    </row>
    <row r="3220" spans="7:8">
      <c r="G3220" s="58"/>
      <c r="H3220" s="114"/>
    </row>
    <row r="3221" spans="7:8">
      <c r="G3221" s="58"/>
      <c r="H3221" s="114"/>
    </row>
    <row r="3222" spans="7:8">
      <c r="G3222" s="58"/>
      <c r="H3222" s="114"/>
    </row>
    <row r="3223" spans="7:8">
      <c r="G3223" s="58"/>
      <c r="H3223" s="114"/>
    </row>
    <row r="3224" spans="7:8">
      <c r="G3224" s="58"/>
      <c r="H3224" s="114"/>
    </row>
    <row r="3225" spans="7:8">
      <c r="G3225" s="58"/>
      <c r="H3225" s="114"/>
    </row>
    <row r="3226" spans="7:8">
      <c r="G3226" s="58"/>
      <c r="H3226" s="114"/>
    </row>
    <row r="3227" spans="7:8">
      <c r="G3227" s="58"/>
      <c r="H3227" s="114"/>
    </row>
    <row r="3228" spans="7:8">
      <c r="G3228" s="58"/>
      <c r="H3228" s="114"/>
    </row>
    <row r="3229" spans="7:8">
      <c r="G3229" s="58"/>
      <c r="H3229" s="114"/>
    </row>
    <row r="3230" spans="7:8">
      <c r="G3230" s="58"/>
      <c r="H3230" s="114"/>
    </row>
    <row r="3231" spans="7:8">
      <c r="G3231" s="58"/>
      <c r="H3231" s="114"/>
    </row>
    <row r="3232" spans="7:8">
      <c r="G3232" s="58"/>
      <c r="H3232" s="114"/>
    </row>
    <row r="3233" spans="7:8">
      <c r="G3233" s="58"/>
      <c r="H3233" s="114"/>
    </row>
    <row r="3234" spans="7:8">
      <c r="G3234" s="58"/>
      <c r="H3234" s="114"/>
    </row>
    <row r="3235" spans="7:8">
      <c r="G3235" s="58"/>
      <c r="H3235" s="114"/>
    </row>
    <row r="3236" spans="7:8">
      <c r="G3236" s="58"/>
      <c r="H3236" s="114"/>
    </row>
    <row r="3237" spans="7:8">
      <c r="G3237" s="58"/>
      <c r="H3237" s="114"/>
    </row>
    <row r="3238" spans="7:8">
      <c r="G3238" s="58"/>
      <c r="H3238" s="114"/>
    </row>
    <row r="3239" spans="7:8">
      <c r="G3239" s="58"/>
      <c r="H3239" s="114"/>
    </row>
    <row r="3240" spans="7:8">
      <c r="G3240" s="58"/>
      <c r="H3240" s="114"/>
    </row>
    <row r="3241" spans="7:8">
      <c r="G3241" s="58"/>
      <c r="H3241" s="114"/>
    </row>
    <row r="3242" spans="7:8">
      <c r="G3242" s="58"/>
      <c r="H3242" s="114"/>
    </row>
    <row r="3243" spans="7:8">
      <c r="G3243" s="58"/>
      <c r="H3243" s="114"/>
    </row>
    <row r="3244" spans="7:8">
      <c r="G3244" s="58"/>
      <c r="H3244" s="114"/>
    </row>
    <row r="3245" spans="7:8">
      <c r="G3245" s="58"/>
      <c r="H3245" s="114"/>
    </row>
    <row r="3246" spans="7:8">
      <c r="G3246" s="58"/>
      <c r="H3246" s="114"/>
    </row>
    <row r="3247" spans="7:8">
      <c r="G3247" s="58"/>
      <c r="H3247" s="114"/>
    </row>
    <row r="3248" spans="7:8">
      <c r="G3248" s="58"/>
      <c r="H3248" s="114"/>
    </row>
    <row r="3249" spans="7:8">
      <c r="G3249" s="58"/>
      <c r="H3249" s="114"/>
    </row>
    <row r="3250" spans="7:8">
      <c r="G3250" s="58"/>
      <c r="H3250" s="114"/>
    </row>
    <row r="3251" spans="7:8">
      <c r="G3251" s="58"/>
      <c r="H3251" s="114"/>
    </row>
    <row r="3252" spans="7:8">
      <c r="G3252" s="58"/>
      <c r="H3252" s="114"/>
    </row>
    <row r="3253" spans="7:8">
      <c r="G3253" s="58"/>
      <c r="H3253" s="114"/>
    </row>
    <row r="3254" spans="7:8">
      <c r="G3254" s="58"/>
      <c r="H3254" s="114"/>
    </row>
    <row r="3255" spans="7:8">
      <c r="G3255" s="58"/>
      <c r="H3255" s="114"/>
    </row>
    <row r="3256" spans="7:8">
      <c r="G3256" s="58"/>
      <c r="H3256" s="114"/>
    </row>
    <row r="3257" spans="7:8">
      <c r="G3257" s="58"/>
      <c r="H3257" s="114"/>
    </row>
    <row r="3258" spans="7:8">
      <c r="G3258" s="58"/>
      <c r="H3258" s="114"/>
    </row>
    <row r="3259" spans="7:8">
      <c r="G3259" s="58"/>
      <c r="H3259" s="114"/>
    </row>
    <row r="3260" spans="7:8">
      <c r="G3260" s="58"/>
      <c r="H3260" s="114"/>
    </row>
    <row r="3261" spans="7:8">
      <c r="G3261" s="58"/>
      <c r="H3261" s="114"/>
    </row>
    <row r="3262" spans="7:8">
      <c r="G3262" s="58"/>
      <c r="H3262" s="114"/>
    </row>
    <row r="3263" spans="7:8">
      <c r="G3263" s="58"/>
      <c r="H3263" s="114"/>
    </row>
    <row r="3264" spans="7:8">
      <c r="G3264" s="58"/>
      <c r="H3264" s="114"/>
    </row>
    <row r="3265" spans="7:8">
      <c r="G3265" s="58"/>
      <c r="H3265" s="114"/>
    </row>
    <row r="3266" spans="7:8">
      <c r="G3266" s="58"/>
      <c r="H3266" s="114"/>
    </row>
    <row r="3267" spans="7:8">
      <c r="G3267" s="58"/>
      <c r="H3267" s="114"/>
    </row>
    <row r="3268" spans="7:8">
      <c r="G3268" s="58"/>
      <c r="H3268" s="114"/>
    </row>
    <row r="3269" spans="7:8">
      <c r="G3269" s="58"/>
      <c r="H3269" s="114"/>
    </row>
    <row r="3270" spans="7:8">
      <c r="G3270" s="58"/>
      <c r="H3270" s="114"/>
    </row>
    <row r="3271" spans="7:8">
      <c r="G3271" s="58"/>
      <c r="H3271" s="114"/>
    </row>
    <row r="3272" spans="7:8">
      <c r="G3272" s="58"/>
      <c r="H3272" s="114"/>
    </row>
    <row r="3273" spans="7:8">
      <c r="G3273" s="58"/>
      <c r="H3273" s="114"/>
    </row>
    <row r="3274" spans="7:8">
      <c r="G3274" s="58"/>
      <c r="H3274" s="114"/>
    </row>
    <row r="3275" spans="7:8">
      <c r="G3275" s="58"/>
      <c r="H3275" s="114"/>
    </row>
    <row r="3276" spans="7:8">
      <c r="G3276" s="58"/>
      <c r="H3276" s="114"/>
    </row>
    <row r="3277" spans="7:8">
      <c r="G3277" s="58"/>
      <c r="H3277" s="114"/>
    </row>
    <row r="3278" spans="7:8">
      <c r="G3278" s="58"/>
      <c r="H3278" s="114"/>
    </row>
    <row r="3279" spans="7:8">
      <c r="G3279" s="58"/>
      <c r="H3279" s="114"/>
    </row>
    <row r="3280" spans="7:8">
      <c r="G3280" s="58"/>
      <c r="H3280" s="114"/>
    </row>
    <row r="3281" spans="7:8">
      <c r="G3281" s="58"/>
      <c r="H3281" s="114"/>
    </row>
    <row r="3282" spans="7:8">
      <c r="G3282" s="58"/>
      <c r="H3282" s="114"/>
    </row>
    <row r="3283" spans="7:8">
      <c r="G3283" s="58"/>
      <c r="H3283" s="114"/>
    </row>
    <row r="3284" spans="7:8">
      <c r="G3284" s="58"/>
      <c r="H3284" s="114"/>
    </row>
    <row r="3285" spans="7:8">
      <c r="G3285" s="58"/>
      <c r="H3285" s="114"/>
    </row>
    <row r="3286" spans="7:8">
      <c r="G3286" s="58"/>
      <c r="H3286" s="114"/>
    </row>
    <row r="3287" spans="7:8">
      <c r="G3287" s="58"/>
      <c r="H3287" s="114"/>
    </row>
    <row r="3288" spans="7:8">
      <c r="G3288" s="58"/>
      <c r="H3288" s="114"/>
    </row>
    <row r="3289" spans="7:8">
      <c r="G3289" s="58"/>
      <c r="H3289" s="114"/>
    </row>
    <row r="3290" spans="7:8">
      <c r="G3290" s="58"/>
      <c r="H3290" s="114"/>
    </row>
    <row r="3291" spans="7:8">
      <c r="G3291" s="58"/>
      <c r="H3291" s="114"/>
    </row>
    <row r="3292" spans="7:8">
      <c r="G3292" s="58"/>
      <c r="H3292" s="114"/>
    </row>
    <row r="3293" spans="7:8">
      <c r="G3293" s="58"/>
      <c r="H3293" s="114"/>
    </row>
    <row r="3294" spans="7:8">
      <c r="G3294" s="58"/>
      <c r="H3294" s="114"/>
    </row>
    <row r="3295" spans="7:8">
      <c r="G3295" s="58"/>
      <c r="H3295" s="114"/>
    </row>
    <row r="3296" spans="7:8">
      <c r="G3296" s="58"/>
      <c r="H3296" s="114"/>
    </row>
    <row r="3297" spans="7:8">
      <c r="G3297" s="58"/>
      <c r="H3297" s="114"/>
    </row>
    <row r="3298" spans="7:8">
      <c r="G3298" s="58"/>
      <c r="H3298" s="114"/>
    </row>
    <row r="3299" spans="7:8">
      <c r="G3299" s="58"/>
      <c r="H3299" s="114"/>
    </row>
    <row r="3300" spans="7:8">
      <c r="G3300" s="58"/>
      <c r="H3300" s="114"/>
    </row>
    <row r="3301" spans="7:8">
      <c r="G3301" s="58"/>
      <c r="H3301" s="114"/>
    </row>
    <row r="3302" spans="7:8">
      <c r="G3302" s="58"/>
      <c r="H3302" s="114"/>
    </row>
    <row r="3303" spans="7:8">
      <c r="G3303" s="58"/>
      <c r="H3303" s="114"/>
    </row>
    <row r="3304" spans="7:8">
      <c r="G3304" s="58"/>
      <c r="H3304" s="114"/>
    </row>
    <row r="3305" spans="7:8">
      <c r="G3305" s="58"/>
      <c r="H3305" s="114"/>
    </row>
    <row r="3306" spans="7:8">
      <c r="G3306" s="58"/>
      <c r="H3306" s="114"/>
    </row>
    <row r="3307" spans="7:8">
      <c r="G3307" s="58"/>
      <c r="H3307" s="114"/>
    </row>
    <row r="3308" spans="7:8">
      <c r="G3308" s="58"/>
      <c r="H3308" s="114"/>
    </row>
    <row r="3309" spans="7:8">
      <c r="G3309" s="58"/>
      <c r="H3309" s="114"/>
    </row>
    <row r="3310" spans="7:8">
      <c r="G3310" s="58"/>
      <c r="H3310" s="114"/>
    </row>
    <row r="3311" spans="7:8">
      <c r="G3311" s="58"/>
      <c r="H3311" s="114"/>
    </row>
    <row r="3312" spans="7:8">
      <c r="G3312" s="58"/>
      <c r="H3312" s="114"/>
    </row>
    <row r="3313" spans="7:8">
      <c r="G3313" s="58"/>
      <c r="H3313" s="114"/>
    </row>
    <row r="3314" spans="7:8">
      <c r="G3314" s="58"/>
      <c r="H3314" s="114"/>
    </row>
    <row r="3315" spans="7:8">
      <c r="G3315" s="58"/>
      <c r="H3315" s="114"/>
    </row>
    <row r="3316" spans="7:8">
      <c r="G3316" s="58"/>
      <c r="H3316" s="114"/>
    </row>
    <row r="3317" spans="7:8">
      <c r="G3317" s="58"/>
      <c r="H3317" s="114"/>
    </row>
    <row r="3318" spans="7:8">
      <c r="G3318" s="58"/>
      <c r="H3318" s="114"/>
    </row>
    <row r="3319" spans="7:8">
      <c r="G3319" s="58"/>
      <c r="H3319" s="114"/>
    </row>
    <row r="3320" spans="7:8">
      <c r="G3320" s="58"/>
      <c r="H3320" s="114"/>
    </row>
    <row r="3321" spans="7:8">
      <c r="G3321" s="58"/>
      <c r="H3321" s="114"/>
    </row>
    <row r="3322" spans="7:8">
      <c r="G3322" s="58"/>
      <c r="H3322" s="114"/>
    </row>
    <row r="3323" spans="7:8">
      <c r="G3323" s="58"/>
      <c r="H3323" s="114"/>
    </row>
    <row r="3324" spans="7:8">
      <c r="G3324" s="58"/>
      <c r="H3324" s="114"/>
    </row>
    <row r="3325" spans="7:8">
      <c r="G3325" s="58"/>
      <c r="H3325" s="114"/>
    </row>
    <row r="3326" spans="7:8">
      <c r="G3326" s="58"/>
      <c r="H3326" s="114"/>
    </row>
    <row r="3327" spans="7:8">
      <c r="G3327" s="58"/>
      <c r="H3327" s="114"/>
    </row>
    <row r="3328" spans="7:8">
      <c r="G3328" s="58"/>
      <c r="H3328" s="114"/>
    </row>
    <row r="3329" spans="7:8">
      <c r="G3329" s="58"/>
      <c r="H3329" s="114"/>
    </row>
    <row r="3330" spans="7:8">
      <c r="G3330" s="58"/>
      <c r="H3330" s="114"/>
    </row>
    <row r="3331" spans="7:8">
      <c r="G3331" s="58"/>
      <c r="H3331" s="114"/>
    </row>
    <row r="3332" spans="7:8">
      <c r="G3332" s="58"/>
      <c r="H3332" s="114"/>
    </row>
    <row r="3333" spans="7:8">
      <c r="G3333" s="58"/>
      <c r="H3333" s="114"/>
    </row>
    <row r="3334" spans="7:8">
      <c r="G3334" s="58"/>
      <c r="H3334" s="114"/>
    </row>
    <row r="3335" spans="7:8">
      <c r="G3335" s="58"/>
      <c r="H3335" s="114"/>
    </row>
    <row r="3336" spans="7:8">
      <c r="G3336" s="58"/>
      <c r="H3336" s="114"/>
    </row>
    <row r="3337" spans="7:8">
      <c r="G3337" s="58"/>
      <c r="H3337" s="114"/>
    </row>
    <row r="3338" spans="7:8">
      <c r="G3338" s="58"/>
      <c r="H3338" s="114"/>
    </row>
    <row r="3339" spans="7:8">
      <c r="G3339" s="58"/>
      <c r="H3339" s="114"/>
    </row>
    <row r="3340" spans="7:8">
      <c r="G3340" s="58"/>
      <c r="H3340" s="114"/>
    </row>
    <row r="3341" spans="7:8">
      <c r="G3341" s="58"/>
      <c r="H3341" s="114"/>
    </row>
    <row r="3342" spans="7:8">
      <c r="G3342" s="58"/>
      <c r="H3342" s="114"/>
    </row>
    <row r="3343" spans="7:8">
      <c r="G3343" s="58"/>
      <c r="H3343" s="114"/>
    </row>
    <row r="3344" spans="7:8">
      <c r="G3344" s="58"/>
      <c r="H3344" s="114"/>
    </row>
    <row r="3345" spans="7:8">
      <c r="G3345" s="58"/>
      <c r="H3345" s="114"/>
    </row>
    <row r="3346" spans="7:8">
      <c r="G3346" s="58"/>
      <c r="H3346" s="114"/>
    </row>
    <row r="3347" spans="7:8">
      <c r="G3347" s="58"/>
      <c r="H3347" s="114"/>
    </row>
    <row r="3348" spans="7:8">
      <c r="G3348" s="58"/>
      <c r="H3348" s="114"/>
    </row>
    <row r="3349" spans="7:8">
      <c r="G3349" s="58"/>
      <c r="H3349" s="114"/>
    </row>
    <row r="3350" spans="7:8">
      <c r="G3350" s="58"/>
      <c r="H3350" s="114"/>
    </row>
    <row r="3351" spans="7:8">
      <c r="G3351" s="58"/>
      <c r="H3351" s="114"/>
    </row>
    <row r="3352" spans="7:8">
      <c r="G3352" s="58"/>
      <c r="H3352" s="114"/>
    </row>
    <row r="3353" spans="7:8">
      <c r="G3353" s="58"/>
      <c r="H3353" s="114"/>
    </row>
    <row r="3354" spans="7:8">
      <c r="G3354" s="58"/>
      <c r="H3354" s="114"/>
    </row>
    <row r="3355" spans="7:8">
      <c r="G3355" s="58"/>
      <c r="H3355" s="114"/>
    </row>
    <row r="3356" spans="7:8">
      <c r="G3356" s="58"/>
      <c r="H3356" s="114"/>
    </row>
    <row r="3357" spans="7:8">
      <c r="G3357" s="58"/>
      <c r="H3357" s="114"/>
    </row>
    <row r="3358" spans="7:8">
      <c r="G3358" s="58"/>
      <c r="H3358" s="114"/>
    </row>
    <row r="3359" spans="7:8">
      <c r="G3359" s="58"/>
      <c r="H3359" s="114"/>
    </row>
    <row r="3360" spans="7:8">
      <c r="G3360" s="58"/>
      <c r="H3360" s="114"/>
    </row>
    <row r="3361" spans="7:8">
      <c r="G3361" s="58"/>
      <c r="H3361" s="114"/>
    </row>
    <row r="3362" spans="7:8">
      <c r="G3362" s="58"/>
      <c r="H3362" s="114"/>
    </row>
    <row r="3363" spans="7:8">
      <c r="G3363" s="58"/>
      <c r="H3363" s="114"/>
    </row>
    <row r="3364" spans="7:8">
      <c r="G3364" s="58"/>
      <c r="H3364" s="114"/>
    </row>
    <row r="3365" spans="7:8">
      <c r="G3365" s="58"/>
      <c r="H3365" s="114"/>
    </row>
    <row r="3366" spans="7:8">
      <c r="G3366" s="58"/>
      <c r="H3366" s="114"/>
    </row>
    <row r="3367" spans="7:8">
      <c r="G3367" s="58"/>
      <c r="H3367" s="114"/>
    </row>
    <row r="3368" spans="7:8">
      <c r="G3368" s="58"/>
      <c r="H3368" s="114"/>
    </row>
    <row r="3369" spans="7:8">
      <c r="G3369" s="58"/>
      <c r="H3369" s="114"/>
    </row>
    <row r="3370" spans="7:8">
      <c r="G3370" s="58"/>
      <c r="H3370" s="114"/>
    </row>
    <row r="3371" spans="7:8">
      <c r="G3371" s="58"/>
      <c r="H3371" s="114"/>
    </row>
    <row r="3372" spans="7:8">
      <c r="G3372" s="58"/>
      <c r="H3372" s="114"/>
    </row>
    <row r="3373" spans="7:8">
      <c r="G3373" s="58"/>
      <c r="H3373" s="114"/>
    </row>
    <row r="3374" spans="7:8">
      <c r="G3374" s="58"/>
      <c r="H3374" s="114"/>
    </row>
    <row r="3375" spans="7:8">
      <c r="G3375" s="58"/>
      <c r="H3375" s="114"/>
    </row>
    <row r="3376" spans="7:8">
      <c r="G3376" s="58"/>
      <c r="H3376" s="114"/>
    </row>
    <row r="3377" spans="7:8">
      <c r="G3377" s="58"/>
      <c r="H3377" s="114"/>
    </row>
    <row r="3378" spans="7:8">
      <c r="G3378" s="58"/>
      <c r="H3378" s="114"/>
    </row>
    <row r="3379" spans="7:8">
      <c r="G3379" s="58"/>
      <c r="H3379" s="114"/>
    </row>
    <row r="3380" spans="7:8">
      <c r="G3380" s="58"/>
      <c r="H3380" s="114"/>
    </row>
    <row r="3381" spans="7:8">
      <c r="G3381" s="58"/>
      <c r="H3381" s="114"/>
    </row>
    <row r="3382" spans="7:8">
      <c r="G3382" s="58"/>
      <c r="H3382" s="114"/>
    </row>
    <row r="3383" spans="7:8">
      <c r="G3383" s="58"/>
      <c r="H3383" s="114"/>
    </row>
    <row r="3384" spans="7:8">
      <c r="G3384" s="58"/>
      <c r="H3384" s="114"/>
    </row>
    <row r="3385" spans="7:8">
      <c r="G3385" s="58"/>
      <c r="H3385" s="114"/>
    </row>
    <row r="3386" spans="7:8">
      <c r="G3386" s="58"/>
      <c r="H3386" s="114"/>
    </row>
    <row r="3387" spans="7:8">
      <c r="G3387" s="58"/>
      <c r="H3387" s="114"/>
    </row>
    <row r="3388" spans="7:8">
      <c r="G3388" s="58"/>
      <c r="H3388" s="114"/>
    </row>
    <row r="3389" spans="7:8">
      <c r="G3389" s="58"/>
      <c r="H3389" s="114"/>
    </row>
    <row r="3390" spans="7:8">
      <c r="G3390" s="58"/>
      <c r="H3390" s="114"/>
    </row>
    <row r="3391" spans="7:8">
      <c r="G3391" s="58"/>
      <c r="H3391" s="114"/>
    </row>
    <row r="3392" spans="7:8">
      <c r="G3392" s="58"/>
      <c r="H3392" s="114"/>
    </row>
    <row r="3393" spans="7:8">
      <c r="G3393" s="58"/>
      <c r="H3393" s="114"/>
    </row>
    <row r="3394" spans="7:8">
      <c r="G3394" s="58"/>
      <c r="H3394" s="114"/>
    </row>
    <row r="3395" spans="7:8">
      <c r="G3395" s="58"/>
      <c r="H3395" s="114"/>
    </row>
    <row r="3396" spans="7:8">
      <c r="G3396" s="58"/>
      <c r="H3396" s="114"/>
    </row>
    <row r="3397" spans="7:8">
      <c r="G3397" s="58"/>
      <c r="H3397" s="114"/>
    </row>
    <row r="3398" spans="7:8">
      <c r="G3398" s="58"/>
      <c r="H3398" s="114"/>
    </row>
    <row r="3399" spans="7:8">
      <c r="G3399" s="58"/>
      <c r="H3399" s="114"/>
    </row>
    <row r="3400" spans="7:8">
      <c r="G3400" s="58"/>
      <c r="H3400" s="114"/>
    </row>
    <row r="3401" spans="7:8">
      <c r="G3401" s="58"/>
      <c r="H3401" s="114"/>
    </row>
    <row r="3402" spans="7:8">
      <c r="G3402" s="58"/>
      <c r="H3402" s="114"/>
    </row>
    <row r="3403" spans="7:8">
      <c r="G3403" s="58"/>
      <c r="H3403" s="114"/>
    </row>
    <row r="3404" spans="7:8">
      <c r="G3404" s="58"/>
      <c r="H3404" s="114"/>
    </row>
    <row r="3405" spans="7:8">
      <c r="G3405" s="58"/>
      <c r="H3405" s="114"/>
    </row>
    <row r="3406" spans="7:8">
      <c r="G3406" s="58"/>
      <c r="H3406" s="114"/>
    </row>
    <row r="3407" spans="7:8">
      <c r="G3407" s="58"/>
      <c r="H3407" s="114"/>
    </row>
    <row r="3408" spans="7:8">
      <c r="G3408" s="58"/>
      <c r="H3408" s="114"/>
    </row>
    <row r="3409" spans="7:8">
      <c r="G3409" s="58"/>
      <c r="H3409" s="114"/>
    </row>
    <row r="3410" spans="7:8">
      <c r="G3410" s="58"/>
      <c r="H3410" s="114"/>
    </row>
    <row r="3411" spans="7:8">
      <c r="G3411" s="58"/>
      <c r="H3411" s="114"/>
    </row>
    <row r="3412" spans="7:8">
      <c r="G3412" s="58"/>
      <c r="H3412" s="114"/>
    </row>
    <row r="3413" spans="7:8">
      <c r="G3413" s="58"/>
      <c r="H3413" s="114"/>
    </row>
    <row r="3414" spans="7:8">
      <c r="G3414" s="58"/>
      <c r="H3414" s="114"/>
    </row>
    <row r="3415" spans="7:8">
      <c r="G3415" s="58"/>
      <c r="H3415" s="114"/>
    </row>
    <row r="3416" spans="7:8">
      <c r="G3416" s="58"/>
      <c r="H3416" s="114"/>
    </row>
    <row r="3417" spans="7:8">
      <c r="G3417" s="58"/>
      <c r="H3417" s="114"/>
    </row>
    <row r="3418" spans="7:8">
      <c r="G3418" s="58"/>
      <c r="H3418" s="114"/>
    </row>
    <row r="3419" spans="7:8">
      <c r="G3419" s="58"/>
      <c r="H3419" s="114"/>
    </row>
    <row r="3420" spans="7:8">
      <c r="G3420" s="58"/>
      <c r="H3420" s="114"/>
    </row>
    <row r="3421" spans="7:8">
      <c r="G3421" s="58"/>
      <c r="H3421" s="114"/>
    </row>
    <row r="3422" spans="7:8">
      <c r="G3422" s="58"/>
      <c r="H3422" s="114"/>
    </row>
    <row r="3423" spans="7:8">
      <c r="G3423" s="58"/>
      <c r="H3423" s="114"/>
    </row>
    <row r="3424" spans="7:8">
      <c r="G3424" s="58"/>
      <c r="H3424" s="114"/>
    </row>
    <row r="3425" spans="7:8">
      <c r="G3425" s="58"/>
      <c r="H3425" s="114"/>
    </row>
    <row r="3426" spans="7:8">
      <c r="G3426" s="58"/>
      <c r="H3426" s="114"/>
    </row>
    <row r="3427" spans="7:8">
      <c r="G3427" s="58"/>
      <c r="H3427" s="114"/>
    </row>
    <row r="3428" spans="7:8">
      <c r="G3428" s="58"/>
      <c r="H3428" s="114"/>
    </row>
    <row r="3429" spans="7:8">
      <c r="G3429" s="58"/>
      <c r="H3429" s="114"/>
    </row>
    <row r="3430" spans="7:8">
      <c r="G3430" s="58"/>
      <c r="H3430" s="114"/>
    </row>
    <row r="3431" spans="7:8">
      <c r="G3431" s="58"/>
      <c r="H3431" s="114"/>
    </row>
    <row r="3432" spans="7:8">
      <c r="G3432" s="58"/>
      <c r="H3432" s="114"/>
    </row>
    <row r="3433" spans="7:8">
      <c r="G3433" s="58"/>
      <c r="H3433" s="114"/>
    </row>
    <row r="3434" spans="7:8">
      <c r="G3434" s="58"/>
      <c r="H3434" s="114"/>
    </row>
    <row r="3435" spans="7:8">
      <c r="G3435" s="58"/>
      <c r="H3435" s="114"/>
    </row>
    <row r="3436" spans="7:8">
      <c r="G3436" s="58"/>
      <c r="H3436" s="114"/>
    </row>
    <row r="3437" spans="7:8">
      <c r="G3437" s="58"/>
      <c r="H3437" s="114"/>
    </row>
    <row r="3438" spans="7:8">
      <c r="G3438" s="58"/>
      <c r="H3438" s="114"/>
    </row>
    <row r="3439" spans="7:8">
      <c r="G3439" s="58"/>
      <c r="H3439" s="114"/>
    </row>
    <row r="3440" spans="7:8">
      <c r="G3440" s="58"/>
      <c r="H3440" s="114"/>
    </row>
    <row r="3441" spans="7:8">
      <c r="G3441" s="58"/>
      <c r="H3441" s="114"/>
    </row>
    <row r="3442" spans="7:8">
      <c r="G3442" s="58"/>
      <c r="H3442" s="114"/>
    </row>
    <row r="3443" spans="7:8">
      <c r="G3443" s="58"/>
      <c r="H3443" s="114"/>
    </row>
    <row r="3444" spans="7:8">
      <c r="G3444" s="58"/>
      <c r="H3444" s="114"/>
    </row>
    <row r="3445" spans="7:8">
      <c r="G3445" s="58"/>
      <c r="H3445" s="114"/>
    </row>
    <row r="3446" spans="7:8">
      <c r="G3446" s="58"/>
      <c r="H3446" s="114"/>
    </row>
    <row r="3447" spans="7:8">
      <c r="G3447" s="58"/>
      <c r="H3447" s="114"/>
    </row>
    <row r="3448" spans="7:8">
      <c r="G3448" s="58"/>
      <c r="H3448" s="114"/>
    </row>
    <row r="3449" spans="7:8">
      <c r="G3449" s="58"/>
      <c r="H3449" s="114"/>
    </row>
    <row r="3450" spans="7:8">
      <c r="G3450" s="58"/>
      <c r="H3450" s="114"/>
    </row>
    <row r="3451" spans="7:8">
      <c r="G3451" s="58"/>
      <c r="H3451" s="114"/>
    </row>
    <row r="3452" spans="7:8">
      <c r="G3452" s="58"/>
      <c r="H3452" s="114"/>
    </row>
    <row r="3453" spans="7:8">
      <c r="G3453" s="58"/>
      <c r="H3453" s="114"/>
    </row>
    <row r="3454" spans="7:8">
      <c r="G3454" s="58"/>
      <c r="H3454" s="114"/>
    </row>
    <row r="3455" spans="7:8">
      <c r="G3455" s="58"/>
      <c r="H3455" s="114"/>
    </row>
    <row r="3456" spans="7:8">
      <c r="G3456" s="58"/>
      <c r="H3456" s="114"/>
    </row>
    <row r="3457" spans="7:8">
      <c r="G3457" s="58"/>
      <c r="H3457" s="114"/>
    </row>
    <row r="3458" spans="7:8">
      <c r="G3458" s="58"/>
      <c r="H3458" s="114"/>
    </row>
    <row r="3459" spans="7:8">
      <c r="G3459" s="58"/>
      <c r="H3459" s="114"/>
    </row>
    <row r="3460" spans="7:8">
      <c r="G3460" s="58"/>
      <c r="H3460" s="114"/>
    </row>
    <row r="3461" spans="7:8">
      <c r="G3461" s="58"/>
      <c r="H3461" s="114"/>
    </row>
    <row r="3462" spans="7:8">
      <c r="G3462" s="58"/>
      <c r="H3462" s="114"/>
    </row>
    <row r="3463" spans="7:8">
      <c r="G3463" s="58"/>
      <c r="H3463" s="114"/>
    </row>
    <row r="3464" spans="7:8">
      <c r="G3464" s="58"/>
      <c r="H3464" s="114"/>
    </row>
    <row r="3465" spans="7:8">
      <c r="G3465" s="58"/>
      <c r="H3465" s="114"/>
    </row>
    <row r="3466" spans="7:8">
      <c r="G3466" s="58"/>
      <c r="H3466" s="114"/>
    </row>
    <row r="3467" spans="7:8">
      <c r="G3467" s="58"/>
      <c r="H3467" s="114"/>
    </row>
    <row r="3468" spans="7:8">
      <c r="G3468" s="58"/>
      <c r="H3468" s="114"/>
    </row>
    <row r="3469" spans="7:8">
      <c r="G3469" s="58"/>
      <c r="H3469" s="114"/>
    </row>
    <row r="3470" spans="7:8">
      <c r="G3470" s="58"/>
      <c r="H3470" s="114"/>
    </row>
    <row r="3471" spans="7:8">
      <c r="G3471" s="58"/>
      <c r="H3471" s="114"/>
    </row>
    <row r="3472" spans="7:8">
      <c r="G3472" s="58"/>
      <c r="H3472" s="114"/>
    </row>
    <row r="3473" spans="7:8">
      <c r="G3473" s="58"/>
      <c r="H3473" s="114"/>
    </row>
    <row r="3474" spans="7:8">
      <c r="G3474" s="58"/>
      <c r="H3474" s="114"/>
    </row>
    <row r="3475" spans="7:8">
      <c r="G3475" s="58"/>
      <c r="H3475" s="114"/>
    </row>
    <row r="3476" spans="7:8">
      <c r="G3476" s="58"/>
      <c r="H3476" s="114"/>
    </row>
    <row r="3477" spans="7:8">
      <c r="G3477" s="58"/>
      <c r="H3477" s="114"/>
    </row>
    <row r="3478" spans="7:8">
      <c r="G3478" s="58"/>
      <c r="H3478" s="114"/>
    </row>
    <row r="3479" spans="7:8">
      <c r="G3479" s="58"/>
      <c r="H3479" s="114"/>
    </row>
    <row r="3480" spans="7:8">
      <c r="G3480" s="58"/>
      <c r="H3480" s="114"/>
    </row>
    <row r="3481" spans="7:8">
      <c r="G3481" s="58"/>
      <c r="H3481" s="114"/>
    </row>
    <row r="3482" spans="7:8">
      <c r="G3482" s="58"/>
      <c r="H3482" s="114"/>
    </row>
    <row r="3483" spans="7:8">
      <c r="G3483" s="58"/>
      <c r="H3483" s="114"/>
    </row>
    <row r="3484" spans="7:8">
      <c r="G3484" s="58"/>
      <c r="H3484" s="114"/>
    </row>
    <row r="3485" spans="7:8">
      <c r="G3485" s="58"/>
      <c r="H3485" s="114"/>
    </row>
    <row r="3486" spans="7:8">
      <c r="G3486" s="58"/>
      <c r="H3486" s="114"/>
    </row>
    <row r="3487" spans="7:8">
      <c r="G3487" s="58"/>
      <c r="H3487" s="114"/>
    </row>
    <row r="3488" spans="7:8">
      <c r="G3488" s="58"/>
      <c r="H3488" s="114"/>
    </row>
    <row r="3489" spans="7:8">
      <c r="G3489" s="58"/>
      <c r="H3489" s="114"/>
    </row>
    <row r="3490" spans="7:8">
      <c r="G3490" s="58"/>
      <c r="H3490" s="114"/>
    </row>
    <row r="3491" spans="7:8">
      <c r="G3491" s="58"/>
      <c r="H3491" s="114"/>
    </row>
    <row r="3492" spans="7:8">
      <c r="G3492" s="58"/>
      <c r="H3492" s="114"/>
    </row>
    <row r="3493" spans="7:8">
      <c r="G3493" s="58"/>
      <c r="H3493" s="114"/>
    </row>
    <row r="3494" spans="7:8">
      <c r="G3494" s="58"/>
      <c r="H3494" s="114"/>
    </row>
    <row r="3495" spans="7:8">
      <c r="G3495" s="58"/>
      <c r="H3495" s="114"/>
    </row>
    <row r="3496" spans="7:8">
      <c r="G3496" s="58"/>
      <c r="H3496" s="114"/>
    </row>
    <row r="3497" spans="7:8">
      <c r="G3497" s="58"/>
      <c r="H3497" s="114"/>
    </row>
    <row r="3498" spans="7:8">
      <c r="G3498" s="58"/>
      <c r="H3498" s="114"/>
    </row>
    <row r="3499" spans="7:8">
      <c r="G3499" s="58"/>
      <c r="H3499" s="114"/>
    </row>
    <row r="3500" spans="7:8">
      <c r="G3500" s="58"/>
      <c r="H3500" s="114"/>
    </row>
    <row r="3501" spans="7:8">
      <c r="G3501" s="58"/>
      <c r="H3501" s="114"/>
    </row>
    <row r="3502" spans="7:8">
      <c r="G3502" s="58"/>
      <c r="H3502" s="114"/>
    </row>
    <row r="3503" spans="7:8">
      <c r="G3503" s="58"/>
      <c r="H3503" s="114"/>
    </row>
    <row r="3504" spans="7:8">
      <c r="G3504" s="58"/>
      <c r="H3504" s="114"/>
    </row>
    <row r="3505" spans="7:8">
      <c r="G3505" s="58"/>
      <c r="H3505" s="114"/>
    </row>
    <row r="3506" spans="7:8">
      <c r="G3506" s="58"/>
      <c r="H3506" s="114"/>
    </row>
    <row r="3507" spans="7:8">
      <c r="G3507" s="58"/>
      <c r="H3507" s="114"/>
    </row>
    <row r="3508" spans="7:8">
      <c r="G3508" s="58"/>
      <c r="H3508" s="114"/>
    </row>
    <row r="3509" spans="7:8">
      <c r="G3509" s="58"/>
      <c r="H3509" s="114"/>
    </row>
    <row r="3510" spans="7:8">
      <c r="G3510" s="58"/>
      <c r="H3510" s="114"/>
    </row>
    <row r="3511" spans="7:8">
      <c r="G3511" s="58"/>
      <c r="H3511" s="114"/>
    </row>
    <row r="3512" spans="7:8">
      <c r="G3512" s="58"/>
      <c r="H3512" s="114"/>
    </row>
    <row r="3513" spans="7:8">
      <c r="G3513" s="58"/>
      <c r="H3513" s="114"/>
    </row>
    <row r="3514" spans="7:8">
      <c r="G3514" s="58"/>
      <c r="H3514" s="114"/>
    </row>
    <row r="3515" spans="7:8">
      <c r="G3515" s="58"/>
      <c r="H3515" s="114"/>
    </row>
    <row r="3516" spans="7:8">
      <c r="G3516" s="58"/>
      <c r="H3516" s="114"/>
    </row>
    <row r="3517" spans="7:8">
      <c r="G3517" s="58"/>
      <c r="H3517" s="114"/>
    </row>
    <row r="3518" spans="7:8">
      <c r="G3518" s="58"/>
      <c r="H3518" s="114"/>
    </row>
    <row r="3519" spans="7:8">
      <c r="G3519" s="58"/>
      <c r="H3519" s="114"/>
    </row>
    <row r="3520" spans="7:8">
      <c r="G3520" s="58"/>
      <c r="H3520" s="114"/>
    </row>
    <row r="3521" spans="7:8">
      <c r="G3521" s="58"/>
      <c r="H3521" s="114"/>
    </row>
    <row r="3522" spans="7:8">
      <c r="G3522" s="58"/>
      <c r="H3522" s="114"/>
    </row>
    <row r="3523" spans="7:8">
      <c r="G3523" s="58"/>
      <c r="H3523" s="114"/>
    </row>
    <row r="3524" spans="7:8">
      <c r="G3524" s="58"/>
      <c r="H3524" s="114"/>
    </row>
    <row r="3525" spans="7:8">
      <c r="G3525" s="58"/>
      <c r="H3525" s="114"/>
    </row>
    <row r="3526" spans="7:8">
      <c r="G3526" s="58"/>
      <c r="H3526" s="114"/>
    </row>
    <row r="3527" spans="7:8">
      <c r="G3527" s="58"/>
      <c r="H3527" s="114"/>
    </row>
    <row r="3528" spans="7:8">
      <c r="G3528" s="58"/>
      <c r="H3528" s="114"/>
    </row>
    <row r="3529" spans="7:8">
      <c r="G3529" s="58"/>
      <c r="H3529" s="114"/>
    </row>
    <row r="3530" spans="7:8">
      <c r="G3530" s="58"/>
      <c r="H3530" s="114"/>
    </row>
    <row r="3531" spans="7:8">
      <c r="G3531" s="58"/>
      <c r="H3531" s="114"/>
    </row>
    <row r="3532" spans="7:8">
      <c r="G3532" s="58"/>
      <c r="H3532" s="114"/>
    </row>
    <row r="3533" spans="7:8">
      <c r="G3533" s="58"/>
      <c r="H3533" s="114"/>
    </row>
    <row r="3534" spans="7:8">
      <c r="G3534" s="58"/>
      <c r="H3534" s="114"/>
    </row>
    <row r="3535" spans="7:8">
      <c r="G3535" s="58"/>
      <c r="H3535" s="114"/>
    </row>
    <row r="3536" spans="7:8">
      <c r="G3536" s="58"/>
      <c r="H3536" s="114"/>
    </row>
    <row r="3537" spans="7:8">
      <c r="G3537" s="58"/>
      <c r="H3537" s="114"/>
    </row>
    <row r="3538" spans="7:8">
      <c r="G3538" s="58"/>
      <c r="H3538" s="114"/>
    </row>
    <row r="3539" spans="7:8">
      <c r="G3539" s="58"/>
      <c r="H3539" s="114"/>
    </row>
    <row r="3540" spans="7:8">
      <c r="G3540" s="58"/>
      <c r="H3540" s="114"/>
    </row>
    <row r="3541" spans="7:8">
      <c r="G3541" s="58"/>
      <c r="H3541" s="114"/>
    </row>
    <row r="3542" spans="7:8">
      <c r="G3542" s="58"/>
      <c r="H3542" s="114"/>
    </row>
    <row r="3543" spans="7:8">
      <c r="G3543" s="58"/>
      <c r="H3543" s="114"/>
    </row>
    <row r="3544" spans="7:8">
      <c r="G3544" s="58"/>
      <c r="H3544" s="114"/>
    </row>
    <row r="3545" spans="7:8">
      <c r="G3545" s="58"/>
      <c r="H3545" s="114"/>
    </row>
    <row r="3546" spans="7:8">
      <c r="G3546" s="58"/>
      <c r="H3546" s="114"/>
    </row>
    <row r="3547" spans="7:8">
      <c r="G3547" s="58"/>
      <c r="H3547" s="114"/>
    </row>
    <row r="3548" spans="7:8">
      <c r="G3548" s="58"/>
      <c r="H3548" s="114"/>
    </row>
    <row r="3549" spans="7:8">
      <c r="G3549" s="58"/>
      <c r="H3549" s="114"/>
    </row>
    <row r="3550" spans="7:8">
      <c r="G3550" s="58"/>
      <c r="H3550" s="114"/>
    </row>
    <row r="3551" spans="7:8">
      <c r="G3551" s="58"/>
      <c r="H3551" s="114"/>
    </row>
    <row r="3552" spans="7:8">
      <c r="G3552" s="58"/>
      <c r="H3552" s="114"/>
    </row>
    <row r="3553" spans="7:8">
      <c r="G3553" s="58"/>
      <c r="H3553" s="114"/>
    </row>
    <row r="3554" spans="7:8">
      <c r="G3554" s="58"/>
      <c r="H3554" s="114"/>
    </row>
    <row r="3555" spans="7:8">
      <c r="G3555" s="58"/>
      <c r="H3555" s="114"/>
    </row>
    <row r="3556" spans="7:8">
      <c r="G3556" s="58"/>
      <c r="H3556" s="114"/>
    </row>
    <row r="3557" spans="7:8">
      <c r="G3557" s="58"/>
      <c r="H3557" s="114"/>
    </row>
    <row r="3558" spans="7:8">
      <c r="G3558" s="58"/>
      <c r="H3558" s="114"/>
    </row>
    <row r="3559" spans="7:8">
      <c r="G3559" s="58"/>
      <c r="H3559" s="114"/>
    </row>
    <row r="3560" spans="7:8">
      <c r="G3560" s="58"/>
      <c r="H3560" s="114"/>
    </row>
    <row r="3561" spans="7:8">
      <c r="G3561" s="58"/>
      <c r="H3561" s="114"/>
    </row>
    <row r="3562" spans="7:8">
      <c r="G3562" s="58"/>
      <c r="H3562" s="114"/>
    </row>
    <row r="3563" spans="7:8">
      <c r="G3563" s="58"/>
      <c r="H3563" s="114"/>
    </row>
    <row r="3564" spans="7:8">
      <c r="G3564" s="58"/>
      <c r="H3564" s="114"/>
    </row>
    <row r="3565" spans="7:8">
      <c r="G3565" s="58"/>
      <c r="H3565" s="114"/>
    </row>
    <row r="3566" spans="7:8">
      <c r="G3566" s="58"/>
      <c r="H3566" s="114"/>
    </row>
    <row r="3567" spans="7:8">
      <c r="G3567" s="58"/>
      <c r="H3567" s="114"/>
    </row>
    <row r="3568" spans="7:8">
      <c r="G3568" s="58"/>
      <c r="H3568" s="114"/>
    </row>
    <row r="3569" spans="7:8">
      <c r="G3569" s="58"/>
      <c r="H3569" s="114"/>
    </row>
    <row r="3570" spans="7:8">
      <c r="G3570" s="58"/>
      <c r="H3570" s="114"/>
    </row>
    <row r="3571" spans="7:8">
      <c r="G3571" s="58"/>
      <c r="H3571" s="114"/>
    </row>
    <row r="3572" spans="7:8">
      <c r="G3572" s="58"/>
      <c r="H3572" s="114"/>
    </row>
    <row r="3573" spans="7:8">
      <c r="G3573" s="58"/>
      <c r="H3573" s="114"/>
    </row>
    <row r="3574" spans="7:8">
      <c r="G3574" s="58"/>
      <c r="H3574" s="114"/>
    </row>
    <row r="3575" spans="7:8">
      <c r="G3575" s="58"/>
      <c r="H3575" s="114"/>
    </row>
    <row r="3576" spans="7:8">
      <c r="G3576" s="58"/>
      <c r="H3576" s="114"/>
    </row>
    <row r="3577" spans="7:8">
      <c r="G3577" s="58"/>
      <c r="H3577" s="114"/>
    </row>
    <row r="3578" spans="7:8">
      <c r="G3578" s="58"/>
      <c r="H3578" s="114"/>
    </row>
    <row r="3579" spans="7:8">
      <c r="G3579" s="58"/>
      <c r="H3579" s="114"/>
    </row>
    <row r="3580" spans="7:8">
      <c r="G3580" s="58"/>
      <c r="H3580" s="114"/>
    </row>
    <row r="3581" spans="7:8">
      <c r="G3581" s="58"/>
      <c r="H3581" s="114"/>
    </row>
    <row r="3582" spans="7:8">
      <c r="G3582" s="58"/>
      <c r="H3582" s="114"/>
    </row>
    <row r="3583" spans="7:8">
      <c r="G3583" s="58"/>
      <c r="H3583" s="114"/>
    </row>
    <row r="3584" spans="7:8">
      <c r="G3584" s="58"/>
      <c r="H3584" s="114"/>
    </row>
    <row r="3585" spans="7:8">
      <c r="G3585" s="58"/>
      <c r="H3585" s="114"/>
    </row>
    <row r="3586" spans="7:8">
      <c r="G3586" s="58"/>
      <c r="H3586" s="114"/>
    </row>
    <row r="3587" spans="7:8">
      <c r="G3587" s="58"/>
      <c r="H3587" s="114"/>
    </row>
    <row r="3588" spans="7:8">
      <c r="G3588" s="58"/>
      <c r="H3588" s="114"/>
    </row>
    <row r="3589" spans="7:8">
      <c r="G3589" s="58"/>
      <c r="H3589" s="114"/>
    </row>
    <row r="3590" spans="7:8">
      <c r="G3590" s="58"/>
      <c r="H3590" s="114"/>
    </row>
    <row r="3591" spans="7:8">
      <c r="G3591" s="58"/>
      <c r="H3591" s="114"/>
    </row>
    <row r="3592" spans="7:8">
      <c r="G3592" s="58"/>
      <c r="H3592" s="114"/>
    </row>
    <row r="3593" spans="7:8">
      <c r="G3593" s="58"/>
      <c r="H3593" s="114"/>
    </row>
    <row r="3594" spans="7:8">
      <c r="G3594" s="58"/>
      <c r="H3594" s="114"/>
    </row>
    <row r="3595" spans="7:8">
      <c r="G3595" s="58"/>
      <c r="H3595" s="114"/>
    </row>
    <row r="3596" spans="7:8">
      <c r="G3596" s="58"/>
      <c r="H3596" s="114"/>
    </row>
    <row r="3597" spans="7:8">
      <c r="G3597" s="58"/>
      <c r="H3597" s="114"/>
    </row>
    <row r="3598" spans="7:8">
      <c r="G3598" s="58"/>
      <c r="H3598" s="114"/>
    </row>
    <row r="3599" spans="7:8">
      <c r="G3599" s="58"/>
      <c r="H3599" s="114"/>
    </row>
    <row r="3600" spans="7:8">
      <c r="G3600" s="58"/>
      <c r="H3600" s="114"/>
    </row>
    <row r="3601" spans="7:8">
      <c r="G3601" s="58"/>
      <c r="H3601" s="114"/>
    </row>
    <row r="3602" spans="7:8">
      <c r="G3602" s="58"/>
      <c r="H3602" s="114"/>
    </row>
    <row r="3603" spans="7:8">
      <c r="G3603" s="58"/>
      <c r="H3603" s="114"/>
    </row>
    <row r="3604" spans="7:8">
      <c r="G3604" s="58"/>
      <c r="H3604" s="114"/>
    </row>
    <row r="3605" spans="7:8">
      <c r="G3605" s="58"/>
      <c r="H3605" s="114"/>
    </row>
    <row r="3606" spans="7:8">
      <c r="G3606" s="58"/>
      <c r="H3606" s="114"/>
    </row>
    <row r="3607" spans="7:8">
      <c r="G3607" s="58"/>
      <c r="H3607" s="114"/>
    </row>
    <row r="3608" spans="7:8">
      <c r="G3608" s="58"/>
      <c r="H3608" s="114"/>
    </row>
    <row r="3609" spans="7:8">
      <c r="G3609" s="58"/>
      <c r="H3609" s="114"/>
    </row>
    <row r="3610" spans="7:8">
      <c r="G3610" s="58"/>
      <c r="H3610" s="114"/>
    </row>
    <row r="3611" spans="7:8">
      <c r="G3611" s="58"/>
      <c r="H3611" s="114"/>
    </row>
    <row r="3612" spans="7:8">
      <c r="G3612" s="58"/>
      <c r="H3612" s="114"/>
    </row>
    <row r="3613" spans="7:8">
      <c r="G3613" s="58"/>
      <c r="H3613" s="114"/>
    </row>
    <row r="3614" spans="7:8">
      <c r="G3614" s="58"/>
      <c r="H3614" s="114"/>
    </row>
    <row r="3615" spans="7:8">
      <c r="G3615" s="58"/>
      <c r="H3615" s="114"/>
    </row>
    <row r="3616" spans="7:8">
      <c r="G3616" s="58"/>
      <c r="H3616" s="114"/>
    </row>
    <row r="3617" spans="7:8">
      <c r="G3617" s="58"/>
      <c r="H3617" s="114"/>
    </row>
    <row r="3618" spans="7:8">
      <c r="G3618" s="58"/>
      <c r="H3618" s="114"/>
    </row>
    <row r="3619" spans="7:8">
      <c r="G3619" s="58"/>
      <c r="H3619" s="114"/>
    </row>
    <row r="3620" spans="7:8">
      <c r="G3620" s="58"/>
      <c r="H3620" s="114"/>
    </row>
    <row r="3621" spans="7:8">
      <c r="G3621" s="58"/>
      <c r="H3621" s="114"/>
    </row>
    <row r="3622" spans="7:8">
      <c r="G3622" s="58"/>
      <c r="H3622" s="114"/>
    </row>
    <row r="3623" spans="7:8">
      <c r="G3623" s="58"/>
      <c r="H3623" s="114"/>
    </row>
    <row r="3624" spans="7:8">
      <c r="G3624" s="58"/>
      <c r="H3624" s="114"/>
    </row>
    <row r="3625" spans="7:8">
      <c r="G3625" s="58"/>
      <c r="H3625" s="114"/>
    </row>
    <row r="3626" spans="7:8">
      <c r="G3626" s="58"/>
      <c r="H3626" s="114"/>
    </row>
    <row r="3627" spans="7:8">
      <c r="G3627" s="58"/>
      <c r="H3627" s="114"/>
    </row>
    <row r="3628" spans="7:8">
      <c r="G3628" s="58"/>
      <c r="H3628" s="114"/>
    </row>
    <row r="3629" spans="7:8">
      <c r="G3629" s="58"/>
      <c r="H3629" s="114"/>
    </row>
    <row r="3630" spans="7:8">
      <c r="G3630" s="58"/>
      <c r="H3630" s="114"/>
    </row>
    <row r="3631" spans="7:8">
      <c r="G3631" s="58"/>
      <c r="H3631" s="114"/>
    </row>
    <row r="3632" spans="7:8">
      <c r="G3632" s="58"/>
      <c r="H3632" s="114"/>
    </row>
    <row r="3633" spans="7:8">
      <c r="G3633" s="58"/>
      <c r="H3633" s="114"/>
    </row>
    <row r="3634" spans="7:8">
      <c r="G3634" s="58"/>
      <c r="H3634" s="114"/>
    </row>
    <row r="3635" spans="7:8">
      <c r="G3635" s="58"/>
      <c r="H3635" s="114"/>
    </row>
    <row r="3636" spans="7:8">
      <c r="G3636" s="58"/>
      <c r="H3636" s="114"/>
    </row>
    <row r="3637" spans="7:8">
      <c r="G3637" s="58"/>
      <c r="H3637" s="114"/>
    </row>
    <row r="3638" spans="7:8">
      <c r="G3638" s="58"/>
      <c r="H3638" s="114"/>
    </row>
    <row r="3639" spans="7:8">
      <c r="G3639" s="58"/>
      <c r="H3639" s="114"/>
    </row>
    <row r="3640" spans="7:8">
      <c r="G3640" s="58"/>
      <c r="H3640" s="114"/>
    </row>
    <row r="3641" spans="7:8">
      <c r="G3641" s="58"/>
      <c r="H3641" s="114"/>
    </row>
    <row r="3642" spans="7:8">
      <c r="G3642" s="58"/>
      <c r="H3642" s="114"/>
    </row>
    <row r="3643" spans="7:8">
      <c r="G3643" s="58"/>
      <c r="H3643" s="114"/>
    </row>
    <row r="3644" spans="7:8">
      <c r="G3644" s="58"/>
      <c r="H3644" s="114"/>
    </row>
    <row r="3645" spans="7:8">
      <c r="G3645" s="58"/>
      <c r="H3645" s="114"/>
    </row>
    <row r="3646" spans="7:8">
      <c r="G3646" s="58"/>
      <c r="H3646" s="114"/>
    </row>
    <row r="3647" spans="7:8">
      <c r="G3647" s="58"/>
      <c r="H3647" s="114"/>
    </row>
    <row r="3648" spans="7:8">
      <c r="G3648" s="58"/>
      <c r="H3648" s="114"/>
    </row>
    <row r="3649" spans="7:8">
      <c r="G3649" s="58"/>
      <c r="H3649" s="114"/>
    </row>
    <row r="3650" spans="7:8">
      <c r="G3650" s="58"/>
      <c r="H3650" s="114"/>
    </row>
    <row r="3651" spans="7:8">
      <c r="G3651" s="58"/>
      <c r="H3651" s="114"/>
    </row>
    <row r="3652" spans="7:8">
      <c r="G3652" s="58"/>
      <c r="H3652" s="114"/>
    </row>
    <row r="3653" spans="7:8">
      <c r="G3653" s="58"/>
      <c r="H3653" s="114"/>
    </row>
    <row r="3654" spans="7:8">
      <c r="G3654" s="58"/>
      <c r="H3654" s="114"/>
    </row>
    <row r="3655" spans="7:8">
      <c r="G3655" s="58"/>
      <c r="H3655" s="114"/>
    </row>
    <row r="3656" spans="7:8">
      <c r="G3656" s="58"/>
      <c r="H3656" s="114"/>
    </row>
    <row r="3657" spans="7:8">
      <c r="G3657" s="58"/>
      <c r="H3657" s="114"/>
    </row>
    <row r="3658" spans="7:8">
      <c r="G3658" s="58"/>
      <c r="H3658" s="114"/>
    </row>
    <row r="3659" spans="7:8">
      <c r="G3659" s="58"/>
      <c r="H3659" s="114"/>
    </row>
    <row r="3660" spans="7:8">
      <c r="G3660" s="58"/>
      <c r="H3660" s="114"/>
    </row>
    <row r="3661" spans="7:8">
      <c r="G3661" s="58"/>
      <c r="H3661" s="114"/>
    </row>
    <row r="3662" spans="7:8">
      <c r="G3662" s="58"/>
      <c r="H3662" s="114"/>
    </row>
    <row r="3663" spans="7:8">
      <c r="G3663" s="58"/>
      <c r="H3663" s="114"/>
    </row>
    <row r="3664" spans="7:8">
      <c r="G3664" s="58"/>
      <c r="H3664" s="114"/>
    </row>
    <row r="3665" spans="7:8">
      <c r="G3665" s="58"/>
      <c r="H3665" s="114"/>
    </row>
    <row r="3666" spans="7:8">
      <c r="G3666" s="58"/>
      <c r="H3666" s="114"/>
    </row>
    <row r="3667" spans="7:8">
      <c r="G3667" s="58"/>
      <c r="H3667" s="114"/>
    </row>
    <row r="3668" spans="7:8">
      <c r="G3668" s="58"/>
      <c r="H3668" s="114"/>
    </row>
    <row r="3669" spans="7:8">
      <c r="G3669" s="58"/>
      <c r="H3669" s="114"/>
    </row>
    <row r="3670" spans="7:8">
      <c r="G3670" s="58"/>
      <c r="H3670" s="114"/>
    </row>
    <row r="3671" spans="7:8">
      <c r="G3671" s="58"/>
      <c r="H3671" s="114"/>
    </row>
    <row r="3672" spans="7:8">
      <c r="G3672" s="58"/>
      <c r="H3672" s="114"/>
    </row>
    <row r="3673" spans="7:8">
      <c r="G3673" s="58"/>
      <c r="H3673" s="114"/>
    </row>
    <row r="3674" spans="7:8">
      <c r="G3674" s="58"/>
      <c r="H3674" s="114"/>
    </row>
    <row r="3675" spans="7:8">
      <c r="G3675" s="58"/>
      <c r="H3675" s="114"/>
    </row>
    <row r="3676" spans="7:8">
      <c r="G3676" s="58"/>
      <c r="H3676" s="114"/>
    </row>
    <row r="3677" spans="7:8">
      <c r="G3677" s="58"/>
      <c r="H3677" s="114"/>
    </row>
    <row r="3678" spans="7:8">
      <c r="G3678" s="58"/>
      <c r="H3678" s="114"/>
    </row>
    <row r="3679" spans="7:8">
      <c r="G3679" s="58"/>
      <c r="H3679" s="114"/>
    </row>
    <row r="3680" spans="7:8">
      <c r="G3680" s="58"/>
      <c r="H3680" s="114"/>
    </row>
    <row r="3681" spans="7:8">
      <c r="G3681" s="58"/>
      <c r="H3681" s="114"/>
    </row>
    <row r="3682" spans="7:8">
      <c r="G3682" s="58"/>
      <c r="H3682" s="114"/>
    </row>
    <row r="3683" spans="7:8">
      <c r="G3683" s="58"/>
      <c r="H3683" s="114"/>
    </row>
    <row r="3684" spans="7:8">
      <c r="G3684" s="58"/>
      <c r="H3684" s="114"/>
    </row>
    <row r="3685" spans="7:8">
      <c r="G3685" s="58"/>
      <c r="H3685" s="114"/>
    </row>
    <row r="3686" spans="7:8">
      <c r="G3686" s="58"/>
      <c r="H3686" s="114"/>
    </row>
    <row r="3687" spans="7:8">
      <c r="G3687" s="58"/>
      <c r="H3687" s="114"/>
    </row>
    <row r="3688" spans="7:8">
      <c r="G3688" s="58"/>
      <c r="H3688" s="114"/>
    </row>
    <row r="3689" spans="7:8">
      <c r="G3689" s="58"/>
      <c r="H3689" s="114"/>
    </row>
    <row r="3690" spans="7:8">
      <c r="G3690" s="58"/>
      <c r="H3690" s="114"/>
    </row>
    <row r="3691" spans="7:8">
      <c r="G3691" s="58"/>
      <c r="H3691" s="114"/>
    </row>
    <row r="3692" spans="7:8">
      <c r="G3692" s="58"/>
      <c r="H3692" s="114"/>
    </row>
    <row r="3693" spans="7:8">
      <c r="G3693" s="58"/>
      <c r="H3693" s="114"/>
    </row>
    <row r="3694" spans="7:8">
      <c r="G3694" s="58"/>
      <c r="H3694" s="114"/>
    </row>
    <row r="3695" spans="7:8">
      <c r="G3695" s="58"/>
      <c r="H3695" s="114"/>
    </row>
    <row r="3696" spans="7:8">
      <c r="G3696" s="58"/>
      <c r="H3696" s="114"/>
    </row>
    <row r="3697" spans="7:8">
      <c r="G3697" s="58"/>
      <c r="H3697" s="114"/>
    </row>
    <row r="3698" spans="7:8">
      <c r="G3698" s="58"/>
      <c r="H3698" s="114"/>
    </row>
    <row r="3699" spans="7:8">
      <c r="G3699" s="58"/>
      <c r="H3699" s="114"/>
    </row>
    <row r="3700" spans="7:8">
      <c r="G3700" s="58"/>
      <c r="H3700" s="114"/>
    </row>
    <row r="3701" spans="7:8">
      <c r="G3701" s="58"/>
      <c r="H3701" s="114"/>
    </row>
    <row r="3702" spans="7:8">
      <c r="G3702" s="58"/>
      <c r="H3702" s="114"/>
    </row>
    <row r="3703" spans="7:8">
      <c r="G3703" s="58"/>
      <c r="H3703" s="114"/>
    </row>
    <row r="3704" spans="7:8">
      <c r="G3704" s="58"/>
      <c r="H3704" s="114"/>
    </row>
    <row r="3705" spans="7:8">
      <c r="G3705" s="58"/>
      <c r="H3705" s="114"/>
    </row>
    <row r="3706" spans="7:8">
      <c r="G3706" s="58"/>
      <c r="H3706" s="114"/>
    </row>
    <row r="3707" spans="7:8">
      <c r="G3707" s="58"/>
      <c r="H3707" s="114"/>
    </row>
    <row r="3708" spans="7:8">
      <c r="G3708" s="58"/>
      <c r="H3708" s="114"/>
    </row>
    <row r="3709" spans="7:8">
      <c r="G3709" s="58"/>
      <c r="H3709" s="114"/>
    </row>
    <row r="3710" spans="7:8">
      <c r="G3710" s="58"/>
      <c r="H3710" s="114"/>
    </row>
    <row r="3711" spans="7:8">
      <c r="G3711" s="58"/>
      <c r="H3711" s="114"/>
    </row>
    <row r="3712" spans="7:8">
      <c r="G3712" s="58"/>
      <c r="H3712" s="114"/>
    </row>
    <row r="3713" spans="7:8">
      <c r="G3713" s="58"/>
      <c r="H3713" s="114"/>
    </row>
    <row r="3714" spans="7:8">
      <c r="G3714" s="58"/>
      <c r="H3714" s="114"/>
    </row>
    <row r="3715" spans="7:8">
      <c r="G3715" s="58"/>
      <c r="H3715" s="114"/>
    </row>
    <row r="3716" spans="7:8">
      <c r="G3716" s="58"/>
      <c r="H3716" s="114"/>
    </row>
    <row r="3717" spans="7:8">
      <c r="G3717" s="58"/>
      <c r="H3717" s="114"/>
    </row>
    <row r="3718" spans="7:8">
      <c r="G3718" s="58"/>
      <c r="H3718" s="114"/>
    </row>
    <row r="3719" spans="7:8">
      <c r="G3719" s="58"/>
      <c r="H3719" s="114"/>
    </row>
    <row r="3720" spans="7:8">
      <c r="G3720" s="58"/>
      <c r="H3720" s="114"/>
    </row>
    <row r="3721" spans="7:8">
      <c r="G3721" s="58"/>
      <c r="H3721" s="114"/>
    </row>
    <row r="3722" spans="7:8">
      <c r="G3722" s="58"/>
      <c r="H3722" s="114"/>
    </row>
    <row r="3723" spans="7:8">
      <c r="G3723" s="58"/>
      <c r="H3723" s="114"/>
    </row>
    <row r="3724" spans="7:8">
      <c r="G3724" s="58"/>
      <c r="H3724" s="114"/>
    </row>
    <row r="3725" spans="7:8">
      <c r="G3725" s="58"/>
      <c r="H3725" s="114"/>
    </row>
    <row r="3726" spans="7:8">
      <c r="G3726" s="58"/>
      <c r="H3726" s="114"/>
    </row>
    <row r="3727" spans="7:8">
      <c r="G3727" s="58"/>
      <c r="H3727" s="114"/>
    </row>
    <row r="3728" spans="7:8">
      <c r="G3728" s="58"/>
      <c r="H3728" s="114"/>
    </row>
    <row r="3729" spans="7:8">
      <c r="G3729" s="58"/>
      <c r="H3729" s="114"/>
    </row>
    <row r="3730" spans="7:8">
      <c r="G3730" s="58"/>
      <c r="H3730" s="114"/>
    </row>
    <row r="3731" spans="7:8">
      <c r="G3731" s="58"/>
      <c r="H3731" s="114"/>
    </row>
    <row r="3732" spans="7:8">
      <c r="G3732" s="58"/>
      <c r="H3732" s="114"/>
    </row>
    <row r="3733" spans="7:8">
      <c r="G3733" s="58"/>
      <c r="H3733" s="114"/>
    </row>
    <row r="3734" spans="7:8">
      <c r="G3734" s="58"/>
      <c r="H3734" s="114"/>
    </row>
    <row r="3735" spans="7:8">
      <c r="G3735" s="58"/>
      <c r="H3735" s="114"/>
    </row>
    <row r="3736" spans="7:8">
      <c r="G3736" s="58"/>
      <c r="H3736" s="114"/>
    </row>
    <row r="3737" spans="7:8">
      <c r="G3737" s="58"/>
      <c r="H3737" s="114"/>
    </row>
    <row r="3738" spans="7:8">
      <c r="G3738" s="58"/>
      <c r="H3738" s="114"/>
    </row>
    <row r="3739" spans="7:8">
      <c r="G3739" s="58"/>
      <c r="H3739" s="114"/>
    </row>
    <row r="3740" spans="7:8">
      <c r="G3740" s="58"/>
      <c r="H3740" s="114"/>
    </row>
    <row r="3741" spans="7:8">
      <c r="G3741" s="58"/>
      <c r="H3741" s="114"/>
    </row>
    <row r="3742" spans="7:8">
      <c r="G3742" s="58"/>
      <c r="H3742" s="114"/>
    </row>
    <row r="3743" spans="7:8">
      <c r="G3743" s="58"/>
      <c r="H3743" s="114"/>
    </row>
    <row r="3744" spans="7:8">
      <c r="G3744" s="58"/>
      <c r="H3744" s="114"/>
    </row>
    <row r="3745" spans="7:8">
      <c r="G3745" s="58"/>
      <c r="H3745" s="114"/>
    </row>
    <row r="3746" spans="7:8">
      <c r="G3746" s="58"/>
      <c r="H3746" s="114"/>
    </row>
    <row r="3747" spans="7:8">
      <c r="G3747" s="58"/>
      <c r="H3747" s="114"/>
    </row>
    <row r="3748" spans="7:8">
      <c r="G3748" s="58"/>
      <c r="H3748" s="114"/>
    </row>
    <row r="3749" spans="7:8">
      <c r="G3749" s="58"/>
      <c r="H3749" s="114"/>
    </row>
    <row r="3750" spans="7:8">
      <c r="G3750" s="58"/>
      <c r="H3750" s="114"/>
    </row>
    <row r="3751" spans="7:8">
      <c r="G3751" s="58"/>
      <c r="H3751" s="114"/>
    </row>
    <row r="3752" spans="7:8">
      <c r="G3752" s="58"/>
      <c r="H3752" s="114"/>
    </row>
    <row r="3753" spans="7:8">
      <c r="G3753" s="58"/>
      <c r="H3753" s="114"/>
    </row>
    <row r="3754" spans="7:8">
      <c r="G3754" s="58"/>
      <c r="H3754" s="114"/>
    </row>
    <row r="3755" spans="7:8">
      <c r="G3755" s="58"/>
      <c r="H3755" s="114"/>
    </row>
    <row r="3756" spans="7:8">
      <c r="G3756" s="58"/>
      <c r="H3756" s="114"/>
    </row>
    <row r="3757" spans="7:8">
      <c r="G3757" s="58"/>
      <c r="H3757" s="114"/>
    </row>
    <row r="3758" spans="7:8">
      <c r="G3758" s="58"/>
      <c r="H3758" s="114"/>
    </row>
    <row r="3759" spans="7:8">
      <c r="G3759" s="58"/>
      <c r="H3759" s="114"/>
    </row>
    <row r="3760" spans="7:8">
      <c r="G3760" s="58"/>
      <c r="H3760" s="114"/>
    </row>
    <row r="3761" spans="7:8">
      <c r="G3761" s="58"/>
      <c r="H3761" s="114"/>
    </row>
    <row r="3762" spans="7:8">
      <c r="G3762" s="58"/>
      <c r="H3762" s="114"/>
    </row>
    <row r="3763" spans="7:8">
      <c r="G3763" s="58"/>
      <c r="H3763" s="114"/>
    </row>
    <row r="3764" spans="7:8">
      <c r="G3764" s="58"/>
      <c r="H3764" s="114"/>
    </row>
    <row r="3765" spans="7:8">
      <c r="G3765" s="58"/>
      <c r="H3765" s="114"/>
    </row>
    <row r="3766" spans="7:8">
      <c r="G3766" s="58"/>
      <c r="H3766" s="114"/>
    </row>
    <row r="3767" spans="7:8">
      <c r="G3767" s="58"/>
      <c r="H3767" s="114"/>
    </row>
    <row r="3768" spans="7:8">
      <c r="G3768" s="58"/>
      <c r="H3768" s="114"/>
    </row>
    <row r="3769" spans="7:8">
      <c r="G3769" s="58"/>
      <c r="H3769" s="114"/>
    </row>
    <row r="3770" spans="7:8">
      <c r="G3770" s="58"/>
      <c r="H3770" s="114"/>
    </row>
    <row r="3771" spans="7:8">
      <c r="G3771" s="58"/>
      <c r="H3771" s="114"/>
    </row>
    <row r="3772" spans="7:8">
      <c r="G3772" s="58"/>
      <c r="H3772" s="114"/>
    </row>
    <row r="3773" spans="7:8">
      <c r="G3773" s="58"/>
      <c r="H3773" s="114"/>
    </row>
    <row r="3774" spans="7:8">
      <c r="G3774" s="58"/>
      <c r="H3774" s="114"/>
    </row>
    <row r="3775" spans="7:8">
      <c r="G3775" s="58"/>
      <c r="H3775" s="114"/>
    </row>
    <row r="3776" spans="7:8">
      <c r="G3776" s="58"/>
      <c r="H3776" s="114"/>
    </row>
    <row r="3777" spans="7:8">
      <c r="G3777" s="58"/>
      <c r="H3777" s="114"/>
    </row>
    <row r="3778" spans="7:8">
      <c r="G3778" s="58"/>
      <c r="H3778" s="114"/>
    </row>
    <row r="3779" spans="7:8">
      <c r="G3779" s="58"/>
      <c r="H3779" s="114"/>
    </row>
    <row r="3780" spans="7:8">
      <c r="G3780" s="58"/>
      <c r="H3780" s="114"/>
    </row>
    <row r="3781" spans="7:8">
      <c r="G3781" s="58"/>
      <c r="H3781" s="114"/>
    </row>
    <row r="3782" spans="7:8">
      <c r="G3782" s="58"/>
      <c r="H3782" s="114"/>
    </row>
    <row r="3783" spans="7:8">
      <c r="G3783" s="58"/>
      <c r="H3783" s="114"/>
    </row>
    <row r="3784" spans="7:8">
      <c r="G3784" s="58"/>
      <c r="H3784" s="114"/>
    </row>
    <row r="3785" spans="7:8">
      <c r="G3785" s="58"/>
      <c r="H3785" s="114"/>
    </row>
    <row r="3786" spans="7:8">
      <c r="G3786" s="58"/>
      <c r="H3786" s="114"/>
    </row>
    <row r="3787" spans="7:8">
      <c r="G3787" s="58"/>
      <c r="H3787" s="114"/>
    </row>
    <row r="3788" spans="7:8">
      <c r="G3788" s="58"/>
      <c r="H3788" s="114"/>
    </row>
    <row r="3789" spans="7:8">
      <c r="G3789" s="58"/>
      <c r="H3789" s="114"/>
    </row>
    <row r="3790" spans="7:8">
      <c r="G3790" s="58"/>
      <c r="H3790" s="114"/>
    </row>
    <row r="3791" spans="7:8">
      <c r="G3791" s="58"/>
      <c r="H3791" s="114"/>
    </row>
    <row r="3792" spans="7:8">
      <c r="G3792" s="58"/>
      <c r="H3792" s="114"/>
    </row>
    <row r="3793" spans="7:8">
      <c r="G3793" s="58"/>
      <c r="H3793" s="114"/>
    </row>
    <row r="3794" spans="7:8">
      <c r="G3794" s="58"/>
      <c r="H3794" s="114"/>
    </row>
    <row r="3795" spans="7:8">
      <c r="G3795" s="58"/>
      <c r="H3795" s="114"/>
    </row>
    <row r="3796" spans="7:8">
      <c r="G3796" s="58"/>
      <c r="H3796" s="114"/>
    </row>
    <row r="3797" spans="7:8">
      <c r="G3797" s="58"/>
      <c r="H3797" s="114"/>
    </row>
    <row r="3798" spans="7:8">
      <c r="G3798" s="58"/>
      <c r="H3798" s="114"/>
    </row>
    <row r="3799" spans="7:8">
      <c r="G3799" s="58"/>
      <c r="H3799" s="114"/>
    </row>
    <row r="3800" spans="7:8">
      <c r="G3800" s="58"/>
      <c r="H3800" s="114"/>
    </row>
    <row r="3801" spans="7:8">
      <c r="G3801" s="58"/>
      <c r="H3801" s="114"/>
    </row>
    <row r="3802" spans="7:8">
      <c r="G3802" s="58"/>
      <c r="H3802" s="114"/>
    </row>
    <row r="3803" spans="7:8">
      <c r="G3803" s="58"/>
      <c r="H3803" s="114"/>
    </row>
    <row r="3804" spans="7:8">
      <c r="G3804" s="58"/>
      <c r="H3804" s="114"/>
    </row>
    <row r="3805" spans="7:8">
      <c r="G3805" s="58"/>
      <c r="H3805" s="114"/>
    </row>
    <row r="3806" spans="7:8">
      <c r="G3806" s="58"/>
      <c r="H3806" s="114"/>
    </row>
    <row r="3807" spans="7:8">
      <c r="G3807" s="58"/>
      <c r="H3807" s="114"/>
    </row>
    <row r="3808" spans="7:8">
      <c r="G3808" s="58"/>
      <c r="H3808" s="114"/>
    </row>
    <row r="3809" spans="7:8">
      <c r="G3809" s="58"/>
      <c r="H3809" s="114"/>
    </row>
    <row r="3810" spans="7:8">
      <c r="G3810" s="58"/>
      <c r="H3810" s="114"/>
    </row>
    <row r="3811" spans="7:8">
      <c r="G3811" s="58"/>
      <c r="H3811" s="114"/>
    </row>
    <row r="3812" spans="7:8">
      <c r="G3812" s="58"/>
      <c r="H3812" s="114"/>
    </row>
    <row r="3813" spans="7:8">
      <c r="G3813" s="58"/>
      <c r="H3813" s="114"/>
    </row>
    <row r="3814" spans="7:8">
      <c r="G3814" s="58"/>
      <c r="H3814" s="114"/>
    </row>
    <row r="3815" spans="7:8">
      <c r="G3815" s="58"/>
      <c r="H3815" s="114"/>
    </row>
    <row r="3816" spans="7:8">
      <c r="G3816" s="58"/>
      <c r="H3816" s="114"/>
    </row>
    <row r="3817" spans="7:8">
      <c r="G3817" s="58"/>
      <c r="H3817" s="114"/>
    </row>
    <row r="3818" spans="7:8">
      <c r="G3818" s="58"/>
      <c r="H3818" s="114"/>
    </row>
    <row r="3819" spans="7:8">
      <c r="G3819" s="58"/>
      <c r="H3819" s="114"/>
    </row>
    <row r="3820" spans="7:8">
      <c r="G3820" s="58"/>
      <c r="H3820" s="114"/>
    </row>
    <row r="3821" spans="7:8">
      <c r="G3821" s="58"/>
      <c r="H3821" s="114"/>
    </row>
    <row r="3822" spans="7:8">
      <c r="G3822" s="58"/>
      <c r="H3822" s="114"/>
    </row>
    <row r="3823" spans="7:8">
      <c r="G3823" s="58"/>
      <c r="H3823" s="114"/>
    </row>
    <row r="3824" spans="7:8">
      <c r="G3824" s="58"/>
      <c r="H3824" s="114"/>
    </row>
    <row r="3825" spans="7:8">
      <c r="G3825" s="58"/>
      <c r="H3825" s="114"/>
    </row>
    <row r="3826" spans="7:8">
      <c r="G3826" s="58"/>
      <c r="H3826" s="114"/>
    </row>
    <row r="3827" spans="7:8">
      <c r="G3827" s="58"/>
      <c r="H3827" s="114"/>
    </row>
    <row r="3828" spans="7:8">
      <c r="G3828" s="58"/>
      <c r="H3828" s="114"/>
    </row>
    <row r="3829" spans="7:8">
      <c r="G3829" s="58"/>
      <c r="H3829" s="114"/>
    </row>
    <row r="3830" spans="7:8">
      <c r="G3830" s="58"/>
      <c r="H3830" s="114"/>
    </row>
    <row r="3831" spans="7:8">
      <c r="G3831" s="58"/>
      <c r="H3831" s="114"/>
    </row>
    <row r="3832" spans="7:8">
      <c r="G3832" s="58"/>
      <c r="H3832" s="114"/>
    </row>
    <row r="3833" spans="7:8">
      <c r="G3833" s="58"/>
      <c r="H3833" s="114"/>
    </row>
    <row r="3834" spans="7:8">
      <c r="G3834" s="58"/>
      <c r="H3834" s="114"/>
    </row>
    <row r="3835" spans="7:8">
      <c r="G3835" s="58"/>
      <c r="H3835" s="114"/>
    </row>
    <row r="3836" spans="7:8">
      <c r="G3836" s="58"/>
      <c r="H3836" s="114"/>
    </row>
    <row r="3837" spans="7:8">
      <c r="G3837" s="58"/>
      <c r="H3837" s="114"/>
    </row>
    <row r="3838" spans="7:8">
      <c r="G3838" s="58"/>
      <c r="H3838" s="114"/>
    </row>
    <row r="3839" spans="7:8">
      <c r="G3839" s="58"/>
      <c r="H3839" s="114"/>
    </row>
    <row r="3840" spans="7:8">
      <c r="G3840" s="58"/>
      <c r="H3840" s="114"/>
    </row>
    <row r="3841" spans="7:8">
      <c r="G3841" s="58"/>
      <c r="H3841" s="114"/>
    </row>
    <row r="3842" spans="7:8">
      <c r="G3842" s="58"/>
      <c r="H3842" s="114"/>
    </row>
    <row r="3843" spans="7:8">
      <c r="G3843" s="58"/>
      <c r="H3843" s="114"/>
    </row>
    <row r="3844" spans="7:8">
      <c r="G3844" s="58"/>
      <c r="H3844" s="114"/>
    </row>
    <row r="3845" spans="7:8">
      <c r="G3845" s="58"/>
      <c r="H3845" s="114"/>
    </row>
    <row r="3846" spans="7:8">
      <c r="G3846" s="58"/>
      <c r="H3846" s="114"/>
    </row>
    <row r="3847" spans="7:8">
      <c r="G3847" s="58"/>
      <c r="H3847" s="114"/>
    </row>
    <row r="3848" spans="7:8">
      <c r="G3848" s="58"/>
      <c r="H3848" s="114"/>
    </row>
    <row r="3849" spans="7:8">
      <c r="G3849" s="58"/>
      <c r="H3849" s="114"/>
    </row>
    <row r="3850" spans="7:8">
      <c r="G3850" s="58"/>
      <c r="H3850" s="114"/>
    </row>
    <row r="3851" spans="7:8">
      <c r="G3851" s="58"/>
      <c r="H3851" s="114"/>
    </row>
    <row r="3852" spans="7:8">
      <c r="G3852" s="58"/>
      <c r="H3852" s="114"/>
    </row>
    <row r="3853" spans="7:8">
      <c r="G3853" s="58"/>
      <c r="H3853" s="114"/>
    </row>
    <row r="3854" spans="7:8">
      <c r="G3854" s="58"/>
      <c r="H3854" s="114"/>
    </row>
    <row r="3855" spans="7:8">
      <c r="G3855" s="58"/>
      <c r="H3855" s="114"/>
    </row>
    <row r="3856" spans="7:8">
      <c r="G3856" s="58"/>
      <c r="H3856" s="114"/>
    </row>
    <row r="3857" spans="7:8">
      <c r="G3857" s="58"/>
      <c r="H3857" s="114"/>
    </row>
    <row r="3858" spans="7:8">
      <c r="G3858" s="58"/>
      <c r="H3858" s="114"/>
    </row>
    <row r="3859" spans="7:8">
      <c r="G3859" s="58"/>
      <c r="H3859" s="114"/>
    </row>
    <row r="3860" spans="7:8">
      <c r="G3860" s="58"/>
      <c r="H3860" s="114"/>
    </row>
    <row r="3861" spans="7:8">
      <c r="G3861" s="58"/>
      <c r="H3861" s="114"/>
    </row>
    <row r="3862" spans="7:8">
      <c r="G3862" s="58"/>
      <c r="H3862" s="114"/>
    </row>
    <row r="3863" spans="7:8">
      <c r="G3863" s="58"/>
      <c r="H3863" s="114"/>
    </row>
    <row r="3864" spans="7:8">
      <c r="G3864" s="58"/>
      <c r="H3864" s="114"/>
    </row>
    <row r="3865" spans="7:8">
      <c r="G3865" s="58"/>
      <c r="H3865" s="114"/>
    </row>
    <row r="3866" spans="7:8">
      <c r="G3866" s="58"/>
      <c r="H3866" s="114"/>
    </row>
    <row r="3867" spans="7:8">
      <c r="G3867" s="58"/>
      <c r="H3867" s="114"/>
    </row>
    <row r="3868" spans="7:8">
      <c r="G3868" s="58"/>
      <c r="H3868" s="114"/>
    </row>
    <row r="3869" spans="7:8">
      <c r="G3869" s="58"/>
      <c r="H3869" s="114"/>
    </row>
    <row r="3870" spans="7:8">
      <c r="G3870" s="58"/>
      <c r="H3870" s="114"/>
    </row>
    <row r="3871" spans="7:8">
      <c r="G3871" s="58"/>
      <c r="H3871" s="114"/>
    </row>
    <row r="3872" spans="7:8">
      <c r="G3872" s="58"/>
      <c r="H3872" s="114"/>
    </row>
    <row r="3873" spans="7:8">
      <c r="G3873" s="58"/>
      <c r="H3873" s="114"/>
    </row>
    <row r="3874" spans="7:8">
      <c r="G3874" s="58"/>
      <c r="H3874" s="114"/>
    </row>
    <row r="3875" spans="7:8">
      <c r="G3875" s="58"/>
      <c r="H3875" s="114"/>
    </row>
    <row r="3876" spans="7:8">
      <c r="G3876" s="58"/>
      <c r="H3876" s="114"/>
    </row>
    <row r="3877" spans="7:8">
      <c r="G3877" s="58"/>
      <c r="H3877" s="114"/>
    </row>
    <row r="3878" spans="7:8">
      <c r="G3878" s="58"/>
      <c r="H3878" s="114"/>
    </row>
    <row r="3879" spans="7:8">
      <c r="G3879" s="58"/>
      <c r="H3879" s="114"/>
    </row>
    <row r="3880" spans="7:8">
      <c r="G3880" s="58"/>
      <c r="H3880" s="114"/>
    </row>
    <row r="3881" spans="7:8">
      <c r="G3881" s="58"/>
      <c r="H3881" s="114"/>
    </row>
    <row r="3882" spans="7:8">
      <c r="G3882" s="58"/>
      <c r="H3882" s="114"/>
    </row>
    <row r="3883" spans="7:8">
      <c r="G3883" s="58"/>
      <c r="H3883" s="114"/>
    </row>
    <row r="3884" spans="7:8">
      <c r="G3884" s="58"/>
      <c r="H3884" s="114"/>
    </row>
    <row r="3885" spans="7:8">
      <c r="G3885" s="58"/>
      <c r="H3885" s="114"/>
    </row>
    <row r="3886" spans="7:8">
      <c r="G3886" s="58"/>
      <c r="H3886" s="114"/>
    </row>
    <row r="3887" spans="7:8">
      <c r="G3887" s="58"/>
      <c r="H3887" s="114"/>
    </row>
    <row r="3888" spans="7:8">
      <c r="G3888" s="58"/>
      <c r="H3888" s="114"/>
    </row>
    <row r="3889" spans="7:8">
      <c r="G3889" s="58"/>
      <c r="H3889" s="114"/>
    </row>
    <row r="3890" spans="7:8">
      <c r="G3890" s="58"/>
      <c r="H3890" s="114"/>
    </row>
    <row r="3891" spans="7:8">
      <c r="G3891" s="58"/>
      <c r="H3891" s="114"/>
    </row>
    <row r="3892" spans="7:8">
      <c r="G3892" s="58"/>
      <c r="H3892" s="114"/>
    </row>
    <row r="3893" spans="7:8">
      <c r="G3893" s="58"/>
      <c r="H3893" s="114"/>
    </row>
    <row r="3894" spans="7:8">
      <c r="G3894" s="58"/>
      <c r="H3894" s="114"/>
    </row>
    <row r="3895" spans="7:8">
      <c r="G3895" s="58"/>
      <c r="H3895" s="114"/>
    </row>
    <row r="3896" spans="7:8">
      <c r="G3896" s="58"/>
      <c r="H3896" s="114"/>
    </row>
    <row r="3897" spans="7:8">
      <c r="G3897" s="58"/>
      <c r="H3897" s="114"/>
    </row>
    <row r="3898" spans="7:8">
      <c r="G3898" s="58"/>
      <c r="H3898" s="114"/>
    </row>
    <row r="3899" spans="7:8">
      <c r="G3899" s="58"/>
      <c r="H3899" s="114"/>
    </row>
    <row r="3900" spans="7:8">
      <c r="G3900" s="58"/>
      <c r="H3900" s="114"/>
    </row>
    <row r="3901" spans="7:8">
      <c r="G3901" s="58"/>
      <c r="H3901" s="114"/>
    </row>
    <row r="3902" spans="7:8">
      <c r="G3902" s="58"/>
      <c r="H3902" s="114"/>
    </row>
    <row r="3903" spans="7:8">
      <c r="G3903" s="58"/>
      <c r="H3903" s="114"/>
    </row>
    <row r="3904" spans="7:8">
      <c r="G3904" s="58"/>
      <c r="H3904" s="114"/>
    </row>
    <row r="3905" spans="7:8">
      <c r="G3905" s="58"/>
      <c r="H3905" s="114"/>
    </row>
    <row r="3906" spans="7:8">
      <c r="G3906" s="58"/>
      <c r="H3906" s="114"/>
    </row>
    <row r="3907" spans="7:8">
      <c r="G3907" s="58"/>
      <c r="H3907" s="114"/>
    </row>
    <row r="3908" spans="7:8">
      <c r="G3908" s="58"/>
      <c r="H3908" s="114"/>
    </row>
    <row r="3909" spans="7:8">
      <c r="G3909" s="58"/>
      <c r="H3909" s="114"/>
    </row>
    <row r="3910" spans="7:8">
      <c r="G3910" s="58"/>
      <c r="H3910" s="114"/>
    </row>
    <row r="3911" spans="7:8">
      <c r="G3911" s="58"/>
      <c r="H3911" s="114"/>
    </row>
    <row r="3912" spans="7:8">
      <c r="G3912" s="58"/>
      <c r="H3912" s="114"/>
    </row>
    <row r="3913" spans="7:8">
      <c r="G3913" s="58"/>
      <c r="H3913" s="114"/>
    </row>
    <row r="3914" spans="7:8">
      <c r="G3914" s="58"/>
      <c r="H3914" s="114"/>
    </row>
    <row r="3915" spans="7:8">
      <c r="G3915" s="58"/>
      <c r="H3915" s="114"/>
    </row>
    <row r="3916" spans="7:8">
      <c r="G3916" s="58"/>
      <c r="H3916" s="114"/>
    </row>
    <row r="3917" spans="7:8">
      <c r="G3917" s="58"/>
      <c r="H3917" s="114"/>
    </row>
    <row r="3918" spans="7:8">
      <c r="G3918" s="58"/>
      <c r="H3918" s="114"/>
    </row>
    <row r="3919" spans="7:8">
      <c r="G3919" s="58"/>
      <c r="H3919" s="114"/>
    </row>
    <row r="3920" spans="7:8">
      <c r="G3920" s="58"/>
      <c r="H3920" s="114"/>
    </row>
    <row r="3921" spans="7:8">
      <c r="G3921" s="58"/>
      <c r="H3921" s="114"/>
    </row>
    <row r="3922" spans="7:8">
      <c r="G3922" s="58"/>
      <c r="H3922" s="114"/>
    </row>
    <row r="3923" spans="7:8">
      <c r="G3923" s="58"/>
      <c r="H3923" s="114"/>
    </row>
    <row r="3924" spans="7:8">
      <c r="G3924" s="58"/>
      <c r="H3924" s="114"/>
    </row>
    <row r="3925" spans="7:8">
      <c r="G3925" s="58"/>
      <c r="H3925" s="114"/>
    </row>
    <row r="3926" spans="7:8">
      <c r="G3926" s="58"/>
      <c r="H3926" s="114"/>
    </row>
    <row r="3927" spans="7:8">
      <c r="G3927" s="58"/>
      <c r="H3927" s="114"/>
    </row>
    <row r="3928" spans="7:8">
      <c r="G3928" s="58"/>
      <c r="H3928" s="114"/>
    </row>
    <row r="3929" spans="7:8">
      <c r="G3929" s="58"/>
      <c r="H3929" s="114"/>
    </row>
    <row r="3930" spans="7:8">
      <c r="G3930" s="58"/>
      <c r="H3930" s="114"/>
    </row>
    <row r="3931" spans="7:8">
      <c r="G3931" s="58"/>
      <c r="H3931" s="114"/>
    </row>
    <row r="3932" spans="7:8">
      <c r="G3932" s="58"/>
      <c r="H3932" s="114"/>
    </row>
    <row r="3933" spans="7:8">
      <c r="G3933" s="58"/>
      <c r="H3933" s="114"/>
    </row>
    <row r="3934" spans="7:8">
      <c r="G3934" s="58"/>
      <c r="H3934" s="114"/>
    </row>
    <row r="3935" spans="7:8">
      <c r="G3935" s="58"/>
      <c r="H3935" s="114"/>
    </row>
    <row r="3936" spans="7:8">
      <c r="G3936" s="58"/>
      <c r="H3936" s="114"/>
    </row>
    <row r="3937" spans="7:8">
      <c r="G3937" s="58"/>
      <c r="H3937" s="114"/>
    </row>
    <row r="3938" spans="7:8">
      <c r="G3938" s="58"/>
      <c r="H3938" s="114"/>
    </row>
    <row r="3939" spans="7:8">
      <c r="G3939" s="58"/>
      <c r="H3939" s="114"/>
    </row>
    <row r="3940" spans="7:8">
      <c r="G3940" s="58"/>
      <c r="H3940" s="114"/>
    </row>
    <row r="3941" spans="7:8">
      <c r="G3941" s="58"/>
      <c r="H3941" s="114"/>
    </row>
    <row r="3942" spans="7:8">
      <c r="G3942" s="58"/>
      <c r="H3942" s="114"/>
    </row>
    <row r="3943" spans="7:8">
      <c r="G3943" s="58"/>
      <c r="H3943" s="114"/>
    </row>
    <row r="3944" spans="7:8">
      <c r="G3944" s="58"/>
      <c r="H3944" s="114"/>
    </row>
    <row r="3945" spans="7:8">
      <c r="G3945" s="58"/>
      <c r="H3945" s="114"/>
    </row>
    <row r="3946" spans="7:8">
      <c r="G3946" s="58"/>
      <c r="H3946" s="114"/>
    </row>
    <row r="3947" spans="7:8">
      <c r="G3947" s="58"/>
      <c r="H3947" s="114"/>
    </row>
    <row r="3948" spans="7:8">
      <c r="G3948" s="58"/>
      <c r="H3948" s="114"/>
    </row>
    <row r="3949" spans="7:8">
      <c r="G3949" s="58"/>
      <c r="H3949" s="114"/>
    </row>
    <row r="3950" spans="7:8">
      <c r="G3950" s="58"/>
      <c r="H3950" s="114"/>
    </row>
    <row r="3951" spans="7:8">
      <c r="G3951" s="58"/>
      <c r="H3951" s="114"/>
    </row>
    <row r="3952" spans="7:8">
      <c r="G3952" s="58"/>
      <c r="H3952" s="114"/>
    </row>
    <row r="3953" spans="7:8">
      <c r="G3953" s="58"/>
      <c r="H3953" s="114"/>
    </row>
    <row r="3954" spans="7:8">
      <c r="G3954" s="58"/>
      <c r="H3954" s="114"/>
    </row>
    <row r="3955" spans="7:8">
      <c r="G3955" s="58"/>
      <c r="H3955" s="114"/>
    </row>
    <row r="3956" spans="7:8">
      <c r="G3956" s="58"/>
      <c r="H3956" s="114"/>
    </row>
    <row r="3957" spans="7:8">
      <c r="G3957" s="58"/>
      <c r="H3957" s="114"/>
    </row>
    <row r="3958" spans="7:8">
      <c r="G3958" s="58"/>
      <c r="H3958" s="114"/>
    </row>
    <row r="3959" spans="7:8">
      <c r="G3959" s="58"/>
      <c r="H3959" s="114"/>
    </row>
    <row r="3960" spans="7:8">
      <c r="G3960" s="58"/>
      <c r="H3960" s="114"/>
    </row>
    <row r="3961" spans="7:8">
      <c r="G3961" s="58"/>
      <c r="H3961" s="114"/>
    </row>
    <row r="3962" spans="7:8">
      <c r="G3962" s="58"/>
      <c r="H3962" s="114"/>
    </row>
    <row r="3963" spans="7:8">
      <c r="G3963" s="58"/>
      <c r="H3963" s="114"/>
    </row>
    <row r="3964" spans="7:8">
      <c r="G3964" s="58"/>
      <c r="H3964" s="114"/>
    </row>
    <row r="3965" spans="7:8">
      <c r="G3965" s="58"/>
      <c r="H3965" s="114"/>
    </row>
    <row r="3966" spans="7:8">
      <c r="G3966" s="58"/>
      <c r="H3966" s="114"/>
    </row>
    <row r="3967" spans="7:8">
      <c r="G3967" s="58"/>
      <c r="H3967" s="114"/>
    </row>
    <row r="3968" spans="7:8">
      <c r="G3968" s="58"/>
      <c r="H3968" s="114"/>
    </row>
    <row r="3969" spans="7:8">
      <c r="G3969" s="58"/>
      <c r="H3969" s="114"/>
    </row>
    <row r="3970" spans="7:8">
      <c r="G3970" s="58"/>
      <c r="H3970" s="114"/>
    </row>
    <row r="3971" spans="7:8">
      <c r="G3971" s="58"/>
      <c r="H3971" s="114"/>
    </row>
    <row r="3972" spans="7:8">
      <c r="G3972" s="58"/>
      <c r="H3972" s="114"/>
    </row>
    <row r="3973" spans="7:8">
      <c r="G3973" s="58"/>
      <c r="H3973" s="114"/>
    </row>
    <row r="3974" spans="7:8">
      <c r="G3974" s="58"/>
      <c r="H3974" s="114"/>
    </row>
    <row r="3975" spans="7:8">
      <c r="G3975" s="58"/>
      <c r="H3975" s="114"/>
    </row>
    <row r="3976" spans="7:8">
      <c r="G3976" s="58"/>
      <c r="H3976" s="114"/>
    </row>
    <row r="3977" spans="7:8">
      <c r="G3977" s="58"/>
      <c r="H3977" s="114"/>
    </row>
    <row r="3978" spans="7:8">
      <c r="G3978" s="58"/>
      <c r="H3978" s="114"/>
    </row>
    <row r="3979" spans="7:8">
      <c r="G3979" s="58"/>
      <c r="H3979" s="114"/>
    </row>
    <row r="3980" spans="7:8">
      <c r="G3980" s="58"/>
      <c r="H3980" s="114"/>
    </row>
    <row r="3981" spans="7:8">
      <c r="G3981" s="58"/>
      <c r="H3981" s="114"/>
    </row>
    <row r="3982" spans="7:8">
      <c r="G3982" s="58"/>
      <c r="H3982" s="114"/>
    </row>
    <row r="3983" spans="7:8">
      <c r="G3983" s="58"/>
      <c r="H3983" s="114"/>
    </row>
    <row r="3984" spans="7:8">
      <c r="G3984" s="58"/>
      <c r="H3984" s="114"/>
    </row>
    <row r="3985" spans="7:8">
      <c r="G3985" s="58"/>
      <c r="H3985" s="114"/>
    </row>
    <row r="3986" spans="7:8">
      <c r="G3986" s="58"/>
      <c r="H3986" s="114"/>
    </row>
    <row r="3987" spans="7:8">
      <c r="G3987" s="58"/>
      <c r="H3987" s="114"/>
    </row>
    <row r="3988" spans="7:8">
      <c r="G3988" s="58"/>
      <c r="H3988" s="114"/>
    </row>
    <row r="3989" spans="7:8">
      <c r="G3989" s="58"/>
      <c r="H3989" s="114"/>
    </row>
    <row r="3990" spans="7:8">
      <c r="G3990" s="58"/>
      <c r="H3990" s="114"/>
    </row>
    <row r="3991" spans="7:8">
      <c r="G3991" s="58"/>
      <c r="H3991" s="114"/>
    </row>
    <row r="3992" spans="7:8">
      <c r="G3992" s="58"/>
      <c r="H3992" s="114"/>
    </row>
    <row r="3993" spans="7:8">
      <c r="G3993" s="58"/>
      <c r="H3993" s="114"/>
    </row>
    <row r="3994" spans="7:8">
      <c r="G3994" s="58"/>
      <c r="H3994" s="114"/>
    </row>
    <row r="3995" spans="7:8">
      <c r="G3995" s="58"/>
      <c r="H3995" s="114"/>
    </row>
    <row r="3996" spans="7:8">
      <c r="G3996" s="58"/>
      <c r="H3996" s="114"/>
    </row>
    <row r="3997" spans="7:8">
      <c r="G3997" s="58"/>
      <c r="H3997" s="114"/>
    </row>
    <row r="3998" spans="7:8">
      <c r="G3998" s="58"/>
      <c r="H3998" s="114"/>
    </row>
    <row r="3999" spans="7:8">
      <c r="G3999" s="58"/>
      <c r="H3999" s="114"/>
    </row>
    <row r="4000" spans="7:8">
      <c r="G4000" s="58"/>
      <c r="H4000" s="114"/>
    </row>
    <row r="4001" spans="7:8">
      <c r="G4001" s="58"/>
      <c r="H4001" s="114"/>
    </row>
    <row r="4002" spans="7:8">
      <c r="G4002" s="58"/>
      <c r="H4002" s="114"/>
    </row>
    <row r="4003" spans="7:8">
      <c r="G4003" s="58"/>
      <c r="H4003" s="114"/>
    </row>
    <row r="4004" spans="7:8">
      <c r="G4004" s="58"/>
      <c r="H4004" s="114"/>
    </row>
    <row r="4005" spans="7:8">
      <c r="G4005" s="58"/>
      <c r="H4005" s="114"/>
    </row>
    <row r="4006" spans="7:8">
      <c r="G4006" s="58"/>
      <c r="H4006" s="114"/>
    </row>
    <row r="4007" spans="7:8">
      <c r="G4007" s="58"/>
      <c r="H4007" s="114"/>
    </row>
    <row r="4008" spans="7:8">
      <c r="G4008" s="58"/>
      <c r="H4008" s="114"/>
    </row>
    <row r="4009" spans="7:8">
      <c r="G4009" s="58"/>
      <c r="H4009" s="114"/>
    </row>
    <row r="4010" spans="7:8">
      <c r="G4010" s="58"/>
      <c r="H4010" s="114"/>
    </row>
    <row r="4011" spans="7:8">
      <c r="G4011" s="58"/>
      <c r="H4011" s="114"/>
    </row>
    <row r="4012" spans="7:8">
      <c r="G4012" s="58"/>
      <c r="H4012" s="114"/>
    </row>
    <row r="4013" spans="7:8">
      <c r="G4013" s="58"/>
      <c r="H4013" s="114"/>
    </row>
    <row r="4014" spans="7:8">
      <c r="G4014" s="58"/>
      <c r="H4014" s="114"/>
    </row>
    <row r="4015" spans="7:8">
      <c r="G4015" s="58"/>
      <c r="H4015" s="114"/>
    </row>
    <row r="4016" spans="7:8">
      <c r="G4016" s="58"/>
      <c r="H4016" s="114"/>
    </row>
    <row r="4017" spans="7:8">
      <c r="G4017" s="58"/>
      <c r="H4017" s="114"/>
    </row>
    <row r="4018" spans="7:8">
      <c r="G4018" s="58"/>
      <c r="H4018" s="114"/>
    </row>
    <row r="4019" spans="7:8">
      <c r="G4019" s="58"/>
      <c r="H4019" s="114"/>
    </row>
    <row r="4020" spans="7:8">
      <c r="G4020" s="58"/>
      <c r="H4020" s="114"/>
    </row>
    <row r="4021" spans="7:8">
      <c r="G4021" s="58"/>
      <c r="H4021" s="114"/>
    </row>
    <row r="4022" spans="7:8">
      <c r="G4022" s="58"/>
      <c r="H4022" s="114"/>
    </row>
    <row r="4023" spans="7:8">
      <c r="G4023" s="58"/>
      <c r="H4023" s="114"/>
    </row>
    <row r="4024" spans="7:8">
      <c r="G4024" s="58"/>
      <c r="H4024" s="114"/>
    </row>
    <row r="4025" spans="7:8">
      <c r="G4025" s="58"/>
      <c r="H4025" s="114"/>
    </row>
    <row r="4026" spans="7:8">
      <c r="G4026" s="58"/>
      <c r="H4026" s="114"/>
    </row>
    <row r="4027" spans="7:8">
      <c r="G4027" s="58"/>
      <c r="H4027" s="114"/>
    </row>
    <row r="4028" spans="7:8">
      <c r="G4028" s="58"/>
      <c r="H4028" s="114"/>
    </row>
    <row r="4029" spans="7:8">
      <c r="G4029" s="58"/>
      <c r="H4029" s="114"/>
    </row>
    <row r="4030" spans="7:8">
      <c r="G4030" s="58"/>
      <c r="H4030" s="114"/>
    </row>
    <row r="4031" spans="7:8">
      <c r="G4031" s="58"/>
      <c r="H4031" s="114"/>
    </row>
    <row r="4032" spans="7:8">
      <c r="G4032" s="58"/>
      <c r="H4032" s="114"/>
    </row>
    <row r="4033" spans="7:8">
      <c r="G4033" s="58"/>
      <c r="H4033" s="114"/>
    </row>
    <row r="4034" spans="7:8">
      <c r="G4034" s="58"/>
      <c r="H4034" s="114"/>
    </row>
    <row r="4035" spans="7:8">
      <c r="G4035" s="58"/>
      <c r="H4035" s="114"/>
    </row>
    <row r="4036" spans="7:8">
      <c r="G4036" s="58"/>
      <c r="H4036" s="114"/>
    </row>
    <row r="4037" spans="7:8">
      <c r="G4037" s="58"/>
      <c r="H4037" s="114"/>
    </row>
    <row r="4038" spans="7:8">
      <c r="G4038" s="58"/>
      <c r="H4038" s="114"/>
    </row>
    <row r="4039" spans="7:8">
      <c r="G4039" s="58"/>
      <c r="H4039" s="114"/>
    </row>
    <row r="4040" spans="7:8">
      <c r="G4040" s="58"/>
      <c r="H4040" s="114"/>
    </row>
    <row r="4041" spans="7:8">
      <c r="G4041" s="58"/>
      <c r="H4041" s="114"/>
    </row>
    <row r="4042" spans="7:8">
      <c r="G4042" s="58"/>
      <c r="H4042" s="114"/>
    </row>
    <row r="4043" spans="7:8">
      <c r="G4043" s="58"/>
      <c r="H4043" s="114"/>
    </row>
    <row r="4044" spans="7:8">
      <c r="G4044" s="58"/>
      <c r="H4044" s="114"/>
    </row>
    <row r="4045" spans="7:8">
      <c r="G4045" s="58"/>
      <c r="H4045" s="114"/>
    </row>
    <row r="4046" spans="7:8">
      <c r="G4046" s="58"/>
      <c r="H4046" s="114"/>
    </row>
    <row r="4047" spans="7:8">
      <c r="G4047" s="58"/>
      <c r="H4047" s="114"/>
    </row>
    <row r="4048" spans="7:8">
      <c r="G4048" s="58"/>
      <c r="H4048" s="114"/>
    </row>
    <row r="4049" spans="7:8">
      <c r="G4049" s="58"/>
      <c r="H4049" s="114"/>
    </row>
    <row r="4050" spans="7:8">
      <c r="G4050" s="58"/>
      <c r="H4050" s="114"/>
    </row>
    <row r="4051" spans="7:8">
      <c r="G4051" s="58"/>
      <c r="H4051" s="114"/>
    </row>
    <row r="4052" spans="7:8">
      <c r="G4052" s="58"/>
      <c r="H4052" s="114"/>
    </row>
    <row r="4053" spans="7:8">
      <c r="G4053" s="58"/>
      <c r="H4053" s="114"/>
    </row>
    <row r="4054" spans="7:8">
      <c r="G4054" s="58"/>
      <c r="H4054" s="114"/>
    </row>
    <row r="4055" spans="7:8">
      <c r="G4055" s="58"/>
      <c r="H4055" s="114"/>
    </row>
    <row r="4056" spans="7:8">
      <c r="G4056" s="58"/>
      <c r="H4056" s="114"/>
    </row>
    <row r="4057" spans="7:8">
      <c r="G4057" s="58"/>
      <c r="H4057" s="114"/>
    </row>
    <row r="4058" spans="7:8">
      <c r="G4058" s="58"/>
      <c r="H4058" s="114"/>
    </row>
    <row r="4059" spans="7:8">
      <c r="G4059" s="58"/>
      <c r="H4059" s="114"/>
    </row>
    <row r="4060" spans="7:8">
      <c r="G4060" s="58"/>
      <c r="H4060" s="114"/>
    </row>
    <row r="4061" spans="7:8">
      <c r="G4061" s="58"/>
      <c r="H4061" s="114"/>
    </row>
    <row r="4062" spans="7:8">
      <c r="G4062" s="58"/>
      <c r="H4062" s="114"/>
    </row>
    <row r="4063" spans="7:8">
      <c r="G4063" s="58"/>
      <c r="H4063" s="114"/>
    </row>
    <row r="4064" spans="7:8">
      <c r="G4064" s="58"/>
      <c r="H4064" s="114"/>
    </row>
    <row r="4065" spans="7:8">
      <c r="G4065" s="58"/>
      <c r="H4065" s="114"/>
    </row>
    <row r="4066" spans="7:8">
      <c r="G4066" s="58"/>
      <c r="H4066" s="114"/>
    </row>
    <row r="4067" spans="7:8">
      <c r="G4067" s="58"/>
      <c r="H4067" s="114"/>
    </row>
    <row r="4068" spans="7:8">
      <c r="G4068" s="58"/>
      <c r="H4068" s="114"/>
    </row>
    <row r="4069" spans="7:8">
      <c r="G4069" s="58"/>
      <c r="H4069" s="114"/>
    </row>
    <row r="4070" spans="7:8">
      <c r="G4070" s="58"/>
      <c r="H4070" s="114"/>
    </row>
    <row r="4071" spans="7:8">
      <c r="G4071" s="58"/>
      <c r="H4071" s="114"/>
    </row>
    <row r="4072" spans="7:8">
      <c r="G4072" s="58"/>
      <c r="H4072" s="114"/>
    </row>
    <row r="4073" spans="7:8">
      <c r="G4073" s="58"/>
      <c r="H4073" s="114"/>
    </row>
    <row r="4074" spans="7:8">
      <c r="G4074" s="58"/>
      <c r="H4074" s="114"/>
    </row>
    <row r="4075" spans="7:8">
      <c r="G4075" s="58"/>
      <c r="H4075" s="114"/>
    </row>
    <row r="4076" spans="7:8">
      <c r="G4076" s="58"/>
      <c r="H4076" s="114"/>
    </row>
    <row r="4077" spans="7:8">
      <c r="G4077" s="58"/>
      <c r="H4077" s="114"/>
    </row>
    <row r="4078" spans="7:8">
      <c r="G4078" s="58"/>
      <c r="H4078" s="114"/>
    </row>
    <row r="4079" spans="7:8">
      <c r="G4079" s="58"/>
      <c r="H4079" s="114"/>
    </row>
    <row r="4080" spans="7:8">
      <c r="G4080" s="58"/>
      <c r="H4080" s="114"/>
    </row>
    <row r="4081" spans="7:8">
      <c r="G4081" s="58"/>
      <c r="H4081" s="114"/>
    </row>
    <row r="4082" spans="7:8">
      <c r="G4082" s="58"/>
      <c r="H4082" s="114"/>
    </row>
    <row r="4083" spans="7:8">
      <c r="G4083" s="58"/>
      <c r="H4083" s="114"/>
    </row>
    <row r="4084" spans="7:8">
      <c r="G4084" s="58"/>
      <c r="H4084" s="114"/>
    </row>
    <row r="4085" spans="7:8">
      <c r="G4085" s="58"/>
      <c r="H4085" s="114"/>
    </row>
    <row r="4086" spans="7:8">
      <c r="G4086" s="58"/>
      <c r="H4086" s="114"/>
    </row>
    <row r="4087" spans="7:8">
      <c r="G4087" s="58"/>
      <c r="H4087" s="114"/>
    </row>
    <row r="4088" spans="7:8">
      <c r="G4088" s="58"/>
      <c r="H4088" s="114"/>
    </row>
    <row r="4089" spans="7:8">
      <c r="G4089" s="58"/>
      <c r="H4089" s="114"/>
    </row>
    <row r="4090" spans="7:8">
      <c r="G4090" s="58"/>
      <c r="H4090" s="114"/>
    </row>
    <row r="4091" spans="7:8">
      <c r="G4091" s="58"/>
      <c r="H4091" s="114"/>
    </row>
    <row r="4092" spans="7:8">
      <c r="G4092" s="58"/>
      <c r="H4092" s="114"/>
    </row>
    <row r="4093" spans="7:8">
      <c r="G4093" s="58"/>
      <c r="H4093" s="114"/>
    </row>
    <row r="4094" spans="7:8">
      <c r="G4094" s="58"/>
      <c r="H4094" s="114"/>
    </row>
    <row r="4095" spans="7:8">
      <c r="G4095" s="58"/>
      <c r="H4095" s="114"/>
    </row>
    <row r="4096" spans="7:8">
      <c r="G4096" s="58"/>
      <c r="H4096" s="114"/>
    </row>
    <row r="4097" spans="7:8">
      <c r="G4097" s="58"/>
      <c r="H4097" s="114"/>
    </row>
    <row r="4098" spans="7:8">
      <c r="G4098" s="58"/>
      <c r="H4098" s="114"/>
    </row>
    <row r="4099" spans="7:8">
      <c r="G4099" s="58"/>
      <c r="H4099" s="114"/>
    </row>
    <row r="4100" spans="7:8">
      <c r="G4100" s="58"/>
      <c r="H4100" s="114"/>
    </row>
    <row r="4101" spans="7:8">
      <c r="G4101" s="58"/>
      <c r="H4101" s="114"/>
    </row>
    <row r="4102" spans="7:8">
      <c r="G4102" s="58"/>
      <c r="H4102" s="114"/>
    </row>
    <row r="4103" spans="7:8">
      <c r="G4103" s="58"/>
      <c r="H4103" s="114"/>
    </row>
    <row r="4104" spans="7:8">
      <c r="G4104" s="58"/>
      <c r="H4104" s="114"/>
    </row>
    <row r="4105" spans="7:8">
      <c r="G4105" s="58"/>
      <c r="H4105" s="114"/>
    </row>
    <row r="4106" spans="7:8">
      <c r="G4106" s="58"/>
      <c r="H4106" s="114"/>
    </row>
    <row r="4107" spans="7:8">
      <c r="G4107" s="58"/>
      <c r="H4107" s="114"/>
    </row>
    <row r="4108" spans="7:8">
      <c r="G4108" s="58"/>
      <c r="H4108" s="114"/>
    </row>
    <row r="4109" spans="7:8">
      <c r="G4109" s="58"/>
      <c r="H4109" s="114"/>
    </row>
    <row r="4110" spans="7:8">
      <c r="G4110" s="58"/>
      <c r="H4110" s="114"/>
    </row>
    <row r="4111" spans="7:8">
      <c r="G4111" s="58"/>
      <c r="H4111" s="114"/>
    </row>
    <row r="4112" spans="7:8">
      <c r="G4112" s="58"/>
      <c r="H4112" s="114"/>
    </row>
    <row r="4113" spans="7:8">
      <c r="G4113" s="58"/>
      <c r="H4113" s="114"/>
    </row>
    <row r="4114" spans="7:8">
      <c r="G4114" s="58"/>
      <c r="H4114" s="114"/>
    </row>
    <row r="4115" spans="7:8">
      <c r="G4115" s="58"/>
      <c r="H4115" s="114"/>
    </row>
    <row r="4116" spans="7:8">
      <c r="G4116" s="58"/>
      <c r="H4116" s="114"/>
    </row>
    <row r="4117" spans="7:8">
      <c r="G4117" s="58"/>
      <c r="H4117" s="114"/>
    </row>
    <row r="4118" spans="7:8">
      <c r="G4118" s="58"/>
      <c r="H4118" s="114"/>
    </row>
    <row r="4119" spans="7:8">
      <c r="G4119" s="58"/>
      <c r="H4119" s="114"/>
    </row>
    <row r="4120" spans="7:8">
      <c r="G4120" s="58"/>
      <c r="H4120" s="114"/>
    </row>
    <row r="4121" spans="7:8">
      <c r="G4121" s="58"/>
      <c r="H4121" s="114"/>
    </row>
    <row r="4122" spans="7:8">
      <c r="G4122" s="58"/>
      <c r="H4122" s="114"/>
    </row>
    <row r="4123" spans="7:8">
      <c r="G4123" s="58"/>
      <c r="H4123" s="114"/>
    </row>
    <row r="4124" spans="7:8">
      <c r="G4124" s="58"/>
      <c r="H4124" s="114"/>
    </row>
    <row r="4125" spans="7:8">
      <c r="G4125" s="58"/>
      <c r="H4125" s="114"/>
    </row>
    <row r="4126" spans="7:8">
      <c r="G4126" s="58"/>
      <c r="H4126" s="114"/>
    </row>
    <row r="4127" spans="7:8">
      <c r="G4127" s="58"/>
      <c r="H4127" s="114"/>
    </row>
    <row r="4128" spans="7:8">
      <c r="G4128" s="58"/>
      <c r="H4128" s="114"/>
    </row>
    <row r="4129" spans="7:8">
      <c r="G4129" s="58"/>
      <c r="H4129" s="114"/>
    </row>
    <row r="4130" spans="7:8">
      <c r="G4130" s="58"/>
      <c r="H4130" s="114"/>
    </row>
    <row r="4131" spans="7:8">
      <c r="G4131" s="58"/>
      <c r="H4131" s="114"/>
    </row>
    <row r="4132" spans="7:8">
      <c r="G4132" s="58"/>
      <c r="H4132" s="114"/>
    </row>
    <row r="4133" spans="7:8">
      <c r="G4133" s="58"/>
      <c r="H4133" s="114"/>
    </row>
    <row r="4134" spans="7:8">
      <c r="G4134" s="58"/>
      <c r="H4134" s="114"/>
    </row>
    <row r="4135" spans="7:8">
      <c r="G4135" s="58"/>
      <c r="H4135" s="114"/>
    </row>
    <row r="4136" spans="7:8">
      <c r="G4136" s="58"/>
      <c r="H4136" s="114"/>
    </row>
    <row r="4137" spans="7:8">
      <c r="G4137" s="58"/>
      <c r="H4137" s="114"/>
    </row>
    <row r="4138" spans="7:8">
      <c r="G4138" s="58"/>
      <c r="H4138" s="114"/>
    </row>
    <row r="4139" spans="7:8">
      <c r="G4139" s="58"/>
      <c r="H4139" s="114"/>
    </row>
    <row r="4140" spans="7:8">
      <c r="G4140" s="58"/>
      <c r="H4140" s="114"/>
    </row>
    <row r="4141" spans="7:8">
      <c r="G4141" s="58"/>
      <c r="H4141" s="114"/>
    </row>
    <row r="4142" spans="7:8">
      <c r="G4142" s="58"/>
      <c r="H4142" s="114"/>
    </row>
    <row r="4143" spans="7:8">
      <c r="G4143" s="58"/>
      <c r="H4143" s="114"/>
    </row>
    <row r="4144" spans="7:8">
      <c r="G4144" s="58"/>
      <c r="H4144" s="114"/>
    </row>
    <row r="4145" spans="7:8">
      <c r="G4145" s="58"/>
      <c r="H4145" s="114"/>
    </row>
    <row r="4146" spans="7:8">
      <c r="G4146" s="58"/>
      <c r="H4146" s="114"/>
    </row>
    <row r="4147" spans="7:8">
      <c r="G4147" s="58"/>
      <c r="H4147" s="114"/>
    </row>
    <row r="4148" spans="7:8">
      <c r="G4148" s="58"/>
      <c r="H4148" s="114"/>
    </row>
    <row r="4149" spans="7:8">
      <c r="G4149" s="58"/>
      <c r="H4149" s="114"/>
    </row>
    <row r="4150" spans="7:8">
      <c r="G4150" s="58"/>
      <c r="H4150" s="114"/>
    </row>
    <row r="4151" spans="7:8">
      <c r="G4151" s="58"/>
      <c r="H4151" s="114"/>
    </row>
    <row r="4152" spans="7:8">
      <c r="G4152" s="58"/>
      <c r="H4152" s="114"/>
    </row>
    <row r="4153" spans="7:8">
      <c r="G4153" s="58"/>
      <c r="H4153" s="114"/>
    </row>
    <row r="4154" spans="7:8">
      <c r="G4154" s="58"/>
      <c r="H4154" s="114"/>
    </row>
    <row r="4155" spans="7:8">
      <c r="G4155" s="58"/>
      <c r="H4155" s="114"/>
    </row>
    <row r="4156" spans="7:8">
      <c r="G4156" s="58"/>
      <c r="H4156" s="114"/>
    </row>
    <row r="4157" spans="7:8">
      <c r="G4157" s="58"/>
      <c r="H4157" s="114"/>
    </row>
    <row r="4158" spans="7:8">
      <c r="G4158" s="58"/>
      <c r="H4158" s="114"/>
    </row>
    <row r="4159" spans="7:8">
      <c r="G4159" s="58"/>
      <c r="H4159" s="114"/>
    </row>
    <row r="4160" spans="7:8">
      <c r="G4160" s="58"/>
      <c r="H4160" s="114"/>
    </row>
    <row r="4161" spans="7:8">
      <c r="G4161" s="58"/>
      <c r="H4161" s="114"/>
    </row>
    <row r="4162" spans="7:8">
      <c r="G4162" s="58"/>
      <c r="H4162" s="114"/>
    </row>
    <row r="4163" spans="7:8">
      <c r="G4163" s="58"/>
      <c r="H4163" s="114"/>
    </row>
    <row r="4164" spans="7:8">
      <c r="G4164" s="58"/>
      <c r="H4164" s="114"/>
    </row>
    <row r="4165" spans="7:8">
      <c r="G4165" s="58"/>
      <c r="H4165" s="114"/>
    </row>
    <row r="4166" spans="7:8">
      <c r="G4166" s="58"/>
      <c r="H4166" s="114"/>
    </row>
    <row r="4167" spans="7:8">
      <c r="G4167" s="58"/>
      <c r="H4167" s="114"/>
    </row>
    <row r="4168" spans="7:8">
      <c r="G4168" s="58"/>
      <c r="H4168" s="114"/>
    </row>
    <row r="4169" spans="7:8">
      <c r="G4169" s="58"/>
      <c r="H4169" s="114"/>
    </row>
    <row r="4170" spans="7:8">
      <c r="G4170" s="58"/>
      <c r="H4170" s="114"/>
    </row>
    <row r="4171" spans="7:8">
      <c r="G4171" s="58"/>
      <c r="H4171" s="114"/>
    </row>
    <row r="4172" spans="7:8">
      <c r="G4172" s="58"/>
      <c r="H4172" s="114"/>
    </row>
    <row r="4173" spans="7:8">
      <c r="G4173" s="58"/>
      <c r="H4173" s="114"/>
    </row>
    <row r="4174" spans="7:8">
      <c r="G4174" s="58"/>
      <c r="H4174" s="114"/>
    </row>
    <row r="4175" spans="7:8">
      <c r="G4175" s="58"/>
      <c r="H4175" s="114"/>
    </row>
    <row r="4176" spans="7:8">
      <c r="G4176" s="58"/>
      <c r="H4176" s="114"/>
    </row>
    <row r="4177" spans="7:8">
      <c r="G4177" s="58"/>
      <c r="H4177" s="114"/>
    </row>
    <row r="4178" spans="7:8">
      <c r="G4178" s="58"/>
      <c r="H4178" s="114"/>
    </row>
    <row r="4179" spans="7:8">
      <c r="G4179" s="58"/>
      <c r="H4179" s="114"/>
    </row>
    <row r="4180" spans="7:8">
      <c r="G4180" s="58"/>
      <c r="H4180" s="114"/>
    </row>
    <row r="4181" spans="7:8">
      <c r="G4181" s="58"/>
      <c r="H4181" s="114"/>
    </row>
    <row r="4182" spans="7:8">
      <c r="G4182" s="58"/>
      <c r="H4182" s="114"/>
    </row>
    <row r="4183" spans="7:8">
      <c r="G4183" s="58"/>
      <c r="H4183" s="114"/>
    </row>
    <row r="4184" spans="7:8">
      <c r="G4184" s="58"/>
      <c r="H4184" s="114"/>
    </row>
    <row r="4185" spans="7:8">
      <c r="G4185" s="58"/>
      <c r="H4185" s="114"/>
    </row>
    <row r="4186" spans="7:8">
      <c r="G4186" s="58"/>
      <c r="H4186" s="114"/>
    </row>
    <row r="4187" spans="7:8">
      <c r="G4187" s="58"/>
      <c r="H4187" s="114"/>
    </row>
    <row r="4188" spans="7:8">
      <c r="G4188" s="58"/>
      <c r="H4188" s="114"/>
    </row>
    <row r="4189" spans="7:8">
      <c r="G4189" s="58"/>
      <c r="H4189" s="114"/>
    </row>
    <row r="4190" spans="7:8">
      <c r="G4190" s="58"/>
      <c r="H4190" s="114"/>
    </row>
    <row r="4191" spans="7:8">
      <c r="G4191" s="58"/>
      <c r="H4191" s="114"/>
    </row>
    <row r="4192" spans="7:8">
      <c r="G4192" s="58"/>
      <c r="H4192" s="114"/>
    </row>
    <row r="4193" spans="7:8">
      <c r="G4193" s="58"/>
      <c r="H4193" s="114"/>
    </row>
    <row r="4194" spans="7:8">
      <c r="G4194" s="58"/>
      <c r="H4194" s="114"/>
    </row>
    <row r="4195" spans="7:8">
      <c r="G4195" s="58"/>
      <c r="H4195" s="114"/>
    </row>
    <row r="4196" spans="7:8">
      <c r="G4196" s="58"/>
      <c r="H4196" s="114"/>
    </row>
    <row r="4197" spans="7:8">
      <c r="G4197" s="58"/>
      <c r="H4197" s="114"/>
    </row>
    <row r="4198" spans="7:8">
      <c r="G4198" s="58"/>
      <c r="H4198" s="114"/>
    </row>
    <row r="4199" spans="7:8">
      <c r="G4199" s="58"/>
      <c r="H4199" s="114"/>
    </row>
    <row r="4200" spans="7:8">
      <c r="G4200" s="58"/>
      <c r="H4200" s="114"/>
    </row>
    <row r="4201" spans="7:8">
      <c r="G4201" s="58"/>
      <c r="H4201" s="114"/>
    </row>
    <row r="4202" spans="7:8">
      <c r="G4202" s="58"/>
      <c r="H4202" s="114"/>
    </row>
    <row r="4203" spans="7:8">
      <c r="G4203" s="58"/>
      <c r="H4203" s="114"/>
    </row>
    <row r="4204" spans="7:8">
      <c r="G4204" s="58"/>
      <c r="H4204" s="114"/>
    </row>
    <row r="4205" spans="7:8">
      <c r="G4205" s="58"/>
      <c r="H4205" s="114"/>
    </row>
    <row r="4206" spans="7:8">
      <c r="G4206" s="58"/>
      <c r="H4206" s="114"/>
    </row>
    <row r="4207" spans="7:8">
      <c r="G4207" s="58"/>
      <c r="H4207" s="114"/>
    </row>
    <row r="4208" spans="7:8">
      <c r="G4208" s="58"/>
      <c r="H4208" s="114"/>
    </row>
    <row r="4209" spans="7:8">
      <c r="G4209" s="58"/>
      <c r="H4209" s="114"/>
    </row>
    <row r="4210" spans="7:8">
      <c r="G4210" s="58"/>
      <c r="H4210" s="114"/>
    </row>
    <row r="4211" spans="7:8">
      <c r="G4211" s="58"/>
      <c r="H4211" s="114"/>
    </row>
    <row r="4212" spans="7:8">
      <c r="G4212" s="58"/>
      <c r="H4212" s="114"/>
    </row>
    <row r="4213" spans="7:8">
      <c r="G4213" s="58"/>
      <c r="H4213" s="114"/>
    </row>
    <row r="4214" spans="7:8">
      <c r="G4214" s="58"/>
      <c r="H4214" s="114"/>
    </row>
    <row r="4215" spans="7:8">
      <c r="G4215" s="58"/>
      <c r="H4215" s="114"/>
    </row>
    <row r="4216" spans="7:8">
      <c r="G4216" s="58"/>
      <c r="H4216" s="114"/>
    </row>
    <row r="4217" spans="7:8">
      <c r="G4217" s="58"/>
      <c r="H4217" s="114"/>
    </row>
    <row r="4218" spans="7:8">
      <c r="G4218" s="58"/>
      <c r="H4218" s="114"/>
    </row>
    <row r="4219" spans="7:8">
      <c r="G4219" s="58"/>
      <c r="H4219" s="114"/>
    </row>
    <row r="4220" spans="7:8">
      <c r="G4220" s="58"/>
      <c r="H4220" s="114"/>
    </row>
    <row r="4221" spans="7:8">
      <c r="G4221" s="58"/>
      <c r="H4221" s="114"/>
    </row>
    <row r="4222" spans="7:8">
      <c r="G4222" s="58"/>
      <c r="H4222" s="114"/>
    </row>
    <row r="4223" spans="7:8">
      <c r="G4223" s="58"/>
      <c r="H4223" s="114"/>
    </row>
    <row r="4224" spans="7:8">
      <c r="G4224" s="58"/>
      <c r="H4224" s="114"/>
    </row>
    <row r="4225" spans="7:8">
      <c r="G4225" s="58"/>
      <c r="H4225" s="114"/>
    </row>
    <row r="4226" spans="7:8">
      <c r="G4226" s="58"/>
      <c r="H4226" s="114"/>
    </row>
    <row r="4227" spans="7:8">
      <c r="G4227" s="58"/>
      <c r="H4227" s="114"/>
    </row>
    <row r="4228" spans="7:8">
      <c r="G4228" s="58"/>
      <c r="H4228" s="114"/>
    </row>
    <row r="4229" spans="7:8">
      <c r="G4229" s="58"/>
      <c r="H4229" s="114"/>
    </row>
    <row r="4230" spans="7:8">
      <c r="G4230" s="58"/>
      <c r="H4230" s="114"/>
    </row>
    <row r="4231" spans="7:8">
      <c r="G4231" s="58"/>
      <c r="H4231" s="114"/>
    </row>
    <row r="4232" spans="7:8">
      <c r="G4232" s="58"/>
      <c r="H4232" s="114"/>
    </row>
    <row r="4233" spans="7:8">
      <c r="G4233" s="58"/>
      <c r="H4233" s="114"/>
    </row>
    <row r="4234" spans="7:8">
      <c r="G4234" s="58"/>
      <c r="H4234" s="114"/>
    </row>
    <row r="4235" spans="7:8">
      <c r="G4235" s="58"/>
      <c r="H4235" s="114"/>
    </row>
    <row r="4236" spans="7:8">
      <c r="G4236" s="58"/>
      <c r="H4236" s="114"/>
    </row>
    <row r="4237" spans="7:8">
      <c r="G4237" s="58"/>
      <c r="H4237" s="114"/>
    </row>
    <row r="4238" spans="7:8">
      <c r="G4238" s="58"/>
      <c r="H4238" s="114"/>
    </row>
    <row r="4239" spans="7:8">
      <c r="G4239" s="58"/>
      <c r="H4239" s="114"/>
    </row>
    <row r="4240" spans="7:8">
      <c r="G4240" s="58"/>
      <c r="H4240" s="114"/>
    </row>
    <row r="4241" spans="7:8">
      <c r="G4241" s="58"/>
      <c r="H4241" s="114"/>
    </row>
    <row r="4242" spans="7:8">
      <c r="G4242" s="58"/>
      <c r="H4242" s="114"/>
    </row>
    <row r="4243" spans="7:8">
      <c r="G4243" s="58"/>
      <c r="H4243" s="114"/>
    </row>
    <row r="4244" spans="7:8">
      <c r="G4244" s="58"/>
      <c r="H4244" s="114"/>
    </row>
    <row r="4245" spans="7:8">
      <c r="G4245" s="58"/>
      <c r="H4245" s="114"/>
    </row>
    <row r="4246" spans="7:8">
      <c r="G4246" s="58"/>
      <c r="H4246" s="114"/>
    </row>
    <row r="4247" spans="7:8">
      <c r="G4247" s="58"/>
      <c r="H4247" s="114"/>
    </row>
    <row r="4248" spans="7:8">
      <c r="G4248" s="58"/>
      <c r="H4248" s="114"/>
    </row>
    <row r="4249" spans="7:8">
      <c r="G4249" s="58"/>
      <c r="H4249" s="114"/>
    </row>
    <row r="4250" spans="7:8">
      <c r="G4250" s="58"/>
      <c r="H4250" s="114"/>
    </row>
    <row r="4251" spans="7:8">
      <c r="G4251" s="58"/>
      <c r="H4251" s="114"/>
    </row>
    <row r="4252" spans="7:8">
      <c r="G4252" s="58"/>
      <c r="H4252" s="114"/>
    </row>
    <row r="4253" spans="7:8">
      <c r="G4253" s="58"/>
      <c r="H4253" s="114"/>
    </row>
    <row r="4254" spans="7:8">
      <c r="G4254" s="58"/>
      <c r="H4254" s="114"/>
    </row>
    <row r="4255" spans="7:8">
      <c r="G4255" s="58"/>
      <c r="H4255" s="114"/>
    </row>
    <row r="4256" spans="7:8">
      <c r="G4256" s="58"/>
      <c r="H4256" s="114"/>
    </row>
    <row r="4257" spans="7:8">
      <c r="G4257" s="58"/>
      <c r="H4257" s="114"/>
    </row>
    <row r="4258" spans="7:8">
      <c r="G4258" s="58"/>
      <c r="H4258" s="114"/>
    </row>
    <row r="4259" spans="7:8">
      <c r="G4259" s="58"/>
      <c r="H4259" s="114"/>
    </row>
    <row r="4260" spans="7:8">
      <c r="G4260" s="58"/>
      <c r="H4260" s="114"/>
    </row>
    <row r="4261" spans="7:8">
      <c r="G4261" s="58"/>
      <c r="H4261" s="114"/>
    </row>
    <row r="4262" spans="7:8">
      <c r="G4262" s="58"/>
      <c r="H4262" s="114"/>
    </row>
    <row r="4263" spans="7:8">
      <c r="G4263" s="58"/>
      <c r="H4263" s="114"/>
    </row>
    <row r="4264" spans="7:8">
      <c r="G4264" s="58"/>
      <c r="H4264" s="114"/>
    </row>
    <row r="4265" spans="7:8">
      <c r="G4265" s="58"/>
      <c r="H4265" s="114"/>
    </row>
    <row r="4266" spans="7:8">
      <c r="G4266" s="58"/>
      <c r="H4266" s="114"/>
    </row>
    <row r="4267" spans="7:8">
      <c r="G4267" s="58"/>
      <c r="H4267" s="114"/>
    </row>
    <row r="4268" spans="7:8">
      <c r="G4268" s="58"/>
      <c r="H4268" s="114"/>
    </row>
    <row r="4269" spans="7:8">
      <c r="G4269" s="58"/>
      <c r="H4269" s="114"/>
    </row>
    <row r="4270" spans="7:8">
      <c r="G4270" s="58"/>
      <c r="H4270" s="114"/>
    </row>
    <row r="4271" spans="7:8">
      <c r="G4271" s="58"/>
      <c r="H4271" s="114"/>
    </row>
    <row r="4272" spans="7:8">
      <c r="G4272" s="58"/>
      <c r="H4272" s="114"/>
    </row>
    <row r="4273" spans="7:8">
      <c r="G4273" s="58"/>
      <c r="H4273" s="114"/>
    </row>
    <row r="4274" spans="7:8">
      <c r="G4274" s="58"/>
      <c r="H4274" s="114"/>
    </row>
    <row r="4275" spans="7:8">
      <c r="G4275" s="58"/>
      <c r="H4275" s="114"/>
    </row>
    <row r="4276" spans="7:8">
      <c r="G4276" s="58"/>
      <c r="H4276" s="114"/>
    </row>
    <row r="4277" spans="7:8">
      <c r="G4277" s="58"/>
      <c r="H4277" s="114"/>
    </row>
    <row r="4278" spans="7:8">
      <c r="G4278" s="58"/>
      <c r="H4278" s="114"/>
    </row>
    <row r="4279" spans="7:8">
      <c r="G4279" s="58"/>
      <c r="H4279" s="114"/>
    </row>
    <row r="4280" spans="7:8">
      <c r="G4280" s="58"/>
      <c r="H4280" s="114"/>
    </row>
    <row r="4281" spans="7:8">
      <c r="G4281" s="58"/>
      <c r="H4281" s="114"/>
    </row>
    <row r="4282" spans="7:8">
      <c r="G4282" s="58"/>
      <c r="H4282" s="114"/>
    </row>
    <row r="4283" spans="7:8">
      <c r="G4283" s="58"/>
      <c r="H4283" s="114"/>
    </row>
    <row r="4284" spans="7:8">
      <c r="G4284" s="58"/>
      <c r="H4284" s="114"/>
    </row>
    <row r="4285" spans="7:8">
      <c r="G4285" s="58"/>
      <c r="H4285" s="114"/>
    </row>
    <row r="4286" spans="7:8">
      <c r="G4286" s="58"/>
      <c r="H4286" s="114"/>
    </row>
    <row r="4287" spans="7:8">
      <c r="G4287" s="58"/>
      <c r="H4287" s="114"/>
    </row>
    <row r="4288" spans="7:8">
      <c r="G4288" s="58"/>
      <c r="H4288" s="114"/>
    </row>
    <row r="4289" spans="7:8">
      <c r="G4289" s="58"/>
      <c r="H4289" s="114"/>
    </row>
    <row r="4290" spans="7:8">
      <c r="G4290" s="58"/>
      <c r="H4290" s="114"/>
    </row>
    <row r="4291" spans="7:8">
      <c r="G4291" s="58"/>
      <c r="H4291" s="114"/>
    </row>
    <row r="4292" spans="7:8">
      <c r="G4292" s="58"/>
      <c r="H4292" s="114"/>
    </row>
    <row r="4293" spans="7:8">
      <c r="G4293" s="58"/>
      <c r="H4293" s="114"/>
    </row>
    <row r="4294" spans="7:8">
      <c r="G4294" s="58"/>
      <c r="H4294" s="114"/>
    </row>
    <row r="4295" spans="7:8">
      <c r="G4295" s="58"/>
      <c r="H4295" s="114"/>
    </row>
    <row r="4296" spans="7:8">
      <c r="G4296" s="58"/>
      <c r="H4296" s="114"/>
    </row>
    <row r="4297" spans="7:8">
      <c r="G4297" s="58"/>
      <c r="H4297" s="114"/>
    </row>
    <row r="4298" spans="7:8">
      <c r="G4298" s="58"/>
      <c r="H4298" s="114"/>
    </row>
    <row r="4299" spans="7:8">
      <c r="G4299" s="58"/>
      <c r="H4299" s="114"/>
    </row>
    <row r="4300" spans="7:8">
      <c r="G4300" s="58"/>
      <c r="H4300" s="114"/>
    </row>
    <row r="4301" spans="7:8">
      <c r="G4301" s="58"/>
      <c r="H4301" s="114"/>
    </row>
    <row r="4302" spans="7:8">
      <c r="G4302" s="58"/>
      <c r="H4302" s="114"/>
    </row>
    <row r="4303" spans="7:8">
      <c r="G4303" s="58"/>
      <c r="H4303" s="114"/>
    </row>
    <row r="4304" spans="7:8">
      <c r="G4304" s="58"/>
      <c r="H4304" s="114"/>
    </row>
    <row r="4305" spans="7:8">
      <c r="G4305" s="58"/>
      <c r="H4305" s="114"/>
    </row>
    <row r="4306" spans="7:8">
      <c r="G4306" s="58"/>
      <c r="H4306" s="114"/>
    </row>
    <row r="4307" spans="7:8">
      <c r="G4307" s="58"/>
      <c r="H4307" s="114"/>
    </row>
    <row r="4308" spans="7:8">
      <c r="G4308" s="58"/>
      <c r="H4308" s="114"/>
    </row>
    <row r="4309" spans="7:8">
      <c r="G4309" s="58"/>
      <c r="H4309" s="114"/>
    </row>
    <row r="4310" spans="7:8">
      <c r="G4310" s="58"/>
      <c r="H4310" s="114"/>
    </row>
    <row r="4311" spans="7:8">
      <c r="G4311" s="58"/>
      <c r="H4311" s="114"/>
    </row>
    <row r="4312" spans="7:8">
      <c r="G4312" s="58"/>
      <c r="H4312" s="114"/>
    </row>
    <row r="4313" spans="7:8">
      <c r="G4313" s="58"/>
      <c r="H4313" s="114"/>
    </row>
    <row r="4314" spans="7:8">
      <c r="G4314" s="58"/>
      <c r="H4314" s="114"/>
    </row>
    <row r="4315" spans="7:8">
      <c r="G4315" s="58"/>
      <c r="H4315" s="114"/>
    </row>
    <row r="4316" spans="7:8">
      <c r="G4316" s="58"/>
      <c r="H4316" s="114"/>
    </row>
    <row r="4317" spans="7:8">
      <c r="G4317" s="58"/>
      <c r="H4317" s="114"/>
    </row>
    <row r="4318" spans="7:8">
      <c r="G4318" s="58"/>
      <c r="H4318" s="114"/>
    </row>
    <row r="4319" spans="7:8">
      <c r="G4319" s="58"/>
      <c r="H4319" s="114"/>
    </row>
    <row r="4320" spans="7:8">
      <c r="G4320" s="58"/>
      <c r="H4320" s="114"/>
    </row>
    <row r="4321" spans="7:8">
      <c r="G4321" s="58"/>
      <c r="H4321" s="114"/>
    </row>
    <row r="4322" spans="7:8">
      <c r="G4322" s="58"/>
      <c r="H4322" s="114"/>
    </row>
    <row r="4323" spans="7:8">
      <c r="G4323" s="58"/>
      <c r="H4323" s="114"/>
    </row>
    <row r="4324" spans="7:8">
      <c r="G4324" s="58"/>
      <c r="H4324" s="114"/>
    </row>
    <row r="4325" spans="7:8">
      <c r="G4325" s="58"/>
      <c r="H4325" s="114"/>
    </row>
    <row r="4326" spans="7:8">
      <c r="G4326" s="58"/>
      <c r="H4326" s="114"/>
    </row>
    <row r="4327" spans="7:8">
      <c r="G4327" s="58"/>
      <c r="H4327" s="114"/>
    </row>
    <row r="4328" spans="7:8">
      <c r="G4328" s="58"/>
      <c r="H4328" s="114"/>
    </row>
    <row r="4329" spans="7:8">
      <c r="G4329" s="58"/>
      <c r="H4329" s="114"/>
    </row>
    <row r="4330" spans="7:8">
      <c r="G4330" s="58"/>
      <c r="H4330" s="114"/>
    </row>
    <row r="4331" spans="7:8">
      <c r="G4331" s="58"/>
      <c r="H4331" s="114"/>
    </row>
    <row r="4332" spans="7:8">
      <c r="G4332" s="58"/>
      <c r="H4332" s="114"/>
    </row>
    <row r="4333" spans="7:8">
      <c r="G4333" s="58"/>
      <c r="H4333" s="114"/>
    </row>
    <row r="4334" spans="7:8">
      <c r="G4334" s="58"/>
      <c r="H4334" s="114"/>
    </row>
    <row r="4335" spans="7:8">
      <c r="G4335" s="58"/>
      <c r="H4335" s="114"/>
    </row>
    <row r="4336" spans="7:8">
      <c r="G4336" s="58"/>
      <c r="H4336" s="114"/>
    </row>
    <row r="4337" spans="7:8">
      <c r="G4337" s="58"/>
      <c r="H4337" s="114"/>
    </row>
    <row r="4338" spans="7:8">
      <c r="G4338" s="58"/>
      <c r="H4338" s="114"/>
    </row>
    <row r="4339" spans="7:8">
      <c r="G4339" s="58"/>
      <c r="H4339" s="114"/>
    </row>
    <row r="4340" spans="7:8">
      <c r="G4340" s="58"/>
      <c r="H4340" s="114"/>
    </row>
    <row r="4341" spans="7:8">
      <c r="G4341" s="58"/>
      <c r="H4341" s="114"/>
    </row>
    <row r="4342" spans="7:8">
      <c r="G4342" s="58"/>
      <c r="H4342" s="114"/>
    </row>
    <row r="4343" spans="7:8">
      <c r="G4343" s="58"/>
      <c r="H4343" s="114"/>
    </row>
    <row r="4344" spans="7:8">
      <c r="G4344" s="58"/>
      <c r="H4344" s="114"/>
    </row>
    <row r="4345" spans="7:8">
      <c r="G4345" s="58"/>
      <c r="H4345" s="114"/>
    </row>
    <row r="4346" spans="7:8">
      <c r="G4346" s="58"/>
      <c r="H4346" s="114"/>
    </row>
    <row r="4347" spans="7:8">
      <c r="G4347" s="58"/>
      <c r="H4347" s="114"/>
    </row>
    <row r="4348" spans="7:8">
      <c r="G4348" s="58"/>
      <c r="H4348" s="114"/>
    </row>
    <row r="4349" spans="7:8">
      <c r="G4349" s="58"/>
      <c r="H4349" s="114"/>
    </row>
    <row r="4350" spans="7:8">
      <c r="G4350" s="58"/>
      <c r="H4350" s="114"/>
    </row>
    <row r="4351" spans="7:8">
      <c r="G4351" s="58"/>
      <c r="H4351" s="114"/>
    </row>
    <row r="4352" spans="7:8">
      <c r="G4352" s="58"/>
      <c r="H4352" s="114"/>
    </row>
    <row r="4353" spans="7:8">
      <c r="G4353" s="58"/>
      <c r="H4353" s="114"/>
    </row>
    <row r="4354" spans="7:8">
      <c r="G4354" s="58"/>
      <c r="H4354" s="114"/>
    </row>
    <row r="4355" spans="7:8">
      <c r="G4355" s="58"/>
      <c r="H4355" s="114"/>
    </row>
    <row r="4356" spans="7:8">
      <c r="G4356" s="58"/>
      <c r="H4356" s="114"/>
    </row>
    <row r="4357" spans="7:8">
      <c r="G4357" s="58"/>
      <c r="H4357" s="114"/>
    </row>
    <row r="4358" spans="7:8">
      <c r="G4358" s="58"/>
      <c r="H4358" s="114"/>
    </row>
    <row r="4359" spans="7:8">
      <c r="G4359" s="58"/>
      <c r="H4359" s="114"/>
    </row>
    <row r="4360" spans="7:8">
      <c r="G4360" s="58"/>
      <c r="H4360" s="114"/>
    </row>
    <row r="4361" spans="7:8">
      <c r="G4361" s="58"/>
      <c r="H4361" s="114"/>
    </row>
    <row r="4362" spans="7:8">
      <c r="G4362" s="58"/>
      <c r="H4362" s="114"/>
    </row>
    <row r="4363" spans="7:8">
      <c r="G4363" s="58"/>
      <c r="H4363" s="114"/>
    </row>
    <row r="4364" spans="7:8">
      <c r="G4364" s="58"/>
      <c r="H4364" s="114"/>
    </row>
    <row r="4365" spans="7:8">
      <c r="G4365" s="58"/>
      <c r="H4365" s="114"/>
    </row>
    <row r="4366" spans="7:8">
      <c r="G4366" s="58"/>
      <c r="H4366" s="114"/>
    </row>
    <row r="4367" spans="7:8">
      <c r="G4367" s="58"/>
      <c r="H4367" s="114"/>
    </row>
    <row r="4368" spans="7:8">
      <c r="G4368" s="58"/>
      <c r="H4368" s="114"/>
    </row>
    <row r="4369" spans="7:8">
      <c r="G4369" s="58"/>
      <c r="H4369" s="114"/>
    </row>
    <row r="4370" spans="7:8">
      <c r="G4370" s="58"/>
      <c r="H4370" s="114"/>
    </row>
    <row r="4371" spans="7:8">
      <c r="G4371" s="58"/>
      <c r="H4371" s="114"/>
    </row>
    <row r="4372" spans="7:8">
      <c r="G4372" s="58"/>
      <c r="H4372" s="114"/>
    </row>
    <row r="4373" spans="7:8">
      <c r="G4373" s="58"/>
      <c r="H4373" s="114"/>
    </row>
    <row r="4374" spans="7:8">
      <c r="G4374" s="58"/>
      <c r="H4374" s="114"/>
    </row>
    <row r="4375" spans="7:8">
      <c r="G4375" s="58"/>
      <c r="H4375" s="114"/>
    </row>
    <row r="4376" spans="7:8">
      <c r="G4376" s="58"/>
      <c r="H4376" s="114"/>
    </row>
    <row r="4377" spans="7:8">
      <c r="G4377" s="58"/>
      <c r="H4377" s="114"/>
    </row>
    <row r="4378" spans="7:8">
      <c r="G4378" s="58"/>
      <c r="H4378" s="114"/>
    </row>
    <row r="4379" spans="7:8">
      <c r="G4379" s="58"/>
      <c r="H4379" s="114"/>
    </row>
    <row r="4380" spans="7:8">
      <c r="G4380" s="58"/>
      <c r="H4380" s="114"/>
    </row>
    <row r="4381" spans="7:8">
      <c r="G4381" s="58"/>
      <c r="H4381" s="114"/>
    </row>
    <row r="4382" spans="7:8">
      <c r="G4382" s="58"/>
      <c r="H4382" s="114"/>
    </row>
    <row r="4383" spans="7:8">
      <c r="G4383" s="58"/>
      <c r="H4383" s="114"/>
    </row>
    <row r="4384" spans="7:8">
      <c r="G4384" s="58"/>
      <c r="H4384" s="114"/>
    </row>
    <row r="4385" spans="7:8">
      <c r="G4385" s="58"/>
      <c r="H4385" s="114"/>
    </row>
    <row r="4386" spans="7:8">
      <c r="G4386" s="58"/>
      <c r="H4386" s="114"/>
    </row>
    <row r="4387" spans="7:8">
      <c r="G4387" s="58"/>
      <c r="H4387" s="114"/>
    </row>
    <row r="4388" spans="7:8">
      <c r="G4388" s="58"/>
      <c r="H4388" s="114"/>
    </row>
    <row r="4389" spans="7:8">
      <c r="G4389" s="58"/>
      <c r="H4389" s="114"/>
    </row>
    <row r="4390" spans="7:8">
      <c r="G4390" s="58"/>
      <c r="H4390" s="114"/>
    </row>
    <row r="4391" spans="7:8">
      <c r="G4391" s="58"/>
      <c r="H4391" s="114"/>
    </row>
    <row r="4392" spans="7:8">
      <c r="G4392" s="58"/>
      <c r="H4392" s="114"/>
    </row>
    <row r="4393" spans="7:8">
      <c r="G4393" s="58"/>
      <c r="H4393" s="114"/>
    </row>
    <row r="4394" spans="7:8">
      <c r="G4394" s="58"/>
      <c r="H4394" s="114"/>
    </row>
    <row r="4395" spans="7:8">
      <c r="G4395" s="58"/>
      <c r="H4395" s="114"/>
    </row>
    <row r="4396" spans="7:8">
      <c r="G4396" s="58"/>
      <c r="H4396" s="114"/>
    </row>
    <row r="4397" spans="7:8">
      <c r="G4397" s="58"/>
      <c r="H4397" s="114"/>
    </row>
    <row r="4398" spans="7:8">
      <c r="G4398" s="58"/>
      <c r="H4398" s="114"/>
    </row>
    <row r="4399" spans="7:8">
      <c r="G4399" s="58"/>
      <c r="H4399" s="114"/>
    </row>
    <row r="4400" spans="7:8">
      <c r="G4400" s="58"/>
      <c r="H4400" s="114"/>
    </row>
    <row r="4401" spans="7:8">
      <c r="G4401" s="58"/>
      <c r="H4401" s="114"/>
    </row>
    <row r="4402" spans="7:8">
      <c r="G4402" s="58"/>
      <c r="H4402" s="114"/>
    </row>
    <row r="4403" spans="7:8">
      <c r="G4403" s="58"/>
      <c r="H4403" s="114"/>
    </row>
    <row r="4404" spans="7:8">
      <c r="G4404" s="58"/>
      <c r="H4404" s="114"/>
    </row>
    <row r="4405" spans="7:8">
      <c r="G4405" s="58"/>
      <c r="H4405" s="114"/>
    </row>
    <row r="4406" spans="7:8">
      <c r="G4406" s="58"/>
      <c r="H4406" s="114"/>
    </row>
    <row r="4407" spans="7:8">
      <c r="G4407" s="58"/>
      <c r="H4407" s="114"/>
    </row>
    <row r="4408" spans="7:8">
      <c r="G4408" s="58"/>
      <c r="H4408" s="114"/>
    </row>
    <row r="4409" spans="7:8">
      <c r="G4409" s="58"/>
      <c r="H4409" s="114"/>
    </row>
    <row r="4410" spans="7:8">
      <c r="G4410" s="58"/>
      <c r="H4410" s="114"/>
    </row>
    <row r="4411" spans="7:8">
      <c r="G4411" s="58"/>
      <c r="H4411" s="114"/>
    </row>
    <row r="4412" spans="7:8">
      <c r="G4412" s="58"/>
      <c r="H4412" s="114"/>
    </row>
  </sheetData>
  <sheetProtection algorithmName="SHA-512" hashValue="kPoF3kOJX3qluO82KUDqy3TiBnuDwdza6pcEo5NDKXW22I9j7xD/yRwmFdQXBri0YGgO0z1AHocsXsNjPzD9xw==" saltValue="hYQQlmR7u2WmHHyP9gYTZw==" spinCount="100000" sheet="1" objects="1" scenarios="1"/>
  <pageMargins left="0.7" right="0.7" top="0.75" bottom="0.75" header="0.3" footer="0.3"/>
  <pageSetup paperSize="9" orientation="portrait"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75030-F423-46B6-836E-F1E264EAD0E2}">
  <sheetPr codeName="hj_H2_cat_resumido">
    <tabColor theme="7" tint="0.59999389629810485"/>
  </sheetPr>
  <dimension ref="C1:U5"/>
  <sheetViews>
    <sheetView topLeftCell="G1" workbookViewId="0">
      <selection activeCell="K4" sqref="K4:P4"/>
    </sheetView>
  </sheetViews>
  <sheetFormatPr baseColWidth="10" defaultRowHeight="14.25"/>
  <cols>
    <col min="1" max="1" width="32.5" customWidth="1"/>
    <col min="2" max="2" width="25.875" bestFit="1" customWidth="1"/>
    <col min="3" max="3" width="17.25" bestFit="1" customWidth="1"/>
    <col min="4" max="4" width="16.25" bestFit="1" customWidth="1"/>
    <col min="5" max="6" width="17.125" customWidth="1"/>
    <col min="7" max="7" width="12" customWidth="1"/>
    <col min="8" max="8" width="14.75" customWidth="1"/>
    <col min="9" max="9" width="17.125" customWidth="1"/>
    <col min="10" max="10" width="14.625" bestFit="1" customWidth="1"/>
    <col min="11" max="11" width="23.5" customWidth="1"/>
    <col min="12" max="12" width="32.75" bestFit="1" customWidth="1"/>
    <col min="13" max="13" width="26.25" customWidth="1"/>
    <col min="14" max="14" width="19.375" bestFit="1" customWidth="1"/>
    <col min="15" max="15" width="19.75" bestFit="1" customWidth="1"/>
    <col min="16" max="16" width="18.625" bestFit="1" customWidth="1"/>
    <col min="17" max="22" width="17.625" bestFit="1" customWidth="1"/>
    <col min="23" max="23" width="16.125" bestFit="1" customWidth="1"/>
    <col min="24" max="25" width="17" bestFit="1" customWidth="1"/>
    <col min="26" max="26" width="16" bestFit="1" customWidth="1"/>
    <col min="27" max="27" width="14.75" bestFit="1" customWidth="1"/>
    <col min="28" max="28" width="16.625" bestFit="1" customWidth="1"/>
    <col min="29" max="29" width="14.75" bestFit="1" customWidth="1"/>
    <col min="30" max="30" width="16.625" bestFit="1" customWidth="1"/>
    <col min="31" max="31" width="14.375" bestFit="1" customWidth="1"/>
    <col min="32" max="32" width="14.625" bestFit="1" customWidth="1"/>
    <col min="33" max="33" width="14.5" bestFit="1" customWidth="1"/>
    <col min="34" max="34" width="16" bestFit="1" customWidth="1"/>
    <col min="35" max="37" width="14.375" bestFit="1" customWidth="1"/>
    <col min="38" max="38" width="15" bestFit="1" customWidth="1"/>
    <col min="39" max="39" width="16" bestFit="1" customWidth="1"/>
    <col min="40" max="40" width="13.125" bestFit="1" customWidth="1"/>
    <col min="41" max="41" width="14" bestFit="1" customWidth="1"/>
    <col min="42" max="42" width="16" bestFit="1" customWidth="1"/>
    <col min="43" max="43" width="14" bestFit="1" customWidth="1"/>
    <col min="44" max="45" width="14.375" bestFit="1" customWidth="1"/>
    <col min="46" max="46" width="13.875" bestFit="1" customWidth="1"/>
    <col min="47" max="48" width="13.625" bestFit="1" customWidth="1"/>
    <col min="49" max="49" width="14.375" bestFit="1" customWidth="1"/>
    <col min="50" max="50" width="13.875" bestFit="1" customWidth="1"/>
    <col min="51" max="51" width="13.625" bestFit="1" customWidth="1"/>
    <col min="52" max="52" width="13.375" bestFit="1" customWidth="1"/>
    <col min="53" max="54" width="13.625" bestFit="1" customWidth="1"/>
    <col min="55" max="55" width="14.625" bestFit="1" customWidth="1"/>
    <col min="56" max="56" width="13.625" bestFit="1" customWidth="1"/>
    <col min="57" max="57" width="16" bestFit="1" customWidth="1"/>
    <col min="58" max="58" width="14.375" bestFit="1" customWidth="1"/>
    <col min="59" max="59" width="14.625" bestFit="1" customWidth="1"/>
    <col min="60" max="60" width="13.625" bestFit="1" customWidth="1"/>
    <col min="61" max="61" width="12.875" bestFit="1" customWidth="1"/>
    <col min="62" max="63" width="13.375" bestFit="1" customWidth="1"/>
    <col min="64" max="65" width="14.375" bestFit="1" customWidth="1"/>
    <col min="66" max="66" width="13.625" bestFit="1" customWidth="1"/>
    <col min="67" max="68" width="16" bestFit="1" customWidth="1"/>
    <col min="69" max="69" width="12.875" bestFit="1" customWidth="1"/>
    <col min="70" max="70" width="13.375" bestFit="1" customWidth="1"/>
    <col min="71" max="71" width="14.375" bestFit="1" customWidth="1"/>
    <col min="72" max="74" width="16" bestFit="1" customWidth="1"/>
    <col min="75" max="75" width="13.625" bestFit="1" customWidth="1"/>
  </cols>
  <sheetData>
    <row r="1" spans="3:21" ht="15" thickBot="1">
      <c r="D1" s="154" t="s">
        <v>263</v>
      </c>
      <c r="E1" s="171" t="s">
        <v>3494</v>
      </c>
      <c r="F1" s="171" t="s">
        <v>3129</v>
      </c>
      <c r="G1" t="s">
        <v>3902</v>
      </c>
      <c r="H1" t="s">
        <v>3903</v>
      </c>
      <c r="I1" t="s">
        <v>3496</v>
      </c>
      <c r="J1" s="171" t="s">
        <v>159</v>
      </c>
      <c r="K1" t="s">
        <v>4198</v>
      </c>
      <c r="L1" t="s">
        <v>4175</v>
      </c>
      <c r="M1" t="s">
        <v>4164</v>
      </c>
      <c r="N1" t="s">
        <v>4188</v>
      </c>
      <c r="O1" t="s">
        <v>3093</v>
      </c>
      <c r="P1" t="s">
        <v>3091</v>
      </c>
      <c r="Q1" t="s">
        <v>3103</v>
      </c>
      <c r="R1" t="s">
        <v>3094</v>
      </c>
      <c r="S1" t="s">
        <v>4176</v>
      </c>
      <c r="T1" t="s">
        <v>3098</v>
      </c>
      <c r="U1" t="s">
        <v>4197</v>
      </c>
    </row>
    <row r="2" spans="3:21" ht="24">
      <c r="C2" t="s">
        <v>8728</v>
      </c>
      <c r="D2" s="173">
        <f>IFERROR(IF(D1="Ítem",1,ROW()-ROW(SolCotizacion!#REF!)),ROW()-ROW(SolCotizacion!#REF!))</f>
        <v>1</v>
      </c>
      <c r="E2" s="172" t="str">
        <f>+SolCotizacion!$I$28</f>
        <v>min03-P57</v>
      </c>
      <c r="F2" s="173" t="str">
        <f>+SolCotizacion!$L$28</f>
        <v>SOBRECARPA_según NTMD vigente</v>
      </c>
      <c r="G2" t="s">
        <v>8729</v>
      </c>
      <c r="H2" t="s">
        <v>8730</v>
      </c>
      <c r="I2" t="s">
        <v>190</v>
      </c>
      <c r="J2" s="174">
        <v>598</v>
      </c>
      <c r="K2" s="104">
        <v>178249903.01820001</v>
      </c>
      <c r="L2" s="104">
        <v>88595793</v>
      </c>
      <c r="M2" s="104">
        <v>181621375.65000001</v>
      </c>
      <c r="N2" s="104">
        <v>138298032.873</v>
      </c>
      <c r="O2" s="104">
        <v>165110341.5</v>
      </c>
      <c r="P2" s="104">
        <v>201354075</v>
      </c>
      <c r="Q2" s="104">
        <v>189143963.89199996</v>
      </c>
      <c r="R2" s="104">
        <v>177191586</v>
      </c>
      <c r="S2" s="104">
        <v>199743242.40000001</v>
      </c>
      <c r="T2" s="104">
        <v>138209437.07999998</v>
      </c>
      <c r="U2" s="104">
        <v>177191586</v>
      </c>
    </row>
    <row r="3" spans="3:21" s="104" customFormat="1">
      <c r="D3" s="148"/>
      <c r="E3" s="148"/>
      <c r="F3" s="148"/>
      <c r="J3" s="148" t="s">
        <v>1353</v>
      </c>
      <c r="K3" s="104">
        <v>178249903.01820001</v>
      </c>
      <c r="L3" s="104">
        <v>88595793</v>
      </c>
      <c r="M3" s="104">
        <v>181621375.65000001</v>
      </c>
      <c r="N3" s="104">
        <v>138298032.873</v>
      </c>
      <c r="O3" s="104">
        <v>165110341.5</v>
      </c>
      <c r="P3" s="104">
        <v>201354075</v>
      </c>
      <c r="Q3" s="104">
        <v>189143963.89199999</v>
      </c>
      <c r="R3" s="104">
        <v>177191586</v>
      </c>
      <c r="S3" s="104">
        <v>199743242.40000001</v>
      </c>
      <c r="T3" s="104">
        <v>138209437.08000001</v>
      </c>
      <c r="U3" s="104">
        <v>177191586</v>
      </c>
    </row>
    <row r="4" spans="3:21">
      <c r="J4" t="s">
        <v>1443</v>
      </c>
      <c r="K4" t="s">
        <v>1445</v>
      </c>
      <c r="L4" t="s">
        <v>1445</v>
      </c>
      <c r="M4" t="s">
        <v>1445</v>
      </c>
      <c r="N4" t="s">
        <v>1445</v>
      </c>
      <c r="O4" t="s">
        <v>1445</v>
      </c>
      <c r="P4" t="s">
        <v>4054</v>
      </c>
      <c r="Q4" t="s">
        <v>1445</v>
      </c>
      <c r="R4" t="s">
        <v>1445</v>
      </c>
      <c r="S4" t="s">
        <v>1445</v>
      </c>
      <c r="T4" t="s">
        <v>1445</v>
      </c>
      <c r="U4" t="s">
        <v>1445</v>
      </c>
    </row>
    <row r="5" spans="3:21">
      <c r="J5" t="s">
        <v>1444</v>
      </c>
      <c r="K5" t="s">
        <v>3911</v>
      </c>
      <c r="L5" t="s">
        <v>3911</v>
      </c>
      <c r="M5" t="s">
        <v>3911</v>
      </c>
      <c r="N5" t="s">
        <v>3911</v>
      </c>
      <c r="O5" t="s">
        <v>3911</v>
      </c>
      <c r="P5" t="s">
        <v>8731</v>
      </c>
      <c r="Q5" t="s">
        <v>3911</v>
      </c>
      <c r="R5" t="s">
        <v>3911</v>
      </c>
      <c r="S5" t="s">
        <v>3911</v>
      </c>
      <c r="T5" t="s">
        <v>3911</v>
      </c>
      <c r="U5" t="s">
        <v>3911</v>
      </c>
    </row>
  </sheetData>
  <sheetProtection algorithmName="SHA-512" hashValue="kr/Zv0oaGaXhNfbvjfhoZs5SKkL8oyvoZ9zsg48zBOaij9NmCMkQk/B7CApFq11ZgkISsXm3fC1J52wAW2LsRA==" saltValue="2kLKsnprE0tW6kcXEAIutg==" spinCount="100000" sheet="1" objects="1" scenarios="1"/>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93AEB-6512-4F3E-851B-8BFBC5065949}">
  <sheetPr codeName="hj_H_cat">
    <tabColor theme="7" tint="0.59999389629810485"/>
  </sheetPr>
  <dimension ref="A1"/>
  <sheetViews>
    <sheetView workbookViewId="0"/>
  </sheetViews>
  <sheetFormatPr baseColWidth="10" defaultColWidth="10.5" defaultRowHeight="14.25"/>
  <cols>
    <col min="1" max="16384" width="10.5" style="70"/>
  </cols>
  <sheetData/>
  <sheetProtection algorithmName="SHA-512" hashValue="m/XQ1N107pa3OiY/QEsH3zFbDTX/1PnAsn/Pqz8UpdapxqmWKlnR048GZ/32nX09171g1EowalPLLrK8BcSySA==" saltValue="vvI4H3r6aZ5M130PtLb0WQ==" spinCount="100000" sheet="1" objects="1" scenarios="1"/>
  <phoneticPr fontId="23"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6520C-A29D-45F4-8874-215E96A6905E}">
  <sheetPr codeName="hj_h3_cat_consolidado">
    <tabColor theme="7" tint="0.59999389629810485"/>
  </sheetPr>
  <dimension ref="A1:P4403"/>
  <sheetViews>
    <sheetView workbookViewId="0"/>
  </sheetViews>
  <sheetFormatPr baseColWidth="10" defaultRowHeight="14.25"/>
  <cols>
    <col min="1" max="1" width="59.25" customWidth="1"/>
    <col min="2" max="2" width="17.375" customWidth="1"/>
    <col min="3" max="3" width="54.5" customWidth="1"/>
    <col min="4" max="4" width="37.625" style="27" customWidth="1"/>
    <col min="5" max="5" width="36.75" customWidth="1"/>
    <col min="7" max="7" width="34.75" style="58" customWidth="1"/>
    <col min="8" max="8" width="19.75" style="112" customWidth="1"/>
    <col min="9" max="11" width="18.125" customWidth="1"/>
    <col min="12" max="12" width="28.125" customWidth="1"/>
    <col min="13" max="13" width="29.875" customWidth="1"/>
    <col min="15" max="15" width="12.625" style="175" bestFit="1" customWidth="1"/>
    <col min="16" max="16" width="19" customWidth="1"/>
  </cols>
  <sheetData>
    <row r="1" spans="1:16">
      <c r="A1" s="55" t="s">
        <v>1423</v>
      </c>
      <c r="B1" s="55" t="s">
        <v>3901</v>
      </c>
      <c r="C1" s="55" t="s">
        <v>1264</v>
      </c>
      <c r="D1" s="118" t="s">
        <v>1406</v>
      </c>
      <c r="E1" s="55" t="s">
        <v>145</v>
      </c>
      <c r="F1" s="55" t="s">
        <v>1407</v>
      </c>
      <c r="G1" s="55" t="s">
        <v>1408</v>
      </c>
      <c r="H1" s="111" t="s">
        <v>1444</v>
      </c>
      <c r="I1" s="79" t="s">
        <v>3106</v>
      </c>
      <c r="J1" s="79" t="s">
        <v>3107</v>
      </c>
      <c r="K1" s="79" t="s">
        <v>3115</v>
      </c>
      <c r="L1" s="79" t="s">
        <v>276</v>
      </c>
      <c r="M1" s="80" t="s">
        <v>1420</v>
      </c>
      <c r="N1" s="116" t="s">
        <v>116</v>
      </c>
      <c r="P1" s="116"/>
    </row>
    <row r="2" spans="1:16" ht="12.75" customHeight="1">
      <c r="A2" t="s">
        <v>4300</v>
      </c>
      <c r="B2" t="str">
        <f>+LEFT(D2,LEN(D2)-3)</f>
        <v>min03-P1</v>
      </c>
      <c r="C2" t="str">
        <f>+D2&amp;"_"&amp;E2</f>
        <v>min03-P1-R1_UT MARSAM INTE RAMERICANA</v>
      </c>
      <c r="D2" s="27" t="s">
        <v>3497</v>
      </c>
      <c r="E2" t="s">
        <v>4160</v>
      </c>
      <c r="F2" t="s">
        <v>190</v>
      </c>
      <c r="G2" s="58">
        <v>404055</v>
      </c>
      <c r="H2" s="114">
        <v>1</v>
      </c>
      <c r="I2">
        <v>1</v>
      </c>
      <c r="J2">
        <v>5000</v>
      </c>
      <c r="K2" t="s">
        <v>3116</v>
      </c>
      <c r="L2" t="s">
        <v>3108</v>
      </c>
      <c r="M2" t="s">
        <v>4226</v>
      </c>
    </row>
    <row r="3" spans="1:16">
      <c r="A3" t="s">
        <v>4301</v>
      </c>
      <c r="B3" t="str">
        <f t="shared" ref="B3:B66" si="0">+LEFT(D3,LEN(D3)-3)</f>
        <v>min03-P1</v>
      </c>
      <c r="C3" t="str">
        <f t="shared" ref="C3:C66" si="1">+D3&amp;"_"&amp;E3</f>
        <v>min03-P1-R1_UT MARSAM INTE RAMERICANA</v>
      </c>
      <c r="D3" s="27" t="s">
        <v>3497</v>
      </c>
      <c r="E3" t="s">
        <v>4160</v>
      </c>
      <c r="F3" t="s">
        <v>190</v>
      </c>
      <c r="G3" s="58">
        <v>400014.45</v>
      </c>
      <c r="H3" s="114">
        <v>1</v>
      </c>
      <c r="I3">
        <v>5001</v>
      </c>
      <c r="J3">
        <v>999999</v>
      </c>
      <c r="K3" t="s">
        <v>3116</v>
      </c>
      <c r="L3" t="s">
        <v>3108</v>
      </c>
      <c r="M3" t="s">
        <v>4226</v>
      </c>
    </row>
    <row r="4" spans="1:16">
      <c r="A4" t="s">
        <v>4302</v>
      </c>
      <c r="B4" t="str">
        <f t="shared" si="0"/>
        <v>min03-P1</v>
      </c>
      <c r="C4" t="str">
        <f t="shared" si="1"/>
        <v>min03-P1-R3_UT MARSAM INTE RAMERICANA</v>
      </c>
      <c r="D4" s="27" t="s">
        <v>3498</v>
      </c>
      <c r="E4" t="s">
        <v>4160</v>
      </c>
      <c r="F4" t="s">
        <v>190</v>
      </c>
      <c r="G4" s="58">
        <v>404055</v>
      </c>
      <c r="H4" s="114">
        <v>1</v>
      </c>
      <c r="I4">
        <v>1</v>
      </c>
      <c r="J4">
        <v>5000</v>
      </c>
      <c r="K4" t="s">
        <v>3116</v>
      </c>
      <c r="L4" t="s">
        <v>3109</v>
      </c>
      <c r="M4" t="s">
        <v>4226</v>
      </c>
    </row>
    <row r="5" spans="1:16">
      <c r="A5" t="s">
        <v>4303</v>
      </c>
      <c r="B5" t="str">
        <f t="shared" si="0"/>
        <v>min03-P1</v>
      </c>
      <c r="C5" t="str">
        <f t="shared" si="1"/>
        <v>min03-P1-R3_UT MARSAM INTE RAMERICANA</v>
      </c>
      <c r="D5" s="27" t="s">
        <v>3498</v>
      </c>
      <c r="E5" t="s">
        <v>4160</v>
      </c>
      <c r="F5" t="s">
        <v>190</v>
      </c>
      <c r="G5" s="58">
        <v>400014.45</v>
      </c>
      <c r="H5" s="114">
        <v>1</v>
      </c>
      <c r="I5">
        <v>5001</v>
      </c>
      <c r="J5">
        <v>999999</v>
      </c>
      <c r="K5" t="s">
        <v>3116</v>
      </c>
      <c r="L5" t="s">
        <v>3109</v>
      </c>
      <c r="M5" t="s">
        <v>4226</v>
      </c>
    </row>
    <row r="6" spans="1:16">
      <c r="A6" t="s">
        <v>4304</v>
      </c>
      <c r="B6" t="str">
        <f t="shared" si="0"/>
        <v>min03-P1</v>
      </c>
      <c r="C6" t="str">
        <f t="shared" si="1"/>
        <v>min03-P1-R5_UT MARSAM INTE RAMERICANA</v>
      </c>
      <c r="D6" s="27" t="s">
        <v>3499</v>
      </c>
      <c r="E6" t="s">
        <v>4160</v>
      </c>
      <c r="F6" t="s">
        <v>190</v>
      </c>
      <c r="G6" s="58">
        <v>404055</v>
      </c>
      <c r="H6" s="114">
        <v>1</v>
      </c>
      <c r="I6">
        <v>1</v>
      </c>
      <c r="J6">
        <v>5000</v>
      </c>
      <c r="K6" t="s">
        <v>3116</v>
      </c>
      <c r="L6" t="s">
        <v>3110</v>
      </c>
      <c r="M6" t="s">
        <v>4226</v>
      </c>
    </row>
    <row r="7" spans="1:16">
      <c r="A7" t="s">
        <v>4305</v>
      </c>
      <c r="B7" t="str">
        <f t="shared" si="0"/>
        <v>min03-P1</v>
      </c>
      <c r="C7" t="str">
        <f t="shared" si="1"/>
        <v>min03-P1-R5_UT MARSAM INTE RAMERICANA</v>
      </c>
      <c r="D7" s="27" t="s">
        <v>3499</v>
      </c>
      <c r="E7" t="s">
        <v>4160</v>
      </c>
      <c r="F7" t="s">
        <v>190</v>
      </c>
      <c r="G7" s="58">
        <v>400014.45</v>
      </c>
      <c r="H7" s="114">
        <v>1</v>
      </c>
      <c r="I7">
        <v>5001</v>
      </c>
      <c r="J7">
        <v>999999</v>
      </c>
      <c r="K7" t="s">
        <v>3116</v>
      </c>
      <c r="L7" t="s">
        <v>3110</v>
      </c>
      <c r="M7" t="s">
        <v>4226</v>
      </c>
    </row>
    <row r="8" spans="1:16">
      <c r="A8" t="s">
        <v>4306</v>
      </c>
      <c r="B8" t="str">
        <f t="shared" si="0"/>
        <v>min03-P1</v>
      </c>
      <c r="C8" t="str">
        <f t="shared" si="1"/>
        <v>min03-P1-R6_MOZT DE COLOMBIA SAS</v>
      </c>
      <c r="D8" s="27" t="s">
        <v>3500</v>
      </c>
      <c r="E8" t="s">
        <v>4161</v>
      </c>
      <c r="F8" t="s">
        <v>190</v>
      </c>
      <c r="G8" s="58">
        <v>2020275</v>
      </c>
      <c r="H8" s="114">
        <v>1</v>
      </c>
      <c r="I8">
        <v>1</v>
      </c>
      <c r="J8">
        <v>5000</v>
      </c>
      <c r="K8" t="s">
        <v>3116</v>
      </c>
      <c r="L8" t="s">
        <v>3111</v>
      </c>
      <c r="M8" t="s">
        <v>4226</v>
      </c>
    </row>
    <row r="9" spans="1:16">
      <c r="A9" t="s">
        <v>4307</v>
      </c>
      <c r="B9" t="str">
        <f t="shared" si="0"/>
        <v>min03-P1</v>
      </c>
      <c r="C9" t="str">
        <f t="shared" si="1"/>
        <v>min03-P1-R6_MOZT DE COLOMBIA SAS</v>
      </c>
      <c r="D9" s="27" t="s">
        <v>3500</v>
      </c>
      <c r="E9" t="s">
        <v>4161</v>
      </c>
      <c r="F9" t="s">
        <v>190</v>
      </c>
      <c r="G9" s="58">
        <v>2020275</v>
      </c>
      <c r="H9" s="114">
        <v>1</v>
      </c>
      <c r="I9">
        <v>5001</v>
      </c>
      <c r="J9">
        <v>999999</v>
      </c>
      <c r="K9" t="s">
        <v>3116</v>
      </c>
      <c r="L9" t="s">
        <v>3111</v>
      </c>
      <c r="M9" t="s">
        <v>4226</v>
      </c>
    </row>
    <row r="10" spans="1:16">
      <c r="A10" t="s">
        <v>4308</v>
      </c>
      <c r="B10" t="str">
        <f t="shared" si="0"/>
        <v>min03-P1</v>
      </c>
      <c r="C10" t="str">
        <f t="shared" si="1"/>
        <v>min03-P1-R6_YUBARTA S.A.S.</v>
      </c>
      <c r="D10" s="27" t="s">
        <v>3500</v>
      </c>
      <c r="E10" t="s">
        <v>4162</v>
      </c>
      <c r="F10" t="s">
        <v>190</v>
      </c>
      <c r="G10" s="58">
        <v>545474.25</v>
      </c>
      <c r="H10" s="114">
        <v>1</v>
      </c>
      <c r="I10">
        <v>1</v>
      </c>
      <c r="J10">
        <v>5000</v>
      </c>
      <c r="K10" t="s">
        <v>3116</v>
      </c>
      <c r="L10" t="s">
        <v>3111</v>
      </c>
      <c r="M10" t="s">
        <v>4226</v>
      </c>
    </row>
    <row r="11" spans="1:16">
      <c r="A11" t="s">
        <v>4309</v>
      </c>
      <c r="B11" t="str">
        <f t="shared" si="0"/>
        <v>min03-P1</v>
      </c>
      <c r="C11" t="str">
        <f t="shared" si="1"/>
        <v>min03-P1-R6_YUBARTA S.A.S.</v>
      </c>
      <c r="D11" s="27" t="s">
        <v>3500</v>
      </c>
      <c r="E11" t="s">
        <v>4162</v>
      </c>
      <c r="F11" t="s">
        <v>190</v>
      </c>
      <c r="G11" s="58">
        <v>534699.44999999995</v>
      </c>
      <c r="H11" s="114">
        <v>1</v>
      </c>
      <c r="I11">
        <v>5001</v>
      </c>
      <c r="J11">
        <v>999999</v>
      </c>
      <c r="K11" t="s">
        <v>3116</v>
      </c>
      <c r="L11" t="s">
        <v>3111</v>
      </c>
      <c r="M11" t="s">
        <v>4226</v>
      </c>
    </row>
    <row r="12" spans="1:16">
      <c r="A12" t="s">
        <v>4310</v>
      </c>
      <c r="B12" t="str">
        <f t="shared" si="0"/>
        <v>min03-P1</v>
      </c>
      <c r="C12" t="str">
        <f t="shared" si="1"/>
        <v>min03-P1-R6_UNIÓN TEMPORAL 24</v>
      </c>
      <c r="D12" s="27" t="s">
        <v>3500</v>
      </c>
      <c r="E12" t="s">
        <v>4163</v>
      </c>
      <c r="F12" t="s">
        <v>190</v>
      </c>
      <c r="G12" s="58">
        <v>538740</v>
      </c>
      <c r="H12" s="114">
        <v>1</v>
      </c>
      <c r="I12">
        <v>1</v>
      </c>
      <c r="J12">
        <v>5000</v>
      </c>
      <c r="K12" t="s">
        <v>3116</v>
      </c>
      <c r="L12" t="s">
        <v>3111</v>
      </c>
      <c r="M12" t="s">
        <v>4226</v>
      </c>
    </row>
    <row r="13" spans="1:16">
      <c r="A13" t="s">
        <v>4311</v>
      </c>
      <c r="B13" t="str">
        <f t="shared" si="0"/>
        <v>min03-P1</v>
      </c>
      <c r="C13" t="str">
        <f t="shared" si="1"/>
        <v>min03-P1-R6_UNIÓN TEMPORAL 24</v>
      </c>
      <c r="D13" s="27" t="s">
        <v>3500</v>
      </c>
      <c r="E13" t="s">
        <v>4163</v>
      </c>
      <c r="F13" t="s">
        <v>190</v>
      </c>
      <c r="G13" s="58">
        <v>538740</v>
      </c>
      <c r="H13" s="114">
        <v>1</v>
      </c>
      <c r="I13">
        <v>5001</v>
      </c>
      <c r="J13">
        <v>999999</v>
      </c>
      <c r="K13" t="s">
        <v>3116</v>
      </c>
      <c r="L13" t="s">
        <v>3111</v>
      </c>
      <c r="M13" t="s">
        <v>4226</v>
      </c>
    </row>
    <row r="14" spans="1:16">
      <c r="A14" t="s">
        <v>4312</v>
      </c>
      <c r="B14" t="str">
        <f t="shared" si="0"/>
        <v>min03-P1</v>
      </c>
      <c r="C14" t="str">
        <f t="shared" si="1"/>
        <v>min03-P1-R7_IMDICOL SAS</v>
      </c>
      <c r="D14" s="27" t="s">
        <v>3501</v>
      </c>
      <c r="E14" t="s">
        <v>4164</v>
      </c>
      <c r="F14" t="s">
        <v>190</v>
      </c>
      <c r="G14" s="58">
        <v>660764.61</v>
      </c>
      <c r="H14" s="114">
        <v>1</v>
      </c>
      <c r="I14">
        <v>1</v>
      </c>
      <c r="J14">
        <v>5000</v>
      </c>
      <c r="K14" t="s">
        <v>3116</v>
      </c>
      <c r="L14" t="s">
        <v>3112</v>
      </c>
      <c r="M14" t="s">
        <v>4226</v>
      </c>
    </row>
    <row r="15" spans="1:16">
      <c r="A15" t="s">
        <v>4313</v>
      </c>
      <c r="B15" t="str">
        <f t="shared" si="0"/>
        <v>min03-P1</v>
      </c>
      <c r="C15" t="str">
        <f t="shared" si="1"/>
        <v>min03-P1-R7_IMDICOL SAS</v>
      </c>
      <c r="D15" s="27" t="s">
        <v>3501</v>
      </c>
      <c r="E15" t="s">
        <v>4164</v>
      </c>
      <c r="F15" t="s">
        <v>190</v>
      </c>
      <c r="G15" s="58">
        <v>650853.14085000008</v>
      </c>
      <c r="H15" s="114">
        <v>1</v>
      </c>
      <c r="I15">
        <v>5001</v>
      </c>
      <c r="J15">
        <v>999999</v>
      </c>
      <c r="K15" t="s">
        <v>3116</v>
      </c>
      <c r="L15" t="s">
        <v>3112</v>
      </c>
      <c r="M15" t="s">
        <v>4226</v>
      </c>
    </row>
    <row r="16" spans="1:16">
      <c r="A16" t="s">
        <v>4314</v>
      </c>
      <c r="B16" t="str">
        <f t="shared" si="0"/>
        <v>min03-P1</v>
      </c>
      <c r="C16" t="str">
        <f t="shared" si="1"/>
        <v>min03-P1-R7_LEONEL RODRIGUEZ RAMOS</v>
      </c>
      <c r="D16" s="27" t="s">
        <v>3501</v>
      </c>
      <c r="E16" t="s">
        <v>1851</v>
      </c>
      <c r="F16" t="s">
        <v>190</v>
      </c>
      <c r="G16" s="58">
        <v>538740</v>
      </c>
      <c r="H16" s="114">
        <v>1</v>
      </c>
      <c r="I16">
        <v>1</v>
      </c>
      <c r="J16">
        <v>5000</v>
      </c>
      <c r="K16" t="s">
        <v>3116</v>
      </c>
      <c r="L16" t="s">
        <v>3112</v>
      </c>
      <c r="M16" t="s">
        <v>4226</v>
      </c>
    </row>
    <row r="17" spans="1:14">
      <c r="A17" t="s">
        <v>4315</v>
      </c>
      <c r="B17" t="str">
        <f t="shared" si="0"/>
        <v>min03-P1</v>
      </c>
      <c r="C17" t="str">
        <f t="shared" si="1"/>
        <v>min03-P1-R7_LEONEL RODRIGUEZ RAMOS</v>
      </c>
      <c r="D17" s="27" t="s">
        <v>3501</v>
      </c>
      <c r="E17" t="s">
        <v>1851</v>
      </c>
      <c r="F17" t="s">
        <v>190</v>
      </c>
      <c r="G17" s="58">
        <v>525271.5</v>
      </c>
      <c r="H17" s="114">
        <v>1</v>
      </c>
      <c r="I17">
        <v>5001</v>
      </c>
      <c r="J17">
        <v>999999</v>
      </c>
      <c r="K17" t="s">
        <v>3116</v>
      </c>
      <c r="L17" t="s">
        <v>3112</v>
      </c>
      <c r="M17" t="s">
        <v>4226</v>
      </c>
    </row>
    <row r="18" spans="1:14">
      <c r="A18" t="s">
        <v>4316</v>
      </c>
      <c r="B18" t="str">
        <f t="shared" si="0"/>
        <v>min03-P1</v>
      </c>
      <c r="C18" t="str">
        <f t="shared" si="1"/>
        <v>min03-P1-R7_UNION TEMPORAL DOTACALZADO 2024</v>
      </c>
      <c r="D18" s="27" t="s">
        <v>3501</v>
      </c>
      <c r="E18" t="s">
        <v>4165</v>
      </c>
      <c r="F18" t="s">
        <v>190</v>
      </c>
      <c r="G18" s="58">
        <v>511803</v>
      </c>
      <c r="H18" s="114">
        <v>1</v>
      </c>
      <c r="I18">
        <v>1</v>
      </c>
      <c r="J18">
        <v>5000</v>
      </c>
      <c r="K18" t="s">
        <v>3116</v>
      </c>
      <c r="L18" t="s">
        <v>3112</v>
      </c>
      <c r="M18" t="s">
        <v>4226</v>
      </c>
    </row>
    <row r="19" spans="1:14">
      <c r="A19" t="s">
        <v>4317</v>
      </c>
      <c r="B19" t="str">
        <f t="shared" si="0"/>
        <v>min03-P1</v>
      </c>
      <c r="C19" t="str">
        <f t="shared" si="1"/>
        <v>min03-P1-R7_UNION TEMPORAL DOTACALZADO 2024</v>
      </c>
      <c r="D19" s="27" t="s">
        <v>3501</v>
      </c>
      <c r="E19" t="s">
        <v>4165</v>
      </c>
      <c r="F19" t="s">
        <v>190</v>
      </c>
      <c r="G19" s="58">
        <v>498334.5</v>
      </c>
      <c r="H19" s="114">
        <v>1</v>
      </c>
      <c r="I19">
        <v>5001</v>
      </c>
      <c r="J19">
        <v>999999</v>
      </c>
      <c r="K19" t="s">
        <v>3116</v>
      </c>
      <c r="L19" t="s">
        <v>3112</v>
      </c>
      <c r="M19" t="s">
        <v>4226</v>
      </c>
    </row>
    <row r="20" spans="1:14">
      <c r="A20" t="s">
        <v>4318</v>
      </c>
      <c r="B20" t="str">
        <f t="shared" si="0"/>
        <v>min03-P1</v>
      </c>
      <c r="C20" t="str">
        <f t="shared" si="1"/>
        <v>min03-P1-R7_BACET GROUP S.A.S.</v>
      </c>
      <c r="D20" s="27" t="s">
        <v>3501</v>
      </c>
      <c r="E20" t="s">
        <v>4166</v>
      </c>
      <c r="F20" t="s">
        <v>190</v>
      </c>
      <c r="G20" s="58">
        <v>435032.55</v>
      </c>
      <c r="H20" s="114">
        <v>1</v>
      </c>
      <c r="I20">
        <v>1</v>
      </c>
      <c r="J20">
        <v>5000</v>
      </c>
      <c r="K20" t="s">
        <v>3116</v>
      </c>
      <c r="L20" t="s">
        <v>3112</v>
      </c>
      <c r="M20" t="s">
        <v>4226</v>
      </c>
    </row>
    <row r="21" spans="1:14">
      <c r="A21" t="s">
        <v>4319</v>
      </c>
      <c r="B21" t="str">
        <f t="shared" si="0"/>
        <v>min03-P1</v>
      </c>
      <c r="C21" t="str">
        <f t="shared" si="1"/>
        <v>min03-P1-R7_BACET GROUP S.A.S.</v>
      </c>
      <c r="D21" s="27" t="s">
        <v>3501</v>
      </c>
      <c r="E21" t="s">
        <v>4166</v>
      </c>
      <c r="F21" t="s">
        <v>190</v>
      </c>
      <c r="G21" s="58">
        <v>383852.25</v>
      </c>
      <c r="H21" s="114">
        <v>1</v>
      </c>
      <c r="I21">
        <v>5001</v>
      </c>
      <c r="J21">
        <v>999999</v>
      </c>
      <c r="K21" t="s">
        <v>3116</v>
      </c>
      <c r="L21" t="s">
        <v>3112</v>
      </c>
      <c r="M21" t="s">
        <v>4226</v>
      </c>
    </row>
    <row r="22" spans="1:14">
      <c r="A22" t="s">
        <v>4320</v>
      </c>
      <c r="B22" t="str">
        <f t="shared" si="0"/>
        <v>min03-P1</v>
      </c>
      <c r="C22" t="str">
        <f t="shared" si="1"/>
        <v>min03-P1-R7_UNIÓN TEMPORAL DISJOV 2024</v>
      </c>
      <c r="D22" s="27" t="s">
        <v>3501</v>
      </c>
      <c r="E22" t="s">
        <v>4167</v>
      </c>
      <c r="F22" t="s">
        <v>190</v>
      </c>
      <c r="G22" s="58">
        <v>606082.5</v>
      </c>
      <c r="H22" s="114">
        <v>1</v>
      </c>
      <c r="I22">
        <v>1</v>
      </c>
      <c r="J22">
        <v>5000</v>
      </c>
      <c r="K22" t="s">
        <v>3116</v>
      </c>
      <c r="L22" t="s">
        <v>3112</v>
      </c>
      <c r="M22" t="s">
        <v>4226</v>
      </c>
    </row>
    <row r="23" spans="1:14">
      <c r="A23" t="s">
        <v>4321</v>
      </c>
      <c r="B23" t="str">
        <f t="shared" si="0"/>
        <v>min03-P1</v>
      </c>
      <c r="C23" t="str">
        <f t="shared" si="1"/>
        <v>min03-P1-R7_UNIÓN TEMPORAL DISJOV 2024</v>
      </c>
      <c r="D23" s="27" t="s">
        <v>3501</v>
      </c>
      <c r="E23" t="s">
        <v>4167</v>
      </c>
      <c r="F23" t="s">
        <v>190</v>
      </c>
      <c r="G23" s="58">
        <v>592614</v>
      </c>
      <c r="H23" s="114">
        <v>1</v>
      </c>
      <c r="I23">
        <v>5001</v>
      </c>
      <c r="J23">
        <v>999999</v>
      </c>
      <c r="K23" t="s">
        <v>3116</v>
      </c>
      <c r="L23" t="s">
        <v>3112</v>
      </c>
      <c r="M23" t="s">
        <v>4226</v>
      </c>
    </row>
    <row r="24" spans="1:14">
      <c r="A24" t="s">
        <v>4322</v>
      </c>
      <c r="B24" t="str">
        <f t="shared" si="0"/>
        <v>min03-P1</v>
      </c>
      <c r="C24" t="str">
        <f t="shared" si="1"/>
        <v>min03-P1-R7_SPARTA SHOES S.A.S</v>
      </c>
      <c r="D24" s="27" t="s">
        <v>3501</v>
      </c>
      <c r="E24" t="s">
        <v>3086</v>
      </c>
      <c r="F24" t="s">
        <v>190</v>
      </c>
      <c r="G24" s="58">
        <v>428298.3</v>
      </c>
      <c r="H24" s="114">
        <v>1</v>
      </c>
      <c r="I24">
        <v>1</v>
      </c>
      <c r="J24">
        <v>5000</v>
      </c>
      <c r="K24" t="s">
        <v>3116</v>
      </c>
      <c r="L24" t="s">
        <v>3112</v>
      </c>
      <c r="M24" t="s">
        <v>4226</v>
      </c>
    </row>
    <row r="25" spans="1:14">
      <c r="A25" t="s">
        <v>4323</v>
      </c>
      <c r="B25" t="str">
        <f t="shared" si="0"/>
        <v>min03-P1</v>
      </c>
      <c r="C25" t="str">
        <f t="shared" si="1"/>
        <v>min03-P1-R7_SPARTA SHOES S.A.S</v>
      </c>
      <c r="D25" s="27" t="s">
        <v>3501</v>
      </c>
      <c r="E25" t="s">
        <v>3086</v>
      </c>
      <c r="F25" t="s">
        <v>190</v>
      </c>
      <c r="G25" s="58">
        <v>424257.75</v>
      </c>
      <c r="H25" s="114">
        <v>1</v>
      </c>
      <c r="I25">
        <v>5001</v>
      </c>
      <c r="J25">
        <v>999999</v>
      </c>
      <c r="K25" t="s">
        <v>3116</v>
      </c>
      <c r="L25" t="s">
        <v>3112</v>
      </c>
      <c r="M25" t="s">
        <v>4226</v>
      </c>
    </row>
    <row r="26" spans="1:14">
      <c r="A26" t="s">
        <v>4324</v>
      </c>
      <c r="B26" t="str">
        <f t="shared" si="0"/>
        <v>min03-P1</v>
      </c>
      <c r="C26" t="str">
        <f t="shared" si="1"/>
        <v>min03-P1-R7_UT CALZADO BSB</v>
      </c>
      <c r="D26" s="27" t="s">
        <v>3501</v>
      </c>
      <c r="E26" t="s">
        <v>3087</v>
      </c>
      <c r="F26" t="s">
        <v>190</v>
      </c>
      <c r="G26" s="58">
        <v>430992</v>
      </c>
      <c r="H26" s="114">
        <v>1</v>
      </c>
      <c r="I26">
        <v>1</v>
      </c>
      <c r="J26">
        <v>5000</v>
      </c>
      <c r="K26" t="s">
        <v>3116</v>
      </c>
      <c r="L26" t="s">
        <v>3112</v>
      </c>
      <c r="M26" t="s">
        <v>4226</v>
      </c>
    </row>
    <row r="27" spans="1:14">
      <c r="A27" t="s">
        <v>4325</v>
      </c>
      <c r="B27" t="str">
        <f t="shared" si="0"/>
        <v>min03-P1</v>
      </c>
      <c r="C27" t="str">
        <f t="shared" si="1"/>
        <v>min03-P1-R7_UT CALZADO BSB</v>
      </c>
      <c r="D27" s="27" t="s">
        <v>3501</v>
      </c>
      <c r="E27" t="s">
        <v>3087</v>
      </c>
      <c r="F27" t="s">
        <v>190</v>
      </c>
      <c r="G27" s="58">
        <v>418062.24</v>
      </c>
      <c r="H27" s="114">
        <v>1</v>
      </c>
      <c r="I27">
        <v>5001</v>
      </c>
      <c r="J27">
        <v>999999</v>
      </c>
      <c r="K27" t="s">
        <v>3116</v>
      </c>
      <c r="L27" t="s">
        <v>3112</v>
      </c>
      <c r="M27" t="s">
        <v>4226</v>
      </c>
    </row>
    <row r="28" spans="1:14">
      <c r="A28" t="s">
        <v>4326</v>
      </c>
      <c r="B28" t="str">
        <f t="shared" si="0"/>
        <v>min03-P1</v>
      </c>
      <c r="C28" t="str">
        <f t="shared" si="1"/>
        <v>min03-P1-R7_UT APEX SHOES +</v>
      </c>
      <c r="D28" s="27" t="s">
        <v>3501</v>
      </c>
      <c r="E28" t="s">
        <v>3088</v>
      </c>
      <c r="F28" t="s">
        <v>190</v>
      </c>
      <c r="G28" s="58">
        <v>446076.72</v>
      </c>
      <c r="H28" s="114">
        <v>0</v>
      </c>
      <c r="I28">
        <v>1</v>
      </c>
      <c r="J28">
        <v>5000</v>
      </c>
      <c r="K28" t="s">
        <v>3116</v>
      </c>
      <c r="L28" t="s">
        <v>3112</v>
      </c>
      <c r="M28" t="s">
        <v>4226</v>
      </c>
      <c r="N28" t="s">
        <v>8685</v>
      </c>
    </row>
    <row r="29" spans="1:14">
      <c r="A29" t="s">
        <v>4327</v>
      </c>
      <c r="B29" t="str">
        <f t="shared" si="0"/>
        <v>min03-P1</v>
      </c>
      <c r="C29" t="str">
        <f t="shared" si="1"/>
        <v>min03-P1-R7_UT APEX SHOES +</v>
      </c>
      <c r="D29" s="27" t="s">
        <v>3501</v>
      </c>
      <c r="E29" t="s">
        <v>3088</v>
      </c>
      <c r="F29" t="s">
        <v>190</v>
      </c>
      <c r="G29" s="58">
        <v>437726.25</v>
      </c>
      <c r="H29" s="114">
        <v>0</v>
      </c>
      <c r="I29">
        <v>5001</v>
      </c>
      <c r="J29">
        <v>999999</v>
      </c>
      <c r="K29" t="s">
        <v>3116</v>
      </c>
      <c r="L29" t="s">
        <v>3112</v>
      </c>
      <c r="M29" t="s">
        <v>4226</v>
      </c>
      <c r="N29" t="s">
        <v>8685</v>
      </c>
    </row>
    <row r="30" spans="1:14">
      <c r="A30" t="s">
        <v>4328</v>
      </c>
      <c r="B30" t="str">
        <f t="shared" si="0"/>
        <v>min03-P1</v>
      </c>
      <c r="C30" t="str">
        <f t="shared" si="1"/>
        <v>min03-P1-R7_INVERSIONES SARHEM DE COLOMBIA S.A.S.</v>
      </c>
      <c r="D30" s="27" t="s">
        <v>3501</v>
      </c>
      <c r="E30" t="s">
        <v>4168</v>
      </c>
      <c r="F30" t="s">
        <v>190</v>
      </c>
      <c r="G30" s="58">
        <v>452541.6</v>
      </c>
      <c r="H30" s="114">
        <v>1</v>
      </c>
      <c r="I30">
        <v>1</v>
      </c>
      <c r="J30">
        <v>5000</v>
      </c>
      <c r="K30" t="s">
        <v>3116</v>
      </c>
      <c r="L30" t="s">
        <v>3112</v>
      </c>
      <c r="M30" t="s">
        <v>4226</v>
      </c>
    </row>
    <row r="31" spans="1:14">
      <c r="A31" t="s">
        <v>4329</v>
      </c>
      <c r="B31" t="str">
        <f t="shared" si="0"/>
        <v>min03-P1</v>
      </c>
      <c r="C31" t="str">
        <f t="shared" si="1"/>
        <v>min03-P1-R7_INVERSIONES SARHEM DE COLOMBIA S.A.S.</v>
      </c>
      <c r="D31" s="27" t="s">
        <v>3501</v>
      </c>
      <c r="E31" t="s">
        <v>4168</v>
      </c>
      <c r="F31" t="s">
        <v>190</v>
      </c>
      <c r="G31" s="58">
        <v>449847.9</v>
      </c>
      <c r="H31" s="114">
        <v>1</v>
      </c>
      <c r="I31">
        <v>5001</v>
      </c>
      <c r="J31">
        <v>999999</v>
      </c>
      <c r="K31" t="s">
        <v>3116</v>
      </c>
      <c r="L31" t="s">
        <v>3112</v>
      </c>
      <c r="M31" t="s">
        <v>4226</v>
      </c>
    </row>
    <row r="32" spans="1:14">
      <c r="A32" t="s">
        <v>4330</v>
      </c>
      <c r="B32" t="str">
        <f t="shared" si="0"/>
        <v>min03-P2</v>
      </c>
      <c r="C32" t="str">
        <f t="shared" si="1"/>
        <v>min03-P2-R1_CARDINN SAS</v>
      </c>
      <c r="D32" s="27" t="s">
        <v>3502</v>
      </c>
      <c r="E32" t="s">
        <v>4169</v>
      </c>
      <c r="F32" t="s">
        <v>190</v>
      </c>
      <c r="G32" s="58">
        <v>442978.96499999997</v>
      </c>
      <c r="H32" s="114">
        <v>1</v>
      </c>
      <c r="I32">
        <v>1</v>
      </c>
      <c r="J32">
        <v>5000</v>
      </c>
      <c r="K32" t="s">
        <v>3116</v>
      </c>
      <c r="L32" t="s">
        <v>3108</v>
      </c>
      <c r="M32" t="s">
        <v>4227</v>
      </c>
    </row>
    <row r="33" spans="1:13">
      <c r="A33" t="s">
        <v>4331</v>
      </c>
      <c r="B33" t="str">
        <f t="shared" si="0"/>
        <v>min03-P2</v>
      </c>
      <c r="C33" t="str">
        <f t="shared" si="1"/>
        <v>min03-P2-R1_CARDINN SAS</v>
      </c>
      <c r="D33" s="27" t="s">
        <v>3502</v>
      </c>
      <c r="E33" t="s">
        <v>4169</v>
      </c>
      <c r="F33" t="s">
        <v>190</v>
      </c>
      <c r="G33" s="58">
        <v>438938.41500000004</v>
      </c>
      <c r="H33" s="114">
        <v>1</v>
      </c>
      <c r="I33">
        <v>5001</v>
      </c>
      <c r="J33">
        <v>999999</v>
      </c>
      <c r="K33" t="s">
        <v>3116</v>
      </c>
      <c r="L33" t="s">
        <v>3108</v>
      </c>
      <c r="M33" t="s">
        <v>4227</v>
      </c>
    </row>
    <row r="34" spans="1:13">
      <c r="A34" t="s">
        <v>4332</v>
      </c>
      <c r="B34" t="str">
        <f t="shared" si="0"/>
        <v>min03-P2</v>
      </c>
      <c r="C34" t="str">
        <f t="shared" si="1"/>
        <v>min03-P2-R1_UNION TEMPORAL DOTACALZADO 2024</v>
      </c>
      <c r="D34" s="27" t="s">
        <v>3502</v>
      </c>
      <c r="E34" t="s">
        <v>4165</v>
      </c>
      <c r="F34" t="s">
        <v>190</v>
      </c>
      <c r="G34" s="58">
        <v>444460.5</v>
      </c>
      <c r="H34" s="114">
        <v>1</v>
      </c>
      <c r="I34">
        <v>1</v>
      </c>
      <c r="J34">
        <v>5000</v>
      </c>
      <c r="K34" t="s">
        <v>3116</v>
      </c>
      <c r="L34" t="s">
        <v>3108</v>
      </c>
      <c r="M34" t="s">
        <v>4227</v>
      </c>
    </row>
    <row r="35" spans="1:13">
      <c r="A35" t="s">
        <v>4333</v>
      </c>
      <c r="B35" t="str">
        <f t="shared" si="0"/>
        <v>min03-P2</v>
      </c>
      <c r="C35" t="str">
        <f t="shared" si="1"/>
        <v>min03-P2-R1_UNION TEMPORAL DOTACALZADO 2024</v>
      </c>
      <c r="D35" s="27" t="s">
        <v>3502</v>
      </c>
      <c r="E35" t="s">
        <v>4165</v>
      </c>
      <c r="F35" t="s">
        <v>190</v>
      </c>
      <c r="G35" s="58">
        <v>437726.25</v>
      </c>
      <c r="H35" s="114">
        <v>1</v>
      </c>
      <c r="I35">
        <v>5001</v>
      </c>
      <c r="J35">
        <v>999999</v>
      </c>
      <c r="K35" t="s">
        <v>3116</v>
      </c>
      <c r="L35" t="s">
        <v>3108</v>
      </c>
      <c r="M35" t="s">
        <v>4227</v>
      </c>
    </row>
    <row r="36" spans="1:13">
      <c r="A36" t="s">
        <v>4334</v>
      </c>
      <c r="B36" t="str">
        <f t="shared" si="0"/>
        <v>min03-P2</v>
      </c>
      <c r="C36" t="str">
        <f t="shared" si="1"/>
        <v>min03-P2-R3_UNION TEMPORAL DOTACALZADO 2024</v>
      </c>
      <c r="D36" s="27" t="s">
        <v>3503</v>
      </c>
      <c r="E36" t="s">
        <v>4165</v>
      </c>
      <c r="F36" t="s">
        <v>190</v>
      </c>
      <c r="G36" s="58">
        <v>444460.5</v>
      </c>
      <c r="H36" s="114">
        <v>1</v>
      </c>
      <c r="I36">
        <v>1</v>
      </c>
      <c r="J36">
        <v>5000</v>
      </c>
      <c r="K36" t="s">
        <v>3116</v>
      </c>
      <c r="L36" t="s">
        <v>3109</v>
      </c>
      <c r="M36" t="s">
        <v>4227</v>
      </c>
    </row>
    <row r="37" spans="1:13">
      <c r="A37" t="s">
        <v>4335</v>
      </c>
      <c r="B37" t="str">
        <f t="shared" si="0"/>
        <v>min03-P2</v>
      </c>
      <c r="C37" t="str">
        <f t="shared" si="1"/>
        <v>min03-P2-R3_UNION TEMPORAL DOTACALZADO 2024</v>
      </c>
      <c r="D37" s="27" t="s">
        <v>3503</v>
      </c>
      <c r="E37" t="s">
        <v>4165</v>
      </c>
      <c r="F37" t="s">
        <v>190</v>
      </c>
      <c r="G37" s="58">
        <v>437726.25</v>
      </c>
      <c r="H37" s="114">
        <v>1</v>
      </c>
      <c r="I37">
        <v>5001</v>
      </c>
      <c r="J37">
        <v>999999</v>
      </c>
      <c r="K37" t="s">
        <v>3116</v>
      </c>
      <c r="L37" t="s">
        <v>3109</v>
      </c>
      <c r="M37" t="s">
        <v>4227</v>
      </c>
    </row>
    <row r="38" spans="1:13">
      <c r="A38" t="s">
        <v>4336</v>
      </c>
      <c r="B38" t="str">
        <f t="shared" si="0"/>
        <v>min03-P2</v>
      </c>
      <c r="C38" t="str">
        <f t="shared" si="1"/>
        <v>min03-P2-R4_UNION TEMPORAL DOTACALZADO 2024</v>
      </c>
      <c r="D38" s="27" t="s">
        <v>3504</v>
      </c>
      <c r="E38" t="s">
        <v>4165</v>
      </c>
      <c r="F38" t="s">
        <v>190</v>
      </c>
      <c r="G38" s="58">
        <v>444460.5</v>
      </c>
      <c r="H38" s="114">
        <v>1</v>
      </c>
      <c r="I38">
        <v>1</v>
      </c>
      <c r="J38">
        <v>5000</v>
      </c>
      <c r="K38" t="s">
        <v>3116</v>
      </c>
      <c r="L38" t="s">
        <v>3113</v>
      </c>
      <c r="M38" t="s">
        <v>4227</v>
      </c>
    </row>
    <row r="39" spans="1:13">
      <c r="A39" t="s">
        <v>4337</v>
      </c>
      <c r="B39" t="str">
        <f t="shared" si="0"/>
        <v>min03-P2</v>
      </c>
      <c r="C39" t="str">
        <f t="shared" si="1"/>
        <v>min03-P2-R4_UNION TEMPORAL DOTACALZADO 2024</v>
      </c>
      <c r="D39" s="27" t="s">
        <v>3504</v>
      </c>
      <c r="E39" t="s">
        <v>4165</v>
      </c>
      <c r="F39" t="s">
        <v>190</v>
      </c>
      <c r="G39" s="58">
        <v>437726.25</v>
      </c>
      <c r="H39" s="114">
        <v>1</v>
      </c>
      <c r="I39">
        <v>5001</v>
      </c>
      <c r="J39">
        <v>999999</v>
      </c>
      <c r="K39" t="s">
        <v>3116</v>
      </c>
      <c r="L39" t="s">
        <v>3113</v>
      </c>
      <c r="M39" t="s">
        <v>4227</v>
      </c>
    </row>
    <row r="40" spans="1:13">
      <c r="A40" t="s">
        <v>4338</v>
      </c>
      <c r="B40" t="str">
        <f t="shared" si="0"/>
        <v>min03-P2</v>
      </c>
      <c r="C40" t="str">
        <f t="shared" si="1"/>
        <v>min03-P2-R5_UNION TEMPORAL DOTACALZADO 2024</v>
      </c>
      <c r="D40" s="27" t="s">
        <v>3505</v>
      </c>
      <c r="E40" t="s">
        <v>4165</v>
      </c>
      <c r="F40" t="s">
        <v>190</v>
      </c>
      <c r="G40" s="58">
        <v>444460.5</v>
      </c>
      <c r="H40" s="114">
        <v>1</v>
      </c>
      <c r="I40">
        <v>1</v>
      </c>
      <c r="J40">
        <v>5000</v>
      </c>
      <c r="K40" t="s">
        <v>3116</v>
      </c>
      <c r="L40" t="s">
        <v>3110</v>
      </c>
      <c r="M40" t="s">
        <v>4227</v>
      </c>
    </row>
    <row r="41" spans="1:13">
      <c r="A41" t="s">
        <v>4339</v>
      </c>
      <c r="B41" t="str">
        <f t="shared" si="0"/>
        <v>min03-P2</v>
      </c>
      <c r="C41" t="str">
        <f t="shared" si="1"/>
        <v>min03-P2-R5_UNION TEMPORAL DOTACALZADO 2024</v>
      </c>
      <c r="D41" s="27" t="s">
        <v>3505</v>
      </c>
      <c r="E41" t="s">
        <v>4165</v>
      </c>
      <c r="F41" t="s">
        <v>190</v>
      </c>
      <c r="G41" s="58">
        <v>437726.25</v>
      </c>
      <c r="H41" s="114">
        <v>1</v>
      </c>
      <c r="I41">
        <v>5001</v>
      </c>
      <c r="J41">
        <v>999999</v>
      </c>
      <c r="K41" t="s">
        <v>3116</v>
      </c>
      <c r="L41" t="s">
        <v>3110</v>
      </c>
      <c r="M41" t="s">
        <v>4227</v>
      </c>
    </row>
    <row r="42" spans="1:13">
      <c r="A42" t="s">
        <v>4340</v>
      </c>
      <c r="B42" t="str">
        <f t="shared" si="0"/>
        <v>min03-P2</v>
      </c>
      <c r="C42" t="str">
        <f t="shared" si="1"/>
        <v>min03-P2-R6_CARDINN SAS</v>
      </c>
      <c r="D42" s="27" t="s">
        <v>3506</v>
      </c>
      <c r="E42" t="s">
        <v>4169</v>
      </c>
      <c r="F42" t="s">
        <v>190</v>
      </c>
      <c r="G42" s="58">
        <v>436244.71499999997</v>
      </c>
      <c r="H42" s="114">
        <v>1</v>
      </c>
      <c r="I42">
        <v>1</v>
      </c>
      <c r="J42">
        <v>5000</v>
      </c>
      <c r="K42" t="s">
        <v>3116</v>
      </c>
      <c r="L42" t="s">
        <v>3111</v>
      </c>
      <c r="M42" t="s">
        <v>4227</v>
      </c>
    </row>
    <row r="43" spans="1:13">
      <c r="A43" t="s">
        <v>4341</v>
      </c>
      <c r="B43" t="str">
        <f t="shared" si="0"/>
        <v>min03-P2</v>
      </c>
      <c r="C43" t="str">
        <f t="shared" si="1"/>
        <v>min03-P2-R6_CARDINN SAS</v>
      </c>
      <c r="D43" s="27" t="s">
        <v>3506</v>
      </c>
      <c r="E43" t="s">
        <v>4169</v>
      </c>
      <c r="F43" t="s">
        <v>190</v>
      </c>
      <c r="G43" s="58">
        <v>432204.16500000004</v>
      </c>
      <c r="H43" s="114">
        <v>1</v>
      </c>
      <c r="I43">
        <v>5001</v>
      </c>
      <c r="J43">
        <v>999999</v>
      </c>
      <c r="K43" t="s">
        <v>3116</v>
      </c>
      <c r="L43" t="s">
        <v>3111</v>
      </c>
      <c r="M43" t="s">
        <v>4227</v>
      </c>
    </row>
    <row r="44" spans="1:13">
      <c r="A44" t="s">
        <v>4342</v>
      </c>
      <c r="B44" t="str">
        <f t="shared" si="0"/>
        <v>min03-P2</v>
      </c>
      <c r="C44" t="str">
        <f t="shared" si="1"/>
        <v>min03-P2-R6_UNION TEMPORAL DOTACALZADO 2024</v>
      </c>
      <c r="D44" s="27" t="s">
        <v>3506</v>
      </c>
      <c r="E44" t="s">
        <v>4165</v>
      </c>
      <c r="F44" t="s">
        <v>190</v>
      </c>
      <c r="G44" s="58">
        <v>444460.5</v>
      </c>
      <c r="H44" s="114">
        <v>1</v>
      </c>
      <c r="I44">
        <v>1</v>
      </c>
      <c r="J44">
        <v>5000</v>
      </c>
      <c r="K44" t="s">
        <v>3116</v>
      </c>
      <c r="L44" t="s">
        <v>3111</v>
      </c>
      <c r="M44" t="s">
        <v>4227</v>
      </c>
    </row>
    <row r="45" spans="1:13">
      <c r="A45" t="s">
        <v>4343</v>
      </c>
      <c r="B45" t="str">
        <f t="shared" si="0"/>
        <v>min03-P2</v>
      </c>
      <c r="C45" t="str">
        <f t="shared" si="1"/>
        <v>min03-P2-R6_UNION TEMPORAL DOTACALZADO 2024</v>
      </c>
      <c r="D45" s="27" t="s">
        <v>3506</v>
      </c>
      <c r="E45" t="s">
        <v>4165</v>
      </c>
      <c r="F45" t="s">
        <v>190</v>
      </c>
      <c r="G45" s="58">
        <v>437726.25</v>
      </c>
      <c r="H45" s="114">
        <v>1</v>
      </c>
      <c r="I45">
        <v>5001</v>
      </c>
      <c r="J45">
        <v>999999</v>
      </c>
      <c r="K45" t="s">
        <v>3116</v>
      </c>
      <c r="L45" t="s">
        <v>3111</v>
      </c>
      <c r="M45" t="s">
        <v>4227</v>
      </c>
    </row>
    <row r="46" spans="1:13">
      <c r="A46" t="s">
        <v>4344</v>
      </c>
      <c r="B46" t="str">
        <f t="shared" si="0"/>
        <v>min03-P2</v>
      </c>
      <c r="C46" t="str">
        <f t="shared" si="1"/>
        <v>min03-P2-R6_ML SUMINISTROS Y SOLUCIONES SAS</v>
      </c>
      <c r="D46" s="27" t="s">
        <v>3506</v>
      </c>
      <c r="E46" t="s">
        <v>4170</v>
      </c>
      <c r="F46" t="s">
        <v>190</v>
      </c>
      <c r="G46" s="58">
        <v>533740.49280000001</v>
      </c>
      <c r="H46" s="114">
        <v>1</v>
      </c>
      <c r="I46">
        <v>1</v>
      </c>
      <c r="J46">
        <v>5000</v>
      </c>
      <c r="K46" t="s">
        <v>3116</v>
      </c>
      <c r="L46" t="s">
        <v>3111</v>
      </c>
      <c r="M46" t="s">
        <v>4227</v>
      </c>
    </row>
    <row r="47" spans="1:13">
      <c r="A47" t="s">
        <v>4345</v>
      </c>
      <c r="B47" t="str">
        <f t="shared" si="0"/>
        <v>min03-P2</v>
      </c>
      <c r="C47" t="str">
        <f t="shared" si="1"/>
        <v>min03-P2-R6_ML SUMINISTROS Y SOLUCIONES SAS</v>
      </c>
      <c r="D47" s="27" t="s">
        <v>3506</v>
      </c>
      <c r="E47" t="s">
        <v>4170</v>
      </c>
      <c r="F47" t="s">
        <v>190</v>
      </c>
      <c r="G47" s="58">
        <v>528402.92625000002</v>
      </c>
      <c r="H47" s="114">
        <v>1</v>
      </c>
      <c r="I47">
        <v>5001</v>
      </c>
      <c r="J47">
        <v>999999</v>
      </c>
      <c r="K47" t="s">
        <v>3116</v>
      </c>
      <c r="L47" t="s">
        <v>3111</v>
      </c>
      <c r="M47" t="s">
        <v>4227</v>
      </c>
    </row>
    <row r="48" spans="1:13">
      <c r="A48" t="s">
        <v>4346</v>
      </c>
      <c r="B48" t="str">
        <f t="shared" si="0"/>
        <v>min03-P2</v>
      </c>
      <c r="C48" t="str">
        <f t="shared" si="1"/>
        <v>min03-P2-R6_SPARTA SHOES S.A.S</v>
      </c>
      <c r="D48" s="27" t="s">
        <v>3506</v>
      </c>
      <c r="E48" t="s">
        <v>3086</v>
      </c>
      <c r="F48" t="s">
        <v>190</v>
      </c>
      <c r="G48" s="58">
        <v>428298.3</v>
      </c>
      <c r="H48" s="114">
        <v>1</v>
      </c>
      <c r="I48">
        <v>1</v>
      </c>
      <c r="J48">
        <v>5000</v>
      </c>
      <c r="K48" t="s">
        <v>3116</v>
      </c>
      <c r="L48" t="s">
        <v>3111</v>
      </c>
      <c r="M48" t="s">
        <v>4227</v>
      </c>
    </row>
    <row r="49" spans="1:13">
      <c r="A49" t="s">
        <v>4347</v>
      </c>
      <c r="B49" t="str">
        <f t="shared" si="0"/>
        <v>min03-P2</v>
      </c>
      <c r="C49" t="str">
        <f t="shared" si="1"/>
        <v>min03-P2-R6_SPARTA SHOES S.A.S</v>
      </c>
      <c r="D49" s="27" t="s">
        <v>3506</v>
      </c>
      <c r="E49" t="s">
        <v>3086</v>
      </c>
      <c r="F49" t="s">
        <v>190</v>
      </c>
      <c r="G49" s="58">
        <v>424257.75</v>
      </c>
      <c r="H49" s="114">
        <v>1</v>
      </c>
      <c r="I49">
        <v>5001</v>
      </c>
      <c r="J49">
        <v>999999</v>
      </c>
      <c r="K49" t="s">
        <v>3116</v>
      </c>
      <c r="L49" t="s">
        <v>3111</v>
      </c>
      <c r="M49" t="s">
        <v>4227</v>
      </c>
    </row>
    <row r="50" spans="1:13">
      <c r="A50" t="s">
        <v>4348</v>
      </c>
      <c r="B50" t="str">
        <f t="shared" si="0"/>
        <v>min03-P2</v>
      </c>
      <c r="C50" t="str">
        <f t="shared" si="1"/>
        <v>min03-P2-R6_YUBARTA S.A.S.</v>
      </c>
      <c r="D50" s="27" t="s">
        <v>3506</v>
      </c>
      <c r="E50" t="s">
        <v>4162</v>
      </c>
      <c r="F50" t="s">
        <v>190</v>
      </c>
      <c r="G50" s="58">
        <v>638406.9</v>
      </c>
      <c r="H50" s="114">
        <v>1</v>
      </c>
      <c r="I50">
        <v>1</v>
      </c>
      <c r="J50">
        <v>5000</v>
      </c>
      <c r="K50" t="s">
        <v>3116</v>
      </c>
      <c r="L50" t="s">
        <v>3111</v>
      </c>
      <c r="M50" t="s">
        <v>4227</v>
      </c>
    </row>
    <row r="51" spans="1:13">
      <c r="A51" t="s">
        <v>4349</v>
      </c>
      <c r="B51" t="str">
        <f t="shared" si="0"/>
        <v>min03-P2</v>
      </c>
      <c r="C51" t="str">
        <f t="shared" si="1"/>
        <v>min03-P2-R6_YUBARTA S.A.S.</v>
      </c>
      <c r="D51" s="27" t="s">
        <v>3506</v>
      </c>
      <c r="E51" t="s">
        <v>4162</v>
      </c>
      <c r="F51" t="s">
        <v>190</v>
      </c>
      <c r="G51" s="58">
        <v>626285.25</v>
      </c>
      <c r="H51" s="114">
        <v>1</v>
      </c>
      <c r="I51">
        <v>5001</v>
      </c>
      <c r="J51">
        <v>999999</v>
      </c>
      <c r="K51" t="s">
        <v>3116</v>
      </c>
      <c r="L51" t="s">
        <v>3111</v>
      </c>
      <c r="M51" t="s">
        <v>4227</v>
      </c>
    </row>
    <row r="52" spans="1:13">
      <c r="A52" t="s">
        <v>4350</v>
      </c>
      <c r="B52" t="str">
        <f t="shared" si="0"/>
        <v>min03-P2</v>
      </c>
      <c r="C52" t="str">
        <f t="shared" si="1"/>
        <v>min03-P2-R6_UNIÓN TEMPORAL 24</v>
      </c>
      <c r="D52" s="27" t="s">
        <v>3506</v>
      </c>
      <c r="E52" t="s">
        <v>4163</v>
      </c>
      <c r="F52" t="s">
        <v>190</v>
      </c>
      <c r="G52" s="58">
        <v>538740</v>
      </c>
      <c r="H52" s="114">
        <v>1</v>
      </c>
      <c r="I52">
        <v>1</v>
      </c>
      <c r="J52">
        <v>5000</v>
      </c>
      <c r="K52" t="s">
        <v>3116</v>
      </c>
      <c r="L52" t="s">
        <v>3111</v>
      </c>
      <c r="M52" t="s">
        <v>4227</v>
      </c>
    </row>
    <row r="53" spans="1:13">
      <c r="A53" t="s">
        <v>4351</v>
      </c>
      <c r="B53" t="str">
        <f t="shared" si="0"/>
        <v>min03-P2</v>
      </c>
      <c r="C53" t="str">
        <f t="shared" si="1"/>
        <v>min03-P2-R6_UNIÓN TEMPORAL 24</v>
      </c>
      <c r="D53" s="27" t="s">
        <v>3506</v>
      </c>
      <c r="E53" t="s">
        <v>4163</v>
      </c>
      <c r="F53" t="s">
        <v>190</v>
      </c>
      <c r="G53" s="58">
        <v>538740</v>
      </c>
      <c r="H53" s="114">
        <v>1</v>
      </c>
      <c r="I53">
        <v>5001</v>
      </c>
      <c r="J53">
        <v>999999</v>
      </c>
      <c r="K53" t="s">
        <v>3116</v>
      </c>
      <c r="L53" t="s">
        <v>3111</v>
      </c>
      <c r="M53" t="s">
        <v>4227</v>
      </c>
    </row>
    <row r="54" spans="1:13">
      <c r="A54" t="s">
        <v>4352</v>
      </c>
      <c r="B54" t="str">
        <f t="shared" si="0"/>
        <v>min03-P2</v>
      </c>
      <c r="C54" t="str">
        <f t="shared" si="1"/>
        <v>min03-P2-R7_IMDICOL SAS</v>
      </c>
      <c r="D54" s="27" t="s">
        <v>3507</v>
      </c>
      <c r="E54" t="s">
        <v>4164</v>
      </c>
      <c r="F54" t="s">
        <v>190</v>
      </c>
      <c r="G54" s="58">
        <v>660764.61</v>
      </c>
      <c r="H54" s="114">
        <v>1</v>
      </c>
      <c r="I54">
        <v>1</v>
      </c>
      <c r="J54">
        <v>5000</v>
      </c>
      <c r="K54" t="s">
        <v>3116</v>
      </c>
      <c r="L54" t="s">
        <v>3112</v>
      </c>
      <c r="M54" t="s">
        <v>4227</v>
      </c>
    </row>
    <row r="55" spans="1:13">
      <c r="A55" t="s">
        <v>4353</v>
      </c>
      <c r="B55" t="str">
        <f t="shared" si="0"/>
        <v>min03-P2</v>
      </c>
      <c r="C55" t="str">
        <f t="shared" si="1"/>
        <v>min03-P2-R7_IMDICOL SAS</v>
      </c>
      <c r="D55" s="27" t="s">
        <v>3507</v>
      </c>
      <c r="E55" t="s">
        <v>4164</v>
      </c>
      <c r="F55" t="s">
        <v>190</v>
      </c>
      <c r="G55" s="58">
        <v>650853.14085000008</v>
      </c>
      <c r="H55" s="114">
        <v>1</v>
      </c>
      <c r="I55">
        <v>5001</v>
      </c>
      <c r="J55">
        <v>999999</v>
      </c>
      <c r="K55" t="s">
        <v>3116</v>
      </c>
      <c r="L55" t="s">
        <v>3112</v>
      </c>
      <c r="M55" t="s">
        <v>4227</v>
      </c>
    </row>
    <row r="56" spans="1:13">
      <c r="A56" t="s">
        <v>4354</v>
      </c>
      <c r="B56" t="str">
        <f t="shared" si="0"/>
        <v>min03-P2</v>
      </c>
      <c r="C56" t="str">
        <f t="shared" si="1"/>
        <v>min03-P2-R7_LEONEL RODRIGUEZ RAMOS</v>
      </c>
      <c r="D56" s="27" t="s">
        <v>3507</v>
      </c>
      <c r="E56" t="s">
        <v>1851</v>
      </c>
      <c r="F56" t="s">
        <v>190</v>
      </c>
      <c r="G56" s="58">
        <v>538740</v>
      </c>
      <c r="H56" s="114">
        <v>1</v>
      </c>
      <c r="I56">
        <v>1</v>
      </c>
      <c r="J56">
        <v>5000</v>
      </c>
      <c r="K56" t="s">
        <v>3116</v>
      </c>
      <c r="L56" t="s">
        <v>3112</v>
      </c>
      <c r="M56" t="s">
        <v>4227</v>
      </c>
    </row>
    <row r="57" spans="1:13">
      <c r="A57" t="s">
        <v>4355</v>
      </c>
      <c r="B57" t="str">
        <f t="shared" si="0"/>
        <v>min03-P2</v>
      </c>
      <c r="C57" t="str">
        <f t="shared" si="1"/>
        <v>min03-P2-R7_LEONEL RODRIGUEZ RAMOS</v>
      </c>
      <c r="D57" s="27" t="s">
        <v>3507</v>
      </c>
      <c r="E57" t="s">
        <v>1851</v>
      </c>
      <c r="F57" t="s">
        <v>190</v>
      </c>
      <c r="G57" s="58">
        <v>525271.5</v>
      </c>
      <c r="H57" s="114">
        <v>1</v>
      </c>
      <c r="I57">
        <v>5001</v>
      </c>
      <c r="J57">
        <v>999999</v>
      </c>
      <c r="K57" t="s">
        <v>3116</v>
      </c>
      <c r="L57" t="s">
        <v>3112</v>
      </c>
      <c r="M57" t="s">
        <v>4227</v>
      </c>
    </row>
    <row r="58" spans="1:13">
      <c r="A58" t="s">
        <v>4356</v>
      </c>
      <c r="B58" t="str">
        <f t="shared" si="0"/>
        <v>min03-P2</v>
      </c>
      <c r="C58" t="str">
        <f t="shared" si="1"/>
        <v>min03-P2-R7_BACET GROUP S.A.S.</v>
      </c>
      <c r="D58" s="27" t="s">
        <v>3507</v>
      </c>
      <c r="E58" t="s">
        <v>4166</v>
      </c>
      <c r="F58" t="s">
        <v>190</v>
      </c>
      <c r="G58" s="58">
        <v>435032.55</v>
      </c>
      <c r="H58" s="114">
        <v>1</v>
      </c>
      <c r="I58">
        <v>1</v>
      </c>
      <c r="J58">
        <v>5000</v>
      </c>
      <c r="K58" t="s">
        <v>3116</v>
      </c>
      <c r="L58" t="s">
        <v>3112</v>
      </c>
      <c r="M58" t="s">
        <v>4227</v>
      </c>
    </row>
    <row r="59" spans="1:13">
      <c r="A59" t="s">
        <v>4357</v>
      </c>
      <c r="B59" t="str">
        <f t="shared" si="0"/>
        <v>min03-P2</v>
      </c>
      <c r="C59" t="str">
        <f t="shared" si="1"/>
        <v>min03-P2-R7_BACET GROUP S.A.S.</v>
      </c>
      <c r="D59" s="27" t="s">
        <v>3507</v>
      </c>
      <c r="E59" t="s">
        <v>4166</v>
      </c>
      <c r="F59" t="s">
        <v>190</v>
      </c>
      <c r="G59" s="58">
        <v>383852.25</v>
      </c>
      <c r="H59" s="114">
        <v>1</v>
      </c>
      <c r="I59">
        <v>5001</v>
      </c>
      <c r="J59">
        <v>999999</v>
      </c>
      <c r="K59" t="s">
        <v>3116</v>
      </c>
      <c r="L59" t="s">
        <v>3112</v>
      </c>
      <c r="M59" t="s">
        <v>4227</v>
      </c>
    </row>
    <row r="60" spans="1:13">
      <c r="A60" t="s">
        <v>4358</v>
      </c>
      <c r="B60" t="str">
        <f t="shared" si="0"/>
        <v>min03-P2</v>
      </c>
      <c r="C60" t="str">
        <f t="shared" si="1"/>
        <v>min03-P2-R7_UNIÓN TEMPORAL DISJOV 2024</v>
      </c>
      <c r="D60" s="27" t="s">
        <v>3507</v>
      </c>
      <c r="E60" t="s">
        <v>4167</v>
      </c>
      <c r="F60" t="s">
        <v>190</v>
      </c>
      <c r="G60" s="58">
        <v>565677</v>
      </c>
      <c r="H60" s="114">
        <v>1</v>
      </c>
      <c r="I60">
        <v>1</v>
      </c>
      <c r="J60">
        <v>5000</v>
      </c>
      <c r="K60" t="s">
        <v>3116</v>
      </c>
      <c r="L60" t="s">
        <v>3112</v>
      </c>
      <c r="M60" t="s">
        <v>4227</v>
      </c>
    </row>
    <row r="61" spans="1:13">
      <c r="A61" t="s">
        <v>4359</v>
      </c>
      <c r="B61" t="str">
        <f t="shared" si="0"/>
        <v>min03-P2</v>
      </c>
      <c r="C61" t="str">
        <f t="shared" si="1"/>
        <v>min03-P2-R7_UNIÓN TEMPORAL DISJOV 2024</v>
      </c>
      <c r="D61" s="27" t="s">
        <v>3507</v>
      </c>
      <c r="E61" t="s">
        <v>4167</v>
      </c>
      <c r="F61" t="s">
        <v>190</v>
      </c>
      <c r="G61" s="58">
        <v>552208.5</v>
      </c>
      <c r="H61" s="114">
        <v>1</v>
      </c>
      <c r="I61">
        <v>5001</v>
      </c>
      <c r="J61">
        <v>999999</v>
      </c>
      <c r="K61" t="s">
        <v>3116</v>
      </c>
      <c r="L61" t="s">
        <v>3112</v>
      </c>
      <c r="M61" t="s">
        <v>4227</v>
      </c>
    </row>
    <row r="62" spans="1:13">
      <c r="A62" t="s">
        <v>4360</v>
      </c>
      <c r="B62" t="str">
        <f t="shared" si="0"/>
        <v>min03-P2</v>
      </c>
      <c r="C62" t="str">
        <f t="shared" si="1"/>
        <v>min03-P2-R7_MOZT DE COLOMBIA SAS</v>
      </c>
      <c r="D62" s="27" t="s">
        <v>3507</v>
      </c>
      <c r="E62" t="s">
        <v>4161</v>
      </c>
      <c r="F62" t="s">
        <v>190</v>
      </c>
      <c r="G62" s="58">
        <v>471397.5</v>
      </c>
      <c r="H62" s="114">
        <v>1</v>
      </c>
      <c r="I62">
        <v>1</v>
      </c>
      <c r="J62">
        <v>5000</v>
      </c>
      <c r="K62" t="s">
        <v>3116</v>
      </c>
      <c r="L62" t="s">
        <v>3112</v>
      </c>
      <c r="M62" t="s">
        <v>4227</v>
      </c>
    </row>
    <row r="63" spans="1:13">
      <c r="A63" t="s">
        <v>4361</v>
      </c>
      <c r="B63" t="str">
        <f t="shared" si="0"/>
        <v>min03-P2</v>
      </c>
      <c r="C63" t="str">
        <f t="shared" si="1"/>
        <v>min03-P2-R7_MOZT DE COLOMBIA SAS</v>
      </c>
      <c r="D63" s="27" t="s">
        <v>3507</v>
      </c>
      <c r="E63" t="s">
        <v>4161</v>
      </c>
      <c r="F63" t="s">
        <v>190</v>
      </c>
      <c r="G63" s="58">
        <v>471397.5</v>
      </c>
      <c r="H63" s="114">
        <v>1</v>
      </c>
      <c r="I63">
        <v>5001</v>
      </c>
      <c r="J63">
        <v>999999</v>
      </c>
      <c r="K63" t="s">
        <v>3116</v>
      </c>
      <c r="L63" t="s">
        <v>3112</v>
      </c>
      <c r="M63" t="s">
        <v>4227</v>
      </c>
    </row>
    <row r="64" spans="1:13">
      <c r="A64" t="s">
        <v>4362</v>
      </c>
      <c r="B64" t="str">
        <f t="shared" si="0"/>
        <v>min03-P2</v>
      </c>
      <c r="C64" t="str">
        <f t="shared" si="1"/>
        <v>min03-P2-R7_UNIÓN TEMPORAL TACTICAL DEFENSE</v>
      </c>
      <c r="D64" s="27" t="s">
        <v>3507</v>
      </c>
      <c r="E64" t="s">
        <v>4171</v>
      </c>
      <c r="F64" t="s">
        <v>190</v>
      </c>
      <c r="G64" s="58">
        <v>313950.73499999999</v>
      </c>
      <c r="H64" s="114">
        <v>1</v>
      </c>
      <c r="I64">
        <v>1</v>
      </c>
      <c r="J64">
        <v>5000</v>
      </c>
      <c r="K64" t="s">
        <v>3116</v>
      </c>
      <c r="L64" t="s">
        <v>3112</v>
      </c>
      <c r="M64" t="s">
        <v>4227</v>
      </c>
    </row>
    <row r="65" spans="1:14">
      <c r="A65" t="s">
        <v>4363</v>
      </c>
      <c r="B65" t="str">
        <f t="shared" si="0"/>
        <v>min03-P2</v>
      </c>
      <c r="C65" t="str">
        <f t="shared" si="1"/>
        <v>min03-P2-R7_UNIÓN TEMPORAL TACTICAL DEFENSE</v>
      </c>
      <c r="D65" s="27" t="s">
        <v>3507</v>
      </c>
      <c r="E65" t="s">
        <v>4171</v>
      </c>
      <c r="F65" t="s">
        <v>190</v>
      </c>
      <c r="G65" s="58">
        <v>305465.58</v>
      </c>
      <c r="H65" s="114">
        <v>1</v>
      </c>
      <c r="I65">
        <v>5001</v>
      </c>
      <c r="J65">
        <v>999999</v>
      </c>
      <c r="K65" t="s">
        <v>3116</v>
      </c>
      <c r="L65" t="s">
        <v>3112</v>
      </c>
      <c r="M65" t="s">
        <v>4227</v>
      </c>
    </row>
    <row r="66" spans="1:14">
      <c r="A66" t="s">
        <v>4364</v>
      </c>
      <c r="B66" t="str">
        <f t="shared" si="0"/>
        <v>min03-P2</v>
      </c>
      <c r="C66" t="str">
        <f t="shared" si="1"/>
        <v>min03-P2-R7_UT CALZADO BSB</v>
      </c>
      <c r="D66" s="27" t="s">
        <v>3507</v>
      </c>
      <c r="E66" t="s">
        <v>3087</v>
      </c>
      <c r="F66" t="s">
        <v>190</v>
      </c>
      <c r="G66" s="58">
        <v>424257.75</v>
      </c>
      <c r="H66" s="114">
        <v>1</v>
      </c>
      <c r="I66">
        <v>1</v>
      </c>
      <c r="J66">
        <v>5000</v>
      </c>
      <c r="K66" t="s">
        <v>3116</v>
      </c>
      <c r="L66" t="s">
        <v>3112</v>
      </c>
      <c r="M66" t="s">
        <v>4227</v>
      </c>
    </row>
    <row r="67" spans="1:14">
      <c r="A67" t="s">
        <v>4365</v>
      </c>
      <c r="B67" t="str">
        <f t="shared" ref="B67:B130" si="2">+LEFT(D67,LEN(D67)-3)</f>
        <v>min03-P2</v>
      </c>
      <c r="C67" t="str">
        <f t="shared" ref="C67:C130" si="3">+D67&amp;"_"&amp;E67</f>
        <v>min03-P2-R7_UT CALZADO BSB</v>
      </c>
      <c r="D67" s="27" t="s">
        <v>3507</v>
      </c>
      <c r="E67" t="s">
        <v>3087</v>
      </c>
      <c r="F67" t="s">
        <v>190</v>
      </c>
      <c r="G67" s="58">
        <v>411530.01750000002</v>
      </c>
      <c r="H67" s="114">
        <v>1</v>
      </c>
      <c r="I67">
        <v>5001</v>
      </c>
      <c r="J67">
        <v>999999</v>
      </c>
      <c r="K67" t="s">
        <v>3116</v>
      </c>
      <c r="L67" t="s">
        <v>3112</v>
      </c>
      <c r="M67" t="s">
        <v>4227</v>
      </c>
    </row>
    <row r="68" spans="1:14">
      <c r="A68" t="s">
        <v>4366</v>
      </c>
      <c r="B68" t="str">
        <f t="shared" si="2"/>
        <v>min03-P2</v>
      </c>
      <c r="C68" t="str">
        <f t="shared" si="3"/>
        <v>min03-P2-R7_UT APEX SHOES +</v>
      </c>
      <c r="D68" s="27" t="s">
        <v>3507</v>
      </c>
      <c r="E68" t="s">
        <v>3088</v>
      </c>
      <c r="F68" t="s">
        <v>190</v>
      </c>
      <c r="G68" s="58">
        <v>444460.5</v>
      </c>
      <c r="H68" s="114">
        <v>0</v>
      </c>
      <c r="I68">
        <v>1</v>
      </c>
      <c r="J68">
        <v>5000</v>
      </c>
      <c r="K68" t="s">
        <v>3116</v>
      </c>
      <c r="L68" t="s">
        <v>3112</v>
      </c>
      <c r="M68" t="s">
        <v>4227</v>
      </c>
      <c r="N68" t="s">
        <v>8685</v>
      </c>
    </row>
    <row r="69" spans="1:14">
      <c r="A69" t="s">
        <v>4367</v>
      </c>
      <c r="B69" t="str">
        <f t="shared" si="2"/>
        <v>min03-P2</v>
      </c>
      <c r="C69" t="str">
        <f t="shared" si="3"/>
        <v>min03-P2-R7_UT APEX SHOES +</v>
      </c>
      <c r="D69" s="27" t="s">
        <v>3507</v>
      </c>
      <c r="E69" t="s">
        <v>3088</v>
      </c>
      <c r="F69" t="s">
        <v>190</v>
      </c>
      <c r="G69" s="58">
        <v>424257.75</v>
      </c>
      <c r="H69" s="114">
        <v>0</v>
      </c>
      <c r="I69">
        <v>5001</v>
      </c>
      <c r="J69">
        <v>999999</v>
      </c>
      <c r="K69" t="s">
        <v>3116</v>
      </c>
      <c r="L69" t="s">
        <v>3112</v>
      </c>
      <c r="M69" t="s">
        <v>4227</v>
      </c>
      <c r="N69" t="s">
        <v>8685</v>
      </c>
    </row>
    <row r="70" spans="1:14">
      <c r="A70" t="s">
        <v>4368</v>
      </c>
      <c r="B70" t="str">
        <f t="shared" si="2"/>
        <v>min03-P2</v>
      </c>
      <c r="C70" t="str">
        <f t="shared" si="3"/>
        <v>min03-P2-R7_INVERSIONES SARHEM DE COLOMBIA S.A.S.</v>
      </c>
      <c r="D70" s="27" t="s">
        <v>3507</v>
      </c>
      <c r="E70" t="s">
        <v>4168</v>
      </c>
      <c r="F70" t="s">
        <v>190</v>
      </c>
      <c r="G70" s="58">
        <v>479478.6</v>
      </c>
      <c r="H70" s="114">
        <v>1</v>
      </c>
      <c r="I70">
        <v>1</v>
      </c>
      <c r="J70">
        <v>5000</v>
      </c>
      <c r="K70" t="s">
        <v>3116</v>
      </c>
      <c r="L70" t="s">
        <v>3112</v>
      </c>
      <c r="M70" t="s">
        <v>4227</v>
      </c>
    </row>
    <row r="71" spans="1:14">
      <c r="A71" t="s">
        <v>4369</v>
      </c>
      <c r="B71" t="str">
        <f t="shared" si="2"/>
        <v>min03-P2</v>
      </c>
      <c r="C71" t="str">
        <f t="shared" si="3"/>
        <v>min03-P2-R7_INVERSIONES SARHEM DE COLOMBIA S.A.S.</v>
      </c>
      <c r="D71" s="27" t="s">
        <v>3507</v>
      </c>
      <c r="E71" t="s">
        <v>4168</v>
      </c>
      <c r="F71" t="s">
        <v>190</v>
      </c>
      <c r="G71" s="58">
        <v>476784.9</v>
      </c>
      <c r="H71" s="114">
        <v>1</v>
      </c>
      <c r="I71">
        <v>5001</v>
      </c>
      <c r="J71">
        <v>999999</v>
      </c>
      <c r="K71" t="s">
        <v>3116</v>
      </c>
      <c r="L71" t="s">
        <v>3112</v>
      </c>
      <c r="M71" t="s">
        <v>4227</v>
      </c>
    </row>
    <row r="72" spans="1:14">
      <c r="A72" t="s">
        <v>4370</v>
      </c>
      <c r="B72" t="str">
        <f t="shared" si="2"/>
        <v>min03-P3</v>
      </c>
      <c r="C72" t="str">
        <f t="shared" si="3"/>
        <v>min03-P3-R1_CARDINN SAS</v>
      </c>
      <c r="D72" s="27" t="s">
        <v>3508</v>
      </c>
      <c r="E72" t="s">
        <v>4169</v>
      </c>
      <c r="F72" t="s">
        <v>190</v>
      </c>
      <c r="G72" s="58">
        <v>442978.96499999997</v>
      </c>
      <c r="H72" s="114">
        <v>1</v>
      </c>
      <c r="I72">
        <v>1</v>
      </c>
      <c r="J72">
        <v>5000</v>
      </c>
      <c r="K72" t="s">
        <v>3116</v>
      </c>
      <c r="L72" t="s">
        <v>3108</v>
      </c>
      <c r="M72" t="s">
        <v>4228</v>
      </c>
    </row>
    <row r="73" spans="1:14">
      <c r="A73" t="s">
        <v>4371</v>
      </c>
      <c r="B73" t="str">
        <f t="shared" si="2"/>
        <v>min03-P3</v>
      </c>
      <c r="C73" t="str">
        <f t="shared" si="3"/>
        <v>min03-P3-R1_CARDINN SAS</v>
      </c>
      <c r="D73" s="27" t="s">
        <v>3508</v>
      </c>
      <c r="E73" t="s">
        <v>4169</v>
      </c>
      <c r="F73" t="s">
        <v>190</v>
      </c>
      <c r="G73" s="58">
        <v>438938.41500000004</v>
      </c>
      <c r="H73" s="114">
        <v>1</v>
      </c>
      <c r="I73">
        <v>5001</v>
      </c>
      <c r="J73">
        <v>999999</v>
      </c>
      <c r="K73" t="s">
        <v>3116</v>
      </c>
      <c r="L73" t="s">
        <v>3108</v>
      </c>
      <c r="M73" t="s">
        <v>4228</v>
      </c>
    </row>
    <row r="74" spans="1:14">
      <c r="A74" t="s">
        <v>4372</v>
      </c>
      <c r="B74" t="str">
        <f t="shared" si="2"/>
        <v>min03-P3</v>
      </c>
      <c r="C74" t="str">
        <f t="shared" si="3"/>
        <v>min03-P3-R4_ML SUMINISTROS Y SOLUCIONES SAS</v>
      </c>
      <c r="D74" s="27" t="s">
        <v>3509</v>
      </c>
      <c r="E74" t="s">
        <v>4170</v>
      </c>
      <c r="F74" t="s">
        <v>190</v>
      </c>
      <c r="G74" s="58">
        <v>576731.94480000006</v>
      </c>
      <c r="H74" s="114">
        <v>1</v>
      </c>
      <c r="I74">
        <v>1</v>
      </c>
      <c r="J74">
        <v>5000</v>
      </c>
      <c r="K74" t="s">
        <v>3116</v>
      </c>
      <c r="L74" t="s">
        <v>3113</v>
      </c>
      <c r="M74" t="s">
        <v>4228</v>
      </c>
    </row>
    <row r="75" spans="1:14">
      <c r="A75" t="s">
        <v>4373</v>
      </c>
      <c r="B75" t="str">
        <f t="shared" si="2"/>
        <v>min03-P3</v>
      </c>
      <c r="C75" t="str">
        <f t="shared" si="3"/>
        <v>min03-P3-R4_ML SUMINISTROS Y SOLUCIONES SAS</v>
      </c>
      <c r="D75" s="27" t="s">
        <v>3509</v>
      </c>
      <c r="E75" t="s">
        <v>4170</v>
      </c>
      <c r="F75" t="s">
        <v>190</v>
      </c>
      <c r="G75" s="58">
        <v>570964.73309999995</v>
      </c>
      <c r="H75" s="114">
        <v>1</v>
      </c>
      <c r="I75">
        <v>5001</v>
      </c>
      <c r="J75">
        <v>999999</v>
      </c>
      <c r="K75" t="s">
        <v>3116</v>
      </c>
      <c r="L75" t="s">
        <v>3113</v>
      </c>
      <c r="M75" t="s">
        <v>4228</v>
      </c>
    </row>
    <row r="76" spans="1:14">
      <c r="A76" t="s">
        <v>4374</v>
      </c>
      <c r="B76" t="str">
        <f t="shared" si="2"/>
        <v>min03-P3</v>
      </c>
      <c r="C76" t="str">
        <f t="shared" si="3"/>
        <v>min03-P3-R5_ML SUMINISTROS Y SOLUCIONES SAS</v>
      </c>
      <c r="D76" s="27" t="s">
        <v>3510</v>
      </c>
      <c r="E76" t="s">
        <v>4170</v>
      </c>
      <c r="F76" t="s">
        <v>190</v>
      </c>
      <c r="G76" s="58">
        <v>576731.94480000006</v>
      </c>
      <c r="H76" s="114">
        <v>1</v>
      </c>
      <c r="I76">
        <v>1</v>
      </c>
      <c r="J76">
        <v>5000</v>
      </c>
      <c r="K76" t="s">
        <v>3116</v>
      </c>
      <c r="L76" t="s">
        <v>3110</v>
      </c>
      <c r="M76" t="s">
        <v>4228</v>
      </c>
    </row>
    <row r="77" spans="1:14">
      <c r="A77" t="s">
        <v>4375</v>
      </c>
      <c r="B77" t="str">
        <f t="shared" si="2"/>
        <v>min03-P3</v>
      </c>
      <c r="C77" t="str">
        <f t="shared" si="3"/>
        <v>min03-P3-R5_ML SUMINISTROS Y SOLUCIONES SAS</v>
      </c>
      <c r="D77" s="27" t="s">
        <v>3510</v>
      </c>
      <c r="E77" t="s">
        <v>4170</v>
      </c>
      <c r="F77" t="s">
        <v>190</v>
      </c>
      <c r="G77" s="58">
        <v>570964.73309999995</v>
      </c>
      <c r="H77" s="114">
        <v>1</v>
      </c>
      <c r="I77">
        <v>5001</v>
      </c>
      <c r="J77">
        <v>999999</v>
      </c>
      <c r="K77" t="s">
        <v>3116</v>
      </c>
      <c r="L77" t="s">
        <v>3110</v>
      </c>
      <c r="M77" t="s">
        <v>4228</v>
      </c>
    </row>
    <row r="78" spans="1:14">
      <c r="A78" t="s">
        <v>4376</v>
      </c>
      <c r="B78" t="str">
        <f t="shared" si="2"/>
        <v>min03-P3</v>
      </c>
      <c r="C78" t="str">
        <f t="shared" si="3"/>
        <v>min03-P3-R6_CARDINN SAS</v>
      </c>
      <c r="D78" s="27" t="s">
        <v>3511</v>
      </c>
      <c r="E78" t="s">
        <v>4169</v>
      </c>
      <c r="F78" t="s">
        <v>190</v>
      </c>
      <c r="G78" s="58">
        <v>436244.71499999997</v>
      </c>
      <c r="H78" s="114">
        <v>1</v>
      </c>
      <c r="I78">
        <v>1</v>
      </c>
      <c r="J78">
        <v>5000</v>
      </c>
      <c r="K78" t="s">
        <v>3116</v>
      </c>
      <c r="L78" t="s">
        <v>3111</v>
      </c>
      <c r="M78" t="s">
        <v>4228</v>
      </c>
    </row>
    <row r="79" spans="1:14">
      <c r="A79" t="s">
        <v>4377</v>
      </c>
      <c r="B79" t="str">
        <f t="shared" si="2"/>
        <v>min03-P3</v>
      </c>
      <c r="C79" t="str">
        <f t="shared" si="3"/>
        <v>min03-P3-R6_CARDINN SAS</v>
      </c>
      <c r="D79" s="27" t="s">
        <v>3511</v>
      </c>
      <c r="E79" t="s">
        <v>4169</v>
      </c>
      <c r="F79" t="s">
        <v>190</v>
      </c>
      <c r="G79" s="58">
        <v>432204.16500000004</v>
      </c>
      <c r="H79" s="114">
        <v>1</v>
      </c>
      <c r="I79">
        <v>5001</v>
      </c>
      <c r="J79">
        <v>999999</v>
      </c>
      <c r="K79" t="s">
        <v>3116</v>
      </c>
      <c r="L79" t="s">
        <v>3111</v>
      </c>
      <c r="M79" t="s">
        <v>4228</v>
      </c>
    </row>
    <row r="80" spans="1:14">
      <c r="A80" t="s">
        <v>4378</v>
      </c>
      <c r="B80" t="str">
        <f t="shared" si="2"/>
        <v>min03-P3</v>
      </c>
      <c r="C80" t="str">
        <f t="shared" si="3"/>
        <v>min03-P3-R6_ML SUMINISTROS Y SOLUCIONES SAS</v>
      </c>
      <c r="D80" s="27" t="s">
        <v>3511</v>
      </c>
      <c r="E80" t="s">
        <v>4170</v>
      </c>
      <c r="F80" t="s">
        <v>190</v>
      </c>
      <c r="G80" s="58">
        <v>576731.94480000006</v>
      </c>
      <c r="H80" s="114">
        <v>1</v>
      </c>
      <c r="I80">
        <v>1</v>
      </c>
      <c r="J80">
        <v>5000</v>
      </c>
      <c r="K80" t="s">
        <v>3116</v>
      </c>
      <c r="L80" t="s">
        <v>3111</v>
      </c>
      <c r="M80" t="s">
        <v>4228</v>
      </c>
    </row>
    <row r="81" spans="1:13">
      <c r="A81" t="s">
        <v>4379</v>
      </c>
      <c r="B81" t="str">
        <f t="shared" si="2"/>
        <v>min03-P3</v>
      </c>
      <c r="C81" t="str">
        <f t="shared" si="3"/>
        <v>min03-P3-R6_ML SUMINISTROS Y SOLUCIONES SAS</v>
      </c>
      <c r="D81" s="27" t="s">
        <v>3511</v>
      </c>
      <c r="E81" t="s">
        <v>4170</v>
      </c>
      <c r="F81" t="s">
        <v>190</v>
      </c>
      <c r="G81" s="58">
        <v>570964.73309999995</v>
      </c>
      <c r="H81" s="114">
        <v>1</v>
      </c>
      <c r="I81">
        <v>5001</v>
      </c>
      <c r="J81">
        <v>999999</v>
      </c>
      <c r="K81" t="s">
        <v>3116</v>
      </c>
      <c r="L81" t="s">
        <v>3111</v>
      </c>
      <c r="M81" t="s">
        <v>4228</v>
      </c>
    </row>
    <row r="82" spans="1:13">
      <c r="A82" t="s">
        <v>4380</v>
      </c>
      <c r="B82" t="str">
        <f t="shared" si="2"/>
        <v>min03-P3</v>
      </c>
      <c r="C82" t="str">
        <f t="shared" si="3"/>
        <v>min03-P3-R6_SPARTA SHOES S.A.S</v>
      </c>
      <c r="D82" s="27" t="s">
        <v>3511</v>
      </c>
      <c r="E82" t="s">
        <v>3086</v>
      </c>
      <c r="F82" t="s">
        <v>190</v>
      </c>
      <c r="G82" s="58">
        <v>428298.3</v>
      </c>
      <c r="H82" s="114">
        <v>1</v>
      </c>
      <c r="I82">
        <v>1</v>
      </c>
      <c r="J82">
        <v>5000</v>
      </c>
      <c r="K82" t="s">
        <v>3116</v>
      </c>
      <c r="L82" t="s">
        <v>3111</v>
      </c>
      <c r="M82" t="s">
        <v>4228</v>
      </c>
    </row>
    <row r="83" spans="1:13">
      <c r="A83" t="s">
        <v>4381</v>
      </c>
      <c r="B83" t="str">
        <f t="shared" si="2"/>
        <v>min03-P3</v>
      </c>
      <c r="C83" t="str">
        <f t="shared" si="3"/>
        <v>min03-P3-R6_SPARTA SHOES S.A.S</v>
      </c>
      <c r="D83" s="27" t="s">
        <v>3511</v>
      </c>
      <c r="E83" t="s">
        <v>3086</v>
      </c>
      <c r="F83" t="s">
        <v>190</v>
      </c>
      <c r="G83" s="58">
        <v>424257.75</v>
      </c>
      <c r="H83" s="114">
        <v>1</v>
      </c>
      <c r="I83">
        <v>5001</v>
      </c>
      <c r="J83">
        <v>999999</v>
      </c>
      <c r="K83" t="s">
        <v>3116</v>
      </c>
      <c r="L83" t="s">
        <v>3111</v>
      </c>
      <c r="M83" t="s">
        <v>4228</v>
      </c>
    </row>
    <row r="84" spans="1:13">
      <c r="A84" t="s">
        <v>4382</v>
      </c>
      <c r="B84" t="str">
        <f t="shared" si="2"/>
        <v>min03-P3</v>
      </c>
      <c r="C84" t="str">
        <f t="shared" si="3"/>
        <v>min03-P3-R6_YUBARTA S.A.S.</v>
      </c>
      <c r="D84" s="27" t="s">
        <v>3511</v>
      </c>
      <c r="E84" t="s">
        <v>4162</v>
      </c>
      <c r="F84" t="s">
        <v>190</v>
      </c>
      <c r="G84" s="58">
        <v>705749.4</v>
      </c>
      <c r="H84" s="114">
        <v>1</v>
      </c>
      <c r="I84">
        <v>1</v>
      </c>
      <c r="J84">
        <v>5000</v>
      </c>
      <c r="K84" t="s">
        <v>3116</v>
      </c>
      <c r="L84" t="s">
        <v>3111</v>
      </c>
      <c r="M84" t="s">
        <v>4228</v>
      </c>
    </row>
    <row r="85" spans="1:13">
      <c r="A85" t="s">
        <v>4383</v>
      </c>
      <c r="B85" t="str">
        <f t="shared" si="2"/>
        <v>min03-P3</v>
      </c>
      <c r="C85" t="str">
        <f t="shared" si="3"/>
        <v>min03-P3-R6_YUBARTA S.A.S.</v>
      </c>
      <c r="D85" s="27" t="s">
        <v>3511</v>
      </c>
      <c r="E85" t="s">
        <v>4162</v>
      </c>
      <c r="F85" t="s">
        <v>190</v>
      </c>
      <c r="G85" s="58">
        <v>692280.9</v>
      </c>
      <c r="H85" s="114">
        <v>1</v>
      </c>
      <c r="I85">
        <v>5001</v>
      </c>
      <c r="J85">
        <v>999999</v>
      </c>
      <c r="K85" t="s">
        <v>3116</v>
      </c>
      <c r="L85" t="s">
        <v>3111</v>
      </c>
      <c r="M85" t="s">
        <v>4228</v>
      </c>
    </row>
    <row r="86" spans="1:13">
      <c r="A86" t="s">
        <v>4384</v>
      </c>
      <c r="B86" t="str">
        <f t="shared" si="2"/>
        <v>min03-P3</v>
      </c>
      <c r="C86" t="str">
        <f t="shared" si="3"/>
        <v>min03-P3-R6_UNIÓN TEMPORAL 24</v>
      </c>
      <c r="D86" s="27" t="s">
        <v>3511</v>
      </c>
      <c r="E86" t="s">
        <v>4163</v>
      </c>
      <c r="F86" t="s">
        <v>190</v>
      </c>
      <c r="G86" s="58">
        <v>538740</v>
      </c>
      <c r="H86" s="114">
        <v>1</v>
      </c>
      <c r="I86">
        <v>1</v>
      </c>
      <c r="J86">
        <v>5000</v>
      </c>
      <c r="K86" t="s">
        <v>3116</v>
      </c>
      <c r="L86" t="s">
        <v>3111</v>
      </c>
      <c r="M86" t="s">
        <v>4228</v>
      </c>
    </row>
    <row r="87" spans="1:13">
      <c r="A87" t="s">
        <v>4385</v>
      </c>
      <c r="B87" t="str">
        <f t="shared" si="2"/>
        <v>min03-P3</v>
      </c>
      <c r="C87" t="str">
        <f t="shared" si="3"/>
        <v>min03-P3-R6_UNIÓN TEMPORAL 24</v>
      </c>
      <c r="D87" s="27" t="s">
        <v>3511</v>
      </c>
      <c r="E87" t="s">
        <v>4163</v>
      </c>
      <c r="F87" t="s">
        <v>190</v>
      </c>
      <c r="G87" s="58">
        <v>538740</v>
      </c>
      <c r="H87" s="114">
        <v>1</v>
      </c>
      <c r="I87">
        <v>5001</v>
      </c>
      <c r="J87">
        <v>999999</v>
      </c>
      <c r="K87" t="s">
        <v>3116</v>
      </c>
      <c r="L87" t="s">
        <v>3111</v>
      </c>
      <c r="M87" t="s">
        <v>4228</v>
      </c>
    </row>
    <row r="88" spans="1:13">
      <c r="A88" t="s">
        <v>4386</v>
      </c>
      <c r="B88" t="str">
        <f t="shared" si="2"/>
        <v>min03-P3</v>
      </c>
      <c r="C88" t="str">
        <f t="shared" si="3"/>
        <v>min03-P3-R7_IMDICOL SAS</v>
      </c>
      <c r="D88" s="27" t="s">
        <v>3512</v>
      </c>
      <c r="E88" t="s">
        <v>4164</v>
      </c>
      <c r="F88" t="s">
        <v>190</v>
      </c>
      <c r="G88" s="58">
        <v>660764.61</v>
      </c>
      <c r="H88" s="114">
        <v>1</v>
      </c>
      <c r="I88">
        <v>1</v>
      </c>
      <c r="J88">
        <v>5000</v>
      </c>
      <c r="K88" t="s">
        <v>3116</v>
      </c>
      <c r="L88" t="s">
        <v>3112</v>
      </c>
      <c r="M88" t="s">
        <v>4228</v>
      </c>
    </row>
    <row r="89" spans="1:13">
      <c r="A89" t="s">
        <v>4387</v>
      </c>
      <c r="B89" t="str">
        <f t="shared" si="2"/>
        <v>min03-P3</v>
      </c>
      <c r="C89" t="str">
        <f t="shared" si="3"/>
        <v>min03-P3-R7_IMDICOL SAS</v>
      </c>
      <c r="D89" s="27" t="s">
        <v>3512</v>
      </c>
      <c r="E89" t="s">
        <v>4164</v>
      </c>
      <c r="F89" t="s">
        <v>190</v>
      </c>
      <c r="G89" s="58">
        <v>650853.14085000008</v>
      </c>
      <c r="H89" s="114">
        <v>1</v>
      </c>
      <c r="I89">
        <v>5001</v>
      </c>
      <c r="J89">
        <v>999999</v>
      </c>
      <c r="K89" t="s">
        <v>3116</v>
      </c>
      <c r="L89" t="s">
        <v>3112</v>
      </c>
      <c r="M89" t="s">
        <v>4228</v>
      </c>
    </row>
    <row r="90" spans="1:13">
      <c r="A90" t="s">
        <v>4388</v>
      </c>
      <c r="B90" t="str">
        <f t="shared" si="2"/>
        <v>min03-P3</v>
      </c>
      <c r="C90" t="str">
        <f t="shared" si="3"/>
        <v>min03-P3-R7_LEONEL RODRIGUEZ RAMOS</v>
      </c>
      <c r="D90" s="27" t="s">
        <v>3512</v>
      </c>
      <c r="E90" t="s">
        <v>1851</v>
      </c>
      <c r="F90" t="s">
        <v>190</v>
      </c>
      <c r="G90" s="58">
        <v>538740</v>
      </c>
      <c r="H90" s="114">
        <v>1</v>
      </c>
      <c r="I90">
        <v>1</v>
      </c>
      <c r="J90">
        <v>5000</v>
      </c>
      <c r="K90" t="s">
        <v>3116</v>
      </c>
      <c r="L90" t="s">
        <v>3112</v>
      </c>
      <c r="M90" t="s">
        <v>4228</v>
      </c>
    </row>
    <row r="91" spans="1:13">
      <c r="A91" t="s">
        <v>4389</v>
      </c>
      <c r="B91" t="str">
        <f t="shared" si="2"/>
        <v>min03-P3</v>
      </c>
      <c r="C91" t="str">
        <f t="shared" si="3"/>
        <v>min03-P3-R7_LEONEL RODRIGUEZ RAMOS</v>
      </c>
      <c r="D91" s="27" t="s">
        <v>3512</v>
      </c>
      <c r="E91" t="s">
        <v>1851</v>
      </c>
      <c r="F91" t="s">
        <v>190</v>
      </c>
      <c r="G91" s="58">
        <v>525271.5</v>
      </c>
      <c r="H91" s="114">
        <v>1</v>
      </c>
      <c r="I91">
        <v>5001</v>
      </c>
      <c r="J91">
        <v>999999</v>
      </c>
      <c r="K91" t="s">
        <v>3116</v>
      </c>
      <c r="L91" t="s">
        <v>3112</v>
      </c>
      <c r="M91" t="s">
        <v>4228</v>
      </c>
    </row>
    <row r="92" spans="1:13">
      <c r="A92" t="s">
        <v>4390</v>
      </c>
      <c r="B92" t="str">
        <f t="shared" si="2"/>
        <v>min03-P3</v>
      </c>
      <c r="C92" t="str">
        <f t="shared" si="3"/>
        <v>min03-P3-R7_UNION TEMPORAL DOTACALZADO 2024</v>
      </c>
      <c r="D92" s="27" t="s">
        <v>3512</v>
      </c>
      <c r="E92" t="s">
        <v>4165</v>
      </c>
      <c r="F92" t="s">
        <v>190</v>
      </c>
      <c r="G92" s="58">
        <v>525271.5</v>
      </c>
      <c r="H92" s="114">
        <v>1</v>
      </c>
      <c r="I92">
        <v>1</v>
      </c>
      <c r="J92">
        <v>5000</v>
      </c>
      <c r="K92" t="s">
        <v>3116</v>
      </c>
      <c r="L92" t="s">
        <v>3112</v>
      </c>
      <c r="M92" t="s">
        <v>4228</v>
      </c>
    </row>
    <row r="93" spans="1:13">
      <c r="A93" t="s">
        <v>4391</v>
      </c>
      <c r="B93" t="str">
        <f t="shared" si="2"/>
        <v>min03-P3</v>
      </c>
      <c r="C93" t="str">
        <f t="shared" si="3"/>
        <v>min03-P3-R7_UNION TEMPORAL DOTACALZADO 2024</v>
      </c>
      <c r="D93" s="27" t="s">
        <v>3512</v>
      </c>
      <c r="E93" t="s">
        <v>4165</v>
      </c>
      <c r="F93" t="s">
        <v>190</v>
      </c>
      <c r="G93" s="58">
        <v>511803</v>
      </c>
      <c r="H93" s="114">
        <v>1</v>
      </c>
      <c r="I93">
        <v>5001</v>
      </c>
      <c r="J93">
        <v>999999</v>
      </c>
      <c r="K93" t="s">
        <v>3116</v>
      </c>
      <c r="L93" t="s">
        <v>3112</v>
      </c>
      <c r="M93" t="s">
        <v>4228</v>
      </c>
    </row>
    <row r="94" spans="1:13">
      <c r="A94" t="s">
        <v>4392</v>
      </c>
      <c r="B94" t="str">
        <f t="shared" si="2"/>
        <v>min03-P3</v>
      </c>
      <c r="C94" t="str">
        <f t="shared" si="3"/>
        <v>min03-P3-R7_BACET GROUP S.A.S.</v>
      </c>
      <c r="D94" s="27" t="s">
        <v>3512</v>
      </c>
      <c r="E94" t="s">
        <v>4166</v>
      </c>
      <c r="F94" t="s">
        <v>190</v>
      </c>
      <c r="G94" s="58">
        <v>435032.55</v>
      </c>
      <c r="H94" s="114">
        <v>1</v>
      </c>
      <c r="I94">
        <v>1</v>
      </c>
      <c r="J94">
        <v>5000</v>
      </c>
      <c r="K94" t="s">
        <v>3116</v>
      </c>
      <c r="L94" t="s">
        <v>3112</v>
      </c>
      <c r="M94" t="s">
        <v>4228</v>
      </c>
    </row>
    <row r="95" spans="1:13">
      <c r="A95" t="s">
        <v>4393</v>
      </c>
      <c r="B95" t="str">
        <f t="shared" si="2"/>
        <v>min03-P3</v>
      </c>
      <c r="C95" t="str">
        <f t="shared" si="3"/>
        <v>min03-P3-R7_BACET GROUP S.A.S.</v>
      </c>
      <c r="D95" s="27" t="s">
        <v>3512</v>
      </c>
      <c r="E95" t="s">
        <v>4166</v>
      </c>
      <c r="F95" t="s">
        <v>190</v>
      </c>
      <c r="G95" s="58">
        <v>383852.25</v>
      </c>
      <c r="H95" s="114">
        <v>1</v>
      </c>
      <c r="I95">
        <v>5001</v>
      </c>
      <c r="J95">
        <v>999999</v>
      </c>
      <c r="K95" t="s">
        <v>3116</v>
      </c>
      <c r="L95" t="s">
        <v>3112</v>
      </c>
      <c r="M95" t="s">
        <v>4228</v>
      </c>
    </row>
    <row r="96" spans="1:13">
      <c r="A96" t="s">
        <v>4394</v>
      </c>
      <c r="B96" t="str">
        <f t="shared" si="2"/>
        <v>min03-P3</v>
      </c>
      <c r="C96" t="str">
        <f t="shared" si="3"/>
        <v>min03-P3-R7_UNIÓN TEMPORAL DISJOV 2024</v>
      </c>
      <c r="D96" s="27" t="s">
        <v>3512</v>
      </c>
      <c r="E96" t="s">
        <v>4167</v>
      </c>
      <c r="F96" t="s">
        <v>190</v>
      </c>
      <c r="G96" s="58">
        <v>659956.5</v>
      </c>
      <c r="H96" s="114">
        <v>1</v>
      </c>
      <c r="I96">
        <v>1</v>
      </c>
      <c r="J96">
        <v>5000</v>
      </c>
      <c r="K96" t="s">
        <v>3116</v>
      </c>
      <c r="L96" t="s">
        <v>3112</v>
      </c>
      <c r="M96" t="s">
        <v>4228</v>
      </c>
    </row>
    <row r="97" spans="1:14">
      <c r="A97" t="s">
        <v>4395</v>
      </c>
      <c r="B97" t="str">
        <f t="shared" si="2"/>
        <v>min03-P3</v>
      </c>
      <c r="C97" t="str">
        <f t="shared" si="3"/>
        <v>min03-P3-R7_UNIÓN TEMPORAL DISJOV 2024</v>
      </c>
      <c r="D97" s="27" t="s">
        <v>3512</v>
      </c>
      <c r="E97" t="s">
        <v>4167</v>
      </c>
      <c r="F97" t="s">
        <v>190</v>
      </c>
      <c r="G97" s="58">
        <v>646488</v>
      </c>
      <c r="H97" s="114">
        <v>1</v>
      </c>
      <c r="I97">
        <v>5001</v>
      </c>
      <c r="J97">
        <v>999999</v>
      </c>
      <c r="K97" t="s">
        <v>3116</v>
      </c>
      <c r="L97" t="s">
        <v>3112</v>
      </c>
      <c r="M97" t="s">
        <v>4228</v>
      </c>
    </row>
    <row r="98" spans="1:14">
      <c r="A98" t="s">
        <v>4396</v>
      </c>
      <c r="B98" t="str">
        <f t="shared" si="2"/>
        <v>min03-P3</v>
      </c>
      <c r="C98" t="str">
        <f t="shared" si="3"/>
        <v>min03-P3-R7_UNIÓN TEMPORAL TACTICAL DEFENSE</v>
      </c>
      <c r="D98" s="27" t="s">
        <v>3512</v>
      </c>
      <c r="E98" t="s">
        <v>4171</v>
      </c>
      <c r="F98" t="s">
        <v>190</v>
      </c>
      <c r="G98" s="58">
        <v>313950.73499999999</v>
      </c>
      <c r="H98" s="114">
        <v>1</v>
      </c>
      <c r="I98">
        <v>1</v>
      </c>
      <c r="J98">
        <v>5000</v>
      </c>
      <c r="K98" t="s">
        <v>3116</v>
      </c>
      <c r="L98" t="s">
        <v>3112</v>
      </c>
      <c r="M98" t="s">
        <v>4228</v>
      </c>
    </row>
    <row r="99" spans="1:14">
      <c r="A99" t="s">
        <v>4397</v>
      </c>
      <c r="B99" t="str">
        <f t="shared" si="2"/>
        <v>min03-P3</v>
      </c>
      <c r="C99" t="str">
        <f t="shared" si="3"/>
        <v>min03-P3-R7_UNIÓN TEMPORAL TACTICAL DEFENSE</v>
      </c>
      <c r="D99" s="27" t="s">
        <v>3512</v>
      </c>
      <c r="E99" t="s">
        <v>4171</v>
      </c>
      <c r="F99" t="s">
        <v>190</v>
      </c>
      <c r="G99" s="58">
        <v>305465.58</v>
      </c>
      <c r="H99" s="114">
        <v>1</v>
      </c>
      <c r="I99">
        <v>5001</v>
      </c>
      <c r="J99">
        <v>999999</v>
      </c>
      <c r="K99" t="s">
        <v>3116</v>
      </c>
      <c r="L99" t="s">
        <v>3112</v>
      </c>
      <c r="M99" t="s">
        <v>4228</v>
      </c>
    </row>
    <row r="100" spans="1:14">
      <c r="A100" t="s">
        <v>4398</v>
      </c>
      <c r="B100" t="str">
        <f t="shared" si="2"/>
        <v>min03-P3</v>
      </c>
      <c r="C100" t="str">
        <f t="shared" si="3"/>
        <v>min03-P3-R7_UT CALZADO BSB</v>
      </c>
      <c r="D100" s="27" t="s">
        <v>3512</v>
      </c>
      <c r="E100" t="s">
        <v>3087</v>
      </c>
      <c r="F100" t="s">
        <v>190</v>
      </c>
      <c r="G100" s="58">
        <v>430992</v>
      </c>
      <c r="H100" s="114">
        <v>1</v>
      </c>
      <c r="I100">
        <v>1</v>
      </c>
      <c r="J100">
        <v>5000</v>
      </c>
      <c r="K100" t="s">
        <v>3116</v>
      </c>
      <c r="L100" t="s">
        <v>3112</v>
      </c>
      <c r="M100" t="s">
        <v>4228</v>
      </c>
    </row>
    <row r="101" spans="1:14">
      <c r="A101" t="s">
        <v>4399</v>
      </c>
      <c r="B101" t="str">
        <f t="shared" si="2"/>
        <v>min03-P3</v>
      </c>
      <c r="C101" t="str">
        <f t="shared" si="3"/>
        <v>min03-P3-R7_UT CALZADO BSB</v>
      </c>
      <c r="D101" s="27" t="s">
        <v>3512</v>
      </c>
      <c r="E101" t="s">
        <v>3087</v>
      </c>
      <c r="F101" t="s">
        <v>190</v>
      </c>
      <c r="G101" s="58">
        <v>418062.24</v>
      </c>
      <c r="H101" s="114">
        <v>1</v>
      </c>
      <c r="I101">
        <v>5001</v>
      </c>
      <c r="J101">
        <v>999999</v>
      </c>
      <c r="K101" t="s">
        <v>3116</v>
      </c>
      <c r="L101" t="s">
        <v>3112</v>
      </c>
      <c r="M101" t="s">
        <v>4228</v>
      </c>
    </row>
    <row r="102" spans="1:14">
      <c r="A102" t="s">
        <v>4400</v>
      </c>
      <c r="B102" t="str">
        <f t="shared" si="2"/>
        <v>min03-P3</v>
      </c>
      <c r="C102" t="str">
        <f t="shared" si="3"/>
        <v>min03-P3-R7_UT APEX SHOES +</v>
      </c>
      <c r="D102" s="27" t="s">
        <v>3512</v>
      </c>
      <c r="E102" t="s">
        <v>3088</v>
      </c>
      <c r="F102" t="s">
        <v>190</v>
      </c>
      <c r="G102" s="58">
        <v>444460.5</v>
      </c>
      <c r="H102" s="114">
        <v>0</v>
      </c>
      <c r="I102">
        <v>1</v>
      </c>
      <c r="J102">
        <v>5000</v>
      </c>
      <c r="K102" t="s">
        <v>3116</v>
      </c>
      <c r="L102" t="s">
        <v>3112</v>
      </c>
      <c r="M102" t="s">
        <v>4228</v>
      </c>
      <c r="N102" t="s">
        <v>8685</v>
      </c>
    </row>
    <row r="103" spans="1:14">
      <c r="A103" t="s">
        <v>4401</v>
      </c>
      <c r="B103" t="str">
        <f t="shared" si="2"/>
        <v>min03-P3</v>
      </c>
      <c r="C103" t="str">
        <f t="shared" si="3"/>
        <v>min03-P3-R7_UT APEX SHOES +</v>
      </c>
      <c r="D103" s="27" t="s">
        <v>3512</v>
      </c>
      <c r="E103" t="s">
        <v>3088</v>
      </c>
      <c r="F103" t="s">
        <v>190</v>
      </c>
      <c r="G103" s="58">
        <v>430992</v>
      </c>
      <c r="H103" s="114">
        <v>0</v>
      </c>
      <c r="I103">
        <v>5001</v>
      </c>
      <c r="J103">
        <v>999999</v>
      </c>
      <c r="K103" t="s">
        <v>3116</v>
      </c>
      <c r="L103" t="s">
        <v>3112</v>
      </c>
      <c r="M103" t="s">
        <v>4228</v>
      </c>
      <c r="N103" t="s">
        <v>8685</v>
      </c>
    </row>
    <row r="104" spans="1:14">
      <c r="A104" t="s">
        <v>4402</v>
      </c>
      <c r="B104" t="str">
        <f t="shared" si="2"/>
        <v>min03-P3</v>
      </c>
      <c r="C104" t="str">
        <f t="shared" si="3"/>
        <v>min03-P3-R7_INVERSIONES SARHEM DE COLOMBIA S.A.S.</v>
      </c>
      <c r="D104" s="27" t="s">
        <v>3512</v>
      </c>
      <c r="E104" t="s">
        <v>4168</v>
      </c>
      <c r="F104" t="s">
        <v>190</v>
      </c>
      <c r="G104" s="58">
        <v>487559.7</v>
      </c>
      <c r="H104" s="114">
        <v>1</v>
      </c>
      <c r="I104">
        <v>1</v>
      </c>
      <c r="J104">
        <v>5000</v>
      </c>
      <c r="K104" t="s">
        <v>3116</v>
      </c>
      <c r="L104" t="s">
        <v>3112</v>
      </c>
      <c r="M104" t="s">
        <v>4228</v>
      </c>
    </row>
    <row r="105" spans="1:14">
      <c r="A105" t="s">
        <v>4403</v>
      </c>
      <c r="B105" t="str">
        <f t="shared" si="2"/>
        <v>min03-P3</v>
      </c>
      <c r="C105" t="str">
        <f t="shared" si="3"/>
        <v>min03-P3-R7_INVERSIONES SARHEM DE COLOMBIA S.A.S.</v>
      </c>
      <c r="D105" s="27" t="s">
        <v>3512</v>
      </c>
      <c r="E105" t="s">
        <v>4168</v>
      </c>
      <c r="F105" t="s">
        <v>190</v>
      </c>
      <c r="G105" s="58">
        <v>484866</v>
      </c>
      <c r="H105" s="114">
        <v>1</v>
      </c>
      <c r="I105">
        <v>5001</v>
      </c>
      <c r="J105">
        <v>999999</v>
      </c>
      <c r="K105" t="s">
        <v>3116</v>
      </c>
      <c r="L105" t="s">
        <v>3112</v>
      </c>
      <c r="M105" t="s">
        <v>4228</v>
      </c>
    </row>
    <row r="106" spans="1:14">
      <c r="A106" t="s">
        <v>4404</v>
      </c>
      <c r="B106" t="str">
        <f t="shared" si="2"/>
        <v>min03-P4</v>
      </c>
      <c r="C106" t="str">
        <f t="shared" si="3"/>
        <v>min03-P4-R6_YUBARTA S.A.S.</v>
      </c>
      <c r="D106" s="27" t="s">
        <v>3513</v>
      </c>
      <c r="E106" t="s">
        <v>4162</v>
      </c>
      <c r="F106" t="s">
        <v>190</v>
      </c>
      <c r="G106" s="58">
        <v>335230.96500000003</v>
      </c>
      <c r="H106" s="114">
        <v>1</v>
      </c>
      <c r="I106">
        <v>1</v>
      </c>
      <c r="J106">
        <v>3000</v>
      </c>
      <c r="K106" t="s">
        <v>3116</v>
      </c>
      <c r="L106" t="s">
        <v>3111</v>
      </c>
      <c r="M106" t="s">
        <v>4229</v>
      </c>
    </row>
    <row r="107" spans="1:14">
      <c r="A107" t="s">
        <v>4405</v>
      </c>
      <c r="B107" t="str">
        <f t="shared" si="2"/>
        <v>min03-P4</v>
      </c>
      <c r="C107" t="str">
        <f t="shared" si="3"/>
        <v>min03-P4-R6_YUBARTA S.A.S.</v>
      </c>
      <c r="D107" s="27" t="s">
        <v>3513</v>
      </c>
      <c r="E107" t="s">
        <v>4162</v>
      </c>
      <c r="F107" t="s">
        <v>190</v>
      </c>
      <c r="G107" s="58">
        <v>328631.40000000002</v>
      </c>
      <c r="H107" s="114">
        <v>1</v>
      </c>
      <c r="I107">
        <v>3001</v>
      </c>
      <c r="J107">
        <v>10000</v>
      </c>
      <c r="K107" t="s">
        <v>3116</v>
      </c>
      <c r="L107" t="s">
        <v>3111</v>
      </c>
      <c r="M107" t="s">
        <v>4229</v>
      </c>
    </row>
    <row r="108" spans="1:14">
      <c r="A108" t="s">
        <v>4406</v>
      </c>
      <c r="B108" t="str">
        <f t="shared" si="2"/>
        <v>min03-P4</v>
      </c>
      <c r="C108" t="str">
        <f t="shared" si="3"/>
        <v>min03-P4-R6_YUBARTA S.A.S.</v>
      </c>
      <c r="D108" s="27" t="s">
        <v>3513</v>
      </c>
      <c r="E108" t="s">
        <v>4162</v>
      </c>
      <c r="F108" t="s">
        <v>190</v>
      </c>
      <c r="G108" s="58">
        <v>323244</v>
      </c>
      <c r="H108" s="114">
        <v>1</v>
      </c>
      <c r="I108">
        <v>10001</v>
      </c>
      <c r="J108">
        <v>999999</v>
      </c>
      <c r="K108" t="s">
        <v>3116</v>
      </c>
      <c r="L108" t="s">
        <v>3111</v>
      </c>
      <c r="M108" t="s">
        <v>4229</v>
      </c>
    </row>
    <row r="109" spans="1:14">
      <c r="A109" t="s">
        <v>4407</v>
      </c>
      <c r="B109" t="str">
        <f t="shared" si="2"/>
        <v>min03-P4</v>
      </c>
      <c r="C109" t="str">
        <f t="shared" si="3"/>
        <v>min03-P4-R6_UNIÓN TEMPORAL 24</v>
      </c>
      <c r="D109" s="27" t="s">
        <v>3513</v>
      </c>
      <c r="E109" t="s">
        <v>4163</v>
      </c>
      <c r="F109" t="s">
        <v>190</v>
      </c>
      <c r="G109" s="58">
        <v>188559</v>
      </c>
      <c r="H109" s="114">
        <v>1</v>
      </c>
      <c r="I109">
        <v>1</v>
      </c>
      <c r="J109">
        <v>3000</v>
      </c>
      <c r="K109" t="s">
        <v>3116</v>
      </c>
      <c r="L109" t="s">
        <v>3111</v>
      </c>
      <c r="M109" t="s">
        <v>4229</v>
      </c>
    </row>
    <row r="110" spans="1:14">
      <c r="A110" t="s">
        <v>4408</v>
      </c>
      <c r="B110" t="str">
        <f t="shared" si="2"/>
        <v>min03-P4</v>
      </c>
      <c r="C110" t="str">
        <f t="shared" si="3"/>
        <v>min03-P4-R6_UNIÓN TEMPORAL 24</v>
      </c>
      <c r="D110" s="27" t="s">
        <v>3513</v>
      </c>
      <c r="E110" t="s">
        <v>4163</v>
      </c>
      <c r="F110" t="s">
        <v>190</v>
      </c>
      <c r="G110" s="58">
        <v>188559</v>
      </c>
      <c r="H110" s="114">
        <v>1</v>
      </c>
      <c r="I110">
        <v>3001</v>
      </c>
      <c r="J110">
        <v>10000</v>
      </c>
      <c r="K110" t="s">
        <v>3116</v>
      </c>
      <c r="L110" t="s">
        <v>3111</v>
      </c>
      <c r="M110" t="s">
        <v>4229</v>
      </c>
    </row>
    <row r="111" spans="1:14">
      <c r="A111" t="s">
        <v>4409</v>
      </c>
      <c r="B111" t="str">
        <f t="shared" si="2"/>
        <v>min03-P4</v>
      </c>
      <c r="C111" t="str">
        <f t="shared" si="3"/>
        <v>min03-P4-R6_UNIÓN TEMPORAL 24</v>
      </c>
      <c r="D111" s="27" t="s">
        <v>3513</v>
      </c>
      <c r="E111" t="s">
        <v>4163</v>
      </c>
      <c r="F111" t="s">
        <v>190</v>
      </c>
      <c r="G111" s="58">
        <v>188559</v>
      </c>
      <c r="H111" s="114">
        <v>1</v>
      </c>
      <c r="I111">
        <v>10001</v>
      </c>
      <c r="J111">
        <v>999999</v>
      </c>
      <c r="K111" t="s">
        <v>3116</v>
      </c>
      <c r="L111" t="s">
        <v>3111</v>
      </c>
      <c r="M111" t="s">
        <v>4229</v>
      </c>
    </row>
    <row r="112" spans="1:14">
      <c r="A112" t="s">
        <v>4410</v>
      </c>
      <c r="B112" t="str">
        <f t="shared" si="2"/>
        <v>min03-P4</v>
      </c>
      <c r="C112" t="str">
        <f t="shared" si="3"/>
        <v>min03-P4-R7_DISTRIBUCIÓN Y SERVICIO SAS</v>
      </c>
      <c r="D112" s="27" t="s">
        <v>3514</v>
      </c>
      <c r="E112" t="s">
        <v>3089</v>
      </c>
      <c r="F112" t="s">
        <v>190</v>
      </c>
      <c r="G112" s="58">
        <v>309775.5</v>
      </c>
      <c r="H112" s="114">
        <v>1</v>
      </c>
      <c r="I112">
        <v>1</v>
      </c>
      <c r="J112">
        <v>3000</v>
      </c>
      <c r="K112" t="s">
        <v>3116</v>
      </c>
      <c r="L112" t="s">
        <v>3112</v>
      </c>
      <c r="M112" t="s">
        <v>4229</v>
      </c>
    </row>
    <row r="113" spans="1:13">
      <c r="A113" t="s">
        <v>4411</v>
      </c>
      <c r="B113" t="str">
        <f t="shared" si="2"/>
        <v>min03-P4</v>
      </c>
      <c r="C113" t="str">
        <f t="shared" si="3"/>
        <v>min03-P4-R7_DISTRIBUCIÓN Y SERVICIO SAS</v>
      </c>
      <c r="D113" s="27" t="s">
        <v>3514</v>
      </c>
      <c r="E113" t="s">
        <v>3089</v>
      </c>
      <c r="F113" t="s">
        <v>190</v>
      </c>
      <c r="G113" s="58">
        <v>303041.25</v>
      </c>
      <c r="H113" s="114">
        <v>1</v>
      </c>
      <c r="I113">
        <v>3001</v>
      </c>
      <c r="J113">
        <v>10000</v>
      </c>
      <c r="K113" t="s">
        <v>3116</v>
      </c>
      <c r="L113" t="s">
        <v>3112</v>
      </c>
      <c r="M113" t="s">
        <v>4229</v>
      </c>
    </row>
    <row r="114" spans="1:13">
      <c r="A114" t="s">
        <v>4412</v>
      </c>
      <c r="B114" t="str">
        <f t="shared" si="2"/>
        <v>min03-P4</v>
      </c>
      <c r="C114" t="str">
        <f t="shared" si="3"/>
        <v>min03-P4-R7_DISTRIBUCIÓN Y SERVICIO SAS</v>
      </c>
      <c r="D114" s="27" t="s">
        <v>3514</v>
      </c>
      <c r="E114" t="s">
        <v>3089</v>
      </c>
      <c r="F114" t="s">
        <v>190</v>
      </c>
      <c r="G114" s="58">
        <v>296307</v>
      </c>
      <c r="H114" s="114">
        <v>1</v>
      </c>
      <c r="I114">
        <v>10001</v>
      </c>
      <c r="J114">
        <v>999999</v>
      </c>
      <c r="K114" t="s">
        <v>3116</v>
      </c>
      <c r="L114" t="s">
        <v>3112</v>
      </c>
      <c r="M114" t="s">
        <v>4229</v>
      </c>
    </row>
    <row r="115" spans="1:13">
      <c r="A115" t="s">
        <v>4413</v>
      </c>
      <c r="B115" t="str">
        <f t="shared" si="2"/>
        <v>min03-P4</v>
      </c>
      <c r="C115" t="str">
        <f t="shared" si="3"/>
        <v>min03-P4-R7_LEONEL RODRIGUEZ RAMOS</v>
      </c>
      <c r="D115" s="27" t="s">
        <v>3514</v>
      </c>
      <c r="E115" t="s">
        <v>1851</v>
      </c>
      <c r="F115" t="s">
        <v>190</v>
      </c>
      <c r="G115" s="58">
        <v>269370</v>
      </c>
      <c r="H115" s="114">
        <v>1</v>
      </c>
      <c r="I115">
        <v>1</v>
      </c>
      <c r="J115">
        <v>3000</v>
      </c>
      <c r="K115" t="s">
        <v>3116</v>
      </c>
      <c r="L115" t="s">
        <v>3112</v>
      </c>
      <c r="M115" t="s">
        <v>4229</v>
      </c>
    </row>
    <row r="116" spans="1:13">
      <c r="A116" t="s">
        <v>4414</v>
      </c>
      <c r="B116" t="str">
        <f t="shared" si="2"/>
        <v>min03-P4</v>
      </c>
      <c r="C116" t="str">
        <f t="shared" si="3"/>
        <v>min03-P4-R7_LEONEL RODRIGUEZ RAMOS</v>
      </c>
      <c r="D116" s="27" t="s">
        <v>3514</v>
      </c>
      <c r="E116" t="s">
        <v>1851</v>
      </c>
      <c r="F116" t="s">
        <v>190</v>
      </c>
      <c r="G116" s="58">
        <v>255901.5</v>
      </c>
      <c r="H116" s="114">
        <v>1</v>
      </c>
      <c r="I116">
        <v>3001</v>
      </c>
      <c r="J116">
        <v>10000</v>
      </c>
      <c r="K116" t="s">
        <v>3116</v>
      </c>
      <c r="L116" t="s">
        <v>3112</v>
      </c>
      <c r="M116" t="s">
        <v>4229</v>
      </c>
    </row>
    <row r="117" spans="1:13">
      <c r="A117" t="s">
        <v>4415</v>
      </c>
      <c r="B117" t="str">
        <f t="shared" si="2"/>
        <v>min03-P4</v>
      </c>
      <c r="C117" t="str">
        <f t="shared" si="3"/>
        <v>min03-P4-R7_LEONEL RODRIGUEZ RAMOS</v>
      </c>
      <c r="D117" s="27" t="s">
        <v>3514</v>
      </c>
      <c r="E117" t="s">
        <v>1851</v>
      </c>
      <c r="F117" t="s">
        <v>190</v>
      </c>
      <c r="G117" s="58">
        <v>242433</v>
      </c>
      <c r="H117" s="114">
        <v>1</v>
      </c>
      <c r="I117">
        <v>10001</v>
      </c>
      <c r="J117">
        <v>999999</v>
      </c>
      <c r="K117" t="s">
        <v>3116</v>
      </c>
      <c r="L117" t="s">
        <v>3112</v>
      </c>
      <c r="M117" t="s">
        <v>4229</v>
      </c>
    </row>
    <row r="118" spans="1:13">
      <c r="A118" t="s">
        <v>4416</v>
      </c>
      <c r="B118" t="str">
        <f t="shared" si="2"/>
        <v>min03-P4</v>
      </c>
      <c r="C118" t="str">
        <f t="shared" si="3"/>
        <v>min03-P4-R7_UNION TEMPORAL DOTACALZADO 2024</v>
      </c>
      <c r="D118" s="27" t="s">
        <v>3514</v>
      </c>
      <c r="E118" t="s">
        <v>4165</v>
      </c>
      <c r="F118" t="s">
        <v>190</v>
      </c>
      <c r="G118" s="58">
        <v>255901.5</v>
      </c>
      <c r="H118" s="114">
        <v>1</v>
      </c>
      <c r="I118">
        <v>1</v>
      </c>
      <c r="J118">
        <v>3000</v>
      </c>
      <c r="K118" t="s">
        <v>3116</v>
      </c>
      <c r="L118" t="s">
        <v>3112</v>
      </c>
      <c r="M118" t="s">
        <v>4229</v>
      </c>
    </row>
    <row r="119" spans="1:13">
      <c r="A119" t="s">
        <v>4417</v>
      </c>
      <c r="B119" t="str">
        <f t="shared" si="2"/>
        <v>min03-P4</v>
      </c>
      <c r="C119" t="str">
        <f t="shared" si="3"/>
        <v>min03-P4-R7_UNION TEMPORAL DOTACALZADO 2024</v>
      </c>
      <c r="D119" s="27" t="s">
        <v>3514</v>
      </c>
      <c r="E119" t="s">
        <v>4165</v>
      </c>
      <c r="F119" t="s">
        <v>190</v>
      </c>
      <c r="G119" s="58">
        <v>249167.25</v>
      </c>
      <c r="H119" s="114">
        <v>1</v>
      </c>
      <c r="I119">
        <v>3001</v>
      </c>
      <c r="J119">
        <v>10000</v>
      </c>
      <c r="K119" t="s">
        <v>3116</v>
      </c>
      <c r="L119" t="s">
        <v>3112</v>
      </c>
      <c r="M119" t="s">
        <v>4229</v>
      </c>
    </row>
    <row r="120" spans="1:13">
      <c r="A120" t="s">
        <v>4418</v>
      </c>
      <c r="B120" t="str">
        <f t="shared" si="2"/>
        <v>min03-P4</v>
      </c>
      <c r="C120" t="str">
        <f t="shared" si="3"/>
        <v>min03-P4-R7_UNION TEMPORAL DOTACALZADO 2024</v>
      </c>
      <c r="D120" s="27" t="s">
        <v>3514</v>
      </c>
      <c r="E120" t="s">
        <v>4165</v>
      </c>
      <c r="F120" t="s">
        <v>190</v>
      </c>
      <c r="G120" s="58">
        <v>242433</v>
      </c>
      <c r="H120" s="114">
        <v>1</v>
      </c>
      <c r="I120">
        <v>10001</v>
      </c>
      <c r="J120">
        <v>999999</v>
      </c>
      <c r="K120" t="s">
        <v>3116</v>
      </c>
      <c r="L120" t="s">
        <v>3112</v>
      </c>
      <c r="M120" t="s">
        <v>4229</v>
      </c>
    </row>
    <row r="121" spans="1:13">
      <c r="A121" t="s">
        <v>4419</v>
      </c>
      <c r="B121" t="str">
        <f t="shared" si="2"/>
        <v>min03-P4</v>
      </c>
      <c r="C121" t="str">
        <f t="shared" si="3"/>
        <v>min03-P4-R7_UNION TEMPORAL COINPA</v>
      </c>
      <c r="D121" s="27" t="s">
        <v>3514</v>
      </c>
      <c r="E121" t="s">
        <v>3090</v>
      </c>
      <c r="F121" t="s">
        <v>190</v>
      </c>
      <c r="G121" s="58">
        <v>309757.99095000001</v>
      </c>
      <c r="H121" s="114">
        <v>1</v>
      </c>
      <c r="I121">
        <v>1</v>
      </c>
      <c r="J121">
        <v>3000</v>
      </c>
      <c r="K121" t="s">
        <v>3116</v>
      </c>
      <c r="L121" t="s">
        <v>3112</v>
      </c>
      <c r="M121" t="s">
        <v>4229</v>
      </c>
    </row>
    <row r="122" spans="1:13">
      <c r="A122" t="s">
        <v>4420</v>
      </c>
      <c r="B122" t="str">
        <f t="shared" si="2"/>
        <v>min03-P4</v>
      </c>
      <c r="C122" t="str">
        <f t="shared" si="3"/>
        <v>min03-P4-R7_UNION TEMPORAL COINPA</v>
      </c>
      <c r="D122" s="27" t="s">
        <v>3514</v>
      </c>
      <c r="E122" t="s">
        <v>3090</v>
      </c>
      <c r="F122" t="s">
        <v>190</v>
      </c>
      <c r="G122" s="58">
        <v>301543.5528</v>
      </c>
      <c r="H122" s="114">
        <v>1</v>
      </c>
      <c r="I122">
        <v>3001</v>
      </c>
      <c r="J122">
        <v>10000</v>
      </c>
      <c r="K122" t="s">
        <v>3116</v>
      </c>
      <c r="L122" t="s">
        <v>3112</v>
      </c>
      <c r="M122" t="s">
        <v>4229</v>
      </c>
    </row>
    <row r="123" spans="1:13">
      <c r="A123" t="s">
        <v>4421</v>
      </c>
      <c r="B123" t="str">
        <f t="shared" si="2"/>
        <v>min03-P4</v>
      </c>
      <c r="C123" t="str">
        <f t="shared" si="3"/>
        <v>min03-P4-R7_UNION TEMPORAL COINPA</v>
      </c>
      <c r="D123" s="27" t="s">
        <v>3514</v>
      </c>
      <c r="E123" t="s">
        <v>3090</v>
      </c>
      <c r="F123" t="s">
        <v>190</v>
      </c>
      <c r="G123" s="58">
        <v>293209.245</v>
      </c>
      <c r="H123" s="114">
        <v>1</v>
      </c>
      <c r="I123">
        <v>10001</v>
      </c>
      <c r="J123">
        <v>999999</v>
      </c>
      <c r="K123" t="s">
        <v>3116</v>
      </c>
      <c r="L123" t="s">
        <v>3112</v>
      </c>
      <c r="M123" t="s">
        <v>4229</v>
      </c>
    </row>
    <row r="124" spans="1:13">
      <c r="A124" t="s">
        <v>4422</v>
      </c>
      <c r="B124" t="str">
        <f t="shared" si="2"/>
        <v>min03-P4</v>
      </c>
      <c r="C124" t="str">
        <f t="shared" si="3"/>
        <v>min03-P4-R7_BACET GROUP S.A.S.</v>
      </c>
      <c r="D124" s="27" t="s">
        <v>3514</v>
      </c>
      <c r="E124" t="s">
        <v>4166</v>
      </c>
      <c r="F124" t="s">
        <v>190</v>
      </c>
      <c r="G124" s="58">
        <v>230311.35</v>
      </c>
      <c r="H124" s="114">
        <v>1</v>
      </c>
      <c r="I124">
        <v>1</v>
      </c>
      <c r="J124">
        <v>3000</v>
      </c>
      <c r="K124" t="s">
        <v>3116</v>
      </c>
      <c r="L124" t="s">
        <v>3112</v>
      </c>
      <c r="M124" t="s">
        <v>4229</v>
      </c>
    </row>
    <row r="125" spans="1:13">
      <c r="A125" t="s">
        <v>4423</v>
      </c>
      <c r="B125" t="str">
        <f t="shared" si="2"/>
        <v>min03-P4</v>
      </c>
      <c r="C125" t="str">
        <f t="shared" si="3"/>
        <v>min03-P4-R7_BACET GROUP S.A.S.</v>
      </c>
      <c r="D125" s="27" t="s">
        <v>3514</v>
      </c>
      <c r="E125" t="s">
        <v>4166</v>
      </c>
      <c r="F125" t="s">
        <v>190</v>
      </c>
      <c r="G125" s="58">
        <v>217516.27499999999</v>
      </c>
      <c r="H125" s="114">
        <v>1</v>
      </c>
      <c r="I125">
        <v>3001</v>
      </c>
      <c r="J125">
        <v>10000</v>
      </c>
      <c r="K125" t="s">
        <v>3116</v>
      </c>
      <c r="L125" t="s">
        <v>3112</v>
      </c>
      <c r="M125" t="s">
        <v>4229</v>
      </c>
    </row>
    <row r="126" spans="1:13">
      <c r="A126" t="s">
        <v>4424</v>
      </c>
      <c r="B126" t="str">
        <f t="shared" si="2"/>
        <v>min03-P4</v>
      </c>
      <c r="C126" t="str">
        <f t="shared" si="3"/>
        <v>min03-P4-R7_BACET GROUP S.A.S.</v>
      </c>
      <c r="D126" s="27" t="s">
        <v>3514</v>
      </c>
      <c r="E126" t="s">
        <v>4166</v>
      </c>
      <c r="F126" t="s">
        <v>190</v>
      </c>
      <c r="G126" s="58">
        <v>191926.125</v>
      </c>
      <c r="H126" s="114">
        <v>1</v>
      </c>
      <c r="I126">
        <v>10001</v>
      </c>
      <c r="J126">
        <v>999999</v>
      </c>
      <c r="K126" t="s">
        <v>3116</v>
      </c>
      <c r="L126" t="s">
        <v>3112</v>
      </c>
      <c r="M126" t="s">
        <v>4229</v>
      </c>
    </row>
    <row r="127" spans="1:13">
      <c r="A127" t="s">
        <v>4425</v>
      </c>
      <c r="B127" t="str">
        <f t="shared" si="2"/>
        <v>min03-P4</v>
      </c>
      <c r="C127" t="str">
        <f t="shared" si="3"/>
        <v>min03-P4-R7_UT SOLUCIONES ANC</v>
      </c>
      <c r="D127" s="27" t="s">
        <v>3514</v>
      </c>
      <c r="E127" t="s">
        <v>3091</v>
      </c>
      <c r="F127" t="s">
        <v>190</v>
      </c>
      <c r="G127" s="58">
        <v>228964.5</v>
      </c>
      <c r="H127" s="114">
        <v>1</v>
      </c>
      <c r="I127">
        <v>1</v>
      </c>
      <c r="J127">
        <v>3000</v>
      </c>
      <c r="K127" t="s">
        <v>3116</v>
      </c>
      <c r="L127" t="s">
        <v>3112</v>
      </c>
      <c r="M127" t="s">
        <v>4229</v>
      </c>
    </row>
    <row r="128" spans="1:13">
      <c r="A128" t="s">
        <v>4426</v>
      </c>
      <c r="B128" t="str">
        <f t="shared" si="2"/>
        <v>min03-P4</v>
      </c>
      <c r="C128" t="str">
        <f t="shared" si="3"/>
        <v>min03-P4-R7_UT SOLUCIONES ANC</v>
      </c>
      <c r="D128" s="27" t="s">
        <v>3514</v>
      </c>
      <c r="E128" t="s">
        <v>3091</v>
      </c>
      <c r="F128" t="s">
        <v>190</v>
      </c>
      <c r="G128" s="58">
        <v>227617.65</v>
      </c>
      <c r="H128" s="114">
        <v>1</v>
      </c>
      <c r="I128">
        <v>3001</v>
      </c>
      <c r="J128">
        <v>10000</v>
      </c>
      <c r="K128" t="s">
        <v>3116</v>
      </c>
      <c r="L128" t="s">
        <v>3112</v>
      </c>
      <c r="M128" t="s">
        <v>4229</v>
      </c>
    </row>
    <row r="129" spans="1:14">
      <c r="A129" t="s">
        <v>4427</v>
      </c>
      <c r="B129" t="str">
        <f t="shared" si="2"/>
        <v>min03-P4</v>
      </c>
      <c r="C129" t="str">
        <f t="shared" si="3"/>
        <v>min03-P4-R7_UT SOLUCIONES ANC</v>
      </c>
      <c r="D129" s="27" t="s">
        <v>3514</v>
      </c>
      <c r="E129" t="s">
        <v>3091</v>
      </c>
      <c r="F129" t="s">
        <v>190</v>
      </c>
      <c r="G129" s="58">
        <v>226270.8</v>
      </c>
      <c r="H129" s="114">
        <v>1</v>
      </c>
      <c r="I129">
        <v>10001</v>
      </c>
      <c r="J129">
        <v>999999</v>
      </c>
      <c r="K129" t="s">
        <v>3116</v>
      </c>
      <c r="L129" t="s">
        <v>3112</v>
      </c>
      <c r="M129" t="s">
        <v>4229</v>
      </c>
    </row>
    <row r="130" spans="1:14">
      <c r="A130" t="s">
        <v>4428</v>
      </c>
      <c r="B130" t="str">
        <f t="shared" si="2"/>
        <v>min03-P4</v>
      </c>
      <c r="C130" t="str">
        <f t="shared" si="3"/>
        <v>min03-P4-R7_UT CALZADO BSB</v>
      </c>
      <c r="D130" s="27" t="s">
        <v>3514</v>
      </c>
      <c r="E130" t="s">
        <v>3087</v>
      </c>
      <c r="F130" t="s">
        <v>190</v>
      </c>
      <c r="G130" s="58">
        <v>215496</v>
      </c>
      <c r="H130" s="114">
        <v>1</v>
      </c>
      <c r="I130">
        <v>1</v>
      </c>
      <c r="J130">
        <v>3000</v>
      </c>
      <c r="K130" t="s">
        <v>3116</v>
      </c>
      <c r="L130" t="s">
        <v>3112</v>
      </c>
      <c r="M130" t="s">
        <v>4229</v>
      </c>
    </row>
    <row r="131" spans="1:14">
      <c r="A131" t="s">
        <v>4429</v>
      </c>
      <c r="B131" t="str">
        <f t="shared" ref="B131:B194" si="4">+LEFT(D131,LEN(D131)-3)</f>
        <v>min03-P4</v>
      </c>
      <c r="C131" t="str">
        <f t="shared" ref="C131:C194" si="5">+D131&amp;"_"&amp;E131</f>
        <v>min03-P4-R7_UT CALZADO BSB</v>
      </c>
      <c r="D131" s="27" t="s">
        <v>3514</v>
      </c>
      <c r="E131" t="s">
        <v>3087</v>
      </c>
      <c r="F131" t="s">
        <v>190</v>
      </c>
      <c r="G131" s="58">
        <v>209031.12</v>
      </c>
      <c r="H131" s="114">
        <v>1</v>
      </c>
      <c r="I131">
        <v>3001</v>
      </c>
      <c r="J131">
        <v>10000</v>
      </c>
      <c r="K131" t="s">
        <v>3116</v>
      </c>
      <c r="L131" t="s">
        <v>3112</v>
      </c>
      <c r="M131" t="s">
        <v>4229</v>
      </c>
    </row>
    <row r="132" spans="1:14">
      <c r="A132" t="s">
        <v>4430</v>
      </c>
      <c r="B132" t="str">
        <f t="shared" si="4"/>
        <v>min03-P4</v>
      </c>
      <c r="C132" t="str">
        <f t="shared" si="5"/>
        <v>min03-P4-R7_UT CALZADO BSB</v>
      </c>
      <c r="D132" s="27" t="s">
        <v>3514</v>
      </c>
      <c r="E132" t="s">
        <v>3087</v>
      </c>
      <c r="F132" t="s">
        <v>190</v>
      </c>
      <c r="G132" s="58">
        <v>202760.18640000001</v>
      </c>
      <c r="H132" s="114">
        <v>1</v>
      </c>
      <c r="I132">
        <v>10001</v>
      </c>
      <c r="J132">
        <v>999999</v>
      </c>
      <c r="K132" t="s">
        <v>3116</v>
      </c>
      <c r="L132" t="s">
        <v>3112</v>
      </c>
      <c r="M132" t="s">
        <v>4229</v>
      </c>
    </row>
    <row r="133" spans="1:14">
      <c r="A133" t="s">
        <v>4431</v>
      </c>
      <c r="B133" t="str">
        <f t="shared" si="4"/>
        <v>min03-P4</v>
      </c>
      <c r="C133" t="str">
        <f t="shared" si="5"/>
        <v>min03-P4-R7_UT APEX SHOES +</v>
      </c>
      <c r="D133" s="27" t="s">
        <v>3514</v>
      </c>
      <c r="E133" t="s">
        <v>3088</v>
      </c>
      <c r="F133" t="s">
        <v>190</v>
      </c>
      <c r="G133" s="58">
        <v>208761.75</v>
      </c>
      <c r="H133" s="114">
        <v>0</v>
      </c>
      <c r="I133">
        <v>1</v>
      </c>
      <c r="J133">
        <v>3000</v>
      </c>
      <c r="K133" t="s">
        <v>3116</v>
      </c>
      <c r="L133" t="s">
        <v>3112</v>
      </c>
      <c r="M133" t="s">
        <v>4229</v>
      </c>
      <c r="N133" t="s">
        <v>8685</v>
      </c>
    </row>
    <row r="134" spans="1:14">
      <c r="A134" t="s">
        <v>4432</v>
      </c>
      <c r="B134" t="str">
        <f t="shared" si="4"/>
        <v>min03-P4</v>
      </c>
      <c r="C134" t="str">
        <f t="shared" si="5"/>
        <v>min03-P4-R7_UT APEX SHOES +</v>
      </c>
      <c r="D134" s="27" t="s">
        <v>3514</v>
      </c>
      <c r="E134" t="s">
        <v>3088</v>
      </c>
      <c r="F134" t="s">
        <v>190</v>
      </c>
      <c r="G134" s="58">
        <v>205394.625</v>
      </c>
      <c r="H134" s="114">
        <v>0</v>
      </c>
      <c r="I134">
        <v>3001</v>
      </c>
      <c r="J134">
        <v>10000</v>
      </c>
      <c r="K134" t="s">
        <v>3116</v>
      </c>
      <c r="L134" t="s">
        <v>3112</v>
      </c>
      <c r="M134" t="s">
        <v>4229</v>
      </c>
      <c r="N134" t="s">
        <v>8685</v>
      </c>
    </row>
    <row r="135" spans="1:14">
      <c r="A135" t="s">
        <v>4433</v>
      </c>
      <c r="B135" t="str">
        <f t="shared" si="4"/>
        <v>min03-P4</v>
      </c>
      <c r="C135" t="str">
        <f t="shared" si="5"/>
        <v>min03-P4-R7_UT APEX SHOES +</v>
      </c>
      <c r="D135" s="27" t="s">
        <v>3514</v>
      </c>
      <c r="E135" t="s">
        <v>3088</v>
      </c>
      <c r="F135" t="s">
        <v>190</v>
      </c>
      <c r="G135" s="58">
        <v>202027.5</v>
      </c>
      <c r="H135" s="114">
        <v>0</v>
      </c>
      <c r="I135">
        <v>10001</v>
      </c>
      <c r="J135">
        <v>999999</v>
      </c>
      <c r="K135" t="s">
        <v>3116</v>
      </c>
      <c r="L135" t="s">
        <v>3112</v>
      </c>
      <c r="M135" t="s">
        <v>4229</v>
      </c>
      <c r="N135" t="s">
        <v>8685</v>
      </c>
    </row>
    <row r="136" spans="1:14">
      <c r="A136" t="s">
        <v>4434</v>
      </c>
      <c r="B136" t="str">
        <f t="shared" si="4"/>
        <v>min03-P4</v>
      </c>
      <c r="C136" t="str">
        <f t="shared" si="5"/>
        <v>min03-P4-R7_INVERSIONES SARHEM DE COLOMBIA S.A.S.</v>
      </c>
      <c r="D136" s="27" t="s">
        <v>3514</v>
      </c>
      <c r="E136" t="s">
        <v>4168</v>
      </c>
      <c r="F136" t="s">
        <v>190</v>
      </c>
      <c r="G136" s="58">
        <v>226270.8</v>
      </c>
      <c r="H136" s="114">
        <v>1</v>
      </c>
      <c r="I136">
        <v>1</v>
      </c>
      <c r="J136">
        <v>3000</v>
      </c>
      <c r="K136" t="s">
        <v>3116</v>
      </c>
      <c r="L136" t="s">
        <v>3112</v>
      </c>
      <c r="M136" t="s">
        <v>4229</v>
      </c>
    </row>
    <row r="137" spans="1:14">
      <c r="A137" t="s">
        <v>4435</v>
      </c>
      <c r="B137" t="str">
        <f t="shared" si="4"/>
        <v>min03-P4</v>
      </c>
      <c r="C137" t="str">
        <f t="shared" si="5"/>
        <v>min03-P4-R7_INVERSIONES SARHEM DE COLOMBIA S.A.S.</v>
      </c>
      <c r="D137" s="27" t="s">
        <v>3514</v>
      </c>
      <c r="E137" t="s">
        <v>4168</v>
      </c>
      <c r="F137" t="s">
        <v>190</v>
      </c>
      <c r="G137" s="58">
        <v>223577.1</v>
      </c>
      <c r="H137" s="114">
        <v>1</v>
      </c>
      <c r="I137">
        <v>3001</v>
      </c>
      <c r="J137">
        <v>10000</v>
      </c>
      <c r="K137" t="s">
        <v>3116</v>
      </c>
      <c r="L137" t="s">
        <v>3112</v>
      </c>
      <c r="M137" t="s">
        <v>4229</v>
      </c>
    </row>
    <row r="138" spans="1:14">
      <c r="A138" t="s">
        <v>4436</v>
      </c>
      <c r="B138" t="str">
        <f t="shared" si="4"/>
        <v>min03-P4</v>
      </c>
      <c r="C138" t="str">
        <f t="shared" si="5"/>
        <v>min03-P4-R7_INVERSIONES SARHEM DE COLOMBIA S.A.S.</v>
      </c>
      <c r="D138" s="27" t="s">
        <v>3514</v>
      </c>
      <c r="E138" t="s">
        <v>4168</v>
      </c>
      <c r="F138" t="s">
        <v>190</v>
      </c>
      <c r="G138" s="58">
        <v>220883.4</v>
      </c>
      <c r="H138" s="114">
        <v>1</v>
      </c>
      <c r="I138">
        <v>10001</v>
      </c>
      <c r="J138">
        <v>999999</v>
      </c>
      <c r="K138" t="s">
        <v>3116</v>
      </c>
      <c r="L138" t="s">
        <v>3112</v>
      </c>
      <c r="M138" t="s">
        <v>4229</v>
      </c>
    </row>
    <row r="139" spans="1:14">
      <c r="A139" t="s">
        <v>4437</v>
      </c>
      <c r="B139" t="str">
        <f t="shared" si="4"/>
        <v>min03-P5</v>
      </c>
      <c r="C139" t="str">
        <f t="shared" si="5"/>
        <v>min03-P5-R1_CARDINN SAS</v>
      </c>
      <c r="D139" s="27" t="s">
        <v>3515</v>
      </c>
      <c r="E139" t="s">
        <v>4169</v>
      </c>
      <c r="F139" t="s">
        <v>190</v>
      </c>
      <c r="G139" s="58">
        <v>223442.41500000001</v>
      </c>
      <c r="H139" s="114">
        <v>1</v>
      </c>
      <c r="I139">
        <v>1</v>
      </c>
      <c r="J139">
        <v>3000</v>
      </c>
      <c r="K139" t="s">
        <v>3116</v>
      </c>
      <c r="L139" t="s">
        <v>3108</v>
      </c>
      <c r="M139" t="s">
        <v>4230</v>
      </c>
    </row>
    <row r="140" spans="1:14">
      <c r="A140" t="s">
        <v>4438</v>
      </c>
      <c r="B140" t="str">
        <f t="shared" si="4"/>
        <v>min03-P5</v>
      </c>
      <c r="C140" t="str">
        <f t="shared" si="5"/>
        <v>min03-P5-R1_CARDINN SAS</v>
      </c>
      <c r="D140" s="27" t="s">
        <v>3515</v>
      </c>
      <c r="E140" t="s">
        <v>4169</v>
      </c>
      <c r="F140" t="s">
        <v>190</v>
      </c>
      <c r="G140" s="58">
        <v>209973.91500000001</v>
      </c>
      <c r="H140" s="114">
        <v>1</v>
      </c>
      <c r="I140">
        <v>3001</v>
      </c>
      <c r="J140">
        <v>10000</v>
      </c>
      <c r="K140" t="s">
        <v>3116</v>
      </c>
      <c r="L140" t="s">
        <v>3108</v>
      </c>
      <c r="M140" t="s">
        <v>4230</v>
      </c>
    </row>
    <row r="141" spans="1:14">
      <c r="A141" t="s">
        <v>4439</v>
      </c>
      <c r="B141" t="str">
        <f t="shared" si="4"/>
        <v>min03-P5</v>
      </c>
      <c r="C141" t="str">
        <f t="shared" si="5"/>
        <v>min03-P5-R1_CARDINN SAS</v>
      </c>
      <c r="D141" s="27" t="s">
        <v>3515</v>
      </c>
      <c r="E141" t="s">
        <v>4169</v>
      </c>
      <c r="F141" t="s">
        <v>190</v>
      </c>
      <c r="G141" s="58">
        <v>196505.41500000001</v>
      </c>
      <c r="H141" s="114">
        <v>1</v>
      </c>
      <c r="I141">
        <v>10001</v>
      </c>
      <c r="J141">
        <v>999999</v>
      </c>
      <c r="K141" t="s">
        <v>3116</v>
      </c>
      <c r="L141" t="s">
        <v>3108</v>
      </c>
      <c r="M141" t="s">
        <v>4230</v>
      </c>
    </row>
    <row r="142" spans="1:14">
      <c r="A142" t="s">
        <v>4440</v>
      </c>
      <c r="B142" t="str">
        <f t="shared" si="4"/>
        <v>min03-P5</v>
      </c>
      <c r="C142" t="str">
        <f t="shared" si="5"/>
        <v>min03-P5-R1_UNION TEMPORAL DOTACALZADO 2024</v>
      </c>
      <c r="D142" s="27" t="s">
        <v>3515</v>
      </c>
      <c r="E142" t="s">
        <v>4165</v>
      </c>
      <c r="F142" t="s">
        <v>190</v>
      </c>
      <c r="G142" s="58">
        <v>148153.5</v>
      </c>
      <c r="H142" s="114">
        <v>1</v>
      </c>
      <c r="I142">
        <v>1</v>
      </c>
      <c r="J142">
        <v>3000</v>
      </c>
      <c r="K142" t="s">
        <v>3116</v>
      </c>
      <c r="L142" t="s">
        <v>3108</v>
      </c>
      <c r="M142" t="s">
        <v>4230</v>
      </c>
    </row>
    <row r="143" spans="1:14">
      <c r="A143" t="s">
        <v>4441</v>
      </c>
      <c r="B143" t="str">
        <f t="shared" si="4"/>
        <v>min03-P5</v>
      </c>
      <c r="C143" t="str">
        <f t="shared" si="5"/>
        <v>min03-P5-R1_UNION TEMPORAL DOTACALZADO 2024</v>
      </c>
      <c r="D143" s="27" t="s">
        <v>3515</v>
      </c>
      <c r="E143" t="s">
        <v>4165</v>
      </c>
      <c r="F143" t="s">
        <v>190</v>
      </c>
      <c r="G143" s="58">
        <v>141419.25</v>
      </c>
      <c r="H143" s="114">
        <v>1</v>
      </c>
      <c r="I143">
        <v>3001</v>
      </c>
      <c r="J143">
        <v>10000</v>
      </c>
      <c r="K143" t="s">
        <v>3116</v>
      </c>
      <c r="L143" t="s">
        <v>3108</v>
      </c>
      <c r="M143" t="s">
        <v>4230</v>
      </c>
    </row>
    <row r="144" spans="1:14">
      <c r="A144" t="s">
        <v>4442</v>
      </c>
      <c r="B144" t="str">
        <f t="shared" si="4"/>
        <v>min03-P5</v>
      </c>
      <c r="C144" t="str">
        <f t="shared" si="5"/>
        <v>min03-P5-R1_UNION TEMPORAL DOTACALZADO 2024</v>
      </c>
      <c r="D144" s="27" t="s">
        <v>3515</v>
      </c>
      <c r="E144" t="s">
        <v>4165</v>
      </c>
      <c r="F144" t="s">
        <v>190</v>
      </c>
      <c r="G144" s="58">
        <v>134685</v>
      </c>
      <c r="H144" s="114">
        <v>1</v>
      </c>
      <c r="I144">
        <v>10001</v>
      </c>
      <c r="J144">
        <v>999999</v>
      </c>
      <c r="K144" t="s">
        <v>3116</v>
      </c>
      <c r="L144" t="s">
        <v>3108</v>
      </c>
      <c r="M144" t="s">
        <v>4230</v>
      </c>
    </row>
    <row r="145" spans="1:13">
      <c r="A145" t="s">
        <v>4443</v>
      </c>
      <c r="B145" t="str">
        <f t="shared" si="4"/>
        <v>min03-P5</v>
      </c>
      <c r="C145" t="str">
        <f t="shared" si="5"/>
        <v>min03-P5-R1_UT MARSAM INTE RAMERICANA</v>
      </c>
      <c r="D145" s="27" t="s">
        <v>3515</v>
      </c>
      <c r="E145" t="s">
        <v>4160</v>
      </c>
      <c r="F145" t="s">
        <v>190</v>
      </c>
      <c r="G145" s="58">
        <v>117318.55764705874</v>
      </c>
      <c r="H145" s="114">
        <v>1</v>
      </c>
      <c r="I145">
        <v>1</v>
      </c>
      <c r="J145">
        <v>3000</v>
      </c>
      <c r="K145" t="s">
        <v>3116</v>
      </c>
      <c r="L145" t="s">
        <v>3108</v>
      </c>
      <c r="M145" t="s">
        <v>4230</v>
      </c>
    </row>
    <row r="146" spans="1:13">
      <c r="A146" t="s">
        <v>4444</v>
      </c>
      <c r="B146" t="str">
        <f t="shared" si="4"/>
        <v>min03-P5</v>
      </c>
      <c r="C146" t="str">
        <f t="shared" si="5"/>
        <v>min03-P5-R1_UT MARSAM INTE RAMERICANA</v>
      </c>
      <c r="D146" s="27" t="s">
        <v>3515</v>
      </c>
      <c r="E146" t="s">
        <v>4160</v>
      </c>
      <c r="F146" t="s">
        <v>190</v>
      </c>
      <c r="G146" s="58">
        <v>116145.3720705883</v>
      </c>
      <c r="H146" s="114">
        <v>1</v>
      </c>
      <c r="I146">
        <v>3001</v>
      </c>
      <c r="J146">
        <v>10000</v>
      </c>
      <c r="K146" t="s">
        <v>3116</v>
      </c>
      <c r="L146" t="s">
        <v>3108</v>
      </c>
      <c r="M146" t="s">
        <v>4230</v>
      </c>
    </row>
    <row r="147" spans="1:13">
      <c r="A147" t="s">
        <v>4445</v>
      </c>
      <c r="B147" t="str">
        <f t="shared" si="4"/>
        <v>min03-P5</v>
      </c>
      <c r="C147" t="str">
        <f t="shared" si="5"/>
        <v>min03-P5-R1_UT MARSAM INTE RAMERICANA</v>
      </c>
      <c r="D147" s="27" t="s">
        <v>3515</v>
      </c>
      <c r="E147" t="s">
        <v>4160</v>
      </c>
      <c r="F147" t="s">
        <v>190</v>
      </c>
      <c r="G147" s="58">
        <v>114972.18649411757</v>
      </c>
      <c r="H147" s="114">
        <v>1</v>
      </c>
      <c r="I147">
        <v>10001</v>
      </c>
      <c r="J147">
        <v>999999</v>
      </c>
      <c r="K147" t="s">
        <v>3116</v>
      </c>
      <c r="L147" t="s">
        <v>3108</v>
      </c>
      <c r="M147" t="s">
        <v>4230</v>
      </c>
    </row>
    <row r="148" spans="1:13">
      <c r="A148" t="s">
        <v>4446</v>
      </c>
      <c r="B148" t="str">
        <f t="shared" si="4"/>
        <v>min03-P5</v>
      </c>
      <c r="C148" t="str">
        <f t="shared" si="5"/>
        <v>min03-P5-R3_UNION TEMPORAL DOTACALZADO 2024</v>
      </c>
      <c r="D148" s="27" t="s">
        <v>3516</v>
      </c>
      <c r="E148" t="s">
        <v>4165</v>
      </c>
      <c r="F148" t="s">
        <v>190</v>
      </c>
      <c r="G148" s="58">
        <v>148153.5</v>
      </c>
      <c r="H148" s="114">
        <v>1</v>
      </c>
      <c r="I148">
        <v>1</v>
      </c>
      <c r="J148">
        <v>3000</v>
      </c>
      <c r="K148" t="s">
        <v>3116</v>
      </c>
      <c r="L148" t="s">
        <v>3109</v>
      </c>
      <c r="M148" t="s">
        <v>4230</v>
      </c>
    </row>
    <row r="149" spans="1:13">
      <c r="A149" t="s">
        <v>4447</v>
      </c>
      <c r="B149" t="str">
        <f t="shared" si="4"/>
        <v>min03-P5</v>
      </c>
      <c r="C149" t="str">
        <f t="shared" si="5"/>
        <v>min03-P5-R3_UNION TEMPORAL DOTACALZADO 2024</v>
      </c>
      <c r="D149" s="27" t="s">
        <v>3516</v>
      </c>
      <c r="E149" t="s">
        <v>4165</v>
      </c>
      <c r="F149" t="s">
        <v>190</v>
      </c>
      <c r="G149" s="58">
        <v>141419.25</v>
      </c>
      <c r="H149" s="114">
        <v>1</v>
      </c>
      <c r="I149">
        <v>3001</v>
      </c>
      <c r="J149">
        <v>10000</v>
      </c>
      <c r="K149" t="s">
        <v>3116</v>
      </c>
      <c r="L149" t="s">
        <v>3109</v>
      </c>
      <c r="M149" t="s">
        <v>4230</v>
      </c>
    </row>
    <row r="150" spans="1:13">
      <c r="A150" t="s">
        <v>4448</v>
      </c>
      <c r="B150" t="str">
        <f t="shared" si="4"/>
        <v>min03-P5</v>
      </c>
      <c r="C150" t="str">
        <f t="shared" si="5"/>
        <v>min03-P5-R3_UNION TEMPORAL DOTACALZADO 2024</v>
      </c>
      <c r="D150" s="27" t="s">
        <v>3516</v>
      </c>
      <c r="E150" t="s">
        <v>4165</v>
      </c>
      <c r="F150" t="s">
        <v>190</v>
      </c>
      <c r="G150" s="58">
        <v>134685</v>
      </c>
      <c r="H150" s="114">
        <v>1</v>
      </c>
      <c r="I150">
        <v>10001</v>
      </c>
      <c r="J150">
        <v>999999</v>
      </c>
      <c r="K150" t="s">
        <v>3116</v>
      </c>
      <c r="L150" t="s">
        <v>3109</v>
      </c>
      <c r="M150" t="s">
        <v>4230</v>
      </c>
    </row>
    <row r="151" spans="1:13">
      <c r="A151" t="s">
        <v>4449</v>
      </c>
      <c r="B151" t="str">
        <f t="shared" si="4"/>
        <v>min03-P5</v>
      </c>
      <c r="C151" t="str">
        <f t="shared" si="5"/>
        <v>min03-P5-R3_UT MARSAM INTE RAMERICANA</v>
      </c>
      <c r="D151" s="27" t="s">
        <v>3516</v>
      </c>
      <c r="E151" t="s">
        <v>4160</v>
      </c>
      <c r="F151" t="s">
        <v>190</v>
      </c>
      <c r="G151" s="58">
        <v>117318.55764705883</v>
      </c>
      <c r="H151" s="114">
        <v>1</v>
      </c>
      <c r="I151">
        <v>1</v>
      </c>
      <c r="J151">
        <v>3000</v>
      </c>
      <c r="K151" t="s">
        <v>3116</v>
      </c>
      <c r="L151" t="s">
        <v>3109</v>
      </c>
      <c r="M151" t="s">
        <v>4230</v>
      </c>
    </row>
    <row r="152" spans="1:13">
      <c r="A152" t="s">
        <v>4450</v>
      </c>
      <c r="B152" t="str">
        <f t="shared" si="4"/>
        <v>min03-P5</v>
      </c>
      <c r="C152" t="str">
        <f t="shared" si="5"/>
        <v>min03-P5-R3_UT MARSAM INTE RAMERICANA</v>
      </c>
      <c r="D152" s="27" t="s">
        <v>3516</v>
      </c>
      <c r="E152" t="s">
        <v>4160</v>
      </c>
      <c r="F152" t="s">
        <v>190</v>
      </c>
      <c r="G152" s="58">
        <v>116145.3720705883</v>
      </c>
      <c r="H152" s="114">
        <v>1</v>
      </c>
      <c r="I152">
        <v>3001</v>
      </c>
      <c r="J152">
        <v>10000</v>
      </c>
      <c r="K152" t="s">
        <v>3116</v>
      </c>
      <c r="L152" t="s">
        <v>3109</v>
      </c>
      <c r="M152" t="s">
        <v>4230</v>
      </c>
    </row>
    <row r="153" spans="1:13">
      <c r="A153" t="s">
        <v>4451</v>
      </c>
      <c r="B153" t="str">
        <f t="shared" si="4"/>
        <v>min03-P5</v>
      </c>
      <c r="C153" t="str">
        <f t="shared" si="5"/>
        <v>min03-P5-R3_UT MARSAM INTE RAMERICANA</v>
      </c>
      <c r="D153" s="27" t="s">
        <v>3516</v>
      </c>
      <c r="E153" t="s">
        <v>4160</v>
      </c>
      <c r="F153" t="s">
        <v>190</v>
      </c>
      <c r="G153" s="58">
        <v>114972.18649411757</v>
      </c>
      <c r="H153" s="114">
        <v>1</v>
      </c>
      <c r="I153">
        <v>10001</v>
      </c>
      <c r="J153">
        <v>999999</v>
      </c>
      <c r="K153" t="s">
        <v>3116</v>
      </c>
      <c r="L153" t="s">
        <v>3109</v>
      </c>
      <c r="M153" t="s">
        <v>4230</v>
      </c>
    </row>
    <row r="154" spans="1:13">
      <c r="A154" t="s">
        <v>4452</v>
      </c>
      <c r="B154" t="str">
        <f t="shared" si="4"/>
        <v>min03-P5</v>
      </c>
      <c r="C154" t="str">
        <f t="shared" si="5"/>
        <v>min03-P5-R4_UNION TEMPORAL DOTACALZADO 2024</v>
      </c>
      <c r="D154" s="27" t="s">
        <v>3517</v>
      </c>
      <c r="E154" t="s">
        <v>4165</v>
      </c>
      <c r="F154" t="s">
        <v>190</v>
      </c>
      <c r="G154" s="58">
        <v>148153.5</v>
      </c>
      <c r="H154" s="114">
        <v>1</v>
      </c>
      <c r="I154">
        <v>1</v>
      </c>
      <c r="J154">
        <v>3000</v>
      </c>
      <c r="K154" t="s">
        <v>3116</v>
      </c>
      <c r="L154" t="s">
        <v>3113</v>
      </c>
      <c r="M154" t="s">
        <v>4230</v>
      </c>
    </row>
    <row r="155" spans="1:13">
      <c r="A155" t="s">
        <v>4453</v>
      </c>
      <c r="B155" t="str">
        <f t="shared" si="4"/>
        <v>min03-P5</v>
      </c>
      <c r="C155" t="str">
        <f t="shared" si="5"/>
        <v>min03-P5-R4_UNION TEMPORAL DOTACALZADO 2024</v>
      </c>
      <c r="D155" s="27" t="s">
        <v>3517</v>
      </c>
      <c r="E155" t="s">
        <v>4165</v>
      </c>
      <c r="F155" t="s">
        <v>190</v>
      </c>
      <c r="G155" s="58">
        <v>141419.25</v>
      </c>
      <c r="H155" s="114">
        <v>1</v>
      </c>
      <c r="I155">
        <v>3001</v>
      </c>
      <c r="J155">
        <v>10000</v>
      </c>
      <c r="K155" t="s">
        <v>3116</v>
      </c>
      <c r="L155" t="s">
        <v>3113</v>
      </c>
      <c r="M155" t="s">
        <v>4230</v>
      </c>
    </row>
    <row r="156" spans="1:13">
      <c r="A156" t="s">
        <v>4454</v>
      </c>
      <c r="B156" t="str">
        <f t="shared" si="4"/>
        <v>min03-P5</v>
      </c>
      <c r="C156" t="str">
        <f t="shared" si="5"/>
        <v>min03-P5-R4_UNION TEMPORAL DOTACALZADO 2024</v>
      </c>
      <c r="D156" s="27" t="s">
        <v>3517</v>
      </c>
      <c r="E156" t="s">
        <v>4165</v>
      </c>
      <c r="F156" t="s">
        <v>190</v>
      </c>
      <c r="G156" s="58">
        <v>134685</v>
      </c>
      <c r="H156" s="114">
        <v>1</v>
      </c>
      <c r="I156">
        <v>10001</v>
      </c>
      <c r="J156">
        <v>999999</v>
      </c>
      <c r="K156" t="s">
        <v>3116</v>
      </c>
      <c r="L156" t="s">
        <v>3113</v>
      </c>
      <c r="M156" t="s">
        <v>4230</v>
      </c>
    </row>
    <row r="157" spans="1:13">
      <c r="A157" t="s">
        <v>4455</v>
      </c>
      <c r="B157" t="str">
        <f t="shared" si="4"/>
        <v>min03-P5</v>
      </c>
      <c r="C157" t="str">
        <f t="shared" si="5"/>
        <v>min03-P5-R4_ML SUMINISTROS Y SOLUCIONES SAS</v>
      </c>
      <c r="D157" s="27" t="s">
        <v>3517</v>
      </c>
      <c r="E157" t="s">
        <v>4170</v>
      </c>
      <c r="F157" t="s">
        <v>190</v>
      </c>
      <c r="G157" s="58">
        <v>143116.28099999999</v>
      </c>
      <c r="H157" s="114">
        <v>1</v>
      </c>
      <c r="I157">
        <v>1</v>
      </c>
      <c r="J157">
        <v>3000</v>
      </c>
      <c r="K157" t="s">
        <v>3116</v>
      </c>
      <c r="L157" t="s">
        <v>3113</v>
      </c>
      <c r="M157" t="s">
        <v>4230</v>
      </c>
    </row>
    <row r="158" spans="1:13">
      <c r="A158" t="s">
        <v>4456</v>
      </c>
      <c r="B158" t="str">
        <f t="shared" si="4"/>
        <v>min03-P5</v>
      </c>
      <c r="C158" t="str">
        <f t="shared" si="5"/>
        <v>min03-P5-R4_ML SUMINISTROS Y SOLUCIONES SAS</v>
      </c>
      <c r="D158" s="27" t="s">
        <v>3517</v>
      </c>
      <c r="E158" t="s">
        <v>4170</v>
      </c>
      <c r="F158" t="s">
        <v>190</v>
      </c>
      <c r="G158" s="58">
        <v>141684.57944999999</v>
      </c>
      <c r="H158" s="114">
        <v>1</v>
      </c>
      <c r="I158">
        <v>3001</v>
      </c>
      <c r="J158">
        <v>10000</v>
      </c>
      <c r="K158" t="s">
        <v>3116</v>
      </c>
      <c r="L158" t="s">
        <v>3113</v>
      </c>
      <c r="M158" t="s">
        <v>4230</v>
      </c>
    </row>
    <row r="159" spans="1:13">
      <c r="A159" t="s">
        <v>4457</v>
      </c>
      <c r="B159" t="str">
        <f t="shared" si="4"/>
        <v>min03-P5</v>
      </c>
      <c r="C159" t="str">
        <f t="shared" si="5"/>
        <v>min03-P5-R4_ML SUMINISTROS Y SOLUCIONES SAS</v>
      </c>
      <c r="D159" s="27" t="s">
        <v>3517</v>
      </c>
      <c r="E159" t="s">
        <v>4170</v>
      </c>
      <c r="F159" t="s">
        <v>190</v>
      </c>
      <c r="G159" s="58">
        <v>140267.69324999998</v>
      </c>
      <c r="H159" s="114">
        <v>1</v>
      </c>
      <c r="I159">
        <v>10001</v>
      </c>
      <c r="J159">
        <v>999999</v>
      </c>
      <c r="K159" t="s">
        <v>3116</v>
      </c>
      <c r="L159" t="s">
        <v>3113</v>
      </c>
      <c r="M159" t="s">
        <v>4230</v>
      </c>
    </row>
    <row r="160" spans="1:13">
      <c r="A160" t="s">
        <v>4458</v>
      </c>
      <c r="B160" t="str">
        <f t="shared" si="4"/>
        <v>min03-P5</v>
      </c>
      <c r="C160" t="str">
        <f t="shared" si="5"/>
        <v>min03-P5-R4_UT MARSAM INTE RAMERICANA</v>
      </c>
      <c r="D160" s="27" t="s">
        <v>3517</v>
      </c>
      <c r="E160" t="s">
        <v>4160</v>
      </c>
      <c r="F160" t="s">
        <v>190</v>
      </c>
      <c r="G160" s="58">
        <v>129050.41341176457</v>
      </c>
      <c r="H160" s="114">
        <v>1</v>
      </c>
      <c r="I160">
        <v>1</v>
      </c>
      <c r="J160">
        <v>3000</v>
      </c>
      <c r="K160" t="s">
        <v>3116</v>
      </c>
      <c r="L160" t="s">
        <v>3113</v>
      </c>
      <c r="M160" t="s">
        <v>4230</v>
      </c>
    </row>
    <row r="161" spans="1:13">
      <c r="A161" t="s">
        <v>4459</v>
      </c>
      <c r="B161" t="str">
        <f t="shared" si="4"/>
        <v>min03-P5</v>
      </c>
      <c r="C161" t="str">
        <f t="shared" si="5"/>
        <v>min03-P5-R4_UT MARSAM INTE RAMERICANA</v>
      </c>
      <c r="D161" s="27" t="s">
        <v>3517</v>
      </c>
      <c r="E161" t="s">
        <v>4160</v>
      </c>
      <c r="F161" t="s">
        <v>190</v>
      </c>
      <c r="G161" s="58">
        <v>127759.90927764701</v>
      </c>
      <c r="H161" s="114">
        <v>1</v>
      </c>
      <c r="I161">
        <v>3001</v>
      </c>
      <c r="J161">
        <v>10000</v>
      </c>
      <c r="K161" t="s">
        <v>3116</v>
      </c>
      <c r="L161" t="s">
        <v>3113</v>
      </c>
      <c r="M161" t="s">
        <v>4230</v>
      </c>
    </row>
    <row r="162" spans="1:13">
      <c r="A162" t="s">
        <v>4460</v>
      </c>
      <c r="B162" t="str">
        <f t="shared" si="4"/>
        <v>min03-P5</v>
      </c>
      <c r="C162" t="str">
        <f t="shared" si="5"/>
        <v>min03-P5-R4_UT MARSAM INTE RAMERICANA</v>
      </c>
      <c r="D162" s="27" t="s">
        <v>3517</v>
      </c>
      <c r="E162" t="s">
        <v>4160</v>
      </c>
      <c r="F162" t="s">
        <v>190</v>
      </c>
      <c r="G162" s="58">
        <v>126469.40514352929</v>
      </c>
      <c r="H162" s="114">
        <v>1</v>
      </c>
      <c r="I162">
        <v>10001</v>
      </c>
      <c r="J162">
        <v>999999</v>
      </c>
      <c r="K162" t="s">
        <v>3116</v>
      </c>
      <c r="L162" t="s">
        <v>3113</v>
      </c>
      <c r="M162" t="s">
        <v>4230</v>
      </c>
    </row>
    <row r="163" spans="1:13">
      <c r="A163" t="s">
        <v>4461</v>
      </c>
      <c r="B163" t="str">
        <f t="shared" si="4"/>
        <v>min03-P5</v>
      </c>
      <c r="C163" t="str">
        <f t="shared" si="5"/>
        <v>min03-P5-R5_UNION TEMPORAL DOTACALZADO 2024</v>
      </c>
      <c r="D163" s="27" t="s">
        <v>3518</v>
      </c>
      <c r="E163" t="s">
        <v>4165</v>
      </c>
      <c r="F163" t="s">
        <v>190</v>
      </c>
      <c r="G163" s="58">
        <v>148153.5</v>
      </c>
      <c r="H163" s="114">
        <v>1</v>
      </c>
      <c r="I163">
        <v>1</v>
      </c>
      <c r="J163">
        <v>3000</v>
      </c>
      <c r="K163" t="s">
        <v>3116</v>
      </c>
      <c r="L163" t="s">
        <v>3110</v>
      </c>
      <c r="M163" t="s">
        <v>4230</v>
      </c>
    </row>
    <row r="164" spans="1:13">
      <c r="A164" t="s">
        <v>4462</v>
      </c>
      <c r="B164" t="str">
        <f t="shared" si="4"/>
        <v>min03-P5</v>
      </c>
      <c r="C164" t="str">
        <f t="shared" si="5"/>
        <v>min03-P5-R5_UNION TEMPORAL DOTACALZADO 2024</v>
      </c>
      <c r="D164" s="27" t="s">
        <v>3518</v>
      </c>
      <c r="E164" t="s">
        <v>4165</v>
      </c>
      <c r="F164" t="s">
        <v>190</v>
      </c>
      <c r="G164" s="58">
        <v>141419.25</v>
      </c>
      <c r="H164" s="114">
        <v>1</v>
      </c>
      <c r="I164">
        <v>3001</v>
      </c>
      <c r="J164">
        <v>10000</v>
      </c>
      <c r="K164" t="s">
        <v>3116</v>
      </c>
      <c r="L164" t="s">
        <v>3110</v>
      </c>
      <c r="M164" t="s">
        <v>4230</v>
      </c>
    </row>
    <row r="165" spans="1:13">
      <c r="A165" t="s">
        <v>4463</v>
      </c>
      <c r="B165" t="str">
        <f t="shared" si="4"/>
        <v>min03-P5</v>
      </c>
      <c r="C165" t="str">
        <f t="shared" si="5"/>
        <v>min03-P5-R5_UNION TEMPORAL DOTACALZADO 2024</v>
      </c>
      <c r="D165" s="27" t="s">
        <v>3518</v>
      </c>
      <c r="E165" t="s">
        <v>4165</v>
      </c>
      <c r="F165" t="s">
        <v>190</v>
      </c>
      <c r="G165" s="58">
        <v>134685</v>
      </c>
      <c r="H165" s="114">
        <v>1</v>
      </c>
      <c r="I165">
        <v>10001</v>
      </c>
      <c r="J165">
        <v>999999</v>
      </c>
      <c r="K165" t="s">
        <v>3116</v>
      </c>
      <c r="L165" t="s">
        <v>3110</v>
      </c>
      <c r="M165" t="s">
        <v>4230</v>
      </c>
    </row>
    <row r="166" spans="1:13">
      <c r="A166" t="s">
        <v>4464</v>
      </c>
      <c r="B166" t="str">
        <f t="shared" si="4"/>
        <v>min03-P5</v>
      </c>
      <c r="C166" t="str">
        <f t="shared" si="5"/>
        <v>min03-P5-R5_ML SUMINISTROS Y SOLUCIONES SAS</v>
      </c>
      <c r="D166" s="27" t="s">
        <v>3518</v>
      </c>
      <c r="E166" t="s">
        <v>4170</v>
      </c>
      <c r="F166" t="s">
        <v>190</v>
      </c>
      <c r="G166" s="58">
        <v>143116.28099999999</v>
      </c>
      <c r="H166" s="114">
        <v>1</v>
      </c>
      <c r="I166">
        <v>1</v>
      </c>
      <c r="J166">
        <v>3000</v>
      </c>
      <c r="K166" t="s">
        <v>3116</v>
      </c>
      <c r="L166" t="s">
        <v>3110</v>
      </c>
      <c r="M166" t="s">
        <v>4230</v>
      </c>
    </row>
    <row r="167" spans="1:13">
      <c r="A167" t="s">
        <v>4465</v>
      </c>
      <c r="B167" t="str">
        <f t="shared" si="4"/>
        <v>min03-P5</v>
      </c>
      <c r="C167" t="str">
        <f t="shared" si="5"/>
        <v>min03-P5-R5_ML SUMINISTROS Y SOLUCIONES SAS</v>
      </c>
      <c r="D167" s="27" t="s">
        <v>3518</v>
      </c>
      <c r="E167" t="s">
        <v>4170</v>
      </c>
      <c r="F167" t="s">
        <v>190</v>
      </c>
      <c r="G167" s="58">
        <v>141684.57944999999</v>
      </c>
      <c r="H167" s="114">
        <v>1</v>
      </c>
      <c r="I167">
        <v>3001</v>
      </c>
      <c r="J167">
        <v>10000</v>
      </c>
      <c r="K167" t="s">
        <v>3116</v>
      </c>
      <c r="L167" t="s">
        <v>3110</v>
      </c>
      <c r="M167" t="s">
        <v>4230</v>
      </c>
    </row>
    <row r="168" spans="1:13">
      <c r="A168" t="s">
        <v>4466</v>
      </c>
      <c r="B168" t="str">
        <f t="shared" si="4"/>
        <v>min03-P5</v>
      </c>
      <c r="C168" t="str">
        <f t="shared" si="5"/>
        <v>min03-P5-R5_ML SUMINISTROS Y SOLUCIONES SAS</v>
      </c>
      <c r="D168" s="27" t="s">
        <v>3518</v>
      </c>
      <c r="E168" t="s">
        <v>4170</v>
      </c>
      <c r="F168" t="s">
        <v>190</v>
      </c>
      <c r="G168" s="58">
        <v>140267.69324999998</v>
      </c>
      <c r="H168" s="114">
        <v>1</v>
      </c>
      <c r="I168">
        <v>10001</v>
      </c>
      <c r="J168">
        <v>999999</v>
      </c>
      <c r="K168" t="s">
        <v>3116</v>
      </c>
      <c r="L168" t="s">
        <v>3110</v>
      </c>
      <c r="M168" t="s">
        <v>4230</v>
      </c>
    </row>
    <row r="169" spans="1:13">
      <c r="A169" t="s">
        <v>4467</v>
      </c>
      <c r="B169" t="str">
        <f t="shared" si="4"/>
        <v>min03-P5</v>
      </c>
      <c r="C169" t="str">
        <f t="shared" si="5"/>
        <v>min03-P5-R5_UT MARSAM INTE RAMERICANA</v>
      </c>
      <c r="D169" s="27" t="s">
        <v>3518</v>
      </c>
      <c r="E169" t="s">
        <v>4160</v>
      </c>
      <c r="F169" t="s">
        <v>190</v>
      </c>
      <c r="G169" s="58">
        <v>117318.55764705874</v>
      </c>
      <c r="H169" s="114">
        <v>1</v>
      </c>
      <c r="I169">
        <v>1</v>
      </c>
      <c r="J169">
        <v>3000</v>
      </c>
      <c r="K169" t="s">
        <v>3116</v>
      </c>
      <c r="L169" t="s">
        <v>3110</v>
      </c>
      <c r="M169" t="s">
        <v>4230</v>
      </c>
    </row>
    <row r="170" spans="1:13">
      <c r="A170" t="s">
        <v>4468</v>
      </c>
      <c r="B170" t="str">
        <f t="shared" si="4"/>
        <v>min03-P5</v>
      </c>
      <c r="C170" t="str">
        <f t="shared" si="5"/>
        <v>min03-P5-R5_UT MARSAM INTE RAMERICANA</v>
      </c>
      <c r="D170" s="27" t="s">
        <v>3518</v>
      </c>
      <c r="E170" t="s">
        <v>4160</v>
      </c>
      <c r="F170" t="s">
        <v>190</v>
      </c>
      <c r="G170" s="58">
        <v>116145.3720705883</v>
      </c>
      <c r="H170" s="114">
        <v>1</v>
      </c>
      <c r="I170">
        <v>3001</v>
      </c>
      <c r="J170">
        <v>10000</v>
      </c>
      <c r="K170" t="s">
        <v>3116</v>
      </c>
      <c r="L170" t="s">
        <v>3110</v>
      </c>
      <c r="M170" t="s">
        <v>4230</v>
      </c>
    </row>
    <row r="171" spans="1:13">
      <c r="A171" t="s">
        <v>4469</v>
      </c>
      <c r="B171" t="str">
        <f t="shared" si="4"/>
        <v>min03-P5</v>
      </c>
      <c r="C171" t="str">
        <f t="shared" si="5"/>
        <v>min03-P5-R5_UT MARSAM INTE RAMERICANA</v>
      </c>
      <c r="D171" s="27" t="s">
        <v>3518</v>
      </c>
      <c r="E171" t="s">
        <v>4160</v>
      </c>
      <c r="F171" t="s">
        <v>190</v>
      </c>
      <c r="G171" s="58">
        <v>114972.18649411757</v>
      </c>
      <c r="H171" s="114">
        <v>1</v>
      </c>
      <c r="I171">
        <v>10001</v>
      </c>
      <c r="J171">
        <v>999999</v>
      </c>
      <c r="K171" t="s">
        <v>3116</v>
      </c>
      <c r="L171" t="s">
        <v>3110</v>
      </c>
      <c r="M171" t="s">
        <v>4230</v>
      </c>
    </row>
    <row r="172" spans="1:13">
      <c r="A172" t="s">
        <v>4470</v>
      </c>
      <c r="B172" t="str">
        <f t="shared" si="4"/>
        <v>min03-P5</v>
      </c>
      <c r="C172" t="str">
        <f t="shared" si="5"/>
        <v>min03-P5-R6_CARDINN SAS</v>
      </c>
      <c r="D172" s="27" t="s">
        <v>3519</v>
      </c>
      <c r="E172" t="s">
        <v>4169</v>
      </c>
      <c r="F172" t="s">
        <v>190</v>
      </c>
      <c r="G172" s="58">
        <v>216708.16500000001</v>
      </c>
      <c r="H172" s="114">
        <v>1</v>
      </c>
      <c r="I172">
        <v>1</v>
      </c>
      <c r="J172">
        <v>3000</v>
      </c>
      <c r="K172" t="s">
        <v>3116</v>
      </c>
      <c r="L172" t="s">
        <v>3111</v>
      </c>
      <c r="M172" t="s">
        <v>4230</v>
      </c>
    </row>
    <row r="173" spans="1:13">
      <c r="A173" t="s">
        <v>4471</v>
      </c>
      <c r="B173" t="str">
        <f t="shared" si="4"/>
        <v>min03-P5</v>
      </c>
      <c r="C173" t="str">
        <f t="shared" si="5"/>
        <v>min03-P5-R6_CARDINN SAS</v>
      </c>
      <c r="D173" s="27" t="s">
        <v>3519</v>
      </c>
      <c r="E173" t="s">
        <v>4169</v>
      </c>
      <c r="F173" t="s">
        <v>190</v>
      </c>
      <c r="G173" s="58">
        <v>203239.66500000001</v>
      </c>
      <c r="H173" s="114">
        <v>1</v>
      </c>
      <c r="I173">
        <v>3001</v>
      </c>
      <c r="J173">
        <v>10000</v>
      </c>
      <c r="K173" t="s">
        <v>3116</v>
      </c>
      <c r="L173" t="s">
        <v>3111</v>
      </c>
      <c r="M173" t="s">
        <v>4230</v>
      </c>
    </row>
    <row r="174" spans="1:13">
      <c r="A174" t="s">
        <v>4472</v>
      </c>
      <c r="B174" t="str">
        <f t="shared" si="4"/>
        <v>min03-P5</v>
      </c>
      <c r="C174" t="str">
        <f t="shared" si="5"/>
        <v>min03-P5-R6_CARDINN SAS</v>
      </c>
      <c r="D174" s="27" t="s">
        <v>3519</v>
      </c>
      <c r="E174" t="s">
        <v>4169</v>
      </c>
      <c r="F174" t="s">
        <v>190</v>
      </c>
      <c r="G174" s="58">
        <v>189771.16500000001</v>
      </c>
      <c r="H174" s="114">
        <v>1</v>
      </c>
      <c r="I174">
        <v>10001</v>
      </c>
      <c r="J174">
        <v>999999</v>
      </c>
      <c r="K174" t="s">
        <v>3116</v>
      </c>
      <c r="L174" t="s">
        <v>3111</v>
      </c>
      <c r="M174" t="s">
        <v>4230</v>
      </c>
    </row>
    <row r="175" spans="1:13">
      <c r="A175" t="s">
        <v>4473</v>
      </c>
      <c r="B175" t="str">
        <f t="shared" si="4"/>
        <v>min03-P5</v>
      </c>
      <c r="C175" t="str">
        <f t="shared" si="5"/>
        <v>min03-P5-R6_UNION TEMPORAL DOTACALZADO 2024</v>
      </c>
      <c r="D175" s="27" t="s">
        <v>3519</v>
      </c>
      <c r="E175" t="s">
        <v>4165</v>
      </c>
      <c r="F175" t="s">
        <v>190</v>
      </c>
      <c r="G175" s="58">
        <v>148153.5</v>
      </c>
      <c r="H175" s="114">
        <v>1</v>
      </c>
      <c r="I175">
        <v>1</v>
      </c>
      <c r="J175">
        <v>3000</v>
      </c>
      <c r="K175" t="s">
        <v>3116</v>
      </c>
      <c r="L175" t="s">
        <v>3111</v>
      </c>
      <c r="M175" t="s">
        <v>4230</v>
      </c>
    </row>
    <row r="176" spans="1:13">
      <c r="A176" t="s">
        <v>4474</v>
      </c>
      <c r="B176" t="str">
        <f t="shared" si="4"/>
        <v>min03-P5</v>
      </c>
      <c r="C176" t="str">
        <f t="shared" si="5"/>
        <v>min03-P5-R6_UNION TEMPORAL DOTACALZADO 2024</v>
      </c>
      <c r="D176" s="27" t="s">
        <v>3519</v>
      </c>
      <c r="E176" t="s">
        <v>4165</v>
      </c>
      <c r="F176" t="s">
        <v>190</v>
      </c>
      <c r="G176" s="58">
        <v>141419.25</v>
      </c>
      <c r="H176" s="114">
        <v>1</v>
      </c>
      <c r="I176">
        <v>3001</v>
      </c>
      <c r="J176">
        <v>10000</v>
      </c>
      <c r="K176" t="s">
        <v>3116</v>
      </c>
      <c r="L176" t="s">
        <v>3111</v>
      </c>
      <c r="M176" t="s">
        <v>4230</v>
      </c>
    </row>
    <row r="177" spans="1:13">
      <c r="A177" t="s">
        <v>4475</v>
      </c>
      <c r="B177" t="str">
        <f t="shared" si="4"/>
        <v>min03-P5</v>
      </c>
      <c r="C177" t="str">
        <f t="shared" si="5"/>
        <v>min03-P5-R6_UNION TEMPORAL DOTACALZADO 2024</v>
      </c>
      <c r="D177" s="27" t="s">
        <v>3519</v>
      </c>
      <c r="E177" t="s">
        <v>4165</v>
      </c>
      <c r="F177" t="s">
        <v>190</v>
      </c>
      <c r="G177" s="58">
        <v>134685</v>
      </c>
      <c r="H177" s="114">
        <v>1</v>
      </c>
      <c r="I177">
        <v>10001</v>
      </c>
      <c r="J177">
        <v>999999</v>
      </c>
      <c r="K177" t="s">
        <v>3116</v>
      </c>
      <c r="L177" t="s">
        <v>3111</v>
      </c>
      <c r="M177" t="s">
        <v>4230</v>
      </c>
    </row>
    <row r="178" spans="1:13">
      <c r="A178" t="s">
        <v>4476</v>
      </c>
      <c r="B178" t="str">
        <f t="shared" si="4"/>
        <v>min03-P5</v>
      </c>
      <c r="C178" t="str">
        <f t="shared" si="5"/>
        <v>min03-P5-R6_ML SUMINISTROS Y SOLUCIONES SAS</v>
      </c>
      <c r="D178" s="27" t="s">
        <v>3519</v>
      </c>
      <c r="E178" t="s">
        <v>4170</v>
      </c>
      <c r="F178" t="s">
        <v>190</v>
      </c>
      <c r="G178" s="58">
        <v>143116.28099999999</v>
      </c>
      <c r="H178" s="114">
        <v>1</v>
      </c>
      <c r="I178">
        <v>1</v>
      </c>
      <c r="J178">
        <v>3000</v>
      </c>
      <c r="K178" t="s">
        <v>3116</v>
      </c>
      <c r="L178" t="s">
        <v>3111</v>
      </c>
      <c r="M178" t="s">
        <v>4230</v>
      </c>
    </row>
    <row r="179" spans="1:13">
      <c r="A179" t="s">
        <v>4477</v>
      </c>
      <c r="B179" t="str">
        <f t="shared" si="4"/>
        <v>min03-P5</v>
      </c>
      <c r="C179" t="str">
        <f t="shared" si="5"/>
        <v>min03-P5-R6_ML SUMINISTROS Y SOLUCIONES SAS</v>
      </c>
      <c r="D179" s="27" t="s">
        <v>3519</v>
      </c>
      <c r="E179" t="s">
        <v>4170</v>
      </c>
      <c r="F179" t="s">
        <v>190</v>
      </c>
      <c r="G179" s="58">
        <v>141684.57944999999</v>
      </c>
      <c r="H179" s="114">
        <v>1</v>
      </c>
      <c r="I179">
        <v>3001</v>
      </c>
      <c r="J179">
        <v>10000</v>
      </c>
      <c r="K179" t="s">
        <v>3116</v>
      </c>
      <c r="L179" t="s">
        <v>3111</v>
      </c>
      <c r="M179" t="s">
        <v>4230</v>
      </c>
    </row>
    <row r="180" spans="1:13">
      <c r="A180" t="s">
        <v>4478</v>
      </c>
      <c r="B180" t="str">
        <f t="shared" si="4"/>
        <v>min03-P5</v>
      </c>
      <c r="C180" t="str">
        <f t="shared" si="5"/>
        <v>min03-P5-R6_ML SUMINISTROS Y SOLUCIONES SAS</v>
      </c>
      <c r="D180" s="27" t="s">
        <v>3519</v>
      </c>
      <c r="E180" t="s">
        <v>4170</v>
      </c>
      <c r="F180" t="s">
        <v>190</v>
      </c>
      <c r="G180" s="58">
        <v>140267.69324999998</v>
      </c>
      <c r="H180" s="114">
        <v>1</v>
      </c>
      <c r="I180">
        <v>10001</v>
      </c>
      <c r="J180">
        <v>999999</v>
      </c>
      <c r="K180" t="s">
        <v>3116</v>
      </c>
      <c r="L180" t="s">
        <v>3111</v>
      </c>
      <c r="M180" t="s">
        <v>4230</v>
      </c>
    </row>
    <row r="181" spans="1:13">
      <c r="A181" t="s">
        <v>4479</v>
      </c>
      <c r="B181" t="str">
        <f t="shared" si="4"/>
        <v>min03-P5</v>
      </c>
      <c r="C181" t="str">
        <f t="shared" si="5"/>
        <v>min03-P5-R6_YUBARTA S.A.S.</v>
      </c>
      <c r="D181" s="27" t="s">
        <v>3519</v>
      </c>
      <c r="E181" t="s">
        <v>4162</v>
      </c>
      <c r="F181" t="s">
        <v>190</v>
      </c>
      <c r="G181" s="58">
        <v>325937.7</v>
      </c>
      <c r="H181" s="114">
        <v>1</v>
      </c>
      <c r="I181">
        <v>1</v>
      </c>
      <c r="J181">
        <v>3000</v>
      </c>
      <c r="K181" t="s">
        <v>3116</v>
      </c>
      <c r="L181" t="s">
        <v>3111</v>
      </c>
      <c r="M181" t="s">
        <v>4230</v>
      </c>
    </row>
    <row r="182" spans="1:13">
      <c r="A182" t="s">
        <v>4480</v>
      </c>
      <c r="B182" t="str">
        <f t="shared" si="4"/>
        <v>min03-P5</v>
      </c>
      <c r="C182" t="str">
        <f t="shared" si="5"/>
        <v>min03-P5-R6_YUBARTA S.A.S.</v>
      </c>
      <c r="D182" s="27" t="s">
        <v>3519</v>
      </c>
      <c r="E182" t="s">
        <v>4162</v>
      </c>
      <c r="F182" t="s">
        <v>190</v>
      </c>
      <c r="G182" s="58">
        <v>320550.3</v>
      </c>
      <c r="H182" s="114">
        <v>1</v>
      </c>
      <c r="I182">
        <v>3001</v>
      </c>
      <c r="J182">
        <v>10000</v>
      </c>
      <c r="K182" t="s">
        <v>3116</v>
      </c>
      <c r="L182" t="s">
        <v>3111</v>
      </c>
      <c r="M182" t="s">
        <v>4230</v>
      </c>
    </row>
    <row r="183" spans="1:13">
      <c r="A183" t="s">
        <v>4481</v>
      </c>
      <c r="B183" t="str">
        <f t="shared" si="4"/>
        <v>min03-P5</v>
      </c>
      <c r="C183" t="str">
        <f t="shared" si="5"/>
        <v>min03-P5-R6_YUBARTA S.A.S.</v>
      </c>
      <c r="D183" s="27" t="s">
        <v>3519</v>
      </c>
      <c r="E183" t="s">
        <v>4162</v>
      </c>
      <c r="F183" t="s">
        <v>190</v>
      </c>
      <c r="G183" s="58">
        <v>315162.90000000002</v>
      </c>
      <c r="H183" s="114">
        <v>1</v>
      </c>
      <c r="I183">
        <v>10001</v>
      </c>
      <c r="J183">
        <v>999999</v>
      </c>
      <c r="K183" t="s">
        <v>3116</v>
      </c>
      <c r="L183" t="s">
        <v>3111</v>
      </c>
      <c r="M183" t="s">
        <v>4230</v>
      </c>
    </row>
    <row r="184" spans="1:13">
      <c r="A184" t="s">
        <v>4482</v>
      </c>
      <c r="B184" t="str">
        <f t="shared" si="4"/>
        <v>min03-P5</v>
      </c>
      <c r="C184" t="str">
        <f t="shared" si="5"/>
        <v>min03-P5-R6_UNIÓN TEMPORAL 24</v>
      </c>
      <c r="D184" s="27" t="s">
        <v>3519</v>
      </c>
      <c r="E184" t="s">
        <v>4163</v>
      </c>
      <c r="F184" t="s">
        <v>190</v>
      </c>
      <c r="G184" s="58">
        <v>121216.5</v>
      </c>
      <c r="H184" s="114">
        <v>1</v>
      </c>
      <c r="I184">
        <v>1</v>
      </c>
      <c r="J184">
        <v>3000</v>
      </c>
      <c r="K184" t="s">
        <v>3116</v>
      </c>
      <c r="L184" t="s">
        <v>3111</v>
      </c>
      <c r="M184" t="s">
        <v>4230</v>
      </c>
    </row>
    <row r="185" spans="1:13">
      <c r="A185" t="s">
        <v>4483</v>
      </c>
      <c r="B185" t="str">
        <f t="shared" si="4"/>
        <v>min03-P5</v>
      </c>
      <c r="C185" t="str">
        <f t="shared" si="5"/>
        <v>min03-P5-R6_UNIÓN TEMPORAL 24</v>
      </c>
      <c r="D185" s="27" t="s">
        <v>3519</v>
      </c>
      <c r="E185" t="s">
        <v>4163</v>
      </c>
      <c r="F185" t="s">
        <v>190</v>
      </c>
      <c r="G185" s="58">
        <v>121216.5</v>
      </c>
      <c r="H185" s="114">
        <v>1</v>
      </c>
      <c r="I185">
        <v>3001</v>
      </c>
      <c r="J185">
        <v>10000</v>
      </c>
      <c r="K185" t="s">
        <v>3116</v>
      </c>
      <c r="L185" t="s">
        <v>3111</v>
      </c>
      <c r="M185" t="s">
        <v>4230</v>
      </c>
    </row>
    <row r="186" spans="1:13">
      <c r="A186" t="s">
        <v>4484</v>
      </c>
      <c r="B186" t="str">
        <f t="shared" si="4"/>
        <v>min03-P5</v>
      </c>
      <c r="C186" t="str">
        <f t="shared" si="5"/>
        <v>min03-P5-R6_UNIÓN TEMPORAL 24</v>
      </c>
      <c r="D186" s="27" t="s">
        <v>3519</v>
      </c>
      <c r="E186" t="s">
        <v>4163</v>
      </c>
      <c r="F186" t="s">
        <v>190</v>
      </c>
      <c r="G186" s="58">
        <v>121216.5</v>
      </c>
      <c r="H186" s="114">
        <v>1</v>
      </c>
      <c r="I186">
        <v>10001</v>
      </c>
      <c r="J186">
        <v>999999</v>
      </c>
      <c r="K186" t="s">
        <v>3116</v>
      </c>
      <c r="L186" t="s">
        <v>3111</v>
      </c>
      <c r="M186" t="s">
        <v>4230</v>
      </c>
    </row>
    <row r="187" spans="1:13">
      <c r="A187" t="s">
        <v>4485</v>
      </c>
      <c r="B187" t="str">
        <f t="shared" si="4"/>
        <v>min03-P5</v>
      </c>
      <c r="C187" t="str">
        <f t="shared" si="5"/>
        <v>min03-P5-R6_UT MARSAM INTE RAMERICANA</v>
      </c>
      <c r="D187" s="27" t="s">
        <v>3519</v>
      </c>
      <c r="E187" t="s">
        <v>4160</v>
      </c>
      <c r="F187" t="s">
        <v>190</v>
      </c>
      <c r="G187" s="58">
        <v>117318.55764705874</v>
      </c>
      <c r="H187" s="114">
        <v>1</v>
      </c>
      <c r="I187">
        <v>1</v>
      </c>
      <c r="J187">
        <v>3000</v>
      </c>
      <c r="K187" t="s">
        <v>3116</v>
      </c>
      <c r="L187" t="s">
        <v>3111</v>
      </c>
      <c r="M187" t="s">
        <v>4230</v>
      </c>
    </row>
    <row r="188" spans="1:13">
      <c r="A188" t="s">
        <v>4486</v>
      </c>
      <c r="B188" t="str">
        <f t="shared" si="4"/>
        <v>min03-P5</v>
      </c>
      <c r="C188" t="str">
        <f t="shared" si="5"/>
        <v>min03-P5-R6_UT MARSAM INTE RAMERICANA</v>
      </c>
      <c r="D188" s="27" t="s">
        <v>3519</v>
      </c>
      <c r="E188" t="s">
        <v>4160</v>
      </c>
      <c r="F188" t="s">
        <v>190</v>
      </c>
      <c r="G188" s="58">
        <v>116145.3720705883</v>
      </c>
      <c r="H188" s="114">
        <v>1</v>
      </c>
      <c r="I188">
        <v>3001</v>
      </c>
      <c r="J188">
        <v>10000</v>
      </c>
      <c r="K188" t="s">
        <v>3116</v>
      </c>
      <c r="L188" t="s">
        <v>3111</v>
      </c>
      <c r="M188" t="s">
        <v>4230</v>
      </c>
    </row>
    <row r="189" spans="1:13">
      <c r="A189" t="s">
        <v>4487</v>
      </c>
      <c r="B189" t="str">
        <f t="shared" si="4"/>
        <v>min03-P5</v>
      </c>
      <c r="C189" t="str">
        <f t="shared" si="5"/>
        <v>min03-P5-R6_UT MARSAM INTE RAMERICANA</v>
      </c>
      <c r="D189" s="27" t="s">
        <v>3519</v>
      </c>
      <c r="E189" t="s">
        <v>4160</v>
      </c>
      <c r="F189" t="s">
        <v>190</v>
      </c>
      <c r="G189" s="58">
        <v>114972.18649411757</v>
      </c>
      <c r="H189" s="114">
        <v>1</v>
      </c>
      <c r="I189">
        <v>10001</v>
      </c>
      <c r="J189">
        <v>999999</v>
      </c>
      <c r="K189" t="s">
        <v>3116</v>
      </c>
      <c r="L189" t="s">
        <v>3111</v>
      </c>
      <c r="M189" t="s">
        <v>4230</v>
      </c>
    </row>
    <row r="190" spans="1:13">
      <c r="A190" t="s">
        <v>4488</v>
      </c>
      <c r="B190" t="str">
        <f t="shared" si="4"/>
        <v>min03-P5</v>
      </c>
      <c r="C190" t="str">
        <f t="shared" si="5"/>
        <v>min03-P5-R7_LEONEL RODRIGUEZ RAMOS</v>
      </c>
      <c r="D190" s="27" t="s">
        <v>3520</v>
      </c>
      <c r="E190" t="s">
        <v>1851</v>
      </c>
      <c r="F190" t="s">
        <v>190</v>
      </c>
      <c r="G190" s="58">
        <v>215496</v>
      </c>
      <c r="H190" s="114">
        <v>1</v>
      </c>
      <c r="I190">
        <v>1</v>
      </c>
      <c r="J190">
        <v>3000</v>
      </c>
      <c r="K190" t="s">
        <v>3116</v>
      </c>
      <c r="L190" t="s">
        <v>3112</v>
      </c>
      <c r="M190" t="s">
        <v>4230</v>
      </c>
    </row>
    <row r="191" spans="1:13">
      <c r="A191" t="s">
        <v>4489</v>
      </c>
      <c r="B191" t="str">
        <f t="shared" si="4"/>
        <v>min03-P5</v>
      </c>
      <c r="C191" t="str">
        <f t="shared" si="5"/>
        <v>min03-P5-R7_LEONEL RODRIGUEZ RAMOS</v>
      </c>
      <c r="D191" s="27" t="s">
        <v>3520</v>
      </c>
      <c r="E191" t="s">
        <v>1851</v>
      </c>
      <c r="F191" t="s">
        <v>190</v>
      </c>
      <c r="G191" s="58">
        <v>202027.5</v>
      </c>
      <c r="H191" s="114">
        <v>1</v>
      </c>
      <c r="I191">
        <v>3001</v>
      </c>
      <c r="J191">
        <v>10000</v>
      </c>
      <c r="K191" t="s">
        <v>3116</v>
      </c>
      <c r="L191" t="s">
        <v>3112</v>
      </c>
      <c r="M191" t="s">
        <v>4230</v>
      </c>
    </row>
    <row r="192" spans="1:13">
      <c r="A192" t="s">
        <v>4490</v>
      </c>
      <c r="B192" t="str">
        <f t="shared" si="4"/>
        <v>min03-P5</v>
      </c>
      <c r="C192" t="str">
        <f t="shared" si="5"/>
        <v>min03-P5-R7_LEONEL RODRIGUEZ RAMOS</v>
      </c>
      <c r="D192" s="27" t="s">
        <v>3520</v>
      </c>
      <c r="E192" t="s">
        <v>1851</v>
      </c>
      <c r="F192" t="s">
        <v>190</v>
      </c>
      <c r="G192" s="58">
        <v>188559</v>
      </c>
      <c r="H192" s="114">
        <v>1</v>
      </c>
      <c r="I192">
        <v>10001</v>
      </c>
      <c r="J192">
        <v>999999</v>
      </c>
      <c r="K192" t="s">
        <v>3116</v>
      </c>
      <c r="L192" t="s">
        <v>3112</v>
      </c>
      <c r="M192" t="s">
        <v>4230</v>
      </c>
    </row>
    <row r="193" spans="1:14">
      <c r="A193" t="s">
        <v>4491</v>
      </c>
      <c r="B193" t="str">
        <f t="shared" si="4"/>
        <v>min03-P5</v>
      </c>
      <c r="C193" t="str">
        <f t="shared" si="5"/>
        <v>min03-P5-R7_UNION TEMPORAL COINPA</v>
      </c>
      <c r="D193" s="27" t="s">
        <v>3520</v>
      </c>
      <c r="E193" t="s">
        <v>3090</v>
      </c>
      <c r="F193" t="s">
        <v>190</v>
      </c>
      <c r="G193" s="58">
        <v>107748</v>
      </c>
      <c r="H193" s="114">
        <v>1</v>
      </c>
      <c r="I193">
        <v>1</v>
      </c>
      <c r="J193">
        <v>3000</v>
      </c>
      <c r="K193" t="s">
        <v>3116</v>
      </c>
      <c r="L193" t="s">
        <v>3112</v>
      </c>
      <c r="M193" t="s">
        <v>4230</v>
      </c>
    </row>
    <row r="194" spans="1:14">
      <c r="A194" t="s">
        <v>4492</v>
      </c>
      <c r="B194" t="str">
        <f t="shared" si="4"/>
        <v>min03-P5</v>
      </c>
      <c r="C194" t="str">
        <f t="shared" si="5"/>
        <v>min03-P5-R7_UNION TEMPORAL COINPA</v>
      </c>
      <c r="D194" s="27" t="s">
        <v>3520</v>
      </c>
      <c r="E194" t="s">
        <v>3090</v>
      </c>
      <c r="F194" t="s">
        <v>190</v>
      </c>
      <c r="G194" s="58">
        <v>107074.575</v>
      </c>
      <c r="H194" s="114">
        <v>1</v>
      </c>
      <c r="I194">
        <v>3001</v>
      </c>
      <c r="J194">
        <v>10000</v>
      </c>
      <c r="K194" t="s">
        <v>3116</v>
      </c>
      <c r="L194" t="s">
        <v>3112</v>
      </c>
      <c r="M194" t="s">
        <v>4230</v>
      </c>
    </row>
    <row r="195" spans="1:14">
      <c r="A195" t="s">
        <v>4493</v>
      </c>
      <c r="B195" t="str">
        <f t="shared" ref="B195:B258" si="6">+LEFT(D195,LEN(D195)-3)</f>
        <v>min03-P5</v>
      </c>
      <c r="C195" t="str">
        <f t="shared" ref="C195:C258" si="7">+D195&amp;"_"&amp;E195</f>
        <v>min03-P5-R7_UNION TEMPORAL COINPA</v>
      </c>
      <c r="D195" s="27" t="s">
        <v>3520</v>
      </c>
      <c r="E195" t="s">
        <v>3090</v>
      </c>
      <c r="F195" t="s">
        <v>190</v>
      </c>
      <c r="G195" s="58">
        <v>106401.15</v>
      </c>
      <c r="H195" s="114">
        <v>1</v>
      </c>
      <c r="I195">
        <v>10001</v>
      </c>
      <c r="J195">
        <v>999999</v>
      </c>
      <c r="K195" t="s">
        <v>3116</v>
      </c>
      <c r="L195" t="s">
        <v>3112</v>
      </c>
      <c r="M195" t="s">
        <v>4230</v>
      </c>
    </row>
    <row r="196" spans="1:14">
      <c r="A196" t="s">
        <v>4494</v>
      </c>
      <c r="B196" t="str">
        <f t="shared" si="6"/>
        <v>min03-P5</v>
      </c>
      <c r="C196" t="str">
        <f t="shared" si="7"/>
        <v>min03-P5-R7_BACET GROUP S.A.S.</v>
      </c>
      <c r="D196" s="27" t="s">
        <v>3520</v>
      </c>
      <c r="E196" t="s">
        <v>4166</v>
      </c>
      <c r="F196" t="s">
        <v>190</v>
      </c>
      <c r="G196" s="58">
        <v>191926.125</v>
      </c>
      <c r="H196" s="114">
        <v>1</v>
      </c>
      <c r="I196">
        <v>1</v>
      </c>
      <c r="J196">
        <v>3000</v>
      </c>
      <c r="K196" t="s">
        <v>3116</v>
      </c>
      <c r="L196" t="s">
        <v>3112</v>
      </c>
      <c r="M196" t="s">
        <v>4230</v>
      </c>
    </row>
    <row r="197" spans="1:14">
      <c r="A197" t="s">
        <v>4495</v>
      </c>
      <c r="B197" t="str">
        <f t="shared" si="6"/>
        <v>min03-P5</v>
      </c>
      <c r="C197" t="str">
        <f t="shared" si="7"/>
        <v>min03-P5-R7_BACET GROUP S.A.S.</v>
      </c>
      <c r="D197" s="27" t="s">
        <v>3520</v>
      </c>
      <c r="E197" t="s">
        <v>4166</v>
      </c>
      <c r="F197" t="s">
        <v>190</v>
      </c>
      <c r="G197" s="58">
        <v>185528.58749999999</v>
      </c>
      <c r="H197" s="114">
        <v>1</v>
      </c>
      <c r="I197">
        <v>3001</v>
      </c>
      <c r="J197">
        <v>10000</v>
      </c>
      <c r="K197" t="s">
        <v>3116</v>
      </c>
      <c r="L197" t="s">
        <v>3112</v>
      </c>
      <c r="M197" t="s">
        <v>4230</v>
      </c>
    </row>
    <row r="198" spans="1:14">
      <c r="A198" t="s">
        <v>4496</v>
      </c>
      <c r="B198" t="str">
        <f t="shared" si="6"/>
        <v>min03-P5</v>
      </c>
      <c r="C198" t="str">
        <f t="shared" si="7"/>
        <v>min03-P5-R7_BACET GROUP S.A.S.</v>
      </c>
      <c r="D198" s="27" t="s">
        <v>3520</v>
      </c>
      <c r="E198" t="s">
        <v>4166</v>
      </c>
      <c r="F198" t="s">
        <v>190</v>
      </c>
      <c r="G198" s="58">
        <v>179131.05</v>
      </c>
      <c r="H198" s="114">
        <v>1</v>
      </c>
      <c r="I198">
        <v>10001</v>
      </c>
      <c r="J198">
        <v>999999</v>
      </c>
      <c r="K198" t="s">
        <v>3116</v>
      </c>
      <c r="L198" t="s">
        <v>3112</v>
      </c>
      <c r="M198" t="s">
        <v>4230</v>
      </c>
    </row>
    <row r="199" spans="1:14">
      <c r="A199" t="s">
        <v>4497</v>
      </c>
      <c r="B199" t="str">
        <f t="shared" si="6"/>
        <v>min03-P5</v>
      </c>
      <c r="C199" t="str">
        <f t="shared" si="7"/>
        <v>min03-P5-R7_UNIÓN TEMPORAL OP-INTENDENCIA</v>
      </c>
      <c r="D199" s="27" t="s">
        <v>3520</v>
      </c>
      <c r="E199" t="s">
        <v>4172</v>
      </c>
      <c r="F199" t="s">
        <v>190</v>
      </c>
      <c r="G199" s="58">
        <v>127950.75</v>
      </c>
      <c r="H199" s="114">
        <v>1</v>
      </c>
      <c r="I199">
        <v>1</v>
      </c>
      <c r="J199">
        <v>3000</v>
      </c>
      <c r="K199" t="s">
        <v>3116</v>
      </c>
      <c r="L199" t="s">
        <v>3112</v>
      </c>
      <c r="M199" t="s">
        <v>4230</v>
      </c>
    </row>
    <row r="200" spans="1:14">
      <c r="A200" t="s">
        <v>4498</v>
      </c>
      <c r="B200" t="str">
        <f t="shared" si="6"/>
        <v>min03-P5</v>
      </c>
      <c r="C200" t="str">
        <f t="shared" si="7"/>
        <v>min03-P5-R7_UNIÓN TEMPORAL OP-INTENDENCIA</v>
      </c>
      <c r="D200" s="27" t="s">
        <v>3520</v>
      </c>
      <c r="E200" t="s">
        <v>4172</v>
      </c>
      <c r="F200" t="s">
        <v>190</v>
      </c>
      <c r="G200" s="58">
        <v>125257.05</v>
      </c>
      <c r="H200" s="114">
        <v>1</v>
      </c>
      <c r="I200">
        <v>3001</v>
      </c>
      <c r="J200">
        <v>10000</v>
      </c>
      <c r="K200" t="s">
        <v>3116</v>
      </c>
      <c r="L200" t="s">
        <v>3112</v>
      </c>
      <c r="M200" t="s">
        <v>4230</v>
      </c>
    </row>
    <row r="201" spans="1:14">
      <c r="A201" t="s">
        <v>4499</v>
      </c>
      <c r="B201" t="str">
        <f t="shared" si="6"/>
        <v>min03-P5</v>
      </c>
      <c r="C201" t="str">
        <f t="shared" si="7"/>
        <v>min03-P5-R7_UNIÓN TEMPORAL OP-INTENDENCIA</v>
      </c>
      <c r="D201" s="27" t="s">
        <v>3520</v>
      </c>
      <c r="E201" t="s">
        <v>4172</v>
      </c>
      <c r="F201" t="s">
        <v>190</v>
      </c>
      <c r="G201" s="58">
        <v>123910.2</v>
      </c>
      <c r="H201" s="114">
        <v>1</v>
      </c>
      <c r="I201">
        <v>10001</v>
      </c>
      <c r="J201">
        <v>999999</v>
      </c>
      <c r="K201" t="s">
        <v>3116</v>
      </c>
      <c r="L201" t="s">
        <v>3112</v>
      </c>
      <c r="M201" t="s">
        <v>4230</v>
      </c>
    </row>
    <row r="202" spans="1:14">
      <c r="A202" t="s">
        <v>4500</v>
      </c>
      <c r="B202" t="str">
        <f t="shared" si="6"/>
        <v>min03-P5</v>
      </c>
      <c r="C202" t="str">
        <f t="shared" si="7"/>
        <v>min03-P5-R7_UNIÓN TEMPORAL TACTICAL DEFENSE</v>
      </c>
      <c r="D202" s="27" t="s">
        <v>3520</v>
      </c>
      <c r="E202" t="s">
        <v>4171</v>
      </c>
      <c r="F202" t="s">
        <v>190</v>
      </c>
      <c r="G202" s="58">
        <v>251860.95</v>
      </c>
      <c r="H202" s="114">
        <v>1</v>
      </c>
      <c r="I202">
        <v>1</v>
      </c>
      <c r="J202">
        <v>3000</v>
      </c>
      <c r="K202" t="s">
        <v>3116</v>
      </c>
      <c r="L202" t="s">
        <v>3112</v>
      </c>
      <c r="M202" t="s">
        <v>4230</v>
      </c>
    </row>
    <row r="203" spans="1:14">
      <c r="A203" t="s">
        <v>4501</v>
      </c>
      <c r="B203" t="str">
        <f t="shared" si="6"/>
        <v>min03-P5</v>
      </c>
      <c r="C203" t="str">
        <f t="shared" si="7"/>
        <v>min03-P5-R7_UNIÓN TEMPORAL TACTICAL DEFENSE</v>
      </c>
      <c r="D203" s="27" t="s">
        <v>3520</v>
      </c>
      <c r="E203" t="s">
        <v>4171</v>
      </c>
      <c r="F203" t="s">
        <v>190</v>
      </c>
      <c r="G203" s="58">
        <v>249167.25</v>
      </c>
      <c r="H203" s="114">
        <v>1</v>
      </c>
      <c r="I203">
        <v>3001</v>
      </c>
      <c r="J203">
        <v>10000</v>
      </c>
      <c r="K203" t="s">
        <v>3116</v>
      </c>
      <c r="L203" t="s">
        <v>3112</v>
      </c>
      <c r="M203" t="s">
        <v>4230</v>
      </c>
    </row>
    <row r="204" spans="1:14">
      <c r="A204" t="s">
        <v>4502</v>
      </c>
      <c r="B204" t="str">
        <f t="shared" si="6"/>
        <v>min03-P5</v>
      </c>
      <c r="C204" t="str">
        <f t="shared" si="7"/>
        <v>min03-P5-R7_UNIÓN TEMPORAL TACTICAL DEFENSE</v>
      </c>
      <c r="D204" s="27" t="s">
        <v>3520</v>
      </c>
      <c r="E204" t="s">
        <v>4171</v>
      </c>
      <c r="F204" t="s">
        <v>190</v>
      </c>
      <c r="G204" s="58">
        <v>242433</v>
      </c>
      <c r="H204" s="114">
        <v>1</v>
      </c>
      <c r="I204">
        <v>10001</v>
      </c>
      <c r="J204">
        <v>999999</v>
      </c>
      <c r="K204" t="s">
        <v>3116</v>
      </c>
      <c r="L204" t="s">
        <v>3112</v>
      </c>
      <c r="M204" t="s">
        <v>4230</v>
      </c>
    </row>
    <row r="205" spans="1:14">
      <c r="A205" t="s">
        <v>4503</v>
      </c>
      <c r="B205" t="str">
        <f t="shared" si="6"/>
        <v>min03-P5</v>
      </c>
      <c r="C205" t="str">
        <f t="shared" si="7"/>
        <v>min03-P5-R7_UT CALZADO BSB</v>
      </c>
      <c r="D205" s="27" t="s">
        <v>3520</v>
      </c>
      <c r="E205" t="s">
        <v>3087</v>
      </c>
      <c r="F205" t="s">
        <v>190</v>
      </c>
      <c r="G205" s="58">
        <v>154887.75</v>
      </c>
      <c r="H205" s="114">
        <v>1</v>
      </c>
      <c r="I205">
        <v>1</v>
      </c>
      <c r="J205">
        <v>3000</v>
      </c>
      <c r="K205" t="s">
        <v>3116</v>
      </c>
      <c r="L205" t="s">
        <v>3112</v>
      </c>
      <c r="M205" t="s">
        <v>4230</v>
      </c>
    </row>
    <row r="206" spans="1:14">
      <c r="A206" t="s">
        <v>4504</v>
      </c>
      <c r="B206" t="str">
        <f t="shared" si="6"/>
        <v>min03-P5</v>
      </c>
      <c r="C206" t="str">
        <f t="shared" si="7"/>
        <v>min03-P5-R7_UT CALZADO BSB</v>
      </c>
      <c r="D206" s="27" t="s">
        <v>3520</v>
      </c>
      <c r="E206" t="s">
        <v>3087</v>
      </c>
      <c r="F206" t="s">
        <v>190</v>
      </c>
      <c r="G206" s="58">
        <v>150241.11749999999</v>
      </c>
      <c r="H206" s="114">
        <v>1</v>
      </c>
      <c r="I206">
        <v>3001</v>
      </c>
      <c r="J206">
        <v>10000</v>
      </c>
      <c r="K206" t="s">
        <v>3116</v>
      </c>
      <c r="L206" t="s">
        <v>3112</v>
      </c>
      <c r="M206" t="s">
        <v>4230</v>
      </c>
    </row>
    <row r="207" spans="1:14">
      <c r="A207" t="s">
        <v>4505</v>
      </c>
      <c r="B207" t="str">
        <f t="shared" si="6"/>
        <v>min03-P5</v>
      </c>
      <c r="C207" t="str">
        <f t="shared" si="7"/>
        <v>min03-P5-R7_UT CALZADO BSB</v>
      </c>
      <c r="D207" s="27" t="s">
        <v>3520</v>
      </c>
      <c r="E207" t="s">
        <v>3087</v>
      </c>
      <c r="F207" t="s">
        <v>190</v>
      </c>
      <c r="G207" s="58">
        <v>145729.17000000001</v>
      </c>
      <c r="H207" s="114">
        <v>1</v>
      </c>
      <c r="I207">
        <v>10001</v>
      </c>
      <c r="J207">
        <v>999999</v>
      </c>
      <c r="K207" t="s">
        <v>3116</v>
      </c>
      <c r="L207" t="s">
        <v>3112</v>
      </c>
      <c r="M207" t="s">
        <v>4230</v>
      </c>
    </row>
    <row r="208" spans="1:14">
      <c r="A208" t="s">
        <v>4506</v>
      </c>
      <c r="B208" t="str">
        <f t="shared" si="6"/>
        <v>min03-P5</v>
      </c>
      <c r="C208" t="str">
        <f t="shared" si="7"/>
        <v>min03-P5-R7_UT APEX SHOES +</v>
      </c>
      <c r="D208" s="27" t="s">
        <v>3520</v>
      </c>
      <c r="E208" t="s">
        <v>3088</v>
      </c>
      <c r="F208" t="s">
        <v>190</v>
      </c>
      <c r="G208" s="58">
        <v>157581.45000000001</v>
      </c>
      <c r="H208" s="114">
        <v>0</v>
      </c>
      <c r="I208">
        <v>1</v>
      </c>
      <c r="J208">
        <v>3000</v>
      </c>
      <c r="K208" t="s">
        <v>3116</v>
      </c>
      <c r="L208" t="s">
        <v>3112</v>
      </c>
      <c r="M208" t="s">
        <v>4230</v>
      </c>
      <c r="N208" t="s">
        <v>8685</v>
      </c>
    </row>
    <row r="209" spans="1:14">
      <c r="A209" t="s">
        <v>4507</v>
      </c>
      <c r="B209" t="str">
        <f t="shared" si="6"/>
        <v>min03-P5</v>
      </c>
      <c r="C209" t="str">
        <f t="shared" si="7"/>
        <v>min03-P5-R7_UT APEX SHOES +</v>
      </c>
      <c r="D209" s="27" t="s">
        <v>3520</v>
      </c>
      <c r="E209" t="s">
        <v>3088</v>
      </c>
      <c r="F209" t="s">
        <v>190</v>
      </c>
      <c r="G209" s="58">
        <v>154214.32500000001</v>
      </c>
      <c r="H209" s="114">
        <v>0</v>
      </c>
      <c r="I209">
        <v>3001</v>
      </c>
      <c r="J209">
        <v>10000</v>
      </c>
      <c r="K209" t="s">
        <v>3116</v>
      </c>
      <c r="L209" t="s">
        <v>3112</v>
      </c>
      <c r="M209" t="s">
        <v>4230</v>
      </c>
      <c r="N209" t="s">
        <v>8685</v>
      </c>
    </row>
    <row r="210" spans="1:14">
      <c r="A210" t="s">
        <v>4508</v>
      </c>
      <c r="B210" t="str">
        <f t="shared" si="6"/>
        <v>min03-P5</v>
      </c>
      <c r="C210" t="str">
        <f t="shared" si="7"/>
        <v>min03-P5-R7_UT APEX SHOES +</v>
      </c>
      <c r="D210" s="27" t="s">
        <v>3520</v>
      </c>
      <c r="E210" t="s">
        <v>3088</v>
      </c>
      <c r="F210" t="s">
        <v>190</v>
      </c>
      <c r="G210" s="58">
        <v>148826.92499999999</v>
      </c>
      <c r="H210" s="114">
        <v>0</v>
      </c>
      <c r="I210">
        <v>10001</v>
      </c>
      <c r="J210">
        <v>999999</v>
      </c>
      <c r="K210" t="s">
        <v>3116</v>
      </c>
      <c r="L210" t="s">
        <v>3112</v>
      </c>
      <c r="M210" t="s">
        <v>4230</v>
      </c>
      <c r="N210" t="s">
        <v>8685</v>
      </c>
    </row>
    <row r="211" spans="1:14">
      <c r="A211" t="s">
        <v>4509</v>
      </c>
      <c r="B211" t="str">
        <f t="shared" si="6"/>
        <v>min03-P6</v>
      </c>
      <c r="C211" t="str">
        <f t="shared" si="7"/>
        <v>min03-P6-R1_CONSORCIO C2-2024</v>
      </c>
      <c r="D211" s="27" t="s">
        <v>3521</v>
      </c>
      <c r="E211" t="s">
        <v>4173</v>
      </c>
      <c r="F211" t="s">
        <v>190</v>
      </c>
      <c r="G211" s="58">
        <v>24647.355</v>
      </c>
      <c r="H211" s="114">
        <v>1</v>
      </c>
      <c r="I211">
        <v>1</v>
      </c>
      <c r="J211">
        <v>5000</v>
      </c>
      <c r="K211" t="s">
        <v>3117</v>
      </c>
      <c r="L211" t="s">
        <v>3108</v>
      </c>
      <c r="M211" t="s">
        <v>4231</v>
      </c>
    </row>
    <row r="212" spans="1:14">
      <c r="A212" t="s">
        <v>4510</v>
      </c>
      <c r="B212" t="str">
        <f t="shared" si="6"/>
        <v>min03-P6</v>
      </c>
      <c r="C212" t="str">
        <f t="shared" si="7"/>
        <v>min03-P6-R1_CONSORCIO C2-2024</v>
      </c>
      <c r="D212" s="27" t="s">
        <v>3521</v>
      </c>
      <c r="E212" t="s">
        <v>4173</v>
      </c>
      <c r="F212" t="s">
        <v>190</v>
      </c>
      <c r="G212" s="58">
        <v>24377.985000000001</v>
      </c>
      <c r="H212" s="114">
        <v>1</v>
      </c>
      <c r="I212">
        <v>5001</v>
      </c>
      <c r="J212">
        <v>999999</v>
      </c>
      <c r="K212" t="s">
        <v>3117</v>
      </c>
      <c r="L212" t="s">
        <v>3108</v>
      </c>
      <c r="M212" t="s">
        <v>4231</v>
      </c>
    </row>
    <row r="213" spans="1:14">
      <c r="A213" t="s">
        <v>4511</v>
      </c>
      <c r="B213" t="str">
        <f t="shared" si="6"/>
        <v>min03-P6</v>
      </c>
      <c r="C213" t="str">
        <f t="shared" si="7"/>
        <v>min03-P6-R1_UNION TEMPORAL DOTACION NEMCOL</v>
      </c>
      <c r="D213" s="27" t="s">
        <v>3521</v>
      </c>
      <c r="E213" t="s">
        <v>4174</v>
      </c>
      <c r="F213" t="s">
        <v>190</v>
      </c>
      <c r="G213" s="58">
        <v>94279.5</v>
      </c>
      <c r="H213" s="114">
        <v>1</v>
      </c>
      <c r="I213">
        <v>1</v>
      </c>
      <c r="J213">
        <v>5000</v>
      </c>
      <c r="K213" t="s">
        <v>3117</v>
      </c>
      <c r="L213" t="s">
        <v>3108</v>
      </c>
      <c r="M213" t="s">
        <v>4231</v>
      </c>
    </row>
    <row r="214" spans="1:14">
      <c r="A214" t="s">
        <v>4512</v>
      </c>
      <c r="B214" t="str">
        <f t="shared" si="6"/>
        <v>min03-P6</v>
      </c>
      <c r="C214" t="str">
        <f t="shared" si="7"/>
        <v>min03-P6-R1_UNION TEMPORAL DOTACION NEMCOL</v>
      </c>
      <c r="D214" s="27" t="s">
        <v>3521</v>
      </c>
      <c r="E214" t="s">
        <v>4174</v>
      </c>
      <c r="F214" t="s">
        <v>190</v>
      </c>
      <c r="G214" s="58">
        <v>91585.8</v>
      </c>
      <c r="H214" s="114">
        <v>1</v>
      </c>
      <c r="I214">
        <v>5001</v>
      </c>
      <c r="J214">
        <v>999999</v>
      </c>
      <c r="K214" t="s">
        <v>3117</v>
      </c>
      <c r="L214" t="s">
        <v>3108</v>
      </c>
      <c r="M214" t="s">
        <v>4231</v>
      </c>
    </row>
    <row r="215" spans="1:14">
      <c r="A215" t="s">
        <v>4513</v>
      </c>
      <c r="B215" t="str">
        <f t="shared" si="6"/>
        <v>min03-P6</v>
      </c>
      <c r="C215" t="str">
        <f t="shared" si="7"/>
        <v>min03-P6-R1_UT FACOCREAR 2024</v>
      </c>
      <c r="D215" s="27" t="s">
        <v>3521</v>
      </c>
      <c r="E215" t="s">
        <v>3092</v>
      </c>
      <c r="F215" t="s">
        <v>190</v>
      </c>
      <c r="G215" s="58">
        <v>61793.478000000003</v>
      </c>
      <c r="H215" s="114">
        <v>1</v>
      </c>
      <c r="I215">
        <v>1</v>
      </c>
      <c r="J215">
        <v>5000</v>
      </c>
      <c r="K215" t="s">
        <v>3117</v>
      </c>
      <c r="L215" t="s">
        <v>3108</v>
      </c>
      <c r="M215" t="s">
        <v>4231</v>
      </c>
    </row>
    <row r="216" spans="1:14">
      <c r="A216" t="s">
        <v>4514</v>
      </c>
      <c r="B216" t="str">
        <f t="shared" si="6"/>
        <v>min03-P6</v>
      </c>
      <c r="C216" t="str">
        <f t="shared" si="7"/>
        <v>min03-P6-R1_UT FACOCREAR 2024</v>
      </c>
      <c r="D216" s="27" t="s">
        <v>3521</v>
      </c>
      <c r="E216" t="s">
        <v>3092</v>
      </c>
      <c r="F216" t="s">
        <v>190</v>
      </c>
      <c r="G216" s="58">
        <v>59975.230499999998</v>
      </c>
      <c r="H216" s="114">
        <v>1</v>
      </c>
      <c r="I216">
        <v>5001</v>
      </c>
      <c r="J216">
        <v>999999</v>
      </c>
      <c r="K216" t="s">
        <v>3117</v>
      </c>
      <c r="L216" t="s">
        <v>3108</v>
      </c>
      <c r="M216" t="s">
        <v>4231</v>
      </c>
    </row>
    <row r="217" spans="1:14">
      <c r="A217" t="s">
        <v>4515</v>
      </c>
      <c r="B217" t="str">
        <f t="shared" si="6"/>
        <v>min03-P6</v>
      </c>
      <c r="C217" t="str">
        <f t="shared" si="7"/>
        <v>min03-P6-R1_UT MARSAM INTE RAMERICANA</v>
      </c>
      <c r="D217" s="27" t="s">
        <v>3521</v>
      </c>
      <c r="E217" t="s">
        <v>4160</v>
      </c>
      <c r="F217" t="s">
        <v>190</v>
      </c>
      <c r="G217" s="58">
        <v>46466.324999999997</v>
      </c>
      <c r="H217" s="114">
        <v>1</v>
      </c>
      <c r="I217">
        <v>1</v>
      </c>
      <c r="J217">
        <v>5000</v>
      </c>
      <c r="K217" t="s">
        <v>3117</v>
      </c>
      <c r="L217" t="s">
        <v>3108</v>
      </c>
      <c r="M217" t="s">
        <v>4231</v>
      </c>
    </row>
    <row r="218" spans="1:14">
      <c r="A218" t="s">
        <v>4516</v>
      </c>
      <c r="B218" t="str">
        <f t="shared" si="6"/>
        <v>min03-P6</v>
      </c>
      <c r="C218" t="str">
        <f t="shared" si="7"/>
        <v>min03-P6-R1_UT MARSAM INTE RAMERICANA</v>
      </c>
      <c r="D218" s="27" t="s">
        <v>3521</v>
      </c>
      <c r="E218" t="s">
        <v>4160</v>
      </c>
      <c r="F218" t="s">
        <v>190</v>
      </c>
      <c r="G218" s="58">
        <v>46001.661749999999</v>
      </c>
      <c r="H218" s="114">
        <v>1</v>
      </c>
      <c r="I218">
        <v>5001</v>
      </c>
      <c r="J218">
        <v>999999</v>
      </c>
      <c r="K218" t="s">
        <v>3117</v>
      </c>
      <c r="L218" t="s">
        <v>3108</v>
      </c>
      <c r="M218" t="s">
        <v>4231</v>
      </c>
    </row>
    <row r="219" spans="1:14">
      <c r="A219" t="s">
        <v>4517</v>
      </c>
      <c r="B219" t="str">
        <f t="shared" si="6"/>
        <v>min03-P6</v>
      </c>
      <c r="C219" t="str">
        <f t="shared" si="7"/>
        <v>min03-P6-R2_UT MARSAM INTE RAMERICANA</v>
      </c>
      <c r="D219" s="27" t="s">
        <v>3522</v>
      </c>
      <c r="E219" t="s">
        <v>4160</v>
      </c>
      <c r="F219" t="s">
        <v>190</v>
      </c>
      <c r="G219" s="58">
        <v>51112.957500000004</v>
      </c>
      <c r="H219" s="114">
        <v>1</v>
      </c>
      <c r="I219">
        <v>1</v>
      </c>
      <c r="J219">
        <v>5000</v>
      </c>
      <c r="K219" t="s">
        <v>3117</v>
      </c>
      <c r="L219" t="s">
        <v>3114</v>
      </c>
      <c r="M219" t="s">
        <v>4231</v>
      </c>
    </row>
    <row r="220" spans="1:14">
      <c r="A220" t="s">
        <v>4518</v>
      </c>
      <c r="B220" t="str">
        <f t="shared" si="6"/>
        <v>min03-P6</v>
      </c>
      <c r="C220" t="str">
        <f t="shared" si="7"/>
        <v>min03-P6-R2_UT MARSAM INTE RAMERICANA</v>
      </c>
      <c r="D220" s="27" t="s">
        <v>3522</v>
      </c>
      <c r="E220" t="s">
        <v>4160</v>
      </c>
      <c r="F220" t="s">
        <v>190</v>
      </c>
      <c r="G220" s="58">
        <v>50601.827925000005</v>
      </c>
      <c r="H220" s="114">
        <v>1</v>
      </c>
      <c r="I220">
        <v>5001</v>
      </c>
      <c r="J220">
        <v>999999</v>
      </c>
      <c r="K220" t="s">
        <v>3117</v>
      </c>
      <c r="L220" t="s">
        <v>3114</v>
      </c>
      <c r="M220" t="s">
        <v>4231</v>
      </c>
    </row>
    <row r="221" spans="1:14">
      <c r="A221" t="s">
        <v>4519</v>
      </c>
      <c r="B221" t="str">
        <f t="shared" si="6"/>
        <v>min03-P6</v>
      </c>
      <c r="C221" t="str">
        <f t="shared" si="7"/>
        <v>min03-P6-R3_UNION TEMPORAL DOTACION NEMCOL</v>
      </c>
      <c r="D221" s="27" t="s">
        <v>3523</v>
      </c>
      <c r="E221" t="s">
        <v>4174</v>
      </c>
      <c r="F221" t="s">
        <v>190</v>
      </c>
      <c r="G221" s="58">
        <v>94279.5</v>
      </c>
      <c r="H221" s="114">
        <v>1</v>
      </c>
      <c r="I221">
        <v>1</v>
      </c>
      <c r="J221">
        <v>5000</v>
      </c>
      <c r="K221" t="s">
        <v>3117</v>
      </c>
      <c r="L221" t="s">
        <v>3109</v>
      </c>
      <c r="M221" t="s">
        <v>4231</v>
      </c>
    </row>
    <row r="222" spans="1:14">
      <c r="A222" t="s">
        <v>4520</v>
      </c>
      <c r="B222" t="str">
        <f t="shared" si="6"/>
        <v>min03-P6</v>
      </c>
      <c r="C222" t="str">
        <f t="shared" si="7"/>
        <v>min03-P6-R3_UNION TEMPORAL DOTACION NEMCOL</v>
      </c>
      <c r="D222" s="27" t="s">
        <v>3523</v>
      </c>
      <c r="E222" t="s">
        <v>4174</v>
      </c>
      <c r="F222" t="s">
        <v>190</v>
      </c>
      <c r="G222" s="58">
        <v>91585.8</v>
      </c>
      <c r="H222" s="114">
        <v>1</v>
      </c>
      <c r="I222">
        <v>5001</v>
      </c>
      <c r="J222">
        <v>999999</v>
      </c>
      <c r="K222" t="s">
        <v>3117</v>
      </c>
      <c r="L222" t="s">
        <v>3109</v>
      </c>
      <c r="M222" t="s">
        <v>4231</v>
      </c>
    </row>
    <row r="223" spans="1:14">
      <c r="A223" t="s">
        <v>4521</v>
      </c>
      <c r="B223" t="str">
        <f t="shared" si="6"/>
        <v>min03-P6</v>
      </c>
      <c r="C223" t="str">
        <f t="shared" si="7"/>
        <v>min03-P6-R3_UT FACOCREAR 2024</v>
      </c>
      <c r="D223" s="27" t="s">
        <v>3523</v>
      </c>
      <c r="E223" t="s">
        <v>3092</v>
      </c>
      <c r="F223" t="s">
        <v>190</v>
      </c>
      <c r="G223" s="58">
        <v>61793.478000000003</v>
      </c>
      <c r="H223" s="114">
        <v>1</v>
      </c>
      <c r="I223">
        <v>1</v>
      </c>
      <c r="J223">
        <v>5000</v>
      </c>
      <c r="K223" t="s">
        <v>3117</v>
      </c>
      <c r="L223" t="s">
        <v>3109</v>
      </c>
      <c r="M223" t="s">
        <v>4231</v>
      </c>
    </row>
    <row r="224" spans="1:14">
      <c r="A224" t="s">
        <v>4522</v>
      </c>
      <c r="B224" t="str">
        <f t="shared" si="6"/>
        <v>min03-P6</v>
      </c>
      <c r="C224" t="str">
        <f t="shared" si="7"/>
        <v>min03-P6-R3_UT FACOCREAR 2024</v>
      </c>
      <c r="D224" s="27" t="s">
        <v>3523</v>
      </c>
      <c r="E224" t="s">
        <v>3092</v>
      </c>
      <c r="F224" t="s">
        <v>190</v>
      </c>
      <c r="G224" s="58">
        <v>59975.230499999998</v>
      </c>
      <c r="H224" s="114">
        <v>1</v>
      </c>
      <c r="I224">
        <v>5001</v>
      </c>
      <c r="J224">
        <v>999999</v>
      </c>
      <c r="K224" t="s">
        <v>3117</v>
      </c>
      <c r="L224" t="s">
        <v>3109</v>
      </c>
      <c r="M224" t="s">
        <v>4231</v>
      </c>
    </row>
    <row r="225" spans="1:13">
      <c r="A225" t="s">
        <v>4523</v>
      </c>
      <c r="B225" t="str">
        <f t="shared" si="6"/>
        <v>min03-P6</v>
      </c>
      <c r="C225" t="str">
        <f t="shared" si="7"/>
        <v>min03-P6-R3_UT MARSAM INTE RAMERICANA</v>
      </c>
      <c r="D225" s="27" t="s">
        <v>3523</v>
      </c>
      <c r="E225" t="s">
        <v>4160</v>
      </c>
      <c r="F225" t="s">
        <v>190</v>
      </c>
      <c r="G225" s="58">
        <v>46466.324999999997</v>
      </c>
      <c r="H225" s="114">
        <v>1</v>
      </c>
      <c r="I225">
        <v>1</v>
      </c>
      <c r="J225">
        <v>5000</v>
      </c>
      <c r="K225" t="s">
        <v>3117</v>
      </c>
      <c r="L225" t="s">
        <v>3109</v>
      </c>
      <c r="M225" t="s">
        <v>4231</v>
      </c>
    </row>
    <row r="226" spans="1:13">
      <c r="A226" t="s">
        <v>4524</v>
      </c>
      <c r="B226" t="str">
        <f t="shared" si="6"/>
        <v>min03-P6</v>
      </c>
      <c r="C226" t="str">
        <f t="shared" si="7"/>
        <v>min03-P6-R3_UT MARSAM INTE RAMERICANA</v>
      </c>
      <c r="D226" s="27" t="s">
        <v>3523</v>
      </c>
      <c r="E226" t="s">
        <v>4160</v>
      </c>
      <c r="F226" t="s">
        <v>190</v>
      </c>
      <c r="G226" s="58">
        <v>46001.661749999999</v>
      </c>
      <c r="H226" s="114">
        <v>1</v>
      </c>
      <c r="I226">
        <v>5001</v>
      </c>
      <c r="J226">
        <v>999999</v>
      </c>
      <c r="K226" t="s">
        <v>3117</v>
      </c>
      <c r="L226" t="s">
        <v>3109</v>
      </c>
      <c r="M226" t="s">
        <v>4231</v>
      </c>
    </row>
    <row r="227" spans="1:13">
      <c r="A227" t="s">
        <v>4525</v>
      </c>
      <c r="B227" t="str">
        <f t="shared" si="6"/>
        <v>min03-P6</v>
      </c>
      <c r="C227" t="str">
        <f t="shared" si="7"/>
        <v>min03-P6-R4_UNION TEMPORAL DOTACION NEMCOL</v>
      </c>
      <c r="D227" s="27" t="s">
        <v>3524</v>
      </c>
      <c r="E227" t="s">
        <v>4174</v>
      </c>
      <c r="F227" t="s">
        <v>190</v>
      </c>
      <c r="G227" s="58">
        <v>94279.5</v>
      </c>
      <c r="H227" s="114">
        <v>1</v>
      </c>
      <c r="I227">
        <v>1</v>
      </c>
      <c r="J227">
        <v>5000</v>
      </c>
      <c r="K227" t="s">
        <v>3117</v>
      </c>
      <c r="L227" t="s">
        <v>3113</v>
      </c>
      <c r="M227" t="s">
        <v>4231</v>
      </c>
    </row>
    <row r="228" spans="1:13">
      <c r="A228" t="s">
        <v>4526</v>
      </c>
      <c r="B228" t="str">
        <f t="shared" si="6"/>
        <v>min03-P6</v>
      </c>
      <c r="C228" t="str">
        <f t="shared" si="7"/>
        <v>min03-P6-R4_UNION TEMPORAL DOTACION NEMCOL</v>
      </c>
      <c r="D228" s="27" t="s">
        <v>3524</v>
      </c>
      <c r="E228" t="s">
        <v>4174</v>
      </c>
      <c r="F228" t="s">
        <v>190</v>
      </c>
      <c r="G228" s="58">
        <v>91585.8</v>
      </c>
      <c r="H228" s="114">
        <v>1</v>
      </c>
      <c r="I228">
        <v>5001</v>
      </c>
      <c r="J228">
        <v>999999</v>
      </c>
      <c r="K228" t="s">
        <v>3117</v>
      </c>
      <c r="L228" t="s">
        <v>3113</v>
      </c>
      <c r="M228" t="s">
        <v>4231</v>
      </c>
    </row>
    <row r="229" spans="1:13">
      <c r="A229" t="s">
        <v>4527</v>
      </c>
      <c r="B229" t="str">
        <f t="shared" si="6"/>
        <v>min03-P6</v>
      </c>
      <c r="C229" t="str">
        <f t="shared" si="7"/>
        <v>min03-P6-R4_UT FACOCREAR 2024</v>
      </c>
      <c r="D229" s="27" t="s">
        <v>3524</v>
      </c>
      <c r="E229" t="s">
        <v>3092</v>
      </c>
      <c r="F229" t="s">
        <v>190</v>
      </c>
      <c r="G229" s="58">
        <v>61793.478000000003</v>
      </c>
      <c r="H229" s="114">
        <v>1</v>
      </c>
      <c r="I229">
        <v>1</v>
      </c>
      <c r="J229">
        <v>5000</v>
      </c>
      <c r="K229" t="s">
        <v>3117</v>
      </c>
      <c r="L229" t="s">
        <v>3113</v>
      </c>
      <c r="M229" t="s">
        <v>4231</v>
      </c>
    </row>
    <row r="230" spans="1:13">
      <c r="A230" t="s">
        <v>4528</v>
      </c>
      <c r="B230" t="str">
        <f t="shared" si="6"/>
        <v>min03-P6</v>
      </c>
      <c r="C230" t="str">
        <f t="shared" si="7"/>
        <v>min03-P6-R4_UT FACOCREAR 2024</v>
      </c>
      <c r="D230" s="27" t="s">
        <v>3524</v>
      </c>
      <c r="E230" t="s">
        <v>3092</v>
      </c>
      <c r="F230" t="s">
        <v>190</v>
      </c>
      <c r="G230" s="58">
        <v>59975.230499999998</v>
      </c>
      <c r="H230" s="114">
        <v>1</v>
      </c>
      <c r="I230">
        <v>5001</v>
      </c>
      <c r="J230">
        <v>999999</v>
      </c>
      <c r="K230" t="s">
        <v>3117</v>
      </c>
      <c r="L230" t="s">
        <v>3113</v>
      </c>
      <c r="M230" t="s">
        <v>4231</v>
      </c>
    </row>
    <row r="231" spans="1:13">
      <c r="A231" t="s">
        <v>4529</v>
      </c>
      <c r="B231" t="str">
        <f t="shared" si="6"/>
        <v>min03-P6</v>
      </c>
      <c r="C231" t="str">
        <f t="shared" si="7"/>
        <v>min03-P6-R5_UNION TEMPORAL DOTACION NEMCOL</v>
      </c>
      <c r="D231" s="27" t="s">
        <v>3525</v>
      </c>
      <c r="E231" t="s">
        <v>4174</v>
      </c>
      <c r="F231" t="s">
        <v>190</v>
      </c>
      <c r="G231" s="58">
        <v>94279.5</v>
      </c>
      <c r="H231" s="114">
        <v>1</v>
      </c>
      <c r="I231">
        <v>1</v>
      </c>
      <c r="J231">
        <v>5000</v>
      </c>
      <c r="K231" t="s">
        <v>3117</v>
      </c>
      <c r="L231" t="s">
        <v>3110</v>
      </c>
      <c r="M231" t="s">
        <v>4231</v>
      </c>
    </row>
    <row r="232" spans="1:13">
      <c r="A232" t="s">
        <v>4530</v>
      </c>
      <c r="B232" t="str">
        <f t="shared" si="6"/>
        <v>min03-P6</v>
      </c>
      <c r="C232" t="str">
        <f t="shared" si="7"/>
        <v>min03-P6-R5_UNION TEMPORAL DOTACION NEMCOL</v>
      </c>
      <c r="D232" s="27" t="s">
        <v>3525</v>
      </c>
      <c r="E232" t="s">
        <v>4174</v>
      </c>
      <c r="F232" t="s">
        <v>190</v>
      </c>
      <c r="G232" s="58">
        <v>91585.8</v>
      </c>
      <c r="H232" s="114">
        <v>1</v>
      </c>
      <c r="I232">
        <v>5001</v>
      </c>
      <c r="J232">
        <v>999999</v>
      </c>
      <c r="K232" t="s">
        <v>3117</v>
      </c>
      <c r="L232" t="s">
        <v>3110</v>
      </c>
      <c r="M232" t="s">
        <v>4231</v>
      </c>
    </row>
    <row r="233" spans="1:13">
      <c r="A233" t="s">
        <v>4531</v>
      </c>
      <c r="B233" t="str">
        <f t="shared" si="6"/>
        <v>min03-P6</v>
      </c>
      <c r="C233" t="str">
        <f t="shared" si="7"/>
        <v>min03-P6-R5_UT FACOCREAR 2024</v>
      </c>
      <c r="D233" s="27" t="s">
        <v>3525</v>
      </c>
      <c r="E233" t="s">
        <v>3092</v>
      </c>
      <c r="F233" t="s">
        <v>190</v>
      </c>
      <c r="G233" s="58">
        <v>61793.478000000003</v>
      </c>
      <c r="H233" s="114">
        <v>1</v>
      </c>
      <c r="I233">
        <v>1</v>
      </c>
      <c r="J233">
        <v>5000</v>
      </c>
      <c r="K233" t="s">
        <v>3117</v>
      </c>
      <c r="L233" t="s">
        <v>3110</v>
      </c>
      <c r="M233" t="s">
        <v>4231</v>
      </c>
    </row>
    <row r="234" spans="1:13">
      <c r="A234" t="s">
        <v>4532</v>
      </c>
      <c r="B234" t="str">
        <f t="shared" si="6"/>
        <v>min03-P6</v>
      </c>
      <c r="C234" t="str">
        <f t="shared" si="7"/>
        <v>min03-P6-R5_UT FACOCREAR 2024</v>
      </c>
      <c r="D234" s="27" t="s">
        <v>3525</v>
      </c>
      <c r="E234" t="s">
        <v>3092</v>
      </c>
      <c r="F234" t="s">
        <v>190</v>
      </c>
      <c r="G234" s="58">
        <v>59975.230499999998</v>
      </c>
      <c r="H234" s="114">
        <v>1</v>
      </c>
      <c r="I234">
        <v>5001</v>
      </c>
      <c r="J234">
        <v>999999</v>
      </c>
      <c r="K234" t="s">
        <v>3117</v>
      </c>
      <c r="L234" t="s">
        <v>3110</v>
      </c>
      <c r="M234" t="s">
        <v>4231</v>
      </c>
    </row>
    <row r="235" spans="1:13">
      <c r="A235" t="s">
        <v>4533</v>
      </c>
      <c r="B235" t="str">
        <f t="shared" si="6"/>
        <v>min03-P6</v>
      </c>
      <c r="C235" t="str">
        <f t="shared" si="7"/>
        <v>min03-P6-R5_UT MARSAM INTE RAMERICANA</v>
      </c>
      <c r="D235" s="27" t="s">
        <v>3525</v>
      </c>
      <c r="E235" t="s">
        <v>4160</v>
      </c>
      <c r="F235" t="s">
        <v>190</v>
      </c>
      <c r="G235" s="58">
        <v>46466.324999999997</v>
      </c>
      <c r="H235" s="114">
        <v>1</v>
      </c>
      <c r="I235">
        <v>1</v>
      </c>
      <c r="J235">
        <v>5000</v>
      </c>
      <c r="K235" t="s">
        <v>3117</v>
      </c>
      <c r="L235" t="s">
        <v>3110</v>
      </c>
      <c r="M235" t="s">
        <v>4231</v>
      </c>
    </row>
    <row r="236" spans="1:13">
      <c r="A236" t="s">
        <v>4534</v>
      </c>
      <c r="B236" t="str">
        <f t="shared" si="6"/>
        <v>min03-P6</v>
      </c>
      <c r="C236" t="str">
        <f t="shared" si="7"/>
        <v>min03-P6-R5_UT MARSAM INTE RAMERICANA</v>
      </c>
      <c r="D236" s="27" t="s">
        <v>3525</v>
      </c>
      <c r="E236" t="s">
        <v>4160</v>
      </c>
      <c r="F236" t="s">
        <v>190</v>
      </c>
      <c r="G236" s="58">
        <v>46001.661749999999</v>
      </c>
      <c r="H236" s="114">
        <v>1</v>
      </c>
      <c r="I236">
        <v>5001</v>
      </c>
      <c r="J236">
        <v>999999</v>
      </c>
      <c r="K236" t="s">
        <v>3117</v>
      </c>
      <c r="L236" t="s">
        <v>3110</v>
      </c>
      <c r="M236" t="s">
        <v>4231</v>
      </c>
    </row>
    <row r="237" spans="1:13">
      <c r="A237" t="s">
        <v>4535</v>
      </c>
      <c r="B237" t="str">
        <f t="shared" si="6"/>
        <v>min03-P6</v>
      </c>
      <c r="C237" t="str">
        <f t="shared" si="7"/>
        <v>min03-P6-R6_UNION TEMPORAL DOTACION NEMCOL</v>
      </c>
      <c r="D237" s="27" t="s">
        <v>3526</v>
      </c>
      <c r="E237" t="s">
        <v>4174</v>
      </c>
      <c r="F237" t="s">
        <v>190</v>
      </c>
      <c r="G237" s="58">
        <v>94279.5</v>
      </c>
      <c r="H237" s="114">
        <v>1</v>
      </c>
      <c r="I237">
        <v>1</v>
      </c>
      <c r="J237">
        <v>5000</v>
      </c>
      <c r="K237" t="s">
        <v>3117</v>
      </c>
      <c r="L237" t="s">
        <v>3111</v>
      </c>
      <c r="M237" t="s">
        <v>4231</v>
      </c>
    </row>
    <row r="238" spans="1:13">
      <c r="A238" t="s">
        <v>4536</v>
      </c>
      <c r="B238" t="str">
        <f t="shared" si="6"/>
        <v>min03-P6</v>
      </c>
      <c r="C238" t="str">
        <f t="shared" si="7"/>
        <v>min03-P6-R6_UNION TEMPORAL DOTACION NEMCOL</v>
      </c>
      <c r="D238" s="27" t="s">
        <v>3526</v>
      </c>
      <c r="E238" t="s">
        <v>4174</v>
      </c>
      <c r="F238" t="s">
        <v>190</v>
      </c>
      <c r="G238" s="58">
        <v>91585.8</v>
      </c>
      <c r="H238" s="114">
        <v>1</v>
      </c>
      <c r="I238">
        <v>5001</v>
      </c>
      <c r="J238">
        <v>999999</v>
      </c>
      <c r="K238" t="s">
        <v>3117</v>
      </c>
      <c r="L238" t="s">
        <v>3111</v>
      </c>
      <c r="M238" t="s">
        <v>4231</v>
      </c>
    </row>
    <row r="239" spans="1:13">
      <c r="A239" t="s">
        <v>4537</v>
      </c>
      <c r="B239" t="str">
        <f t="shared" si="6"/>
        <v>min03-P6</v>
      </c>
      <c r="C239" t="str">
        <f t="shared" si="7"/>
        <v>min03-P6-R6_MOZT DE COLOMBIA SAS</v>
      </c>
      <c r="D239" s="27" t="s">
        <v>3526</v>
      </c>
      <c r="E239" t="s">
        <v>4161</v>
      </c>
      <c r="F239" t="s">
        <v>190</v>
      </c>
      <c r="G239" s="58">
        <v>60608.25</v>
      </c>
      <c r="H239" s="114">
        <v>1</v>
      </c>
      <c r="I239">
        <v>1</v>
      </c>
      <c r="J239">
        <v>5000</v>
      </c>
      <c r="K239" t="s">
        <v>3117</v>
      </c>
      <c r="L239" t="s">
        <v>3111</v>
      </c>
      <c r="M239" t="s">
        <v>4231</v>
      </c>
    </row>
    <row r="240" spans="1:13">
      <c r="A240" t="s">
        <v>4538</v>
      </c>
      <c r="B240" t="str">
        <f t="shared" si="6"/>
        <v>min03-P6</v>
      </c>
      <c r="C240" t="str">
        <f t="shared" si="7"/>
        <v>min03-P6-R6_MOZT DE COLOMBIA SAS</v>
      </c>
      <c r="D240" s="27" t="s">
        <v>3526</v>
      </c>
      <c r="E240" t="s">
        <v>4161</v>
      </c>
      <c r="F240" t="s">
        <v>190</v>
      </c>
      <c r="G240" s="58">
        <v>60608.25</v>
      </c>
      <c r="H240" s="114">
        <v>1</v>
      </c>
      <c r="I240">
        <v>5001</v>
      </c>
      <c r="J240">
        <v>999999</v>
      </c>
      <c r="K240" t="s">
        <v>3117</v>
      </c>
      <c r="L240" t="s">
        <v>3111</v>
      </c>
      <c r="M240" t="s">
        <v>4231</v>
      </c>
    </row>
    <row r="241" spans="1:13">
      <c r="A241" t="s">
        <v>4539</v>
      </c>
      <c r="B241" t="str">
        <f t="shared" si="6"/>
        <v>min03-P6</v>
      </c>
      <c r="C241" t="str">
        <f t="shared" si="7"/>
        <v>min03-P6-R6_UT FACOCREAR 2024</v>
      </c>
      <c r="D241" s="27" t="s">
        <v>3526</v>
      </c>
      <c r="E241" t="s">
        <v>3092</v>
      </c>
      <c r="F241" t="s">
        <v>190</v>
      </c>
      <c r="G241" s="58">
        <v>61793.478000000003</v>
      </c>
      <c r="H241" s="114">
        <v>1</v>
      </c>
      <c r="I241">
        <v>1</v>
      </c>
      <c r="J241">
        <v>5000</v>
      </c>
      <c r="K241" t="s">
        <v>3117</v>
      </c>
      <c r="L241" t="s">
        <v>3111</v>
      </c>
      <c r="M241" t="s">
        <v>4231</v>
      </c>
    </row>
    <row r="242" spans="1:13">
      <c r="A242" t="s">
        <v>4540</v>
      </c>
      <c r="B242" t="str">
        <f t="shared" si="6"/>
        <v>min03-P6</v>
      </c>
      <c r="C242" t="str">
        <f t="shared" si="7"/>
        <v>min03-P6-R6_UT FACOCREAR 2024</v>
      </c>
      <c r="D242" s="27" t="s">
        <v>3526</v>
      </c>
      <c r="E242" t="s">
        <v>3092</v>
      </c>
      <c r="F242" t="s">
        <v>190</v>
      </c>
      <c r="G242" s="58">
        <v>59975.230499999998</v>
      </c>
      <c r="H242" s="114">
        <v>1</v>
      </c>
      <c r="I242">
        <v>5001</v>
      </c>
      <c r="J242">
        <v>999999</v>
      </c>
      <c r="K242" t="s">
        <v>3117</v>
      </c>
      <c r="L242" t="s">
        <v>3111</v>
      </c>
      <c r="M242" t="s">
        <v>4231</v>
      </c>
    </row>
    <row r="243" spans="1:13">
      <c r="A243" t="s">
        <v>4541</v>
      </c>
      <c r="B243" t="str">
        <f t="shared" si="6"/>
        <v>min03-P6</v>
      </c>
      <c r="C243" t="str">
        <f t="shared" si="7"/>
        <v>min03-P6-R6_UT MARSAM INTE RAMERICANA</v>
      </c>
      <c r="D243" s="27" t="s">
        <v>3526</v>
      </c>
      <c r="E243" t="s">
        <v>4160</v>
      </c>
      <c r="F243" t="s">
        <v>190</v>
      </c>
      <c r="G243" s="58">
        <v>46466.324999999997</v>
      </c>
      <c r="H243" s="114">
        <v>1</v>
      </c>
      <c r="I243">
        <v>1</v>
      </c>
      <c r="J243">
        <v>5000</v>
      </c>
      <c r="K243" t="s">
        <v>3117</v>
      </c>
      <c r="L243" t="s">
        <v>3111</v>
      </c>
      <c r="M243" t="s">
        <v>4231</v>
      </c>
    </row>
    <row r="244" spans="1:13">
      <c r="A244" t="s">
        <v>4542</v>
      </c>
      <c r="B244" t="str">
        <f t="shared" si="6"/>
        <v>min03-P6</v>
      </c>
      <c r="C244" t="str">
        <f t="shared" si="7"/>
        <v>min03-P6-R6_UT MARSAM INTE RAMERICANA</v>
      </c>
      <c r="D244" s="27" t="s">
        <v>3526</v>
      </c>
      <c r="E244" t="s">
        <v>4160</v>
      </c>
      <c r="F244" t="s">
        <v>190</v>
      </c>
      <c r="G244" s="58">
        <v>46001.661749999999</v>
      </c>
      <c r="H244" s="114">
        <v>1</v>
      </c>
      <c r="I244">
        <v>5001</v>
      </c>
      <c r="J244">
        <v>999999</v>
      </c>
      <c r="K244" t="s">
        <v>3117</v>
      </c>
      <c r="L244" t="s">
        <v>3111</v>
      </c>
      <c r="M244" t="s">
        <v>4231</v>
      </c>
    </row>
    <row r="245" spans="1:13">
      <c r="A245" t="s">
        <v>4543</v>
      </c>
      <c r="B245" t="str">
        <f t="shared" si="6"/>
        <v>min03-P6</v>
      </c>
      <c r="C245" t="str">
        <f t="shared" si="7"/>
        <v>min03-P6-R7_DISMOTOS PM EU</v>
      </c>
      <c r="D245" s="27" t="s">
        <v>3527</v>
      </c>
      <c r="E245" t="s">
        <v>4175</v>
      </c>
      <c r="F245" t="s">
        <v>190</v>
      </c>
      <c r="G245" s="58">
        <v>94279.5</v>
      </c>
      <c r="H245" s="114">
        <v>1</v>
      </c>
      <c r="I245">
        <v>1</v>
      </c>
      <c r="J245">
        <v>5000</v>
      </c>
      <c r="K245" t="s">
        <v>3117</v>
      </c>
      <c r="L245" t="s">
        <v>3112</v>
      </c>
      <c r="M245" t="s">
        <v>4231</v>
      </c>
    </row>
    <row r="246" spans="1:13">
      <c r="A246" t="s">
        <v>4544</v>
      </c>
      <c r="B246" t="str">
        <f t="shared" si="6"/>
        <v>min03-P6</v>
      </c>
      <c r="C246" t="str">
        <f t="shared" si="7"/>
        <v>min03-P6-R7_DISMOTOS PM EU</v>
      </c>
      <c r="D246" s="27" t="s">
        <v>3527</v>
      </c>
      <c r="E246" t="s">
        <v>4175</v>
      </c>
      <c r="F246" t="s">
        <v>190</v>
      </c>
      <c r="G246" s="58">
        <v>90238.95</v>
      </c>
      <c r="H246" s="114">
        <v>1</v>
      </c>
      <c r="I246">
        <v>5001</v>
      </c>
      <c r="J246">
        <v>999999</v>
      </c>
      <c r="K246" t="s">
        <v>3117</v>
      </c>
      <c r="L246" t="s">
        <v>3112</v>
      </c>
      <c r="M246" t="s">
        <v>4231</v>
      </c>
    </row>
    <row r="247" spans="1:13">
      <c r="A247" t="s">
        <v>4545</v>
      </c>
      <c r="B247" t="str">
        <f t="shared" si="6"/>
        <v>min03-P6</v>
      </c>
      <c r="C247" t="str">
        <f t="shared" si="7"/>
        <v>min03-P6-R7_DISTRIBUCIÓN Y SERVICIO SAS</v>
      </c>
      <c r="D247" s="27" t="s">
        <v>3527</v>
      </c>
      <c r="E247" t="s">
        <v>3089</v>
      </c>
      <c r="F247" t="s">
        <v>190</v>
      </c>
      <c r="G247" s="58">
        <v>53874</v>
      </c>
      <c r="H247" s="114">
        <v>1</v>
      </c>
      <c r="I247">
        <v>1</v>
      </c>
      <c r="J247">
        <v>5000</v>
      </c>
      <c r="K247" t="s">
        <v>3117</v>
      </c>
      <c r="L247" t="s">
        <v>3112</v>
      </c>
      <c r="M247" t="s">
        <v>4231</v>
      </c>
    </row>
    <row r="248" spans="1:13">
      <c r="A248" t="s">
        <v>4546</v>
      </c>
      <c r="B248" t="str">
        <f t="shared" si="6"/>
        <v>min03-P6</v>
      </c>
      <c r="C248" t="str">
        <f t="shared" si="7"/>
        <v>min03-P6-R7_DISTRIBUCIÓN Y SERVICIO SAS</v>
      </c>
      <c r="D248" s="27" t="s">
        <v>3527</v>
      </c>
      <c r="E248" t="s">
        <v>3089</v>
      </c>
      <c r="F248" t="s">
        <v>190</v>
      </c>
      <c r="G248" s="58">
        <v>52527.15</v>
      </c>
      <c r="H248" s="114">
        <v>1</v>
      </c>
      <c r="I248">
        <v>5001</v>
      </c>
      <c r="J248">
        <v>999999</v>
      </c>
      <c r="K248" t="s">
        <v>3117</v>
      </c>
      <c r="L248" t="s">
        <v>3112</v>
      </c>
      <c r="M248" t="s">
        <v>4231</v>
      </c>
    </row>
    <row r="249" spans="1:13">
      <c r="A249" t="s">
        <v>4547</v>
      </c>
      <c r="B249" t="str">
        <f t="shared" si="6"/>
        <v>min03-P6</v>
      </c>
      <c r="C249" t="str">
        <f t="shared" si="7"/>
        <v>min03-P6-R7_LEONEL RODRIGUEZ RAMOS</v>
      </c>
      <c r="D249" s="27" t="s">
        <v>3527</v>
      </c>
      <c r="E249" t="s">
        <v>1851</v>
      </c>
      <c r="F249" t="s">
        <v>190</v>
      </c>
      <c r="G249" s="58">
        <v>121216.5</v>
      </c>
      <c r="H249" s="114">
        <v>1</v>
      </c>
      <c r="I249">
        <v>1</v>
      </c>
      <c r="J249">
        <v>5000</v>
      </c>
      <c r="K249" t="s">
        <v>3117</v>
      </c>
      <c r="L249" t="s">
        <v>3112</v>
      </c>
      <c r="M249" t="s">
        <v>4231</v>
      </c>
    </row>
    <row r="250" spans="1:13">
      <c r="A250" t="s">
        <v>4548</v>
      </c>
      <c r="B250" t="str">
        <f t="shared" si="6"/>
        <v>min03-P6</v>
      </c>
      <c r="C250" t="str">
        <f t="shared" si="7"/>
        <v>min03-P6-R7_LEONEL RODRIGUEZ RAMOS</v>
      </c>
      <c r="D250" s="27" t="s">
        <v>3527</v>
      </c>
      <c r="E250" t="s">
        <v>1851</v>
      </c>
      <c r="F250" t="s">
        <v>190</v>
      </c>
      <c r="G250" s="58">
        <v>107748</v>
      </c>
      <c r="H250" s="114">
        <v>1</v>
      </c>
      <c r="I250">
        <v>5001</v>
      </c>
      <c r="J250">
        <v>999999</v>
      </c>
      <c r="K250" t="s">
        <v>3117</v>
      </c>
      <c r="L250" t="s">
        <v>3112</v>
      </c>
      <c r="M250" t="s">
        <v>4231</v>
      </c>
    </row>
    <row r="251" spans="1:13">
      <c r="A251" t="s">
        <v>4549</v>
      </c>
      <c r="B251" t="str">
        <f t="shared" si="6"/>
        <v>min03-P6</v>
      </c>
      <c r="C251" t="str">
        <f t="shared" si="7"/>
        <v>min03-P6-R7_UNION TEMPORAL COINPA</v>
      </c>
      <c r="D251" s="27" t="s">
        <v>3527</v>
      </c>
      <c r="E251" t="s">
        <v>3090</v>
      </c>
      <c r="F251" t="s">
        <v>190</v>
      </c>
      <c r="G251" s="58">
        <v>78117.3</v>
      </c>
      <c r="H251" s="114">
        <v>1</v>
      </c>
      <c r="I251">
        <v>1</v>
      </c>
      <c r="J251">
        <v>5000</v>
      </c>
      <c r="K251" t="s">
        <v>3117</v>
      </c>
      <c r="L251" t="s">
        <v>3112</v>
      </c>
      <c r="M251" t="s">
        <v>4231</v>
      </c>
    </row>
    <row r="252" spans="1:13">
      <c r="A252" t="s">
        <v>4550</v>
      </c>
      <c r="B252" t="str">
        <f t="shared" si="6"/>
        <v>min03-P6</v>
      </c>
      <c r="C252" t="str">
        <f t="shared" si="7"/>
        <v>min03-P6-R7_UNION TEMPORAL COINPA</v>
      </c>
      <c r="D252" s="27" t="s">
        <v>3527</v>
      </c>
      <c r="E252" t="s">
        <v>3090</v>
      </c>
      <c r="F252" t="s">
        <v>190</v>
      </c>
      <c r="G252" s="58">
        <v>74076.75</v>
      </c>
      <c r="H252" s="114">
        <v>1</v>
      </c>
      <c r="I252">
        <v>5001</v>
      </c>
      <c r="J252">
        <v>999999</v>
      </c>
      <c r="K252" t="s">
        <v>3117</v>
      </c>
      <c r="L252" t="s">
        <v>3112</v>
      </c>
      <c r="M252" t="s">
        <v>4231</v>
      </c>
    </row>
    <row r="253" spans="1:13">
      <c r="A253" t="s">
        <v>4551</v>
      </c>
      <c r="B253" t="str">
        <f t="shared" si="6"/>
        <v>min03-P6</v>
      </c>
      <c r="C253" t="str">
        <f t="shared" si="7"/>
        <v>min03-P6-R7_BACET GROUP S.A.S.</v>
      </c>
      <c r="D253" s="27" t="s">
        <v>3527</v>
      </c>
      <c r="E253" t="s">
        <v>4166</v>
      </c>
      <c r="F253" t="s">
        <v>190</v>
      </c>
      <c r="G253" s="58">
        <v>63975.375</v>
      </c>
      <c r="H253" s="114">
        <v>1</v>
      </c>
      <c r="I253">
        <v>1</v>
      </c>
      <c r="J253">
        <v>5000</v>
      </c>
      <c r="K253" t="s">
        <v>3117</v>
      </c>
      <c r="L253" t="s">
        <v>3112</v>
      </c>
      <c r="M253" t="s">
        <v>4231</v>
      </c>
    </row>
    <row r="254" spans="1:13">
      <c r="A254" t="s">
        <v>4552</v>
      </c>
      <c r="B254" t="str">
        <f t="shared" si="6"/>
        <v>min03-P6</v>
      </c>
      <c r="C254" t="str">
        <f t="shared" si="7"/>
        <v>min03-P6-R7_BACET GROUP S.A.S.</v>
      </c>
      <c r="D254" s="27" t="s">
        <v>3527</v>
      </c>
      <c r="E254" t="s">
        <v>4166</v>
      </c>
      <c r="F254" t="s">
        <v>190</v>
      </c>
      <c r="G254" s="58">
        <v>57577.837500000001</v>
      </c>
      <c r="H254" s="114">
        <v>1</v>
      </c>
      <c r="I254">
        <v>5001</v>
      </c>
      <c r="J254">
        <v>999999</v>
      </c>
      <c r="K254" t="s">
        <v>3117</v>
      </c>
      <c r="L254" t="s">
        <v>3112</v>
      </c>
      <c r="M254" t="s">
        <v>4231</v>
      </c>
    </row>
    <row r="255" spans="1:13">
      <c r="A255" t="s">
        <v>4553</v>
      </c>
      <c r="B255" t="str">
        <f t="shared" si="6"/>
        <v>min03-P6</v>
      </c>
      <c r="C255" t="str">
        <f t="shared" si="7"/>
        <v>min03-P6-R7_UNIÓN TEMPORAL OP-INTENDENCIA</v>
      </c>
      <c r="D255" s="27" t="s">
        <v>3527</v>
      </c>
      <c r="E255" t="s">
        <v>4172</v>
      </c>
      <c r="F255" t="s">
        <v>190</v>
      </c>
      <c r="G255" s="58">
        <v>188559</v>
      </c>
      <c r="H255" s="114">
        <v>1</v>
      </c>
      <c r="I255">
        <v>1</v>
      </c>
      <c r="J255">
        <v>5000</v>
      </c>
      <c r="K255" t="s">
        <v>3117</v>
      </c>
      <c r="L255" t="s">
        <v>3112</v>
      </c>
      <c r="M255" t="s">
        <v>4231</v>
      </c>
    </row>
    <row r="256" spans="1:13">
      <c r="A256" t="s">
        <v>4554</v>
      </c>
      <c r="B256" t="str">
        <f t="shared" si="6"/>
        <v>min03-P6</v>
      </c>
      <c r="C256" t="str">
        <f t="shared" si="7"/>
        <v>min03-P6-R7_UNIÓN TEMPORAL OP-INTENDENCIA</v>
      </c>
      <c r="D256" s="27" t="s">
        <v>3527</v>
      </c>
      <c r="E256" t="s">
        <v>4172</v>
      </c>
      <c r="F256" t="s">
        <v>190</v>
      </c>
      <c r="G256" s="58">
        <v>175090.5</v>
      </c>
      <c r="H256" s="114">
        <v>1</v>
      </c>
      <c r="I256">
        <v>5001</v>
      </c>
      <c r="J256">
        <v>999999</v>
      </c>
      <c r="K256" t="s">
        <v>3117</v>
      </c>
      <c r="L256" t="s">
        <v>3112</v>
      </c>
      <c r="M256" t="s">
        <v>4231</v>
      </c>
    </row>
    <row r="257" spans="1:13">
      <c r="A257" t="s">
        <v>4555</v>
      </c>
      <c r="B257" t="str">
        <f t="shared" si="6"/>
        <v>min03-P6</v>
      </c>
      <c r="C257" t="str">
        <f t="shared" si="7"/>
        <v>min03-P6-R7_BOSTONIA SAS</v>
      </c>
      <c r="D257" s="27" t="s">
        <v>3527</v>
      </c>
      <c r="E257" t="s">
        <v>3093</v>
      </c>
      <c r="F257" t="s">
        <v>190</v>
      </c>
      <c r="G257" s="58">
        <v>87545.25</v>
      </c>
      <c r="H257" s="114">
        <v>1</v>
      </c>
      <c r="I257">
        <v>1</v>
      </c>
      <c r="J257">
        <v>5000</v>
      </c>
      <c r="K257" t="s">
        <v>3117</v>
      </c>
      <c r="L257" t="s">
        <v>3112</v>
      </c>
      <c r="M257" t="s">
        <v>4231</v>
      </c>
    </row>
    <row r="258" spans="1:13">
      <c r="A258" t="s">
        <v>4556</v>
      </c>
      <c r="B258" t="str">
        <f t="shared" si="6"/>
        <v>min03-P6</v>
      </c>
      <c r="C258" t="str">
        <f t="shared" si="7"/>
        <v>min03-P6-R7_BOSTONIA SAS</v>
      </c>
      <c r="D258" s="27" t="s">
        <v>3527</v>
      </c>
      <c r="E258" t="s">
        <v>3093</v>
      </c>
      <c r="F258" t="s">
        <v>190</v>
      </c>
      <c r="G258" s="58">
        <v>84918.892500000002</v>
      </c>
      <c r="H258" s="114">
        <v>1</v>
      </c>
      <c r="I258">
        <v>5001</v>
      </c>
      <c r="J258">
        <v>999999</v>
      </c>
      <c r="K258" t="s">
        <v>3117</v>
      </c>
      <c r="L258" t="s">
        <v>3112</v>
      </c>
      <c r="M258" t="s">
        <v>4231</v>
      </c>
    </row>
    <row r="259" spans="1:13">
      <c r="A259" t="s">
        <v>4557</v>
      </c>
      <c r="B259" t="str">
        <f t="shared" ref="B259:B322" si="8">+LEFT(D259,LEN(D259)-3)</f>
        <v>min03-P6</v>
      </c>
      <c r="C259" t="str">
        <f t="shared" ref="C259:C322" si="9">+D259&amp;"_"&amp;E259</f>
        <v>min03-P6-R7_UT SOLUCIONES ANC</v>
      </c>
      <c r="D259" s="27" t="s">
        <v>3527</v>
      </c>
      <c r="E259" t="s">
        <v>3091</v>
      </c>
      <c r="F259" t="s">
        <v>190</v>
      </c>
      <c r="G259" s="58">
        <v>107748</v>
      </c>
      <c r="H259" s="114">
        <v>1</v>
      </c>
      <c r="I259">
        <v>1</v>
      </c>
      <c r="J259">
        <v>5000</v>
      </c>
      <c r="K259" t="s">
        <v>3117</v>
      </c>
      <c r="L259" t="s">
        <v>3112</v>
      </c>
      <c r="M259" t="s">
        <v>4231</v>
      </c>
    </row>
    <row r="260" spans="1:13">
      <c r="A260" t="s">
        <v>4558</v>
      </c>
      <c r="B260" t="str">
        <f t="shared" si="8"/>
        <v>min03-P6</v>
      </c>
      <c r="C260" t="str">
        <f t="shared" si="9"/>
        <v>min03-P6-R7_UT SOLUCIONES ANC</v>
      </c>
      <c r="D260" s="27" t="s">
        <v>3527</v>
      </c>
      <c r="E260" t="s">
        <v>3091</v>
      </c>
      <c r="F260" t="s">
        <v>190</v>
      </c>
      <c r="G260" s="58">
        <v>106401.15</v>
      </c>
      <c r="H260" s="114">
        <v>1</v>
      </c>
      <c r="I260">
        <v>5001</v>
      </c>
      <c r="J260">
        <v>999999</v>
      </c>
      <c r="K260" t="s">
        <v>3117</v>
      </c>
      <c r="L260" t="s">
        <v>3112</v>
      </c>
      <c r="M260" t="s">
        <v>4231</v>
      </c>
    </row>
    <row r="261" spans="1:13">
      <c r="A261" t="s">
        <v>4559</v>
      </c>
      <c r="B261" t="str">
        <f t="shared" si="8"/>
        <v>min03-P6</v>
      </c>
      <c r="C261" t="str">
        <f t="shared" si="9"/>
        <v>min03-P6-R7_UT ALTEX+</v>
      </c>
      <c r="D261" s="27" t="s">
        <v>3527</v>
      </c>
      <c r="E261" t="s">
        <v>3094</v>
      </c>
      <c r="F261" t="s">
        <v>190</v>
      </c>
      <c r="G261" s="58">
        <v>78117.3</v>
      </c>
      <c r="H261" s="114">
        <v>1</v>
      </c>
      <c r="I261">
        <v>1</v>
      </c>
      <c r="J261">
        <v>5000</v>
      </c>
      <c r="K261" t="s">
        <v>3117</v>
      </c>
      <c r="L261" t="s">
        <v>3112</v>
      </c>
      <c r="M261" t="s">
        <v>4231</v>
      </c>
    </row>
    <row r="262" spans="1:13">
      <c r="A262" t="s">
        <v>4560</v>
      </c>
      <c r="B262" t="str">
        <f t="shared" si="8"/>
        <v>min03-P6</v>
      </c>
      <c r="C262" t="str">
        <f t="shared" si="9"/>
        <v>min03-P6-R7_UT ALTEX+</v>
      </c>
      <c r="D262" s="27" t="s">
        <v>3527</v>
      </c>
      <c r="E262" t="s">
        <v>3094</v>
      </c>
      <c r="F262" t="s">
        <v>190</v>
      </c>
      <c r="G262" s="58">
        <v>74076.75</v>
      </c>
      <c r="H262" s="114">
        <v>1</v>
      </c>
      <c r="I262">
        <v>5001</v>
      </c>
      <c r="J262">
        <v>999999</v>
      </c>
      <c r="K262" t="s">
        <v>3117</v>
      </c>
      <c r="L262" t="s">
        <v>3112</v>
      </c>
      <c r="M262" t="s">
        <v>4231</v>
      </c>
    </row>
    <row r="263" spans="1:13">
      <c r="A263" t="s">
        <v>4561</v>
      </c>
      <c r="B263" t="str">
        <f t="shared" si="8"/>
        <v>min03-P6</v>
      </c>
      <c r="C263" t="str">
        <f t="shared" si="9"/>
        <v>min03-P6-R7_MANUFACTURAS CAPITEX SAS</v>
      </c>
      <c r="D263" s="27" t="s">
        <v>3527</v>
      </c>
      <c r="E263" t="s">
        <v>4176</v>
      </c>
      <c r="F263" t="s">
        <v>190</v>
      </c>
      <c r="G263" s="58">
        <v>53065.89</v>
      </c>
      <c r="H263" s="114">
        <v>1</v>
      </c>
      <c r="I263">
        <v>1</v>
      </c>
      <c r="J263">
        <v>5000</v>
      </c>
      <c r="K263" t="s">
        <v>3117</v>
      </c>
      <c r="L263" t="s">
        <v>3112</v>
      </c>
      <c r="M263" t="s">
        <v>4231</v>
      </c>
    </row>
    <row r="264" spans="1:13">
      <c r="A264" t="s">
        <v>4562</v>
      </c>
      <c r="B264" t="str">
        <f t="shared" si="8"/>
        <v>min03-P6</v>
      </c>
      <c r="C264" t="str">
        <f t="shared" si="9"/>
        <v>min03-P6-R7_MANUFACTURAS CAPITEX SAS</v>
      </c>
      <c r="D264" s="27" t="s">
        <v>3527</v>
      </c>
      <c r="E264" t="s">
        <v>4176</v>
      </c>
      <c r="F264" t="s">
        <v>190</v>
      </c>
      <c r="G264" s="58">
        <v>51180.3</v>
      </c>
      <c r="H264" s="114">
        <v>1</v>
      </c>
      <c r="I264">
        <v>5001</v>
      </c>
      <c r="J264">
        <v>999999</v>
      </c>
      <c r="K264" t="s">
        <v>3117</v>
      </c>
      <c r="L264" t="s">
        <v>3112</v>
      </c>
      <c r="M264" t="s">
        <v>4231</v>
      </c>
    </row>
    <row r="265" spans="1:13">
      <c r="A265" t="s">
        <v>4563</v>
      </c>
      <c r="B265" t="str">
        <f t="shared" si="8"/>
        <v>min03-P6</v>
      </c>
      <c r="C265" t="str">
        <f t="shared" si="9"/>
        <v>min03-P6-R7_INVERSIONES SARHEM DE COLOMBIA S.A.S.</v>
      </c>
      <c r="D265" s="27" t="s">
        <v>3527</v>
      </c>
      <c r="E265" t="s">
        <v>4168</v>
      </c>
      <c r="F265" t="s">
        <v>190</v>
      </c>
      <c r="G265" s="58">
        <v>70036.2</v>
      </c>
      <c r="H265" s="114">
        <v>1</v>
      </c>
      <c r="I265">
        <v>1</v>
      </c>
      <c r="J265">
        <v>5000</v>
      </c>
      <c r="K265" t="s">
        <v>3117</v>
      </c>
      <c r="L265" t="s">
        <v>3112</v>
      </c>
      <c r="M265" t="s">
        <v>4231</v>
      </c>
    </row>
    <row r="266" spans="1:13">
      <c r="A266" t="s">
        <v>4564</v>
      </c>
      <c r="B266" t="str">
        <f t="shared" si="8"/>
        <v>min03-P6</v>
      </c>
      <c r="C266" t="str">
        <f t="shared" si="9"/>
        <v>min03-P6-R7_INVERSIONES SARHEM DE COLOMBIA S.A.S.</v>
      </c>
      <c r="D266" s="27" t="s">
        <v>3527</v>
      </c>
      <c r="E266" t="s">
        <v>4168</v>
      </c>
      <c r="F266" t="s">
        <v>190</v>
      </c>
      <c r="G266" s="58">
        <v>64648.800000000003</v>
      </c>
      <c r="H266" s="114">
        <v>1</v>
      </c>
      <c r="I266">
        <v>5001</v>
      </c>
      <c r="J266">
        <v>999999</v>
      </c>
      <c r="K266" t="s">
        <v>3117</v>
      </c>
      <c r="L266" t="s">
        <v>3112</v>
      </c>
      <c r="M266" t="s">
        <v>4231</v>
      </c>
    </row>
    <row r="267" spans="1:13">
      <c r="A267" t="s">
        <v>4565</v>
      </c>
      <c r="B267" t="str">
        <f t="shared" si="8"/>
        <v>min03-P7</v>
      </c>
      <c r="C267" t="str">
        <f t="shared" si="9"/>
        <v>min03-P7-R1_UT MARSAM INTE RAMERICANA</v>
      </c>
      <c r="D267" s="27" t="s">
        <v>3528</v>
      </c>
      <c r="E267" t="s">
        <v>4160</v>
      </c>
      <c r="F267" t="s">
        <v>190</v>
      </c>
      <c r="G267" s="58">
        <v>40405.5</v>
      </c>
      <c r="H267" s="114">
        <v>1</v>
      </c>
      <c r="I267">
        <v>1</v>
      </c>
      <c r="J267">
        <v>5000</v>
      </c>
      <c r="K267" t="s">
        <v>3116</v>
      </c>
      <c r="L267" t="s">
        <v>3108</v>
      </c>
      <c r="M267" t="s">
        <v>4232</v>
      </c>
    </row>
    <row r="268" spans="1:13">
      <c r="A268" t="s">
        <v>4566</v>
      </c>
      <c r="B268" t="str">
        <f t="shared" si="8"/>
        <v>min03-P7</v>
      </c>
      <c r="C268" t="str">
        <f t="shared" si="9"/>
        <v>min03-P7-R1_UT MARSAM INTE RAMERICANA</v>
      </c>
      <c r="D268" s="27" t="s">
        <v>3528</v>
      </c>
      <c r="E268" t="s">
        <v>4160</v>
      </c>
      <c r="F268" t="s">
        <v>190</v>
      </c>
      <c r="G268" s="58">
        <v>40001.445</v>
      </c>
      <c r="H268" s="114">
        <v>1</v>
      </c>
      <c r="I268">
        <v>5001</v>
      </c>
      <c r="J268">
        <v>999999</v>
      </c>
      <c r="K268" t="s">
        <v>3116</v>
      </c>
      <c r="L268" t="s">
        <v>3108</v>
      </c>
      <c r="M268" t="s">
        <v>4232</v>
      </c>
    </row>
    <row r="269" spans="1:13">
      <c r="A269" t="s">
        <v>4567</v>
      </c>
      <c r="B269" t="str">
        <f t="shared" si="8"/>
        <v>min03-P7</v>
      </c>
      <c r="C269" t="str">
        <f t="shared" si="9"/>
        <v>min03-P7-R4_ML SUMINISTROS Y SOLUCIONES SAS</v>
      </c>
      <c r="D269" s="27" t="s">
        <v>3529</v>
      </c>
      <c r="E269" t="s">
        <v>4170</v>
      </c>
      <c r="F269" t="s">
        <v>190</v>
      </c>
      <c r="G269" s="58">
        <v>28569.3822</v>
      </c>
      <c r="H269" s="114">
        <v>1</v>
      </c>
      <c r="I269">
        <v>1</v>
      </c>
      <c r="J269">
        <v>5000</v>
      </c>
      <c r="K269" t="s">
        <v>3116</v>
      </c>
      <c r="L269" t="s">
        <v>3113</v>
      </c>
      <c r="M269" t="s">
        <v>4232</v>
      </c>
    </row>
    <row r="270" spans="1:13">
      <c r="A270" t="s">
        <v>4568</v>
      </c>
      <c r="B270" t="str">
        <f t="shared" si="8"/>
        <v>min03-P7</v>
      </c>
      <c r="C270" t="str">
        <f t="shared" si="9"/>
        <v>min03-P7-R4_ML SUMINISTROS Y SOLUCIONES SAS</v>
      </c>
      <c r="D270" s="27" t="s">
        <v>3529</v>
      </c>
      <c r="E270" t="s">
        <v>4170</v>
      </c>
      <c r="F270" t="s">
        <v>190</v>
      </c>
      <c r="G270" s="58">
        <v>28283.85</v>
      </c>
      <c r="H270" s="114">
        <v>1</v>
      </c>
      <c r="I270">
        <v>5001</v>
      </c>
      <c r="J270">
        <v>999999</v>
      </c>
      <c r="K270" t="s">
        <v>3116</v>
      </c>
      <c r="L270" t="s">
        <v>3113</v>
      </c>
      <c r="M270" t="s">
        <v>4232</v>
      </c>
    </row>
    <row r="271" spans="1:13">
      <c r="A271" t="s">
        <v>4569</v>
      </c>
      <c r="B271" t="str">
        <f t="shared" si="8"/>
        <v>min03-P7</v>
      </c>
      <c r="C271" t="str">
        <f t="shared" si="9"/>
        <v>min03-P7-R6_YUBARTA S.A.S.</v>
      </c>
      <c r="D271" s="27" t="s">
        <v>3530</v>
      </c>
      <c r="E271" t="s">
        <v>4162</v>
      </c>
      <c r="F271" t="s">
        <v>190</v>
      </c>
      <c r="G271" s="58">
        <v>60608.25</v>
      </c>
      <c r="H271" s="114">
        <v>1</v>
      </c>
      <c r="I271">
        <v>1</v>
      </c>
      <c r="J271">
        <v>5000</v>
      </c>
      <c r="K271" t="s">
        <v>3116</v>
      </c>
      <c r="L271" t="s">
        <v>3111</v>
      </c>
      <c r="M271" t="s">
        <v>4232</v>
      </c>
    </row>
    <row r="272" spans="1:13">
      <c r="A272" t="s">
        <v>4570</v>
      </c>
      <c r="B272" t="str">
        <f t="shared" si="8"/>
        <v>min03-P7</v>
      </c>
      <c r="C272" t="str">
        <f t="shared" si="9"/>
        <v>min03-P7-R6_YUBARTA S.A.S.</v>
      </c>
      <c r="D272" s="27" t="s">
        <v>3530</v>
      </c>
      <c r="E272" t="s">
        <v>4162</v>
      </c>
      <c r="F272" t="s">
        <v>190</v>
      </c>
      <c r="G272" s="58">
        <v>60608.25</v>
      </c>
      <c r="H272" s="114">
        <v>1</v>
      </c>
      <c r="I272">
        <v>5001</v>
      </c>
      <c r="J272">
        <v>999999</v>
      </c>
      <c r="K272" t="s">
        <v>3116</v>
      </c>
      <c r="L272" t="s">
        <v>3111</v>
      </c>
      <c r="M272" t="s">
        <v>4232</v>
      </c>
    </row>
    <row r="273" spans="1:13">
      <c r="A273" t="s">
        <v>4571</v>
      </c>
      <c r="B273" t="str">
        <f t="shared" si="8"/>
        <v>min03-P7</v>
      </c>
      <c r="C273" t="str">
        <f t="shared" si="9"/>
        <v>min03-P7-R7_INVERSIONES E IMPORTACIONES SDER AP SAS</v>
      </c>
      <c r="D273" s="27" t="s">
        <v>3531</v>
      </c>
      <c r="E273" t="s">
        <v>4177</v>
      </c>
      <c r="F273" t="s">
        <v>190</v>
      </c>
      <c r="G273" s="58">
        <v>28283.85</v>
      </c>
      <c r="H273" s="114">
        <v>1</v>
      </c>
      <c r="I273">
        <v>1</v>
      </c>
      <c r="J273">
        <v>5000</v>
      </c>
      <c r="K273" t="s">
        <v>3116</v>
      </c>
      <c r="L273" t="s">
        <v>3112</v>
      </c>
      <c r="M273" t="s">
        <v>4232</v>
      </c>
    </row>
    <row r="274" spans="1:13">
      <c r="A274" t="s">
        <v>4572</v>
      </c>
      <c r="B274" t="str">
        <f t="shared" si="8"/>
        <v>min03-P7</v>
      </c>
      <c r="C274" t="str">
        <f t="shared" si="9"/>
        <v>min03-P7-R7_INVERSIONES E IMPORTACIONES SDER AP SAS</v>
      </c>
      <c r="D274" s="27" t="s">
        <v>3531</v>
      </c>
      <c r="E274" t="s">
        <v>4177</v>
      </c>
      <c r="F274" t="s">
        <v>190</v>
      </c>
      <c r="G274" s="58">
        <v>25590.15</v>
      </c>
      <c r="H274" s="114">
        <v>1</v>
      </c>
      <c r="I274">
        <v>5001</v>
      </c>
      <c r="J274">
        <v>999999</v>
      </c>
      <c r="K274" t="s">
        <v>3116</v>
      </c>
      <c r="L274" t="s">
        <v>3112</v>
      </c>
      <c r="M274" t="s">
        <v>4232</v>
      </c>
    </row>
    <row r="275" spans="1:13">
      <c r="A275" t="s">
        <v>4573</v>
      </c>
      <c r="B275" t="str">
        <f t="shared" si="8"/>
        <v>min03-P7</v>
      </c>
      <c r="C275" t="str">
        <f t="shared" si="9"/>
        <v>min03-P7-R7_CRYSTAL S.A.S.</v>
      </c>
      <c r="D275" s="27" t="s">
        <v>3531</v>
      </c>
      <c r="E275" t="s">
        <v>4178</v>
      </c>
      <c r="F275" t="s">
        <v>190</v>
      </c>
      <c r="G275" s="58">
        <v>22896.45</v>
      </c>
      <c r="H275" s="114">
        <v>1</v>
      </c>
      <c r="I275">
        <v>1</v>
      </c>
      <c r="J275">
        <v>5000</v>
      </c>
      <c r="K275" t="s">
        <v>3116</v>
      </c>
      <c r="L275" t="s">
        <v>3112</v>
      </c>
      <c r="M275" t="s">
        <v>4232</v>
      </c>
    </row>
    <row r="276" spans="1:13">
      <c r="A276" t="s">
        <v>4574</v>
      </c>
      <c r="B276" t="str">
        <f t="shared" si="8"/>
        <v>min03-P7</v>
      </c>
      <c r="C276" t="str">
        <f t="shared" si="9"/>
        <v>min03-P7-R7_CRYSTAL S.A.S.</v>
      </c>
      <c r="D276" s="27" t="s">
        <v>3531</v>
      </c>
      <c r="E276" t="s">
        <v>4178</v>
      </c>
      <c r="F276" t="s">
        <v>190</v>
      </c>
      <c r="G276" s="58">
        <v>21549.599999999999</v>
      </c>
      <c r="H276" s="114">
        <v>1</v>
      </c>
      <c r="I276">
        <v>5001</v>
      </c>
      <c r="J276">
        <v>999999</v>
      </c>
      <c r="K276" t="s">
        <v>3116</v>
      </c>
      <c r="L276" t="s">
        <v>3112</v>
      </c>
      <c r="M276" t="s">
        <v>4232</v>
      </c>
    </row>
    <row r="277" spans="1:13">
      <c r="A277" t="s">
        <v>4575</v>
      </c>
      <c r="B277" t="str">
        <f t="shared" si="8"/>
        <v>min03-P7</v>
      </c>
      <c r="C277" t="str">
        <f t="shared" si="9"/>
        <v>min03-P7-R7_UNIÓN TEMPORAL SOCKS 10</v>
      </c>
      <c r="D277" s="27" t="s">
        <v>3531</v>
      </c>
      <c r="E277" t="s">
        <v>4179</v>
      </c>
      <c r="F277" t="s">
        <v>190</v>
      </c>
      <c r="G277" s="58">
        <v>26802.315000000002</v>
      </c>
      <c r="H277" s="114">
        <v>1</v>
      </c>
      <c r="I277">
        <v>1</v>
      </c>
      <c r="J277">
        <v>5000</v>
      </c>
      <c r="K277" t="s">
        <v>3116</v>
      </c>
      <c r="L277" t="s">
        <v>3112</v>
      </c>
      <c r="M277" t="s">
        <v>4232</v>
      </c>
    </row>
    <row r="278" spans="1:13">
      <c r="A278" t="s">
        <v>4576</v>
      </c>
      <c r="B278" t="str">
        <f t="shared" si="8"/>
        <v>min03-P7</v>
      </c>
      <c r="C278" t="str">
        <f t="shared" si="9"/>
        <v>min03-P7-R7_UNIÓN TEMPORAL SOCKS 10</v>
      </c>
      <c r="D278" s="27" t="s">
        <v>3531</v>
      </c>
      <c r="E278" t="s">
        <v>4179</v>
      </c>
      <c r="F278" t="s">
        <v>190</v>
      </c>
      <c r="G278" s="58">
        <v>26532.945</v>
      </c>
      <c r="H278" s="114">
        <v>1</v>
      </c>
      <c r="I278">
        <v>5001</v>
      </c>
      <c r="J278">
        <v>999999</v>
      </c>
      <c r="K278" t="s">
        <v>3116</v>
      </c>
      <c r="L278" t="s">
        <v>3112</v>
      </c>
      <c r="M278" t="s">
        <v>4232</v>
      </c>
    </row>
    <row r="279" spans="1:13">
      <c r="A279" t="s">
        <v>4577</v>
      </c>
      <c r="B279" t="str">
        <f t="shared" si="8"/>
        <v>min03-P7</v>
      </c>
      <c r="C279" t="str">
        <f t="shared" si="9"/>
        <v>min03-P7-R7_DISTRIBUCIÓN Y SERVICIO SAS</v>
      </c>
      <c r="D279" s="27" t="s">
        <v>3531</v>
      </c>
      <c r="E279" t="s">
        <v>3089</v>
      </c>
      <c r="F279" t="s">
        <v>190</v>
      </c>
      <c r="G279" s="58">
        <v>20876.174999999999</v>
      </c>
      <c r="H279" s="114">
        <v>1</v>
      </c>
      <c r="I279">
        <v>1</v>
      </c>
      <c r="J279">
        <v>5000</v>
      </c>
      <c r="K279" t="s">
        <v>3116</v>
      </c>
      <c r="L279" t="s">
        <v>3112</v>
      </c>
      <c r="M279" t="s">
        <v>4232</v>
      </c>
    </row>
    <row r="280" spans="1:13">
      <c r="A280" t="s">
        <v>4578</v>
      </c>
      <c r="B280" t="str">
        <f t="shared" si="8"/>
        <v>min03-P7</v>
      </c>
      <c r="C280" t="str">
        <f t="shared" si="9"/>
        <v>min03-P7-R7_DISTRIBUCIÓN Y SERVICIO SAS</v>
      </c>
      <c r="D280" s="27" t="s">
        <v>3531</v>
      </c>
      <c r="E280" t="s">
        <v>3089</v>
      </c>
      <c r="F280" t="s">
        <v>190</v>
      </c>
      <c r="G280" s="58">
        <v>20337.435000000001</v>
      </c>
      <c r="H280" s="114">
        <v>1</v>
      </c>
      <c r="I280">
        <v>5001</v>
      </c>
      <c r="J280">
        <v>999999</v>
      </c>
      <c r="K280" t="s">
        <v>3116</v>
      </c>
      <c r="L280" t="s">
        <v>3112</v>
      </c>
      <c r="M280" t="s">
        <v>4232</v>
      </c>
    </row>
    <row r="281" spans="1:13">
      <c r="A281" t="s">
        <v>4579</v>
      </c>
      <c r="B281" t="str">
        <f t="shared" si="8"/>
        <v>min03-P7</v>
      </c>
      <c r="C281" t="str">
        <f t="shared" si="9"/>
        <v>min03-P7-R7_IMDICOL SAS</v>
      </c>
      <c r="D281" s="27" t="s">
        <v>3531</v>
      </c>
      <c r="E281" t="s">
        <v>4164</v>
      </c>
      <c r="F281" t="s">
        <v>190</v>
      </c>
      <c r="G281" s="58">
        <v>23704.560000000001</v>
      </c>
      <c r="H281" s="114">
        <v>1</v>
      </c>
      <c r="I281">
        <v>1</v>
      </c>
      <c r="J281">
        <v>5000</v>
      </c>
      <c r="K281" t="s">
        <v>3116</v>
      </c>
      <c r="L281" t="s">
        <v>3112</v>
      </c>
      <c r="M281" t="s">
        <v>4232</v>
      </c>
    </row>
    <row r="282" spans="1:13">
      <c r="A282" t="s">
        <v>4580</v>
      </c>
      <c r="B282" t="str">
        <f t="shared" si="8"/>
        <v>min03-P7</v>
      </c>
      <c r="C282" t="str">
        <f t="shared" si="9"/>
        <v>min03-P7-R7_IMDICOL SAS</v>
      </c>
      <c r="D282" s="27" t="s">
        <v>3531</v>
      </c>
      <c r="E282" t="s">
        <v>4164</v>
      </c>
      <c r="F282" t="s">
        <v>190</v>
      </c>
      <c r="G282" s="58">
        <v>23348.991599999998</v>
      </c>
      <c r="H282" s="114">
        <v>1</v>
      </c>
      <c r="I282">
        <v>5001</v>
      </c>
      <c r="J282">
        <v>999999</v>
      </c>
      <c r="K282" t="s">
        <v>3116</v>
      </c>
      <c r="L282" t="s">
        <v>3112</v>
      </c>
      <c r="M282" t="s">
        <v>4232</v>
      </c>
    </row>
    <row r="283" spans="1:13">
      <c r="A283" t="s">
        <v>4581</v>
      </c>
      <c r="B283" t="str">
        <f t="shared" si="8"/>
        <v>min03-P7</v>
      </c>
      <c r="C283" t="str">
        <f t="shared" si="9"/>
        <v>min03-P7-R7_LEONEL RODRIGUEZ RAMOS</v>
      </c>
      <c r="D283" s="27" t="s">
        <v>3531</v>
      </c>
      <c r="E283" t="s">
        <v>1851</v>
      </c>
      <c r="F283" t="s">
        <v>190</v>
      </c>
      <c r="G283" s="58">
        <v>26937</v>
      </c>
      <c r="H283" s="114">
        <v>1</v>
      </c>
      <c r="I283">
        <v>1</v>
      </c>
      <c r="J283">
        <v>5000</v>
      </c>
      <c r="K283" t="s">
        <v>3116</v>
      </c>
      <c r="L283" t="s">
        <v>3112</v>
      </c>
      <c r="M283" t="s">
        <v>4232</v>
      </c>
    </row>
    <row r="284" spans="1:13">
      <c r="A284" t="s">
        <v>4582</v>
      </c>
      <c r="B284" t="str">
        <f t="shared" si="8"/>
        <v>min03-P7</v>
      </c>
      <c r="C284" t="str">
        <f t="shared" si="9"/>
        <v>min03-P7-R7_LEONEL RODRIGUEZ RAMOS</v>
      </c>
      <c r="D284" s="27" t="s">
        <v>3531</v>
      </c>
      <c r="E284" t="s">
        <v>1851</v>
      </c>
      <c r="F284" t="s">
        <v>190</v>
      </c>
      <c r="G284" s="58">
        <v>24243.3</v>
      </c>
      <c r="H284" s="114">
        <v>1</v>
      </c>
      <c r="I284">
        <v>5001</v>
      </c>
      <c r="J284">
        <v>999999</v>
      </c>
      <c r="K284" t="s">
        <v>3116</v>
      </c>
      <c r="L284" t="s">
        <v>3112</v>
      </c>
      <c r="M284" t="s">
        <v>4232</v>
      </c>
    </row>
    <row r="285" spans="1:13">
      <c r="A285" t="s">
        <v>4583</v>
      </c>
      <c r="B285" t="str">
        <f t="shared" si="8"/>
        <v>min03-P7</v>
      </c>
      <c r="C285" t="str">
        <f t="shared" si="9"/>
        <v>min03-P7-R7_BACET GROUP S.A.S.</v>
      </c>
      <c r="D285" s="27" t="s">
        <v>3531</v>
      </c>
      <c r="E285" t="s">
        <v>4166</v>
      </c>
      <c r="F285" t="s">
        <v>190</v>
      </c>
      <c r="G285" s="58">
        <v>25590.15</v>
      </c>
      <c r="H285" s="114">
        <v>1</v>
      </c>
      <c r="I285">
        <v>1</v>
      </c>
      <c r="J285">
        <v>5000</v>
      </c>
      <c r="K285" t="s">
        <v>3116</v>
      </c>
      <c r="L285" t="s">
        <v>3112</v>
      </c>
      <c r="M285" t="s">
        <v>4232</v>
      </c>
    </row>
    <row r="286" spans="1:13">
      <c r="A286" t="s">
        <v>4584</v>
      </c>
      <c r="B286" t="str">
        <f t="shared" si="8"/>
        <v>min03-P7</v>
      </c>
      <c r="C286" t="str">
        <f t="shared" si="9"/>
        <v>min03-P7-R7_BACET GROUP S.A.S.</v>
      </c>
      <c r="D286" s="27" t="s">
        <v>3531</v>
      </c>
      <c r="E286" t="s">
        <v>4166</v>
      </c>
      <c r="F286" t="s">
        <v>190</v>
      </c>
      <c r="G286" s="58">
        <v>23031.135000000002</v>
      </c>
      <c r="H286" s="114">
        <v>1</v>
      </c>
      <c r="I286">
        <v>5001</v>
      </c>
      <c r="J286">
        <v>999999</v>
      </c>
      <c r="K286" t="s">
        <v>3116</v>
      </c>
      <c r="L286" t="s">
        <v>3112</v>
      </c>
      <c r="M286" t="s">
        <v>4232</v>
      </c>
    </row>
    <row r="287" spans="1:13">
      <c r="A287" t="s">
        <v>4585</v>
      </c>
      <c r="B287" t="str">
        <f t="shared" si="8"/>
        <v>min03-P7</v>
      </c>
      <c r="C287" t="str">
        <f t="shared" si="9"/>
        <v>min03-P7-R7_UNIÓN TEMPORAL OP-INTENDENCIA</v>
      </c>
      <c r="D287" s="27" t="s">
        <v>3531</v>
      </c>
      <c r="E287" t="s">
        <v>4172</v>
      </c>
      <c r="F287" t="s">
        <v>190</v>
      </c>
      <c r="G287" s="58">
        <v>101013.75</v>
      </c>
      <c r="H287" s="114">
        <v>1</v>
      </c>
      <c r="I287">
        <v>1</v>
      </c>
      <c r="J287">
        <v>5000</v>
      </c>
      <c r="K287" t="s">
        <v>3116</v>
      </c>
      <c r="L287" t="s">
        <v>3112</v>
      </c>
      <c r="M287" t="s">
        <v>4232</v>
      </c>
    </row>
    <row r="288" spans="1:13">
      <c r="A288" t="s">
        <v>4586</v>
      </c>
      <c r="B288" t="str">
        <f t="shared" si="8"/>
        <v>min03-P7</v>
      </c>
      <c r="C288" t="str">
        <f t="shared" si="9"/>
        <v>min03-P7-R7_UNIÓN TEMPORAL OP-INTENDENCIA</v>
      </c>
      <c r="D288" s="27" t="s">
        <v>3531</v>
      </c>
      <c r="E288" t="s">
        <v>4172</v>
      </c>
      <c r="F288" t="s">
        <v>190</v>
      </c>
      <c r="G288" s="58">
        <v>94279.5</v>
      </c>
      <c r="H288" s="114">
        <v>1</v>
      </c>
      <c r="I288">
        <v>5001</v>
      </c>
      <c r="J288">
        <v>999999</v>
      </c>
      <c r="K288" t="s">
        <v>3116</v>
      </c>
      <c r="L288" t="s">
        <v>3112</v>
      </c>
      <c r="M288" t="s">
        <v>4232</v>
      </c>
    </row>
    <row r="289" spans="1:14">
      <c r="A289" t="s">
        <v>4587</v>
      </c>
      <c r="B289" t="str">
        <f t="shared" si="8"/>
        <v>min03-P7</v>
      </c>
      <c r="C289" t="str">
        <f t="shared" si="9"/>
        <v>min03-P7-R7_UT SOLUCIONES ANC</v>
      </c>
      <c r="D289" s="27" t="s">
        <v>3531</v>
      </c>
      <c r="E289" t="s">
        <v>3091</v>
      </c>
      <c r="F289" t="s">
        <v>190</v>
      </c>
      <c r="G289" s="58">
        <v>35018.1</v>
      </c>
      <c r="H289" s="114">
        <v>1</v>
      </c>
      <c r="I289">
        <v>1</v>
      </c>
      <c r="J289">
        <v>5000</v>
      </c>
      <c r="K289" t="s">
        <v>3116</v>
      </c>
      <c r="L289" t="s">
        <v>3112</v>
      </c>
      <c r="M289" t="s">
        <v>4232</v>
      </c>
    </row>
    <row r="290" spans="1:14">
      <c r="A290" t="s">
        <v>4588</v>
      </c>
      <c r="B290" t="str">
        <f t="shared" si="8"/>
        <v>min03-P7</v>
      </c>
      <c r="C290" t="str">
        <f t="shared" si="9"/>
        <v>min03-P7-R7_UT SOLUCIONES ANC</v>
      </c>
      <c r="D290" s="27" t="s">
        <v>3531</v>
      </c>
      <c r="E290" t="s">
        <v>3091</v>
      </c>
      <c r="F290" t="s">
        <v>190</v>
      </c>
      <c r="G290" s="58">
        <v>32324.400000000001</v>
      </c>
      <c r="H290" s="114">
        <v>1</v>
      </c>
      <c r="I290">
        <v>5001</v>
      </c>
      <c r="J290">
        <v>999999</v>
      </c>
      <c r="K290" t="s">
        <v>3116</v>
      </c>
      <c r="L290" t="s">
        <v>3112</v>
      </c>
      <c r="M290" t="s">
        <v>4232</v>
      </c>
    </row>
    <row r="291" spans="1:14">
      <c r="A291" t="s">
        <v>4589</v>
      </c>
      <c r="B291" t="str">
        <f t="shared" si="8"/>
        <v>min03-P7</v>
      </c>
      <c r="C291" t="str">
        <f t="shared" si="9"/>
        <v>min03-P7-R7_UT ALTEX+</v>
      </c>
      <c r="D291" s="27" t="s">
        <v>3531</v>
      </c>
      <c r="E291" t="s">
        <v>3094</v>
      </c>
      <c r="F291" t="s">
        <v>190</v>
      </c>
      <c r="G291" s="58">
        <v>26263.575000000001</v>
      </c>
      <c r="H291" s="114">
        <v>1</v>
      </c>
      <c r="I291">
        <v>1</v>
      </c>
      <c r="J291">
        <v>5000</v>
      </c>
      <c r="K291" t="s">
        <v>3116</v>
      </c>
      <c r="L291" t="s">
        <v>3112</v>
      </c>
      <c r="M291" t="s">
        <v>4232</v>
      </c>
    </row>
    <row r="292" spans="1:14">
      <c r="A292" t="s">
        <v>4590</v>
      </c>
      <c r="B292" t="str">
        <f t="shared" si="8"/>
        <v>min03-P7</v>
      </c>
      <c r="C292" t="str">
        <f t="shared" si="9"/>
        <v>min03-P7-R7_UT ALTEX+</v>
      </c>
      <c r="D292" s="27" t="s">
        <v>3531</v>
      </c>
      <c r="E292" t="s">
        <v>3094</v>
      </c>
      <c r="F292" t="s">
        <v>190</v>
      </c>
      <c r="G292" s="58">
        <v>23569.875</v>
      </c>
      <c r="H292" s="114">
        <v>1</v>
      </c>
      <c r="I292">
        <v>5001</v>
      </c>
      <c r="J292">
        <v>999999</v>
      </c>
      <c r="K292" t="s">
        <v>3116</v>
      </c>
      <c r="L292" t="s">
        <v>3112</v>
      </c>
      <c r="M292" t="s">
        <v>4232</v>
      </c>
    </row>
    <row r="293" spans="1:14">
      <c r="A293" t="s">
        <v>4591</v>
      </c>
      <c r="B293" t="str">
        <f t="shared" si="8"/>
        <v>min03-P7</v>
      </c>
      <c r="C293" t="str">
        <f t="shared" si="9"/>
        <v>min03-P7-R7_MANUFACTURAS CAPITEX SAS</v>
      </c>
      <c r="D293" s="27" t="s">
        <v>3531</v>
      </c>
      <c r="E293" t="s">
        <v>4176</v>
      </c>
      <c r="F293" t="s">
        <v>190</v>
      </c>
      <c r="G293" s="58">
        <v>16835.625</v>
      </c>
      <c r="H293" s="114">
        <v>1</v>
      </c>
      <c r="I293">
        <v>1</v>
      </c>
      <c r="J293">
        <v>5000</v>
      </c>
      <c r="K293" t="s">
        <v>3116</v>
      </c>
      <c r="L293" t="s">
        <v>3112</v>
      </c>
      <c r="M293" t="s">
        <v>4232</v>
      </c>
    </row>
    <row r="294" spans="1:14">
      <c r="A294" t="s">
        <v>4592</v>
      </c>
      <c r="B294" t="str">
        <f t="shared" si="8"/>
        <v>min03-P7</v>
      </c>
      <c r="C294" t="str">
        <f t="shared" si="9"/>
        <v>min03-P7-R7_MANUFACTURAS CAPITEX SAS</v>
      </c>
      <c r="D294" s="27" t="s">
        <v>3531</v>
      </c>
      <c r="E294" t="s">
        <v>4176</v>
      </c>
      <c r="F294" t="s">
        <v>190</v>
      </c>
      <c r="G294" s="58">
        <v>16296.885</v>
      </c>
      <c r="H294" s="114">
        <v>1</v>
      </c>
      <c r="I294">
        <v>5001</v>
      </c>
      <c r="J294">
        <v>999999</v>
      </c>
      <c r="K294" t="s">
        <v>3116</v>
      </c>
      <c r="L294" t="s">
        <v>3112</v>
      </c>
      <c r="M294" t="s">
        <v>4232</v>
      </c>
    </row>
    <row r="295" spans="1:14">
      <c r="A295" t="s">
        <v>4593</v>
      </c>
      <c r="B295" t="str">
        <f t="shared" si="8"/>
        <v>min03-P7</v>
      </c>
      <c r="C295" t="str">
        <f t="shared" si="9"/>
        <v>min03-P7-R7_UT BOSTONIA</v>
      </c>
      <c r="D295" s="27" t="s">
        <v>3531</v>
      </c>
      <c r="E295" t="s">
        <v>4180</v>
      </c>
      <c r="F295" t="s">
        <v>190</v>
      </c>
      <c r="G295" s="58">
        <v>23973.93</v>
      </c>
      <c r="H295" s="114">
        <v>1</v>
      </c>
      <c r="I295">
        <v>1</v>
      </c>
      <c r="J295">
        <v>5000</v>
      </c>
      <c r="K295" t="s">
        <v>3116</v>
      </c>
      <c r="L295" t="s">
        <v>3112</v>
      </c>
      <c r="M295" t="s">
        <v>4232</v>
      </c>
      <c r="N295" t="s">
        <v>8686</v>
      </c>
    </row>
    <row r="296" spans="1:14">
      <c r="A296" t="s">
        <v>4594</v>
      </c>
      <c r="B296" t="str">
        <f t="shared" si="8"/>
        <v>min03-P7</v>
      </c>
      <c r="C296" t="str">
        <f t="shared" si="9"/>
        <v>min03-P7-R7_UT BOSTONIA</v>
      </c>
      <c r="D296" s="27" t="s">
        <v>3531</v>
      </c>
      <c r="E296" t="s">
        <v>4180</v>
      </c>
      <c r="F296" t="s">
        <v>190</v>
      </c>
      <c r="G296" s="58">
        <v>23173.901099999999</v>
      </c>
      <c r="H296" s="114">
        <v>1</v>
      </c>
      <c r="I296">
        <v>5001</v>
      </c>
      <c r="J296">
        <v>999999</v>
      </c>
      <c r="K296" t="s">
        <v>3116</v>
      </c>
      <c r="L296" t="s">
        <v>3112</v>
      </c>
      <c r="M296" t="s">
        <v>4232</v>
      </c>
      <c r="N296" t="s">
        <v>8686</v>
      </c>
    </row>
    <row r="297" spans="1:14">
      <c r="A297" t="s">
        <v>4595</v>
      </c>
      <c r="B297" t="str">
        <f t="shared" si="8"/>
        <v>min03-P7</v>
      </c>
      <c r="C297" t="str">
        <f t="shared" si="9"/>
        <v>min03-P7-R7_MILITARY INDUSTRIES SAS</v>
      </c>
      <c r="D297" s="27" t="s">
        <v>3531</v>
      </c>
      <c r="E297" t="s">
        <v>1852</v>
      </c>
      <c r="F297" t="s">
        <v>190</v>
      </c>
      <c r="G297" s="58">
        <v>24916.724999999999</v>
      </c>
      <c r="H297" s="114">
        <v>1</v>
      </c>
      <c r="I297">
        <v>1</v>
      </c>
      <c r="J297">
        <v>5000</v>
      </c>
      <c r="K297" t="s">
        <v>3116</v>
      </c>
      <c r="L297" t="s">
        <v>3112</v>
      </c>
      <c r="M297" t="s">
        <v>4232</v>
      </c>
    </row>
    <row r="298" spans="1:14">
      <c r="A298" t="s">
        <v>4596</v>
      </c>
      <c r="B298" t="str">
        <f t="shared" si="8"/>
        <v>min03-P7</v>
      </c>
      <c r="C298" t="str">
        <f t="shared" si="9"/>
        <v>min03-P7-R7_MILITARY INDUSTRIES SAS</v>
      </c>
      <c r="D298" s="27" t="s">
        <v>3531</v>
      </c>
      <c r="E298" t="s">
        <v>1852</v>
      </c>
      <c r="F298" t="s">
        <v>190</v>
      </c>
      <c r="G298" s="58">
        <v>24243.3</v>
      </c>
      <c r="H298" s="114">
        <v>1</v>
      </c>
      <c r="I298">
        <v>5001</v>
      </c>
      <c r="J298">
        <v>999999</v>
      </c>
      <c r="K298" t="s">
        <v>3116</v>
      </c>
      <c r="L298" t="s">
        <v>3112</v>
      </c>
      <c r="M298" t="s">
        <v>4232</v>
      </c>
    </row>
    <row r="299" spans="1:14">
      <c r="A299" t="s">
        <v>4597</v>
      </c>
      <c r="B299" t="str">
        <f t="shared" si="8"/>
        <v>min03-P7</v>
      </c>
      <c r="C299" t="str">
        <f t="shared" si="9"/>
        <v>min03-P7-R7_INVERSIONES SARHEM DE COLOMBIA S.A.S.</v>
      </c>
      <c r="D299" s="27" t="s">
        <v>3531</v>
      </c>
      <c r="E299" t="s">
        <v>4168</v>
      </c>
      <c r="F299" t="s">
        <v>190</v>
      </c>
      <c r="G299" s="58">
        <v>26937</v>
      </c>
      <c r="H299" s="114">
        <v>1</v>
      </c>
      <c r="I299">
        <v>1</v>
      </c>
      <c r="J299">
        <v>5000</v>
      </c>
      <c r="K299" t="s">
        <v>3116</v>
      </c>
      <c r="L299" t="s">
        <v>3112</v>
      </c>
      <c r="M299" t="s">
        <v>4232</v>
      </c>
    </row>
    <row r="300" spans="1:14">
      <c r="A300" t="s">
        <v>4598</v>
      </c>
      <c r="B300" t="str">
        <f t="shared" si="8"/>
        <v>min03-P7</v>
      </c>
      <c r="C300" t="str">
        <f t="shared" si="9"/>
        <v>min03-P7-R7_INVERSIONES SARHEM DE COLOMBIA S.A.S.</v>
      </c>
      <c r="D300" s="27" t="s">
        <v>3531</v>
      </c>
      <c r="E300" t="s">
        <v>4168</v>
      </c>
      <c r="F300" t="s">
        <v>190</v>
      </c>
      <c r="G300" s="58">
        <v>24243.3</v>
      </c>
      <c r="H300" s="114">
        <v>1</v>
      </c>
      <c r="I300">
        <v>5001</v>
      </c>
      <c r="J300">
        <v>999999</v>
      </c>
      <c r="K300" t="s">
        <v>3116</v>
      </c>
      <c r="L300" t="s">
        <v>3112</v>
      </c>
      <c r="M300" t="s">
        <v>4232</v>
      </c>
    </row>
    <row r="301" spans="1:14">
      <c r="A301" t="s">
        <v>4599</v>
      </c>
      <c r="B301" t="str">
        <f t="shared" si="8"/>
        <v>min03-P7</v>
      </c>
      <c r="C301" t="str">
        <f t="shared" si="9"/>
        <v>min03-P7-R7_UT FACOCREAR 2024</v>
      </c>
      <c r="D301" s="27" t="s">
        <v>3531</v>
      </c>
      <c r="E301" t="s">
        <v>3092</v>
      </c>
      <c r="F301" t="s">
        <v>190</v>
      </c>
      <c r="G301" s="58">
        <v>30061.692000000003</v>
      </c>
      <c r="H301" s="114">
        <v>1</v>
      </c>
      <c r="I301">
        <v>1</v>
      </c>
      <c r="J301">
        <v>5000</v>
      </c>
      <c r="K301" t="s">
        <v>3116</v>
      </c>
      <c r="L301" t="s">
        <v>3112</v>
      </c>
      <c r="M301" t="s">
        <v>4232</v>
      </c>
    </row>
    <row r="302" spans="1:14">
      <c r="A302" t="s">
        <v>4600</v>
      </c>
      <c r="B302" t="str">
        <f t="shared" si="8"/>
        <v>min03-P7</v>
      </c>
      <c r="C302" t="str">
        <f t="shared" si="9"/>
        <v>min03-P7-R7_UT FACOCREAR 2024</v>
      </c>
      <c r="D302" s="27" t="s">
        <v>3531</v>
      </c>
      <c r="E302" t="s">
        <v>3092</v>
      </c>
      <c r="F302" t="s">
        <v>190</v>
      </c>
      <c r="G302" s="58">
        <v>29159.302500000002</v>
      </c>
      <c r="H302" s="114">
        <v>1</v>
      </c>
      <c r="I302">
        <v>5001</v>
      </c>
      <c r="J302">
        <v>999999</v>
      </c>
      <c r="K302" t="s">
        <v>3116</v>
      </c>
      <c r="L302" t="s">
        <v>3112</v>
      </c>
      <c r="M302" t="s">
        <v>4232</v>
      </c>
    </row>
    <row r="303" spans="1:14">
      <c r="A303" t="s">
        <v>4601</v>
      </c>
      <c r="B303" t="str">
        <f t="shared" si="8"/>
        <v>min03-P7</v>
      </c>
      <c r="C303" t="str">
        <f t="shared" si="9"/>
        <v>min03-P7-R7_REPRESENTACIONES CS SAS</v>
      </c>
      <c r="D303" s="27" t="s">
        <v>3531</v>
      </c>
      <c r="E303" t="s">
        <v>3095</v>
      </c>
      <c r="F303" t="s">
        <v>190</v>
      </c>
      <c r="G303" s="58">
        <v>16431.57</v>
      </c>
      <c r="H303" s="114">
        <v>1</v>
      </c>
      <c r="I303">
        <v>1</v>
      </c>
      <c r="J303">
        <v>5000</v>
      </c>
      <c r="K303" t="s">
        <v>3116</v>
      </c>
      <c r="L303" t="s">
        <v>3112</v>
      </c>
      <c r="M303" t="s">
        <v>4232</v>
      </c>
    </row>
    <row r="304" spans="1:14">
      <c r="A304" t="s">
        <v>4602</v>
      </c>
      <c r="B304" t="str">
        <f t="shared" si="8"/>
        <v>min03-P7</v>
      </c>
      <c r="C304" t="str">
        <f t="shared" si="9"/>
        <v>min03-P7-R7_REPRESENTACIONES CS SAS</v>
      </c>
      <c r="D304" s="27" t="s">
        <v>3531</v>
      </c>
      <c r="E304" t="s">
        <v>3095</v>
      </c>
      <c r="F304" t="s">
        <v>190</v>
      </c>
      <c r="G304" s="58">
        <v>16027.514999999999</v>
      </c>
      <c r="H304" s="114">
        <v>1</v>
      </c>
      <c r="I304">
        <v>5001</v>
      </c>
      <c r="J304">
        <v>999999</v>
      </c>
      <c r="K304" t="s">
        <v>3116</v>
      </c>
      <c r="L304" t="s">
        <v>3112</v>
      </c>
      <c r="M304" t="s">
        <v>4232</v>
      </c>
    </row>
    <row r="305" spans="1:13">
      <c r="A305" t="s">
        <v>4603</v>
      </c>
      <c r="B305" t="str">
        <f t="shared" si="8"/>
        <v>min03-P8</v>
      </c>
      <c r="C305" t="str">
        <f t="shared" si="9"/>
        <v>min03-P8-R6_YUBARTA S.A.S.</v>
      </c>
      <c r="D305" s="27" t="s">
        <v>3532</v>
      </c>
      <c r="E305" t="s">
        <v>4162</v>
      </c>
      <c r="F305" t="s">
        <v>190</v>
      </c>
      <c r="G305" s="58">
        <v>60608.25</v>
      </c>
      <c r="H305" s="114">
        <v>1</v>
      </c>
      <c r="I305">
        <v>1</v>
      </c>
      <c r="J305">
        <v>5000</v>
      </c>
      <c r="K305" t="s">
        <v>3116</v>
      </c>
      <c r="L305" t="s">
        <v>3111</v>
      </c>
      <c r="M305" t="s">
        <v>4233</v>
      </c>
    </row>
    <row r="306" spans="1:13">
      <c r="A306" t="s">
        <v>4604</v>
      </c>
      <c r="B306" t="str">
        <f t="shared" si="8"/>
        <v>min03-P8</v>
      </c>
      <c r="C306" t="str">
        <f t="shared" si="9"/>
        <v>min03-P8-R6_YUBARTA S.A.S.</v>
      </c>
      <c r="D306" s="27" t="s">
        <v>3532</v>
      </c>
      <c r="E306" t="s">
        <v>4162</v>
      </c>
      <c r="F306" t="s">
        <v>190</v>
      </c>
      <c r="G306" s="58">
        <v>60608.25</v>
      </c>
      <c r="H306" s="114">
        <v>1</v>
      </c>
      <c r="I306">
        <v>5001</v>
      </c>
      <c r="J306">
        <v>999999</v>
      </c>
      <c r="K306" t="s">
        <v>3116</v>
      </c>
      <c r="L306" t="s">
        <v>3111</v>
      </c>
      <c r="M306" t="s">
        <v>4233</v>
      </c>
    </row>
    <row r="307" spans="1:13">
      <c r="A307" t="s">
        <v>4206</v>
      </c>
      <c r="B307" t="str">
        <f t="shared" si="8"/>
        <v>min03-P8</v>
      </c>
      <c r="C307" t="str">
        <f t="shared" si="9"/>
        <v>min03-P8-R7_INVERSIONES E IMPORTACIONES SDER AP SAS</v>
      </c>
      <c r="D307" s="27" t="s">
        <v>3533</v>
      </c>
      <c r="E307" t="s">
        <v>4177</v>
      </c>
      <c r="F307" t="s">
        <v>190</v>
      </c>
      <c r="G307" s="58">
        <v>22896.45</v>
      </c>
      <c r="H307" s="114">
        <v>1</v>
      </c>
      <c r="I307">
        <v>1</v>
      </c>
      <c r="J307">
        <v>5000</v>
      </c>
      <c r="K307" t="s">
        <v>3116</v>
      </c>
      <c r="L307" t="s">
        <v>3112</v>
      </c>
      <c r="M307" t="s">
        <v>4233</v>
      </c>
    </row>
    <row r="308" spans="1:13">
      <c r="A308" t="s">
        <v>4605</v>
      </c>
      <c r="B308" t="str">
        <f t="shared" si="8"/>
        <v>min03-P8</v>
      </c>
      <c r="C308" t="str">
        <f t="shared" si="9"/>
        <v>min03-P8-R7_INVERSIONES E IMPORTACIONES SDER AP SAS</v>
      </c>
      <c r="D308" s="27" t="s">
        <v>3533</v>
      </c>
      <c r="E308" t="s">
        <v>4177</v>
      </c>
      <c r="F308" t="s">
        <v>190</v>
      </c>
      <c r="G308" s="58">
        <v>21843.213299999999</v>
      </c>
      <c r="H308" s="114">
        <v>1</v>
      </c>
      <c r="I308">
        <v>5001</v>
      </c>
      <c r="J308">
        <v>999999</v>
      </c>
      <c r="K308" t="s">
        <v>3116</v>
      </c>
      <c r="L308" t="s">
        <v>3112</v>
      </c>
      <c r="M308" t="s">
        <v>4233</v>
      </c>
    </row>
    <row r="309" spans="1:13">
      <c r="A309" t="s">
        <v>4207</v>
      </c>
      <c r="B309" t="str">
        <f t="shared" si="8"/>
        <v>min03-P8</v>
      </c>
      <c r="C309" t="str">
        <f t="shared" si="9"/>
        <v>min03-P8-R7_CRYSTAL S.A.S.</v>
      </c>
      <c r="D309" s="27" t="s">
        <v>3533</v>
      </c>
      <c r="E309" t="s">
        <v>4178</v>
      </c>
      <c r="F309" t="s">
        <v>190</v>
      </c>
      <c r="G309" s="58">
        <v>21549.599999999999</v>
      </c>
      <c r="H309" s="114">
        <v>1</v>
      </c>
      <c r="I309">
        <v>1</v>
      </c>
      <c r="J309">
        <v>5000</v>
      </c>
      <c r="K309" t="s">
        <v>3116</v>
      </c>
      <c r="L309" t="s">
        <v>3112</v>
      </c>
      <c r="M309" t="s">
        <v>4233</v>
      </c>
    </row>
    <row r="310" spans="1:13">
      <c r="A310" t="s">
        <v>4606</v>
      </c>
      <c r="B310" t="str">
        <f t="shared" si="8"/>
        <v>min03-P8</v>
      </c>
      <c r="C310" t="str">
        <f t="shared" si="9"/>
        <v>min03-P8-R7_CRYSTAL S.A.S.</v>
      </c>
      <c r="D310" s="27" t="s">
        <v>3533</v>
      </c>
      <c r="E310" t="s">
        <v>4178</v>
      </c>
      <c r="F310" t="s">
        <v>190</v>
      </c>
      <c r="G310" s="58">
        <v>20202.75</v>
      </c>
      <c r="H310" s="114">
        <v>1</v>
      </c>
      <c r="I310">
        <v>5001</v>
      </c>
      <c r="J310">
        <v>999999</v>
      </c>
      <c r="K310" t="s">
        <v>3116</v>
      </c>
      <c r="L310" t="s">
        <v>3112</v>
      </c>
      <c r="M310" t="s">
        <v>4233</v>
      </c>
    </row>
    <row r="311" spans="1:13">
      <c r="A311" t="s">
        <v>4208</v>
      </c>
      <c r="B311" t="str">
        <f t="shared" si="8"/>
        <v>min03-P8</v>
      </c>
      <c r="C311" t="str">
        <f t="shared" si="9"/>
        <v>min03-P8-R7_UNIÓN TEMPORAL SOCKS 10</v>
      </c>
      <c r="D311" s="27" t="s">
        <v>3533</v>
      </c>
      <c r="E311" t="s">
        <v>4179</v>
      </c>
      <c r="F311" t="s">
        <v>190</v>
      </c>
      <c r="G311" s="58">
        <v>25455.465</v>
      </c>
      <c r="H311" s="114">
        <v>1</v>
      </c>
      <c r="I311">
        <v>1</v>
      </c>
      <c r="J311">
        <v>5000</v>
      </c>
      <c r="K311" t="s">
        <v>3116</v>
      </c>
      <c r="L311" t="s">
        <v>3112</v>
      </c>
      <c r="M311" t="s">
        <v>4233</v>
      </c>
    </row>
    <row r="312" spans="1:13">
      <c r="A312" t="s">
        <v>4607</v>
      </c>
      <c r="B312" t="str">
        <f t="shared" si="8"/>
        <v>min03-P8</v>
      </c>
      <c r="C312" t="str">
        <f t="shared" si="9"/>
        <v>min03-P8-R7_UNIÓN TEMPORAL SOCKS 10</v>
      </c>
      <c r="D312" s="27" t="s">
        <v>3533</v>
      </c>
      <c r="E312" t="s">
        <v>4179</v>
      </c>
      <c r="F312" t="s">
        <v>190</v>
      </c>
      <c r="G312" s="58">
        <v>25186.095000000001</v>
      </c>
      <c r="H312" s="114">
        <v>1</v>
      </c>
      <c r="I312">
        <v>5001</v>
      </c>
      <c r="J312">
        <v>999999</v>
      </c>
      <c r="K312" t="s">
        <v>3116</v>
      </c>
      <c r="L312" t="s">
        <v>3112</v>
      </c>
      <c r="M312" t="s">
        <v>4233</v>
      </c>
    </row>
    <row r="313" spans="1:13">
      <c r="A313" t="s">
        <v>4209</v>
      </c>
      <c r="B313" t="str">
        <f t="shared" si="8"/>
        <v>min03-P8</v>
      </c>
      <c r="C313" t="str">
        <f t="shared" si="9"/>
        <v>min03-P8-R7_DISTRIBUCIÓN Y SERVICIO SAS</v>
      </c>
      <c r="D313" s="27" t="s">
        <v>3533</v>
      </c>
      <c r="E313" t="s">
        <v>3089</v>
      </c>
      <c r="F313" t="s">
        <v>190</v>
      </c>
      <c r="G313" s="58">
        <v>20202.75</v>
      </c>
      <c r="H313" s="114">
        <v>1</v>
      </c>
      <c r="I313">
        <v>1</v>
      </c>
      <c r="J313">
        <v>5000</v>
      </c>
      <c r="K313" t="s">
        <v>3116</v>
      </c>
      <c r="L313" t="s">
        <v>3112</v>
      </c>
      <c r="M313" t="s">
        <v>4233</v>
      </c>
    </row>
    <row r="314" spans="1:13">
      <c r="A314" t="s">
        <v>4608</v>
      </c>
      <c r="B314" t="str">
        <f t="shared" si="8"/>
        <v>min03-P8</v>
      </c>
      <c r="C314" t="str">
        <f t="shared" si="9"/>
        <v>min03-P8-R7_DISTRIBUCIÓN Y SERVICIO SAS</v>
      </c>
      <c r="D314" s="27" t="s">
        <v>3533</v>
      </c>
      <c r="E314" t="s">
        <v>3089</v>
      </c>
      <c r="F314" t="s">
        <v>190</v>
      </c>
      <c r="G314" s="58">
        <v>19798.695</v>
      </c>
      <c r="H314" s="114">
        <v>1</v>
      </c>
      <c r="I314">
        <v>5001</v>
      </c>
      <c r="J314">
        <v>999999</v>
      </c>
      <c r="K314" t="s">
        <v>3116</v>
      </c>
      <c r="L314" t="s">
        <v>3112</v>
      </c>
      <c r="M314" t="s">
        <v>4233</v>
      </c>
    </row>
    <row r="315" spans="1:13">
      <c r="A315" t="s">
        <v>4210</v>
      </c>
      <c r="B315" t="str">
        <f t="shared" si="8"/>
        <v>min03-P8</v>
      </c>
      <c r="C315" t="str">
        <f t="shared" si="9"/>
        <v>min03-P8-R7_IMDICOL SAS</v>
      </c>
      <c r="D315" s="27" t="s">
        <v>3533</v>
      </c>
      <c r="E315" t="s">
        <v>4164</v>
      </c>
      <c r="F315" t="s">
        <v>190</v>
      </c>
      <c r="G315" s="58">
        <v>26667.63</v>
      </c>
      <c r="H315" s="114">
        <v>1</v>
      </c>
      <c r="I315">
        <v>1</v>
      </c>
      <c r="J315">
        <v>5000</v>
      </c>
      <c r="K315" t="s">
        <v>3116</v>
      </c>
      <c r="L315" t="s">
        <v>3112</v>
      </c>
      <c r="M315" t="s">
        <v>4233</v>
      </c>
    </row>
    <row r="316" spans="1:13">
      <c r="A316" t="s">
        <v>4609</v>
      </c>
      <c r="B316" t="str">
        <f t="shared" si="8"/>
        <v>min03-P8</v>
      </c>
      <c r="C316" t="str">
        <f t="shared" si="9"/>
        <v>min03-P8-R7_IMDICOL SAS</v>
      </c>
      <c r="D316" s="27" t="s">
        <v>3533</v>
      </c>
      <c r="E316" t="s">
        <v>4164</v>
      </c>
      <c r="F316" t="s">
        <v>190</v>
      </c>
      <c r="G316" s="58">
        <v>26267.615550000002</v>
      </c>
      <c r="H316" s="114">
        <v>1</v>
      </c>
      <c r="I316">
        <v>5001</v>
      </c>
      <c r="J316">
        <v>999999</v>
      </c>
      <c r="K316" t="s">
        <v>3116</v>
      </c>
      <c r="L316" t="s">
        <v>3112</v>
      </c>
      <c r="M316" t="s">
        <v>4233</v>
      </c>
    </row>
    <row r="317" spans="1:13">
      <c r="A317" t="s">
        <v>4211</v>
      </c>
      <c r="B317" t="str">
        <f t="shared" si="8"/>
        <v>min03-P8</v>
      </c>
      <c r="C317" t="str">
        <f t="shared" si="9"/>
        <v>min03-P8-R7_LEONEL RODRIGUEZ RAMOS</v>
      </c>
      <c r="D317" s="27" t="s">
        <v>3533</v>
      </c>
      <c r="E317" t="s">
        <v>1851</v>
      </c>
      <c r="F317" t="s">
        <v>190</v>
      </c>
      <c r="G317" s="58">
        <v>26937</v>
      </c>
      <c r="H317" s="114">
        <v>1</v>
      </c>
      <c r="I317">
        <v>1</v>
      </c>
      <c r="J317">
        <v>5000</v>
      </c>
      <c r="K317" t="s">
        <v>3116</v>
      </c>
      <c r="L317" t="s">
        <v>3112</v>
      </c>
      <c r="M317" t="s">
        <v>4233</v>
      </c>
    </row>
    <row r="318" spans="1:13">
      <c r="A318" t="s">
        <v>4610</v>
      </c>
      <c r="B318" t="str">
        <f t="shared" si="8"/>
        <v>min03-P8</v>
      </c>
      <c r="C318" t="str">
        <f t="shared" si="9"/>
        <v>min03-P8-R7_LEONEL RODRIGUEZ RAMOS</v>
      </c>
      <c r="D318" s="27" t="s">
        <v>3533</v>
      </c>
      <c r="E318" t="s">
        <v>1851</v>
      </c>
      <c r="F318" t="s">
        <v>190</v>
      </c>
      <c r="G318" s="58">
        <v>24243.3</v>
      </c>
      <c r="H318" s="114">
        <v>1</v>
      </c>
      <c r="I318">
        <v>5001</v>
      </c>
      <c r="J318">
        <v>999999</v>
      </c>
      <c r="K318" t="s">
        <v>3116</v>
      </c>
      <c r="L318" t="s">
        <v>3112</v>
      </c>
      <c r="M318" t="s">
        <v>4233</v>
      </c>
    </row>
    <row r="319" spans="1:13">
      <c r="A319" t="s">
        <v>4212</v>
      </c>
      <c r="B319" t="str">
        <f t="shared" si="8"/>
        <v>min03-P8</v>
      </c>
      <c r="C319" t="str">
        <f t="shared" si="9"/>
        <v>min03-P8-R7_UNION TEMPORAL COINPA</v>
      </c>
      <c r="D319" s="27" t="s">
        <v>3533</v>
      </c>
      <c r="E319" t="s">
        <v>3090</v>
      </c>
      <c r="F319" t="s">
        <v>190</v>
      </c>
      <c r="G319" s="58">
        <v>20485.588500000002</v>
      </c>
      <c r="H319" s="114">
        <v>1</v>
      </c>
      <c r="I319">
        <v>1</v>
      </c>
      <c r="J319">
        <v>5000</v>
      </c>
      <c r="K319" t="s">
        <v>3116</v>
      </c>
      <c r="L319" t="s">
        <v>3112</v>
      </c>
      <c r="M319" t="s">
        <v>4233</v>
      </c>
    </row>
    <row r="320" spans="1:13">
      <c r="A320" t="s">
        <v>4611</v>
      </c>
      <c r="B320" t="str">
        <f t="shared" si="8"/>
        <v>min03-P8</v>
      </c>
      <c r="C320" t="str">
        <f t="shared" si="9"/>
        <v>min03-P8-R7_UNION TEMPORAL COINPA</v>
      </c>
      <c r="D320" s="27" t="s">
        <v>3533</v>
      </c>
      <c r="E320" t="s">
        <v>3090</v>
      </c>
      <c r="F320" t="s">
        <v>190</v>
      </c>
      <c r="G320" s="58">
        <v>19529.325000000001</v>
      </c>
      <c r="H320" s="114">
        <v>1</v>
      </c>
      <c r="I320">
        <v>5001</v>
      </c>
      <c r="J320">
        <v>999999</v>
      </c>
      <c r="K320" t="s">
        <v>3116</v>
      </c>
      <c r="L320" t="s">
        <v>3112</v>
      </c>
      <c r="M320" t="s">
        <v>4233</v>
      </c>
    </row>
    <row r="321" spans="1:14">
      <c r="A321" t="s">
        <v>4213</v>
      </c>
      <c r="B321" t="str">
        <f t="shared" si="8"/>
        <v>min03-P8</v>
      </c>
      <c r="C321" t="str">
        <f t="shared" si="9"/>
        <v>min03-P8-R7_BACET GROUP S.A.S.</v>
      </c>
      <c r="D321" s="27" t="s">
        <v>3533</v>
      </c>
      <c r="E321" t="s">
        <v>4166</v>
      </c>
      <c r="F321" t="s">
        <v>190</v>
      </c>
      <c r="G321" s="58">
        <v>25590.15</v>
      </c>
      <c r="H321" s="114">
        <v>1</v>
      </c>
      <c r="I321">
        <v>1</v>
      </c>
      <c r="J321">
        <v>5000</v>
      </c>
      <c r="K321" t="s">
        <v>3116</v>
      </c>
      <c r="L321" t="s">
        <v>3112</v>
      </c>
      <c r="M321" t="s">
        <v>4233</v>
      </c>
    </row>
    <row r="322" spans="1:14">
      <c r="A322" t="s">
        <v>4612</v>
      </c>
      <c r="B322" t="str">
        <f t="shared" si="8"/>
        <v>min03-P8</v>
      </c>
      <c r="C322" t="str">
        <f t="shared" si="9"/>
        <v>min03-P8-R7_BACET GROUP S.A.S.</v>
      </c>
      <c r="D322" s="27" t="s">
        <v>3533</v>
      </c>
      <c r="E322" t="s">
        <v>4166</v>
      </c>
      <c r="F322" t="s">
        <v>190</v>
      </c>
      <c r="G322" s="58">
        <v>23031.135000000002</v>
      </c>
      <c r="H322" s="114">
        <v>1</v>
      </c>
      <c r="I322">
        <v>5001</v>
      </c>
      <c r="J322">
        <v>999999</v>
      </c>
      <c r="K322" t="s">
        <v>3116</v>
      </c>
      <c r="L322" t="s">
        <v>3112</v>
      </c>
      <c r="M322" t="s">
        <v>4233</v>
      </c>
    </row>
    <row r="323" spans="1:14">
      <c r="A323" t="s">
        <v>4214</v>
      </c>
      <c r="B323" t="str">
        <f t="shared" ref="B323:B386" si="10">+LEFT(D323,LEN(D323)-3)</f>
        <v>min03-P8</v>
      </c>
      <c r="C323" t="str">
        <f t="shared" ref="C323:C386" si="11">+D323&amp;"_"&amp;E323</f>
        <v>min03-P8-R7_UT SOLUCIONES ANC</v>
      </c>
      <c r="D323" s="27" t="s">
        <v>3533</v>
      </c>
      <c r="E323" t="s">
        <v>3091</v>
      </c>
      <c r="F323" t="s">
        <v>190</v>
      </c>
      <c r="G323" s="58">
        <v>35018.1</v>
      </c>
      <c r="H323" s="114">
        <v>1</v>
      </c>
      <c r="I323">
        <v>1</v>
      </c>
      <c r="J323">
        <v>5000</v>
      </c>
      <c r="K323" t="s">
        <v>3116</v>
      </c>
      <c r="L323" t="s">
        <v>3112</v>
      </c>
      <c r="M323" t="s">
        <v>4233</v>
      </c>
    </row>
    <row r="324" spans="1:14">
      <c r="A324" t="s">
        <v>4613</v>
      </c>
      <c r="B324" t="str">
        <f t="shared" si="10"/>
        <v>min03-P8</v>
      </c>
      <c r="C324" t="str">
        <f t="shared" si="11"/>
        <v>min03-P8-R7_UT SOLUCIONES ANC</v>
      </c>
      <c r="D324" s="27" t="s">
        <v>3533</v>
      </c>
      <c r="E324" t="s">
        <v>3091</v>
      </c>
      <c r="F324" t="s">
        <v>190</v>
      </c>
      <c r="G324" s="58">
        <v>32324.400000000001</v>
      </c>
      <c r="H324" s="114">
        <v>1</v>
      </c>
      <c r="I324">
        <v>5001</v>
      </c>
      <c r="J324">
        <v>999999</v>
      </c>
      <c r="K324" t="s">
        <v>3116</v>
      </c>
      <c r="L324" t="s">
        <v>3112</v>
      </c>
      <c r="M324" t="s">
        <v>4233</v>
      </c>
    </row>
    <row r="325" spans="1:14">
      <c r="A325" t="s">
        <v>4215</v>
      </c>
      <c r="B325" t="str">
        <f t="shared" si="10"/>
        <v>min03-P8</v>
      </c>
      <c r="C325" t="str">
        <f t="shared" si="11"/>
        <v>min03-P8-R7_MILFORT SAS</v>
      </c>
      <c r="D325" s="27" t="s">
        <v>3533</v>
      </c>
      <c r="E325" t="s">
        <v>4181</v>
      </c>
      <c r="F325" t="s">
        <v>190</v>
      </c>
      <c r="G325" s="58">
        <v>26398.260000000002</v>
      </c>
      <c r="H325" s="114">
        <v>1</v>
      </c>
      <c r="I325">
        <v>1</v>
      </c>
      <c r="J325">
        <v>5000</v>
      </c>
      <c r="K325" t="s">
        <v>3116</v>
      </c>
      <c r="L325" t="s">
        <v>3112</v>
      </c>
      <c r="M325" t="s">
        <v>4233</v>
      </c>
    </row>
    <row r="326" spans="1:14">
      <c r="A326" t="s">
        <v>4614</v>
      </c>
      <c r="B326" t="str">
        <f t="shared" si="10"/>
        <v>min03-P8</v>
      </c>
      <c r="C326" t="str">
        <f t="shared" si="11"/>
        <v>min03-P8-R7_MILFORT SAS</v>
      </c>
      <c r="D326" s="27" t="s">
        <v>3533</v>
      </c>
      <c r="E326" t="s">
        <v>4181</v>
      </c>
      <c r="F326" t="s">
        <v>190</v>
      </c>
      <c r="G326" s="58">
        <v>24916.724999999999</v>
      </c>
      <c r="H326" s="114">
        <v>1</v>
      </c>
      <c r="I326">
        <v>5001</v>
      </c>
      <c r="J326">
        <v>999999</v>
      </c>
      <c r="K326" t="s">
        <v>3116</v>
      </c>
      <c r="L326" t="s">
        <v>3112</v>
      </c>
      <c r="M326" t="s">
        <v>4233</v>
      </c>
    </row>
    <row r="327" spans="1:14">
      <c r="A327" t="s">
        <v>4216</v>
      </c>
      <c r="B327" t="str">
        <f t="shared" si="10"/>
        <v>min03-P8</v>
      </c>
      <c r="C327" t="str">
        <f t="shared" si="11"/>
        <v>min03-P8-R7_UT ALTEX+</v>
      </c>
      <c r="D327" s="27" t="s">
        <v>3533</v>
      </c>
      <c r="E327" t="s">
        <v>3094</v>
      </c>
      <c r="F327" t="s">
        <v>190</v>
      </c>
      <c r="G327" s="58">
        <v>16162.2</v>
      </c>
      <c r="H327" s="114">
        <v>1</v>
      </c>
      <c r="I327">
        <v>1</v>
      </c>
      <c r="J327">
        <v>5000</v>
      </c>
      <c r="K327" t="s">
        <v>3116</v>
      </c>
      <c r="L327" t="s">
        <v>3112</v>
      </c>
      <c r="M327" t="s">
        <v>4233</v>
      </c>
    </row>
    <row r="328" spans="1:14">
      <c r="A328" t="s">
        <v>4615</v>
      </c>
      <c r="B328" t="str">
        <f t="shared" si="10"/>
        <v>min03-P8</v>
      </c>
      <c r="C328" t="str">
        <f t="shared" si="11"/>
        <v>min03-P8-R7_UT ALTEX+</v>
      </c>
      <c r="D328" s="27" t="s">
        <v>3533</v>
      </c>
      <c r="E328" t="s">
        <v>3094</v>
      </c>
      <c r="F328" t="s">
        <v>190</v>
      </c>
      <c r="G328" s="58">
        <v>14141.924999999999</v>
      </c>
      <c r="H328" s="114">
        <v>1</v>
      </c>
      <c r="I328">
        <v>5001</v>
      </c>
      <c r="J328">
        <v>999999</v>
      </c>
      <c r="K328" t="s">
        <v>3116</v>
      </c>
      <c r="L328" t="s">
        <v>3112</v>
      </c>
      <c r="M328" t="s">
        <v>4233</v>
      </c>
    </row>
    <row r="329" spans="1:14">
      <c r="A329" t="s">
        <v>4217</v>
      </c>
      <c r="B329" t="str">
        <f t="shared" si="10"/>
        <v>min03-P8</v>
      </c>
      <c r="C329" t="str">
        <f t="shared" si="11"/>
        <v>min03-P8-R7_MANUFACTURAS CAPITEX SAS</v>
      </c>
      <c r="D329" s="27" t="s">
        <v>3533</v>
      </c>
      <c r="E329" t="s">
        <v>4176</v>
      </c>
      <c r="F329" t="s">
        <v>190</v>
      </c>
      <c r="G329" s="58">
        <v>15892.83</v>
      </c>
      <c r="H329" s="114">
        <v>1</v>
      </c>
      <c r="I329">
        <v>1</v>
      </c>
      <c r="J329">
        <v>5000</v>
      </c>
      <c r="K329" t="s">
        <v>3116</v>
      </c>
      <c r="L329" t="s">
        <v>3112</v>
      </c>
      <c r="M329" t="s">
        <v>4233</v>
      </c>
    </row>
    <row r="330" spans="1:14">
      <c r="A330" t="s">
        <v>4616</v>
      </c>
      <c r="B330" t="str">
        <f t="shared" si="10"/>
        <v>min03-P8</v>
      </c>
      <c r="C330" t="str">
        <f t="shared" si="11"/>
        <v>min03-P8-R7_MANUFACTURAS CAPITEX SAS</v>
      </c>
      <c r="D330" s="27" t="s">
        <v>3533</v>
      </c>
      <c r="E330" t="s">
        <v>4176</v>
      </c>
      <c r="F330" t="s">
        <v>190</v>
      </c>
      <c r="G330" s="58">
        <v>15488.775</v>
      </c>
      <c r="H330" s="114">
        <v>1</v>
      </c>
      <c r="I330">
        <v>5001</v>
      </c>
      <c r="J330">
        <v>999999</v>
      </c>
      <c r="K330" t="s">
        <v>3116</v>
      </c>
      <c r="L330" t="s">
        <v>3112</v>
      </c>
      <c r="M330" t="s">
        <v>4233</v>
      </c>
    </row>
    <row r="331" spans="1:14">
      <c r="A331" t="s">
        <v>4218</v>
      </c>
      <c r="B331" t="str">
        <f t="shared" si="10"/>
        <v>min03-P8</v>
      </c>
      <c r="C331" t="str">
        <f t="shared" si="11"/>
        <v>min03-P8-R7_UT BOSTONIA</v>
      </c>
      <c r="D331" s="27" t="s">
        <v>3533</v>
      </c>
      <c r="E331" t="s">
        <v>4180</v>
      </c>
      <c r="F331" t="s">
        <v>190</v>
      </c>
      <c r="G331" s="58">
        <v>17239.68</v>
      </c>
      <c r="H331" s="114">
        <v>1</v>
      </c>
      <c r="I331">
        <v>1</v>
      </c>
      <c r="J331">
        <v>5000</v>
      </c>
      <c r="K331" t="s">
        <v>3116</v>
      </c>
      <c r="L331" t="s">
        <v>3112</v>
      </c>
      <c r="M331" t="s">
        <v>4233</v>
      </c>
      <c r="N331" t="s">
        <v>8686</v>
      </c>
    </row>
    <row r="332" spans="1:14">
      <c r="A332" t="s">
        <v>4617</v>
      </c>
      <c r="B332" t="str">
        <f t="shared" si="10"/>
        <v>min03-P8</v>
      </c>
      <c r="C332" t="str">
        <f t="shared" si="11"/>
        <v>min03-P8-R7_UT BOSTONIA</v>
      </c>
      <c r="D332" s="27" t="s">
        <v>3533</v>
      </c>
      <c r="E332" t="s">
        <v>4180</v>
      </c>
      <c r="F332" t="s">
        <v>190</v>
      </c>
      <c r="G332" s="58">
        <v>16641.678599999999</v>
      </c>
      <c r="H332" s="114">
        <v>1</v>
      </c>
      <c r="I332">
        <v>5001</v>
      </c>
      <c r="J332">
        <v>999999</v>
      </c>
      <c r="K332" t="s">
        <v>3116</v>
      </c>
      <c r="L332" t="s">
        <v>3112</v>
      </c>
      <c r="M332" t="s">
        <v>4233</v>
      </c>
      <c r="N332" t="s">
        <v>8686</v>
      </c>
    </row>
    <row r="333" spans="1:14">
      <c r="A333" t="s">
        <v>4219</v>
      </c>
      <c r="B333" t="str">
        <f t="shared" si="10"/>
        <v>min03-P8</v>
      </c>
      <c r="C333" t="str">
        <f t="shared" si="11"/>
        <v>min03-P8-R7_MILITARY INDUSTRIES SAS</v>
      </c>
      <c r="D333" s="27" t="s">
        <v>3533</v>
      </c>
      <c r="E333" t="s">
        <v>1852</v>
      </c>
      <c r="F333" t="s">
        <v>190</v>
      </c>
      <c r="G333" s="58">
        <v>18855.900000000001</v>
      </c>
      <c r="H333" s="114">
        <v>1</v>
      </c>
      <c r="I333">
        <v>1</v>
      </c>
      <c r="J333">
        <v>5000</v>
      </c>
      <c r="K333" t="s">
        <v>3116</v>
      </c>
      <c r="L333" t="s">
        <v>3112</v>
      </c>
      <c r="M333" t="s">
        <v>4233</v>
      </c>
    </row>
    <row r="334" spans="1:14">
      <c r="A334" t="s">
        <v>4618</v>
      </c>
      <c r="B334" t="str">
        <f t="shared" si="10"/>
        <v>min03-P8</v>
      </c>
      <c r="C334" t="str">
        <f t="shared" si="11"/>
        <v>min03-P8-R7_MILITARY INDUSTRIES SAS</v>
      </c>
      <c r="D334" s="27" t="s">
        <v>3533</v>
      </c>
      <c r="E334" t="s">
        <v>1852</v>
      </c>
      <c r="F334" t="s">
        <v>190</v>
      </c>
      <c r="G334" s="58">
        <v>17509.05</v>
      </c>
      <c r="H334" s="114">
        <v>1</v>
      </c>
      <c r="I334">
        <v>5001</v>
      </c>
      <c r="J334">
        <v>999999</v>
      </c>
      <c r="K334" t="s">
        <v>3116</v>
      </c>
      <c r="L334" t="s">
        <v>3112</v>
      </c>
      <c r="M334" t="s">
        <v>4233</v>
      </c>
    </row>
    <row r="335" spans="1:14">
      <c r="A335" t="s">
        <v>4220</v>
      </c>
      <c r="B335" t="str">
        <f t="shared" si="10"/>
        <v>min03-P8</v>
      </c>
      <c r="C335" t="str">
        <f t="shared" si="11"/>
        <v>min03-P8-R7_INVERSIONES SARHEM DE COLOMBIA S.A.S.</v>
      </c>
      <c r="D335" s="27" t="s">
        <v>3533</v>
      </c>
      <c r="E335" t="s">
        <v>4168</v>
      </c>
      <c r="F335" t="s">
        <v>190</v>
      </c>
      <c r="G335" s="58">
        <v>24243.3</v>
      </c>
      <c r="H335" s="114">
        <v>1</v>
      </c>
      <c r="I335">
        <v>1</v>
      </c>
      <c r="J335">
        <v>5000</v>
      </c>
      <c r="K335" t="s">
        <v>3116</v>
      </c>
      <c r="L335" t="s">
        <v>3112</v>
      </c>
      <c r="M335" t="s">
        <v>4233</v>
      </c>
    </row>
    <row r="336" spans="1:14">
      <c r="A336" t="s">
        <v>4619</v>
      </c>
      <c r="B336" t="str">
        <f t="shared" si="10"/>
        <v>min03-P8</v>
      </c>
      <c r="C336" t="str">
        <f t="shared" si="11"/>
        <v>min03-P8-R7_INVERSIONES SARHEM DE COLOMBIA S.A.S.</v>
      </c>
      <c r="D336" s="27" t="s">
        <v>3533</v>
      </c>
      <c r="E336" t="s">
        <v>4168</v>
      </c>
      <c r="F336" t="s">
        <v>190</v>
      </c>
      <c r="G336" s="58">
        <v>21549.599999999999</v>
      </c>
      <c r="H336" s="114">
        <v>1</v>
      </c>
      <c r="I336">
        <v>5001</v>
      </c>
      <c r="J336">
        <v>999999</v>
      </c>
      <c r="K336" t="s">
        <v>3116</v>
      </c>
      <c r="L336" t="s">
        <v>3112</v>
      </c>
      <c r="M336" t="s">
        <v>4233</v>
      </c>
    </row>
    <row r="337" spans="1:13">
      <c r="A337" t="s">
        <v>4221</v>
      </c>
      <c r="B337" t="str">
        <f t="shared" si="10"/>
        <v>min03-P8</v>
      </c>
      <c r="C337" t="str">
        <f t="shared" si="11"/>
        <v>min03-P8-R7_UT FACOCREAR 2024</v>
      </c>
      <c r="D337" s="27" t="s">
        <v>3533</v>
      </c>
      <c r="E337" t="s">
        <v>3092</v>
      </c>
      <c r="F337" t="s">
        <v>190</v>
      </c>
      <c r="G337" s="58">
        <v>21051.265499999998</v>
      </c>
      <c r="H337" s="114">
        <v>1</v>
      </c>
      <c r="I337">
        <v>1</v>
      </c>
      <c r="J337">
        <v>5000</v>
      </c>
      <c r="K337" t="s">
        <v>3116</v>
      </c>
      <c r="L337" t="s">
        <v>3112</v>
      </c>
      <c r="M337" t="s">
        <v>4233</v>
      </c>
    </row>
    <row r="338" spans="1:13">
      <c r="A338" t="s">
        <v>4620</v>
      </c>
      <c r="B338" t="str">
        <f t="shared" si="10"/>
        <v>min03-P8</v>
      </c>
      <c r="C338" t="str">
        <f t="shared" si="11"/>
        <v>min03-P8-R7_UT FACOCREAR 2024</v>
      </c>
      <c r="D338" s="27" t="s">
        <v>3533</v>
      </c>
      <c r="E338" t="s">
        <v>3092</v>
      </c>
      <c r="F338" t="s">
        <v>190</v>
      </c>
      <c r="G338" s="58">
        <v>20418.245999999999</v>
      </c>
      <c r="H338" s="114">
        <v>1</v>
      </c>
      <c r="I338">
        <v>5001</v>
      </c>
      <c r="J338">
        <v>999999</v>
      </c>
      <c r="K338" t="s">
        <v>3116</v>
      </c>
      <c r="L338" t="s">
        <v>3112</v>
      </c>
      <c r="M338" t="s">
        <v>4233</v>
      </c>
    </row>
    <row r="339" spans="1:13">
      <c r="A339" t="s">
        <v>4222</v>
      </c>
      <c r="B339" t="str">
        <f t="shared" si="10"/>
        <v>min03-P8</v>
      </c>
      <c r="C339" t="str">
        <f t="shared" si="11"/>
        <v>min03-P8-R7_REPRESENTACIONES CS SAS</v>
      </c>
      <c r="D339" s="27" t="s">
        <v>3533</v>
      </c>
      <c r="E339" t="s">
        <v>3095</v>
      </c>
      <c r="F339" t="s">
        <v>190</v>
      </c>
      <c r="G339" s="58">
        <v>16431.57</v>
      </c>
      <c r="H339" s="114">
        <v>1</v>
      </c>
      <c r="I339">
        <v>1</v>
      </c>
      <c r="J339">
        <v>5000</v>
      </c>
      <c r="K339" t="s">
        <v>3116</v>
      </c>
      <c r="L339" t="s">
        <v>3112</v>
      </c>
      <c r="M339" t="s">
        <v>4233</v>
      </c>
    </row>
    <row r="340" spans="1:13">
      <c r="A340" t="s">
        <v>4621</v>
      </c>
      <c r="B340" t="str">
        <f t="shared" si="10"/>
        <v>min03-P8</v>
      </c>
      <c r="C340" t="str">
        <f t="shared" si="11"/>
        <v>min03-P8-R7_REPRESENTACIONES CS SAS</v>
      </c>
      <c r="D340" s="27" t="s">
        <v>3533</v>
      </c>
      <c r="E340" t="s">
        <v>3095</v>
      </c>
      <c r="F340" t="s">
        <v>190</v>
      </c>
      <c r="G340" s="58">
        <v>16027.514999999999</v>
      </c>
      <c r="H340" s="114">
        <v>1</v>
      </c>
      <c r="I340">
        <v>5001</v>
      </c>
      <c r="J340">
        <v>999999</v>
      </c>
      <c r="K340" t="s">
        <v>3116</v>
      </c>
      <c r="L340" t="s">
        <v>3112</v>
      </c>
      <c r="M340" t="s">
        <v>4233</v>
      </c>
    </row>
    <row r="341" spans="1:13">
      <c r="A341" t="s">
        <v>4622</v>
      </c>
      <c r="B341" t="str">
        <f t="shared" si="10"/>
        <v>min03-P9</v>
      </c>
      <c r="C341" t="str">
        <f t="shared" si="11"/>
        <v>min03-P9-R1_CARDINN SAS</v>
      </c>
      <c r="D341" s="27" t="s">
        <v>3534</v>
      </c>
      <c r="E341" t="s">
        <v>4169</v>
      </c>
      <c r="F341" t="s">
        <v>190</v>
      </c>
      <c r="G341" s="58">
        <v>236910.91500000001</v>
      </c>
      <c r="H341" s="114">
        <v>1</v>
      </c>
      <c r="I341">
        <v>1</v>
      </c>
      <c r="J341">
        <v>5000</v>
      </c>
      <c r="K341" t="s">
        <v>3116</v>
      </c>
      <c r="L341" t="s">
        <v>3108</v>
      </c>
      <c r="M341" t="s">
        <v>4234</v>
      </c>
    </row>
    <row r="342" spans="1:13">
      <c r="A342" t="s">
        <v>4623</v>
      </c>
      <c r="B342" t="str">
        <f t="shared" si="10"/>
        <v>min03-P9</v>
      </c>
      <c r="C342" t="str">
        <f t="shared" si="11"/>
        <v>min03-P9-R1_CARDINN SAS</v>
      </c>
      <c r="D342" s="27" t="s">
        <v>3534</v>
      </c>
      <c r="E342" t="s">
        <v>4169</v>
      </c>
      <c r="F342" t="s">
        <v>190</v>
      </c>
      <c r="G342" s="58">
        <v>232870.36499999999</v>
      </c>
      <c r="H342" s="114">
        <v>1</v>
      </c>
      <c r="I342">
        <v>5001</v>
      </c>
      <c r="J342">
        <v>999999</v>
      </c>
      <c r="K342" t="s">
        <v>3116</v>
      </c>
      <c r="L342" t="s">
        <v>3108</v>
      </c>
      <c r="M342" t="s">
        <v>4234</v>
      </c>
    </row>
    <row r="343" spans="1:13">
      <c r="A343" t="s">
        <v>4624</v>
      </c>
      <c r="B343" t="str">
        <f t="shared" si="10"/>
        <v>min03-P9</v>
      </c>
      <c r="C343" t="str">
        <f t="shared" si="11"/>
        <v>min03-P9-R1_MARCELO GARCIA -MG MARCEL SAS</v>
      </c>
      <c r="D343" s="27" t="s">
        <v>3534</v>
      </c>
      <c r="E343" t="s">
        <v>4182</v>
      </c>
      <c r="F343" t="s">
        <v>190</v>
      </c>
      <c r="G343" s="58">
        <v>377118</v>
      </c>
      <c r="H343" s="114">
        <v>1</v>
      </c>
      <c r="I343">
        <v>1</v>
      </c>
      <c r="J343">
        <v>5000</v>
      </c>
      <c r="K343" t="s">
        <v>3116</v>
      </c>
      <c r="L343" t="s">
        <v>3108</v>
      </c>
      <c r="M343" t="s">
        <v>4234</v>
      </c>
    </row>
    <row r="344" spans="1:13">
      <c r="A344" t="s">
        <v>4625</v>
      </c>
      <c r="B344" t="str">
        <f t="shared" si="10"/>
        <v>min03-P9</v>
      </c>
      <c r="C344" t="str">
        <f t="shared" si="11"/>
        <v>min03-P9-R1_MARCELO GARCIA -MG MARCEL SAS</v>
      </c>
      <c r="D344" s="27" t="s">
        <v>3534</v>
      </c>
      <c r="E344" t="s">
        <v>4182</v>
      </c>
      <c r="F344" t="s">
        <v>190</v>
      </c>
      <c r="G344" s="58">
        <v>377118</v>
      </c>
      <c r="H344" s="114">
        <v>1</v>
      </c>
      <c r="I344">
        <v>5001</v>
      </c>
      <c r="J344">
        <v>999999</v>
      </c>
      <c r="K344" t="s">
        <v>3116</v>
      </c>
      <c r="L344" t="s">
        <v>3108</v>
      </c>
      <c r="M344" t="s">
        <v>4234</v>
      </c>
    </row>
    <row r="345" spans="1:13">
      <c r="A345" t="s">
        <v>4626</v>
      </c>
      <c r="B345" t="str">
        <f t="shared" si="10"/>
        <v>min03-P9</v>
      </c>
      <c r="C345" t="str">
        <f t="shared" si="11"/>
        <v>min03-P9-R1_UT MARSAM INTE RAMERICANA</v>
      </c>
      <c r="D345" s="27" t="s">
        <v>3534</v>
      </c>
      <c r="E345" t="s">
        <v>4160</v>
      </c>
      <c r="F345" t="s">
        <v>190</v>
      </c>
      <c r="G345" s="58">
        <v>336712.5</v>
      </c>
      <c r="H345" s="114">
        <v>1</v>
      </c>
      <c r="I345">
        <v>1</v>
      </c>
      <c r="J345">
        <v>5000</v>
      </c>
      <c r="K345" t="s">
        <v>3116</v>
      </c>
      <c r="L345" t="s">
        <v>3108</v>
      </c>
      <c r="M345" t="s">
        <v>4234</v>
      </c>
    </row>
    <row r="346" spans="1:13">
      <c r="A346" t="s">
        <v>4627</v>
      </c>
      <c r="B346" t="str">
        <f t="shared" si="10"/>
        <v>min03-P9</v>
      </c>
      <c r="C346" t="str">
        <f t="shared" si="11"/>
        <v>min03-P9-R1_UT MARSAM INTE RAMERICANA</v>
      </c>
      <c r="D346" s="27" t="s">
        <v>3534</v>
      </c>
      <c r="E346" t="s">
        <v>4160</v>
      </c>
      <c r="F346" t="s">
        <v>190</v>
      </c>
      <c r="G346" s="58">
        <v>333345.375</v>
      </c>
      <c r="H346" s="114">
        <v>1</v>
      </c>
      <c r="I346">
        <v>5001</v>
      </c>
      <c r="J346">
        <v>999999</v>
      </c>
      <c r="K346" t="s">
        <v>3116</v>
      </c>
      <c r="L346" t="s">
        <v>3108</v>
      </c>
      <c r="M346" t="s">
        <v>4234</v>
      </c>
    </row>
    <row r="347" spans="1:13">
      <c r="A347" t="s">
        <v>4628</v>
      </c>
      <c r="B347" t="str">
        <f t="shared" si="10"/>
        <v>min03-P9</v>
      </c>
      <c r="C347" t="str">
        <f t="shared" si="11"/>
        <v>min03-P9-R6_CARDINN SAS</v>
      </c>
      <c r="D347" s="27" t="s">
        <v>3535</v>
      </c>
      <c r="E347" t="s">
        <v>4169</v>
      </c>
      <c r="F347" t="s">
        <v>190</v>
      </c>
      <c r="G347" s="58">
        <v>230176.66500000001</v>
      </c>
      <c r="H347" s="114">
        <v>1</v>
      </c>
      <c r="I347">
        <v>1</v>
      </c>
      <c r="J347">
        <v>5000</v>
      </c>
      <c r="K347" t="s">
        <v>3116</v>
      </c>
      <c r="L347" t="s">
        <v>3111</v>
      </c>
      <c r="M347" t="s">
        <v>4234</v>
      </c>
    </row>
    <row r="348" spans="1:13">
      <c r="A348" t="s">
        <v>4629</v>
      </c>
      <c r="B348" t="str">
        <f t="shared" si="10"/>
        <v>min03-P9</v>
      </c>
      <c r="C348" t="str">
        <f t="shared" si="11"/>
        <v>min03-P9-R6_CARDINN SAS</v>
      </c>
      <c r="D348" s="27" t="s">
        <v>3535</v>
      </c>
      <c r="E348" t="s">
        <v>4169</v>
      </c>
      <c r="F348" t="s">
        <v>190</v>
      </c>
      <c r="G348" s="58">
        <v>226136.11499999999</v>
      </c>
      <c r="H348" s="114">
        <v>1</v>
      </c>
      <c r="I348">
        <v>5001</v>
      </c>
      <c r="J348">
        <v>999999</v>
      </c>
      <c r="K348" t="s">
        <v>3116</v>
      </c>
      <c r="L348" t="s">
        <v>3111</v>
      </c>
      <c r="M348" t="s">
        <v>4234</v>
      </c>
    </row>
    <row r="349" spans="1:13">
      <c r="A349" t="s">
        <v>4630</v>
      </c>
      <c r="B349" t="str">
        <f t="shared" si="10"/>
        <v>min03-P9</v>
      </c>
      <c r="C349" t="str">
        <f t="shared" si="11"/>
        <v>min03-P9-R6_YUBARTA S.A.S.</v>
      </c>
      <c r="D349" s="27" t="s">
        <v>3535</v>
      </c>
      <c r="E349" t="s">
        <v>4162</v>
      </c>
      <c r="F349" t="s">
        <v>190</v>
      </c>
      <c r="G349" s="58">
        <v>347487.3</v>
      </c>
      <c r="H349" s="114">
        <v>1</v>
      </c>
      <c r="I349">
        <v>1</v>
      </c>
      <c r="J349">
        <v>5000</v>
      </c>
      <c r="K349" t="s">
        <v>3116</v>
      </c>
      <c r="L349" t="s">
        <v>3111</v>
      </c>
      <c r="M349" t="s">
        <v>4234</v>
      </c>
    </row>
    <row r="350" spans="1:13">
      <c r="A350" t="s">
        <v>4631</v>
      </c>
      <c r="B350" t="str">
        <f t="shared" si="10"/>
        <v>min03-P9</v>
      </c>
      <c r="C350" t="str">
        <f t="shared" si="11"/>
        <v>min03-P9-R6_YUBARTA S.A.S.</v>
      </c>
      <c r="D350" s="27" t="s">
        <v>3535</v>
      </c>
      <c r="E350" t="s">
        <v>4162</v>
      </c>
      <c r="F350" t="s">
        <v>190</v>
      </c>
      <c r="G350" s="58">
        <v>340753.05</v>
      </c>
      <c r="H350" s="114">
        <v>1</v>
      </c>
      <c r="I350">
        <v>5001</v>
      </c>
      <c r="J350">
        <v>999999</v>
      </c>
      <c r="K350" t="s">
        <v>3116</v>
      </c>
      <c r="L350" t="s">
        <v>3111</v>
      </c>
      <c r="M350" t="s">
        <v>4234</v>
      </c>
    </row>
    <row r="351" spans="1:13">
      <c r="A351" t="s">
        <v>4632</v>
      </c>
      <c r="B351" t="str">
        <f t="shared" si="10"/>
        <v>min03-P9</v>
      </c>
      <c r="C351" t="str">
        <f t="shared" si="11"/>
        <v>min03-P9-R6_UNIÓN TEMPORAL 24</v>
      </c>
      <c r="D351" s="27" t="s">
        <v>3535</v>
      </c>
      <c r="E351" t="s">
        <v>4163</v>
      </c>
      <c r="F351" t="s">
        <v>190</v>
      </c>
      <c r="G351" s="58">
        <v>161622</v>
      </c>
      <c r="H351" s="114">
        <v>1</v>
      </c>
      <c r="I351">
        <v>1</v>
      </c>
      <c r="J351">
        <v>5000</v>
      </c>
      <c r="K351" t="s">
        <v>3116</v>
      </c>
      <c r="L351" t="s">
        <v>3111</v>
      </c>
      <c r="M351" t="s">
        <v>4234</v>
      </c>
    </row>
    <row r="352" spans="1:13">
      <c r="A352" t="s">
        <v>4633</v>
      </c>
      <c r="B352" t="str">
        <f t="shared" si="10"/>
        <v>min03-P9</v>
      </c>
      <c r="C352" t="str">
        <f t="shared" si="11"/>
        <v>min03-P9-R6_UNIÓN TEMPORAL 24</v>
      </c>
      <c r="D352" s="27" t="s">
        <v>3535</v>
      </c>
      <c r="E352" t="s">
        <v>4163</v>
      </c>
      <c r="F352" t="s">
        <v>190</v>
      </c>
      <c r="G352" s="58">
        <v>161622</v>
      </c>
      <c r="H352" s="114">
        <v>1</v>
      </c>
      <c r="I352">
        <v>5001</v>
      </c>
      <c r="J352">
        <v>999999</v>
      </c>
      <c r="K352" t="s">
        <v>3116</v>
      </c>
      <c r="L352" t="s">
        <v>3111</v>
      </c>
      <c r="M352" t="s">
        <v>4234</v>
      </c>
    </row>
    <row r="353" spans="1:13">
      <c r="A353" t="s">
        <v>4634</v>
      </c>
      <c r="B353" t="str">
        <f t="shared" si="10"/>
        <v>min03-P9</v>
      </c>
      <c r="C353" t="str">
        <f t="shared" si="11"/>
        <v>min03-P9-R6_MARCELO GARCIA -MG MARCEL SAS</v>
      </c>
      <c r="D353" s="27" t="s">
        <v>3535</v>
      </c>
      <c r="E353" t="s">
        <v>4182</v>
      </c>
      <c r="F353" t="s">
        <v>190</v>
      </c>
      <c r="G353" s="58">
        <v>377118</v>
      </c>
      <c r="H353" s="114">
        <v>1</v>
      </c>
      <c r="I353">
        <v>1</v>
      </c>
      <c r="J353">
        <v>5000</v>
      </c>
      <c r="K353" t="s">
        <v>3116</v>
      </c>
      <c r="L353" t="s">
        <v>3111</v>
      </c>
      <c r="M353" t="s">
        <v>4234</v>
      </c>
    </row>
    <row r="354" spans="1:13">
      <c r="A354" t="s">
        <v>4635</v>
      </c>
      <c r="B354" t="str">
        <f t="shared" si="10"/>
        <v>min03-P9</v>
      </c>
      <c r="C354" t="str">
        <f t="shared" si="11"/>
        <v>min03-P9-R6_MARCELO GARCIA -MG MARCEL SAS</v>
      </c>
      <c r="D354" s="27" t="s">
        <v>3535</v>
      </c>
      <c r="E354" t="s">
        <v>4182</v>
      </c>
      <c r="F354" t="s">
        <v>190</v>
      </c>
      <c r="G354" s="58">
        <v>377118</v>
      </c>
      <c r="H354" s="114">
        <v>1</v>
      </c>
      <c r="I354">
        <v>5001</v>
      </c>
      <c r="J354">
        <v>999999</v>
      </c>
      <c r="K354" t="s">
        <v>3116</v>
      </c>
      <c r="L354" t="s">
        <v>3111</v>
      </c>
      <c r="M354" t="s">
        <v>4234</v>
      </c>
    </row>
    <row r="355" spans="1:13">
      <c r="A355" t="s">
        <v>4636</v>
      </c>
      <c r="B355" t="str">
        <f t="shared" si="10"/>
        <v>min03-P9</v>
      </c>
      <c r="C355" t="str">
        <f t="shared" si="11"/>
        <v>min03-P9-R6_BAZAR LA MONEDA SAS</v>
      </c>
      <c r="D355" s="27" t="s">
        <v>3535</v>
      </c>
      <c r="E355" t="s">
        <v>1850</v>
      </c>
      <c r="F355" t="s">
        <v>190</v>
      </c>
      <c r="G355" s="58">
        <v>218863.125</v>
      </c>
      <c r="H355" s="114">
        <v>1</v>
      </c>
      <c r="I355">
        <v>1</v>
      </c>
      <c r="J355">
        <v>5000</v>
      </c>
      <c r="K355" t="s">
        <v>3116</v>
      </c>
      <c r="L355" t="s">
        <v>3111</v>
      </c>
      <c r="M355" t="s">
        <v>4234</v>
      </c>
    </row>
    <row r="356" spans="1:13">
      <c r="A356" t="s">
        <v>4637</v>
      </c>
      <c r="B356" t="str">
        <f t="shared" si="10"/>
        <v>min03-P9</v>
      </c>
      <c r="C356" t="str">
        <f t="shared" si="11"/>
        <v>min03-P9-R6_BAZAR LA MONEDA SAS</v>
      </c>
      <c r="D356" s="27" t="s">
        <v>3535</v>
      </c>
      <c r="E356" t="s">
        <v>1850</v>
      </c>
      <c r="F356" t="s">
        <v>190</v>
      </c>
      <c r="G356" s="58">
        <v>205394.625</v>
      </c>
      <c r="H356" s="114">
        <v>1</v>
      </c>
      <c r="I356">
        <v>5001</v>
      </c>
      <c r="J356">
        <v>999999</v>
      </c>
      <c r="K356" t="s">
        <v>3116</v>
      </c>
      <c r="L356" t="s">
        <v>3111</v>
      </c>
      <c r="M356" t="s">
        <v>4234</v>
      </c>
    </row>
    <row r="357" spans="1:13">
      <c r="A357" t="s">
        <v>4638</v>
      </c>
      <c r="B357" t="str">
        <f t="shared" si="10"/>
        <v>min03-P9</v>
      </c>
      <c r="C357" t="str">
        <f t="shared" si="11"/>
        <v>min03-P9-R6_UT MARSAM INTE RAMERICANA</v>
      </c>
      <c r="D357" s="27" t="s">
        <v>3535</v>
      </c>
      <c r="E357" t="s">
        <v>4160</v>
      </c>
      <c r="F357" t="s">
        <v>190</v>
      </c>
      <c r="G357" s="58">
        <v>336712.5</v>
      </c>
      <c r="H357" s="114">
        <v>1</v>
      </c>
      <c r="I357">
        <v>1</v>
      </c>
      <c r="J357">
        <v>5000</v>
      </c>
      <c r="K357" t="s">
        <v>3116</v>
      </c>
      <c r="L357" t="s">
        <v>3111</v>
      </c>
      <c r="M357" t="s">
        <v>4234</v>
      </c>
    </row>
    <row r="358" spans="1:13">
      <c r="A358" t="s">
        <v>4639</v>
      </c>
      <c r="B358" t="str">
        <f t="shared" si="10"/>
        <v>min03-P9</v>
      </c>
      <c r="C358" t="str">
        <f t="shared" si="11"/>
        <v>min03-P9-R6_UT MARSAM INTE RAMERICANA</v>
      </c>
      <c r="D358" s="27" t="s">
        <v>3535</v>
      </c>
      <c r="E358" t="s">
        <v>4160</v>
      </c>
      <c r="F358" t="s">
        <v>190</v>
      </c>
      <c r="G358" s="58">
        <v>333345.375</v>
      </c>
      <c r="H358" s="114">
        <v>1</v>
      </c>
      <c r="I358">
        <v>5001</v>
      </c>
      <c r="J358">
        <v>999999</v>
      </c>
      <c r="K358" t="s">
        <v>3116</v>
      </c>
      <c r="L358" t="s">
        <v>3111</v>
      </c>
      <c r="M358" t="s">
        <v>4234</v>
      </c>
    </row>
    <row r="359" spans="1:13">
      <c r="A359" t="s">
        <v>4640</v>
      </c>
      <c r="B359" t="str">
        <f t="shared" si="10"/>
        <v>min03-P9</v>
      </c>
      <c r="C359" t="str">
        <f t="shared" si="11"/>
        <v>min03-P9-R7_INVERSIONES E IMPORTACIONES SDER AP SAS</v>
      </c>
      <c r="D359" s="27" t="s">
        <v>3536</v>
      </c>
      <c r="E359" t="s">
        <v>4177</v>
      </c>
      <c r="F359" t="s">
        <v>190</v>
      </c>
      <c r="G359" s="58">
        <v>228964.5</v>
      </c>
      <c r="H359" s="114">
        <v>1</v>
      </c>
      <c r="I359">
        <v>1</v>
      </c>
      <c r="J359">
        <v>5000</v>
      </c>
      <c r="K359" t="s">
        <v>3116</v>
      </c>
      <c r="L359" t="s">
        <v>3112</v>
      </c>
      <c r="M359" t="s">
        <v>4234</v>
      </c>
    </row>
    <row r="360" spans="1:13">
      <c r="A360" t="s">
        <v>4641</v>
      </c>
      <c r="B360" t="str">
        <f t="shared" si="10"/>
        <v>min03-P9</v>
      </c>
      <c r="C360" t="str">
        <f t="shared" si="11"/>
        <v>min03-P9-R7_INVERSIONES E IMPORTACIONES SDER AP SAS</v>
      </c>
      <c r="D360" s="27" t="s">
        <v>3536</v>
      </c>
      <c r="E360" t="s">
        <v>4177</v>
      </c>
      <c r="F360" t="s">
        <v>190</v>
      </c>
      <c r="G360" s="58">
        <v>227617.65</v>
      </c>
      <c r="H360" s="114">
        <v>1</v>
      </c>
      <c r="I360">
        <v>5001</v>
      </c>
      <c r="J360">
        <v>999999</v>
      </c>
      <c r="K360" t="s">
        <v>3116</v>
      </c>
      <c r="L360" t="s">
        <v>3112</v>
      </c>
      <c r="M360" t="s">
        <v>4234</v>
      </c>
    </row>
    <row r="361" spans="1:13">
      <c r="A361" t="s">
        <v>4642</v>
      </c>
      <c r="B361" t="str">
        <f t="shared" si="10"/>
        <v>min03-P9</v>
      </c>
      <c r="C361" t="str">
        <f t="shared" si="11"/>
        <v>min03-P9-R7_LEONEL RODRIGUEZ RAMOS</v>
      </c>
      <c r="D361" s="27" t="s">
        <v>3536</v>
      </c>
      <c r="E361" t="s">
        <v>1851</v>
      </c>
      <c r="F361" t="s">
        <v>190</v>
      </c>
      <c r="G361" s="58">
        <v>336712.5</v>
      </c>
      <c r="H361" s="114">
        <v>1</v>
      </c>
      <c r="I361">
        <v>1</v>
      </c>
      <c r="J361">
        <v>5000</v>
      </c>
      <c r="K361" t="s">
        <v>3116</v>
      </c>
      <c r="L361" t="s">
        <v>3112</v>
      </c>
      <c r="M361" t="s">
        <v>4234</v>
      </c>
    </row>
    <row r="362" spans="1:13">
      <c r="A362" t="s">
        <v>4643</v>
      </c>
      <c r="B362" t="str">
        <f t="shared" si="10"/>
        <v>min03-P9</v>
      </c>
      <c r="C362" t="str">
        <f t="shared" si="11"/>
        <v>min03-P9-R7_LEONEL RODRIGUEZ RAMOS</v>
      </c>
      <c r="D362" s="27" t="s">
        <v>3536</v>
      </c>
      <c r="E362" t="s">
        <v>1851</v>
      </c>
      <c r="F362" t="s">
        <v>190</v>
      </c>
      <c r="G362" s="58">
        <v>323244</v>
      </c>
      <c r="H362" s="114">
        <v>1</v>
      </c>
      <c r="I362">
        <v>5001</v>
      </c>
      <c r="J362">
        <v>999999</v>
      </c>
      <c r="K362" t="s">
        <v>3116</v>
      </c>
      <c r="L362" t="s">
        <v>3112</v>
      </c>
      <c r="M362" t="s">
        <v>4234</v>
      </c>
    </row>
    <row r="363" spans="1:13">
      <c r="A363" t="s">
        <v>4644</v>
      </c>
      <c r="B363" t="str">
        <f t="shared" si="10"/>
        <v>min03-P9</v>
      </c>
      <c r="C363" t="str">
        <f t="shared" si="11"/>
        <v>min03-P9-R7_UNION TEMPORAL DOTACALZADO 2024</v>
      </c>
      <c r="D363" s="27" t="s">
        <v>3536</v>
      </c>
      <c r="E363" t="s">
        <v>4165</v>
      </c>
      <c r="F363" t="s">
        <v>190</v>
      </c>
      <c r="G363" s="58">
        <v>350181</v>
      </c>
      <c r="H363" s="114">
        <v>1</v>
      </c>
      <c r="I363">
        <v>1</v>
      </c>
      <c r="J363">
        <v>5000</v>
      </c>
      <c r="K363" t="s">
        <v>3116</v>
      </c>
      <c r="L363" t="s">
        <v>3112</v>
      </c>
      <c r="M363" t="s">
        <v>4234</v>
      </c>
    </row>
    <row r="364" spans="1:13">
      <c r="A364" t="s">
        <v>4645</v>
      </c>
      <c r="B364" t="str">
        <f t="shared" si="10"/>
        <v>min03-P9</v>
      </c>
      <c r="C364" t="str">
        <f t="shared" si="11"/>
        <v>min03-P9-R7_UNION TEMPORAL DOTACALZADO 2024</v>
      </c>
      <c r="D364" s="27" t="s">
        <v>3536</v>
      </c>
      <c r="E364" t="s">
        <v>4165</v>
      </c>
      <c r="F364" t="s">
        <v>190</v>
      </c>
      <c r="G364" s="58">
        <v>343446.75</v>
      </c>
      <c r="H364" s="114">
        <v>1</v>
      </c>
      <c r="I364">
        <v>5001</v>
      </c>
      <c r="J364">
        <v>999999</v>
      </c>
      <c r="K364" t="s">
        <v>3116</v>
      </c>
      <c r="L364" t="s">
        <v>3112</v>
      </c>
      <c r="M364" t="s">
        <v>4234</v>
      </c>
    </row>
    <row r="365" spans="1:13">
      <c r="A365" t="s">
        <v>4646</v>
      </c>
      <c r="B365" t="str">
        <f t="shared" si="10"/>
        <v>min03-P9</v>
      </c>
      <c r="C365" t="str">
        <f t="shared" si="11"/>
        <v>min03-P9-R7_BACET GROUP S.A.S.</v>
      </c>
      <c r="D365" s="27" t="s">
        <v>3536</v>
      </c>
      <c r="E365" t="s">
        <v>4166</v>
      </c>
      <c r="F365" t="s">
        <v>190</v>
      </c>
      <c r="G365" s="58">
        <v>319876.875</v>
      </c>
      <c r="H365" s="114">
        <v>1</v>
      </c>
      <c r="I365">
        <v>1</v>
      </c>
      <c r="J365">
        <v>5000</v>
      </c>
      <c r="K365" t="s">
        <v>3116</v>
      </c>
      <c r="L365" t="s">
        <v>3112</v>
      </c>
      <c r="M365" t="s">
        <v>4234</v>
      </c>
    </row>
    <row r="366" spans="1:13">
      <c r="A366" t="s">
        <v>4647</v>
      </c>
      <c r="B366" t="str">
        <f t="shared" si="10"/>
        <v>min03-P9</v>
      </c>
      <c r="C366" t="str">
        <f t="shared" si="11"/>
        <v>min03-P9-R7_BACET GROUP S.A.S.</v>
      </c>
      <c r="D366" s="27" t="s">
        <v>3536</v>
      </c>
      <c r="E366" t="s">
        <v>4166</v>
      </c>
      <c r="F366" t="s">
        <v>190</v>
      </c>
      <c r="G366" s="58">
        <v>230311.35</v>
      </c>
      <c r="H366" s="114">
        <v>1</v>
      </c>
      <c r="I366">
        <v>5001</v>
      </c>
      <c r="J366">
        <v>999999</v>
      </c>
      <c r="K366" t="s">
        <v>3116</v>
      </c>
      <c r="L366" t="s">
        <v>3112</v>
      </c>
      <c r="M366" t="s">
        <v>4234</v>
      </c>
    </row>
    <row r="367" spans="1:13">
      <c r="A367" t="s">
        <v>4648</v>
      </c>
      <c r="B367" t="str">
        <f t="shared" si="10"/>
        <v>min03-P9</v>
      </c>
      <c r="C367" t="str">
        <f t="shared" si="11"/>
        <v>min03-P9-R7_UNIÓN TEMPORAL DISJOV 2024</v>
      </c>
      <c r="D367" s="27" t="s">
        <v>3536</v>
      </c>
      <c r="E367" t="s">
        <v>4167</v>
      </c>
      <c r="F367" t="s">
        <v>190</v>
      </c>
      <c r="G367" s="58">
        <v>296307</v>
      </c>
      <c r="H367" s="114">
        <v>1</v>
      </c>
      <c r="I367">
        <v>1</v>
      </c>
      <c r="J367">
        <v>5000</v>
      </c>
      <c r="K367" t="s">
        <v>3116</v>
      </c>
      <c r="L367" t="s">
        <v>3112</v>
      </c>
      <c r="M367" t="s">
        <v>4234</v>
      </c>
    </row>
    <row r="368" spans="1:13">
      <c r="A368" t="s">
        <v>4649</v>
      </c>
      <c r="B368" t="str">
        <f t="shared" si="10"/>
        <v>min03-P9</v>
      </c>
      <c r="C368" t="str">
        <f t="shared" si="11"/>
        <v>min03-P9-R7_UNIÓN TEMPORAL DISJOV 2024</v>
      </c>
      <c r="D368" s="27" t="s">
        <v>3536</v>
      </c>
      <c r="E368" t="s">
        <v>4167</v>
      </c>
      <c r="F368" t="s">
        <v>190</v>
      </c>
      <c r="G368" s="58">
        <v>282838.5</v>
      </c>
      <c r="H368" s="114">
        <v>1</v>
      </c>
      <c r="I368">
        <v>5001</v>
      </c>
      <c r="J368">
        <v>999999</v>
      </c>
      <c r="K368" t="s">
        <v>3116</v>
      </c>
      <c r="L368" t="s">
        <v>3112</v>
      </c>
      <c r="M368" t="s">
        <v>4234</v>
      </c>
    </row>
    <row r="369" spans="1:14">
      <c r="A369" t="s">
        <v>4650</v>
      </c>
      <c r="B369" t="str">
        <f t="shared" si="10"/>
        <v>min03-P9</v>
      </c>
      <c r="C369" t="str">
        <f t="shared" si="11"/>
        <v>min03-P9-R7_SPARTA SHOES S.A.S</v>
      </c>
      <c r="D369" s="27" t="s">
        <v>3536</v>
      </c>
      <c r="E369" t="s">
        <v>3086</v>
      </c>
      <c r="F369" t="s">
        <v>190</v>
      </c>
      <c r="G369" s="58">
        <v>218189.7</v>
      </c>
      <c r="H369" s="114">
        <v>1</v>
      </c>
      <c r="I369">
        <v>1</v>
      </c>
      <c r="J369">
        <v>5000</v>
      </c>
      <c r="K369" t="s">
        <v>3116</v>
      </c>
      <c r="L369" t="s">
        <v>3112</v>
      </c>
      <c r="M369" t="s">
        <v>4234</v>
      </c>
    </row>
    <row r="370" spans="1:14">
      <c r="A370" t="s">
        <v>4651</v>
      </c>
      <c r="B370" t="str">
        <f t="shared" si="10"/>
        <v>min03-P9</v>
      </c>
      <c r="C370" t="str">
        <f t="shared" si="11"/>
        <v>min03-P9-R7_SPARTA SHOES S.A.S</v>
      </c>
      <c r="D370" s="27" t="s">
        <v>3536</v>
      </c>
      <c r="E370" t="s">
        <v>3086</v>
      </c>
      <c r="F370" t="s">
        <v>190</v>
      </c>
      <c r="G370" s="58">
        <v>204721.2</v>
      </c>
      <c r="H370" s="114">
        <v>1</v>
      </c>
      <c r="I370">
        <v>5001</v>
      </c>
      <c r="J370">
        <v>999999</v>
      </c>
      <c r="K370" t="s">
        <v>3116</v>
      </c>
      <c r="L370" t="s">
        <v>3112</v>
      </c>
      <c r="M370" t="s">
        <v>4234</v>
      </c>
    </row>
    <row r="371" spans="1:14">
      <c r="A371" t="s">
        <v>4652</v>
      </c>
      <c r="B371" t="str">
        <f t="shared" si="10"/>
        <v>min03-P9</v>
      </c>
      <c r="C371" t="str">
        <f t="shared" si="11"/>
        <v>min03-P9-R7_UNIÓN TEMPORAL OP-INTENDENCIA</v>
      </c>
      <c r="D371" s="27" t="s">
        <v>3536</v>
      </c>
      <c r="E371" t="s">
        <v>4172</v>
      </c>
      <c r="F371" t="s">
        <v>190</v>
      </c>
      <c r="G371" s="58">
        <v>296307</v>
      </c>
      <c r="H371" s="114">
        <v>1</v>
      </c>
      <c r="I371">
        <v>1</v>
      </c>
      <c r="J371">
        <v>5000</v>
      </c>
      <c r="K371" t="s">
        <v>3116</v>
      </c>
      <c r="L371" t="s">
        <v>3112</v>
      </c>
      <c r="M371" t="s">
        <v>4234</v>
      </c>
    </row>
    <row r="372" spans="1:14">
      <c r="A372" t="s">
        <v>4653</v>
      </c>
      <c r="B372" t="str">
        <f t="shared" si="10"/>
        <v>min03-P9</v>
      </c>
      <c r="C372" t="str">
        <f t="shared" si="11"/>
        <v>min03-P9-R7_UNIÓN TEMPORAL OP-INTENDENCIA</v>
      </c>
      <c r="D372" s="27" t="s">
        <v>3536</v>
      </c>
      <c r="E372" t="s">
        <v>4172</v>
      </c>
      <c r="F372" t="s">
        <v>190</v>
      </c>
      <c r="G372" s="58">
        <v>282838.5</v>
      </c>
      <c r="H372" s="114">
        <v>1</v>
      </c>
      <c r="I372">
        <v>5001</v>
      </c>
      <c r="J372">
        <v>999999</v>
      </c>
      <c r="K372" t="s">
        <v>3116</v>
      </c>
      <c r="L372" t="s">
        <v>3112</v>
      </c>
      <c r="M372" t="s">
        <v>4234</v>
      </c>
    </row>
    <row r="373" spans="1:14">
      <c r="A373" t="s">
        <v>4654</v>
      </c>
      <c r="B373" t="str">
        <f t="shared" si="10"/>
        <v>min03-P9</v>
      </c>
      <c r="C373" t="str">
        <f t="shared" si="11"/>
        <v>min03-P9-R7_UT CALZADO BSB</v>
      </c>
      <c r="D373" s="27" t="s">
        <v>3536</v>
      </c>
      <c r="E373" t="s">
        <v>3087</v>
      </c>
      <c r="F373" t="s">
        <v>190</v>
      </c>
      <c r="G373" s="58">
        <v>242433</v>
      </c>
      <c r="H373" s="114">
        <v>1</v>
      </c>
      <c r="I373">
        <v>1</v>
      </c>
      <c r="J373">
        <v>5000</v>
      </c>
      <c r="K373" t="s">
        <v>3116</v>
      </c>
      <c r="L373" t="s">
        <v>3112</v>
      </c>
      <c r="M373" t="s">
        <v>4234</v>
      </c>
    </row>
    <row r="374" spans="1:14">
      <c r="A374" t="s">
        <v>4655</v>
      </c>
      <c r="B374" t="str">
        <f t="shared" si="10"/>
        <v>min03-P9</v>
      </c>
      <c r="C374" t="str">
        <f t="shared" si="11"/>
        <v>min03-P9-R7_UT CALZADO BSB</v>
      </c>
      <c r="D374" s="27" t="s">
        <v>3536</v>
      </c>
      <c r="E374" t="s">
        <v>3087</v>
      </c>
      <c r="F374" t="s">
        <v>190</v>
      </c>
      <c r="G374" s="58">
        <v>235160.01</v>
      </c>
      <c r="H374" s="114">
        <v>1</v>
      </c>
      <c r="I374">
        <v>5001</v>
      </c>
      <c r="J374">
        <v>999999</v>
      </c>
      <c r="K374" t="s">
        <v>3116</v>
      </c>
      <c r="L374" t="s">
        <v>3112</v>
      </c>
      <c r="M374" t="s">
        <v>4234</v>
      </c>
    </row>
    <row r="375" spans="1:14">
      <c r="A375" t="s">
        <v>4656</v>
      </c>
      <c r="B375" t="str">
        <f t="shared" si="10"/>
        <v>min03-P9</v>
      </c>
      <c r="C375" t="str">
        <f t="shared" si="11"/>
        <v>min03-P9-R7_UT APEX SHOES +</v>
      </c>
      <c r="D375" s="27" t="s">
        <v>3536</v>
      </c>
      <c r="E375" t="s">
        <v>3088</v>
      </c>
      <c r="F375" t="s">
        <v>190</v>
      </c>
      <c r="G375" s="58">
        <v>246473.55</v>
      </c>
      <c r="H375" s="114">
        <v>0</v>
      </c>
      <c r="I375">
        <v>1</v>
      </c>
      <c r="J375">
        <v>5000</v>
      </c>
      <c r="K375" t="s">
        <v>3116</v>
      </c>
      <c r="L375" t="s">
        <v>3112</v>
      </c>
      <c r="M375" t="s">
        <v>4234</v>
      </c>
      <c r="N375" t="s">
        <v>8685</v>
      </c>
    </row>
    <row r="376" spans="1:14">
      <c r="A376" t="s">
        <v>4657</v>
      </c>
      <c r="B376" t="str">
        <f t="shared" si="10"/>
        <v>min03-P9</v>
      </c>
      <c r="C376" t="str">
        <f t="shared" si="11"/>
        <v>min03-P9-R7_UT APEX SHOES +</v>
      </c>
      <c r="D376" s="27" t="s">
        <v>3536</v>
      </c>
      <c r="E376" t="s">
        <v>3088</v>
      </c>
      <c r="F376" t="s">
        <v>190</v>
      </c>
      <c r="G376" s="58">
        <v>242433</v>
      </c>
      <c r="H376" s="114">
        <v>0</v>
      </c>
      <c r="I376">
        <v>5001</v>
      </c>
      <c r="J376">
        <v>999999</v>
      </c>
      <c r="K376" t="s">
        <v>3116</v>
      </c>
      <c r="L376" t="s">
        <v>3112</v>
      </c>
      <c r="M376" t="s">
        <v>4234</v>
      </c>
      <c r="N376" t="s">
        <v>8685</v>
      </c>
    </row>
    <row r="377" spans="1:14">
      <c r="A377" t="s">
        <v>4658</v>
      </c>
      <c r="B377" t="str">
        <f t="shared" si="10"/>
        <v>min03-P9</v>
      </c>
      <c r="C377" t="str">
        <f t="shared" si="11"/>
        <v>min03-P9-R7_INVERSIONES SARHEM DE COLOMBIA S.A.S.</v>
      </c>
      <c r="D377" s="27" t="s">
        <v>3536</v>
      </c>
      <c r="E377" t="s">
        <v>4168</v>
      </c>
      <c r="F377" t="s">
        <v>190</v>
      </c>
      <c r="G377" s="58">
        <v>245126.7</v>
      </c>
      <c r="H377" s="114">
        <v>1</v>
      </c>
      <c r="I377">
        <v>1</v>
      </c>
      <c r="J377">
        <v>5000</v>
      </c>
      <c r="K377" t="s">
        <v>3116</v>
      </c>
      <c r="L377" t="s">
        <v>3112</v>
      </c>
      <c r="M377" t="s">
        <v>4234</v>
      </c>
    </row>
    <row r="378" spans="1:14">
      <c r="A378" t="s">
        <v>4659</v>
      </c>
      <c r="B378" t="str">
        <f t="shared" si="10"/>
        <v>min03-P9</v>
      </c>
      <c r="C378" t="str">
        <f t="shared" si="11"/>
        <v>min03-P9-R7_INVERSIONES SARHEM DE COLOMBIA S.A.S.</v>
      </c>
      <c r="D378" s="27" t="s">
        <v>3536</v>
      </c>
      <c r="E378" t="s">
        <v>4168</v>
      </c>
      <c r="F378" t="s">
        <v>190</v>
      </c>
      <c r="G378" s="58">
        <v>237045.6</v>
      </c>
      <c r="H378" s="114">
        <v>1</v>
      </c>
      <c r="I378">
        <v>5001</v>
      </c>
      <c r="J378">
        <v>999999</v>
      </c>
      <c r="K378" t="s">
        <v>3116</v>
      </c>
      <c r="L378" t="s">
        <v>3112</v>
      </c>
      <c r="M378" t="s">
        <v>4234</v>
      </c>
    </row>
    <row r="379" spans="1:14">
      <c r="A379" t="s">
        <v>4660</v>
      </c>
      <c r="B379" t="str">
        <f t="shared" si="10"/>
        <v>min03-P10</v>
      </c>
      <c r="C379" t="str">
        <f t="shared" si="11"/>
        <v>min03-P10-R1_UT COLTADOTACIÓN</v>
      </c>
      <c r="D379" s="27" t="s">
        <v>3537</v>
      </c>
      <c r="E379" t="s">
        <v>4183</v>
      </c>
      <c r="F379" t="s">
        <v>190</v>
      </c>
      <c r="G379" s="58">
        <v>209569.86</v>
      </c>
      <c r="H379" s="114">
        <v>1</v>
      </c>
      <c r="I379">
        <v>1</v>
      </c>
      <c r="J379">
        <v>3000</v>
      </c>
      <c r="K379" t="s">
        <v>3117</v>
      </c>
      <c r="L379" t="s">
        <v>3108</v>
      </c>
      <c r="M379" t="s">
        <v>4235</v>
      </c>
    </row>
    <row r="380" spans="1:14">
      <c r="A380" t="s">
        <v>4661</v>
      </c>
      <c r="B380" t="str">
        <f t="shared" si="10"/>
        <v>min03-P10</v>
      </c>
      <c r="C380" t="str">
        <f t="shared" si="11"/>
        <v>min03-P10-R1_UT COLTADOTACIÓN</v>
      </c>
      <c r="D380" s="27" t="s">
        <v>3537</v>
      </c>
      <c r="E380" t="s">
        <v>4183</v>
      </c>
      <c r="F380" t="s">
        <v>190</v>
      </c>
      <c r="G380" s="58">
        <v>206876.16</v>
      </c>
      <c r="H380" s="114">
        <v>1</v>
      </c>
      <c r="I380">
        <v>3001</v>
      </c>
      <c r="J380">
        <v>10000</v>
      </c>
      <c r="K380" t="s">
        <v>3117</v>
      </c>
      <c r="L380" t="s">
        <v>3108</v>
      </c>
      <c r="M380" t="s">
        <v>4235</v>
      </c>
    </row>
    <row r="381" spans="1:14">
      <c r="A381" t="s">
        <v>4662</v>
      </c>
      <c r="B381" t="str">
        <f t="shared" si="10"/>
        <v>min03-P10</v>
      </c>
      <c r="C381" t="str">
        <f t="shared" si="11"/>
        <v>min03-P10-R1_UT COLTADOTACIÓN</v>
      </c>
      <c r="D381" s="27" t="s">
        <v>3537</v>
      </c>
      <c r="E381" t="s">
        <v>4183</v>
      </c>
      <c r="F381" t="s">
        <v>190</v>
      </c>
      <c r="G381" s="58">
        <v>203374.35</v>
      </c>
      <c r="H381" s="114">
        <v>1</v>
      </c>
      <c r="I381">
        <v>10001</v>
      </c>
      <c r="J381">
        <v>999999</v>
      </c>
      <c r="K381" t="s">
        <v>3117</v>
      </c>
      <c r="L381" t="s">
        <v>3108</v>
      </c>
      <c r="M381" t="s">
        <v>4235</v>
      </c>
    </row>
    <row r="382" spans="1:14">
      <c r="A382" t="s">
        <v>4663</v>
      </c>
      <c r="B382" t="str">
        <f t="shared" si="10"/>
        <v>min03-P10</v>
      </c>
      <c r="C382" t="str">
        <f t="shared" si="11"/>
        <v>min03-P10-R1_UT MARSAM INTE RAMERICANA</v>
      </c>
      <c r="D382" s="27" t="s">
        <v>3537</v>
      </c>
      <c r="E382" t="s">
        <v>4160</v>
      </c>
      <c r="F382" t="s">
        <v>190</v>
      </c>
      <c r="G382" s="58">
        <v>161622</v>
      </c>
      <c r="H382" s="114">
        <v>1</v>
      </c>
      <c r="I382">
        <v>1</v>
      </c>
      <c r="J382">
        <v>3000</v>
      </c>
      <c r="K382" t="s">
        <v>3117</v>
      </c>
      <c r="L382" t="s">
        <v>3108</v>
      </c>
      <c r="M382" t="s">
        <v>4235</v>
      </c>
    </row>
    <row r="383" spans="1:14">
      <c r="A383" t="s">
        <v>4664</v>
      </c>
      <c r="B383" t="str">
        <f t="shared" si="10"/>
        <v>min03-P10</v>
      </c>
      <c r="C383" t="str">
        <f t="shared" si="11"/>
        <v>min03-P10-R1_UT MARSAM INTE RAMERICANA</v>
      </c>
      <c r="D383" s="27" t="s">
        <v>3537</v>
      </c>
      <c r="E383" t="s">
        <v>4160</v>
      </c>
      <c r="F383" t="s">
        <v>190</v>
      </c>
      <c r="G383" s="58">
        <v>160005.78</v>
      </c>
      <c r="H383" s="114">
        <v>1</v>
      </c>
      <c r="I383">
        <v>3001</v>
      </c>
      <c r="J383">
        <v>10000</v>
      </c>
      <c r="K383" t="s">
        <v>3117</v>
      </c>
      <c r="L383" t="s">
        <v>3108</v>
      </c>
      <c r="M383" t="s">
        <v>4235</v>
      </c>
    </row>
    <row r="384" spans="1:14">
      <c r="A384" t="s">
        <v>4665</v>
      </c>
      <c r="B384" t="str">
        <f t="shared" si="10"/>
        <v>min03-P10</v>
      </c>
      <c r="C384" t="str">
        <f t="shared" si="11"/>
        <v>min03-P10-R1_UT MARSAM INTE RAMERICANA</v>
      </c>
      <c r="D384" s="27" t="s">
        <v>3537</v>
      </c>
      <c r="E384" t="s">
        <v>4160</v>
      </c>
      <c r="F384" t="s">
        <v>190</v>
      </c>
      <c r="G384" s="58">
        <v>158389.56</v>
      </c>
      <c r="H384" s="114">
        <v>1</v>
      </c>
      <c r="I384">
        <v>10001</v>
      </c>
      <c r="J384">
        <v>999999</v>
      </c>
      <c r="K384" t="s">
        <v>3117</v>
      </c>
      <c r="L384" t="s">
        <v>3108</v>
      </c>
      <c r="M384" t="s">
        <v>4235</v>
      </c>
    </row>
    <row r="385" spans="1:13">
      <c r="A385" t="s">
        <v>4666</v>
      </c>
      <c r="B385" t="str">
        <f t="shared" si="10"/>
        <v>min03-P10</v>
      </c>
      <c r="C385" t="str">
        <f t="shared" si="11"/>
        <v>min03-P10-R2_UT MARSAM INTE RAMERICANA</v>
      </c>
      <c r="D385" s="27" t="s">
        <v>3538</v>
      </c>
      <c r="E385" t="s">
        <v>4160</v>
      </c>
      <c r="F385" t="s">
        <v>190</v>
      </c>
      <c r="G385" s="58">
        <v>177784.2</v>
      </c>
      <c r="H385" s="114">
        <v>1</v>
      </c>
      <c r="I385">
        <v>1</v>
      </c>
      <c r="J385">
        <v>3000</v>
      </c>
      <c r="K385" t="s">
        <v>3117</v>
      </c>
      <c r="L385" t="s">
        <v>3114</v>
      </c>
      <c r="M385" t="s">
        <v>4235</v>
      </c>
    </row>
    <row r="386" spans="1:13">
      <c r="A386" t="s">
        <v>4667</v>
      </c>
      <c r="B386" t="str">
        <f t="shared" si="10"/>
        <v>min03-P10</v>
      </c>
      <c r="C386" t="str">
        <f t="shared" si="11"/>
        <v>min03-P10-R2_UT MARSAM INTE RAMERICANA</v>
      </c>
      <c r="D386" s="27" t="s">
        <v>3538</v>
      </c>
      <c r="E386" t="s">
        <v>4160</v>
      </c>
      <c r="F386" t="s">
        <v>190</v>
      </c>
      <c r="G386" s="58">
        <v>176006.35800000001</v>
      </c>
      <c r="H386" s="114">
        <v>1</v>
      </c>
      <c r="I386">
        <v>3001</v>
      </c>
      <c r="J386">
        <v>10000</v>
      </c>
      <c r="K386" t="s">
        <v>3117</v>
      </c>
      <c r="L386" t="s">
        <v>3114</v>
      </c>
      <c r="M386" t="s">
        <v>4235</v>
      </c>
    </row>
    <row r="387" spans="1:13">
      <c r="A387" t="s">
        <v>4668</v>
      </c>
      <c r="B387" t="str">
        <f t="shared" ref="B387:B450" si="12">+LEFT(D387,LEN(D387)-3)</f>
        <v>min03-P10</v>
      </c>
      <c r="C387" t="str">
        <f t="shared" ref="C387:C450" si="13">+D387&amp;"_"&amp;E387</f>
        <v>min03-P10-R2_UT MARSAM INTE RAMERICANA</v>
      </c>
      <c r="D387" s="27" t="s">
        <v>3538</v>
      </c>
      <c r="E387" t="s">
        <v>4160</v>
      </c>
      <c r="F387" t="s">
        <v>190</v>
      </c>
      <c r="G387" s="58">
        <v>174228.516</v>
      </c>
      <c r="H387" s="114">
        <v>1</v>
      </c>
      <c r="I387">
        <v>10001</v>
      </c>
      <c r="J387">
        <v>999999</v>
      </c>
      <c r="K387" t="s">
        <v>3117</v>
      </c>
      <c r="L387" t="s">
        <v>3114</v>
      </c>
      <c r="M387" t="s">
        <v>4235</v>
      </c>
    </row>
    <row r="388" spans="1:13">
      <c r="A388" t="s">
        <v>4669</v>
      </c>
      <c r="B388" t="str">
        <f t="shared" si="12"/>
        <v>min03-P10</v>
      </c>
      <c r="C388" t="str">
        <f t="shared" si="13"/>
        <v>min03-P10-R3_UT COLTADOTACIÓN</v>
      </c>
      <c r="D388" s="27" t="s">
        <v>3539</v>
      </c>
      <c r="E388" t="s">
        <v>4183</v>
      </c>
      <c r="F388" t="s">
        <v>190</v>
      </c>
      <c r="G388" s="58">
        <v>209569.86</v>
      </c>
      <c r="H388" s="114">
        <v>1</v>
      </c>
      <c r="I388">
        <v>1</v>
      </c>
      <c r="J388">
        <v>3000</v>
      </c>
      <c r="K388" t="s">
        <v>3117</v>
      </c>
      <c r="L388" t="s">
        <v>3109</v>
      </c>
      <c r="M388" t="s">
        <v>4235</v>
      </c>
    </row>
    <row r="389" spans="1:13">
      <c r="A389" t="s">
        <v>4670</v>
      </c>
      <c r="B389" t="str">
        <f t="shared" si="12"/>
        <v>min03-P10</v>
      </c>
      <c r="C389" t="str">
        <f t="shared" si="13"/>
        <v>min03-P10-R3_UT COLTADOTACIÓN</v>
      </c>
      <c r="D389" s="27" t="s">
        <v>3539</v>
      </c>
      <c r="E389" t="s">
        <v>4183</v>
      </c>
      <c r="F389" t="s">
        <v>190</v>
      </c>
      <c r="G389" s="58">
        <v>206876.16</v>
      </c>
      <c r="H389" s="114">
        <v>1</v>
      </c>
      <c r="I389">
        <v>3001</v>
      </c>
      <c r="J389">
        <v>10000</v>
      </c>
      <c r="K389" t="s">
        <v>3117</v>
      </c>
      <c r="L389" t="s">
        <v>3109</v>
      </c>
      <c r="M389" t="s">
        <v>4235</v>
      </c>
    </row>
    <row r="390" spans="1:13">
      <c r="A390" t="s">
        <v>4671</v>
      </c>
      <c r="B390" t="str">
        <f t="shared" si="12"/>
        <v>min03-P10</v>
      </c>
      <c r="C390" t="str">
        <f t="shared" si="13"/>
        <v>min03-P10-R3_UT COLTADOTACIÓN</v>
      </c>
      <c r="D390" s="27" t="s">
        <v>3539</v>
      </c>
      <c r="E390" t="s">
        <v>4183</v>
      </c>
      <c r="F390" t="s">
        <v>190</v>
      </c>
      <c r="G390" s="58">
        <v>203374.35</v>
      </c>
      <c r="H390" s="114">
        <v>1</v>
      </c>
      <c r="I390">
        <v>10001</v>
      </c>
      <c r="J390">
        <v>999999</v>
      </c>
      <c r="K390" t="s">
        <v>3117</v>
      </c>
      <c r="L390" t="s">
        <v>3109</v>
      </c>
      <c r="M390" t="s">
        <v>4235</v>
      </c>
    </row>
    <row r="391" spans="1:13">
      <c r="A391" t="s">
        <v>4672</v>
      </c>
      <c r="B391" t="str">
        <f t="shared" si="12"/>
        <v>min03-P10</v>
      </c>
      <c r="C391" t="str">
        <f t="shared" si="13"/>
        <v>min03-P10-R3_UT MARSAM INTE RAMERICANA</v>
      </c>
      <c r="D391" s="27" t="s">
        <v>3539</v>
      </c>
      <c r="E391" t="s">
        <v>4160</v>
      </c>
      <c r="F391" t="s">
        <v>190</v>
      </c>
      <c r="G391" s="58">
        <v>161622</v>
      </c>
      <c r="H391" s="114">
        <v>1</v>
      </c>
      <c r="I391">
        <v>1</v>
      </c>
      <c r="J391">
        <v>3000</v>
      </c>
      <c r="K391" t="s">
        <v>3117</v>
      </c>
      <c r="L391" t="s">
        <v>3109</v>
      </c>
      <c r="M391" t="s">
        <v>4235</v>
      </c>
    </row>
    <row r="392" spans="1:13">
      <c r="A392" t="s">
        <v>4673</v>
      </c>
      <c r="B392" t="str">
        <f t="shared" si="12"/>
        <v>min03-P10</v>
      </c>
      <c r="C392" t="str">
        <f t="shared" si="13"/>
        <v>min03-P10-R3_UT MARSAM INTE RAMERICANA</v>
      </c>
      <c r="D392" s="27" t="s">
        <v>3539</v>
      </c>
      <c r="E392" t="s">
        <v>4160</v>
      </c>
      <c r="F392" t="s">
        <v>190</v>
      </c>
      <c r="G392" s="58">
        <v>160005.78</v>
      </c>
      <c r="H392" s="114">
        <v>1</v>
      </c>
      <c r="I392">
        <v>3001</v>
      </c>
      <c r="J392">
        <v>10000</v>
      </c>
      <c r="K392" t="s">
        <v>3117</v>
      </c>
      <c r="L392" t="s">
        <v>3109</v>
      </c>
      <c r="M392" t="s">
        <v>4235</v>
      </c>
    </row>
    <row r="393" spans="1:13">
      <c r="A393" t="s">
        <v>4674</v>
      </c>
      <c r="B393" t="str">
        <f t="shared" si="12"/>
        <v>min03-P10</v>
      </c>
      <c r="C393" t="str">
        <f t="shared" si="13"/>
        <v>min03-P10-R3_UT MARSAM INTE RAMERICANA</v>
      </c>
      <c r="D393" s="27" t="s">
        <v>3539</v>
      </c>
      <c r="E393" t="s">
        <v>4160</v>
      </c>
      <c r="F393" t="s">
        <v>190</v>
      </c>
      <c r="G393" s="58">
        <v>158389.56</v>
      </c>
      <c r="H393" s="114">
        <v>1</v>
      </c>
      <c r="I393">
        <v>10001</v>
      </c>
      <c r="J393">
        <v>999999</v>
      </c>
      <c r="K393" t="s">
        <v>3117</v>
      </c>
      <c r="L393" t="s">
        <v>3109</v>
      </c>
      <c r="M393" t="s">
        <v>4235</v>
      </c>
    </row>
    <row r="394" spans="1:13">
      <c r="A394" t="s">
        <v>4675</v>
      </c>
      <c r="B394" t="str">
        <f t="shared" si="12"/>
        <v>min03-P10</v>
      </c>
      <c r="C394" t="str">
        <f t="shared" si="13"/>
        <v>min03-P10-R4_UT COLTADOTACIÓN</v>
      </c>
      <c r="D394" s="27" t="s">
        <v>3540</v>
      </c>
      <c r="E394" t="s">
        <v>4183</v>
      </c>
      <c r="F394" t="s">
        <v>190</v>
      </c>
      <c r="G394" s="58">
        <v>209569.86</v>
      </c>
      <c r="H394" s="114">
        <v>1</v>
      </c>
      <c r="I394">
        <v>1</v>
      </c>
      <c r="J394">
        <v>3000</v>
      </c>
      <c r="K394" t="s">
        <v>3117</v>
      </c>
      <c r="L394" t="s">
        <v>3113</v>
      </c>
      <c r="M394" t="s">
        <v>4235</v>
      </c>
    </row>
    <row r="395" spans="1:13">
      <c r="A395" t="s">
        <v>4676</v>
      </c>
      <c r="B395" t="str">
        <f t="shared" si="12"/>
        <v>min03-P10</v>
      </c>
      <c r="C395" t="str">
        <f t="shared" si="13"/>
        <v>min03-P10-R4_UT COLTADOTACIÓN</v>
      </c>
      <c r="D395" s="27" t="s">
        <v>3540</v>
      </c>
      <c r="E395" t="s">
        <v>4183</v>
      </c>
      <c r="F395" t="s">
        <v>190</v>
      </c>
      <c r="G395" s="58">
        <v>206876.16</v>
      </c>
      <c r="H395" s="114">
        <v>1</v>
      </c>
      <c r="I395">
        <v>3001</v>
      </c>
      <c r="J395">
        <v>10000</v>
      </c>
      <c r="K395" t="s">
        <v>3117</v>
      </c>
      <c r="L395" t="s">
        <v>3113</v>
      </c>
      <c r="M395" t="s">
        <v>4235</v>
      </c>
    </row>
    <row r="396" spans="1:13">
      <c r="A396" t="s">
        <v>4677</v>
      </c>
      <c r="B396" t="str">
        <f t="shared" si="12"/>
        <v>min03-P10</v>
      </c>
      <c r="C396" t="str">
        <f t="shared" si="13"/>
        <v>min03-P10-R4_UT COLTADOTACIÓN</v>
      </c>
      <c r="D396" s="27" t="s">
        <v>3540</v>
      </c>
      <c r="E396" t="s">
        <v>4183</v>
      </c>
      <c r="F396" t="s">
        <v>190</v>
      </c>
      <c r="G396" s="58">
        <v>203374.35</v>
      </c>
      <c r="H396" s="114">
        <v>1</v>
      </c>
      <c r="I396">
        <v>10001</v>
      </c>
      <c r="J396">
        <v>999999</v>
      </c>
      <c r="K396" t="s">
        <v>3117</v>
      </c>
      <c r="L396" t="s">
        <v>3113</v>
      </c>
      <c r="M396" t="s">
        <v>4235</v>
      </c>
    </row>
    <row r="397" spans="1:13">
      <c r="A397" t="s">
        <v>4678</v>
      </c>
      <c r="B397" t="str">
        <f t="shared" si="12"/>
        <v>min03-P10</v>
      </c>
      <c r="C397" t="str">
        <f t="shared" si="13"/>
        <v>min03-P10-R4_UT DOTACIONES E INTENDENCIA JP 2024</v>
      </c>
      <c r="D397" s="27" t="s">
        <v>3540</v>
      </c>
      <c r="E397" t="s">
        <v>3096</v>
      </c>
      <c r="F397" t="s">
        <v>190</v>
      </c>
      <c r="G397" s="58">
        <v>143799.13395000002</v>
      </c>
      <c r="H397" s="114">
        <v>1</v>
      </c>
      <c r="I397">
        <v>1</v>
      </c>
      <c r="J397">
        <v>3000</v>
      </c>
      <c r="K397" t="s">
        <v>3117</v>
      </c>
      <c r="L397" t="s">
        <v>3113</v>
      </c>
      <c r="M397" t="s">
        <v>4235</v>
      </c>
    </row>
    <row r="398" spans="1:13">
      <c r="A398" t="s">
        <v>4679</v>
      </c>
      <c r="B398" t="str">
        <f t="shared" si="12"/>
        <v>min03-P10</v>
      </c>
      <c r="C398" t="str">
        <f t="shared" si="13"/>
        <v>min03-P10-R4_UT DOTACIONES E INTENDENCIA JP 2024</v>
      </c>
      <c r="D398" s="27" t="s">
        <v>3540</v>
      </c>
      <c r="E398" t="s">
        <v>3096</v>
      </c>
      <c r="F398" t="s">
        <v>190</v>
      </c>
      <c r="G398" s="58">
        <v>141641.48024999999</v>
      </c>
      <c r="H398" s="114">
        <v>1</v>
      </c>
      <c r="I398">
        <v>3001</v>
      </c>
      <c r="J398">
        <v>10000</v>
      </c>
      <c r="K398" t="s">
        <v>3117</v>
      </c>
      <c r="L398" t="s">
        <v>3113</v>
      </c>
      <c r="M398" t="s">
        <v>4235</v>
      </c>
    </row>
    <row r="399" spans="1:13">
      <c r="A399" t="s">
        <v>4680</v>
      </c>
      <c r="B399" t="str">
        <f t="shared" si="12"/>
        <v>min03-P10</v>
      </c>
      <c r="C399" t="str">
        <f t="shared" si="13"/>
        <v>min03-P10-R4_UT DOTACIONES E INTENDENCIA JP 2024</v>
      </c>
      <c r="D399" s="27" t="s">
        <v>3540</v>
      </c>
      <c r="E399" t="s">
        <v>3096</v>
      </c>
      <c r="F399" t="s">
        <v>190</v>
      </c>
      <c r="G399" s="58">
        <v>139485.1734</v>
      </c>
      <c r="H399" s="114">
        <v>1</v>
      </c>
      <c r="I399">
        <v>10001</v>
      </c>
      <c r="J399">
        <v>999999</v>
      </c>
      <c r="K399" t="s">
        <v>3117</v>
      </c>
      <c r="L399" t="s">
        <v>3113</v>
      </c>
      <c r="M399" t="s">
        <v>4235</v>
      </c>
    </row>
    <row r="400" spans="1:13">
      <c r="A400" t="s">
        <v>4681</v>
      </c>
      <c r="B400" t="str">
        <f t="shared" si="12"/>
        <v>min03-P10</v>
      </c>
      <c r="C400" t="str">
        <f t="shared" si="13"/>
        <v>min03-P10-R4_UT MARSAM INTE RAMERICANA</v>
      </c>
      <c r="D400" s="27" t="s">
        <v>3540</v>
      </c>
      <c r="E400" t="s">
        <v>4160</v>
      </c>
      <c r="F400" t="s">
        <v>190</v>
      </c>
      <c r="G400" s="58">
        <v>177784.2</v>
      </c>
      <c r="H400" s="114">
        <v>1</v>
      </c>
      <c r="I400">
        <v>1</v>
      </c>
      <c r="J400">
        <v>3000</v>
      </c>
      <c r="K400" t="s">
        <v>3117</v>
      </c>
      <c r="L400" t="s">
        <v>3113</v>
      </c>
      <c r="M400" t="s">
        <v>4235</v>
      </c>
    </row>
    <row r="401" spans="1:13">
      <c r="A401" t="s">
        <v>4682</v>
      </c>
      <c r="B401" t="str">
        <f t="shared" si="12"/>
        <v>min03-P10</v>
      </c>
      <c r="C401" t="str">
        <f t="shared" si="13"/>
        <v>min03-P10-R4_UT MARSAM INTE RAMERICANA</v>
      </c>
      <c r="D401" s="27" t="s">
        <v>3540</v>
      </c>
      <c r="E401" t="s">
        <v>4160</v>
      </c>
      <c r="F401" t="s">
        <v>190</v>
      </c>
      <c r="G401" s="58">
        <v>176006.35800000001</v>
      </c>
      <c r="H401" s="114">
        <v>1</v>
      </c>
      <c r="I401">
        <v>3001</v>
      </c>
      <c r="J401">
        <v>10000</v>
      </c>
      <c r="K401" t="s">
        <v>3117</v>
      </c>
      <c r="L401" t="s">
        <v>3113</v>
      </c>
      <c r="M401" t="s">
        <v>4235</v>
      </c>
    </row>
    <row r="402" spans="1:13">
      <c r="A402" t="s">
        <v>4683</v>
      </c>
      <c r="B402" t="str">
        <f t="shared" si="12"/>
        <v>min03-P10</v>
      </c>
      <c r="C402" t="str">
        <f t="shared" si="13"/>
        <v>min03-P10-R4_UT MARSAM INTE RAMERICANA</v>
      </c>
      <c r="D402" s="27" t="s">
        <v>3540</v>
      </c>
      <c r="E402" t="s">
        <v>4160</v>
      </c>
      <c r="F402" t="s">
        <v>190</v>
      </c>
      <c r="G402" s="58">
        <v>174228.516</v>
      </c>
      <c r="H402" s="114">
        <v>1</v>
      </c>
      <c r="I402">
        <v>10001</v>
      </c>
      <c r="J402">
        <v>999999</v>
      </c>
      <c r="K402" t="s">
        <v>3117</v>
      </c>
      <c r="L402" t="s">
        <v>3113</v>
      </c>
      <c r="M402" t="s">
        <v>4235</v>
      </c>
    </row>
    <row r="403" spans="1:13">
      <c r="A403" t="s">
        <v>4684</v>
      </c>
      <c r="B403" t="str">
        <f t="shared" si="12"/>
        <v>min03-P10</v>
      </c>
      <c r="C403" t="str">
        <f t="shared" si="13"/>
        <v>min03-P10-R5_UT COLTADOTACIÓN</v>
      </c>
      <c r="D403" s="27" t="s">
        <v>3541</v>
      </c>
      <c r="E403" t="s">
        <v>4183</v>
      </c>
      <c r="F403" t="s">
        <v>190</v>
      </c>
      <c r="G403" s="58">
        <v>209569.86</v>
      </c>
      <c r="H403" s="114">
        <v>1</v>
      </c>
      <c r="I403">
        <v>1</v>
      </c>
      <c r="J403">
        <v>3000</v>
      </c>
      <c r="K403" t="s">
        <v>3117</v>
      </c>
      <c r="L403" t="s">
        <v>3110</v>
      </c>
      <c r="M403" t="s">
        <v>4235</v>
      </c>
    </row>
    <row r="404" spans="1:13">
      <c r="A404" t="s">
        <v>4685</v>
      </c>
      <c r="B404" t="str">
        <f t="shared" si="12"/>
        <v>min03-P10</v>
      </c>
      <c r="C404" t="str">
        <f t="shared" si="13"/>
        <v>min03-P10-R5_UT COLTADOTACIÓN</v>
      </c>
      <c r="D404" s="27" t="s">
        <v>3541</v>
      </c>
      <c r="E404" t="s">
        <v>4183</v>
      </c>
      <c r="F404" t="s">
        <v>190</v>
      </c>
      <c r="G404" s="58">
        <v>206876.16</v>
      </c>
      <c r="H404" s="114">
        <v>1</v>
      </c>
      <c r="I404">
        <v>3001</v>
      </c>
      <c r="J404">
        <v>10000</v>
      </c>
      <c r="K404" t="s">
        <v>3117</v>
      </c>
      <c r="L404" t="s">
        <v>3110</v>
      </c>
      <c r="M404" t="s">
        <v>4235</v>
      </c>
    </row>
    <row r="405" spans="1:13">
      <c r="A405" t="s">
        <v>4686</v>
      </c>
      <c r="B405" t="str">
        <f t="shared" si="12"/>
        <v>min03-P10</v>
      </c>
      <c r="C405" t="str">
        <f t="shared" si="13"/>
        <v>min03-P10-R5_UT COLTADOTACIÓN</v>
      </c>
      <c r="D405" s="27" t="s">
        <v>3541</v>
      </c>
      <c r="E405" t="s">
        <v>4183</v>
      </c>
      <c r="F405" t="s">
        <v>190</v>
      </c>
      <c r="G405" s="58">
        <v>203374.35</v>
      </c>
      <c r="H405" s="114">
        <v>1</v>
      </c>
      <c r="I405">
        <v>10001</v>
      </c>
      <c r="J405">
        <v>999999</v>
      </c>
      <c r="K405" t="s">
        <v>3117</v>
      </c>
      <c r="L405" t="s">
        <v>3110</v>
      </c>
      <c r="M405" t="s">
        <v>4235</v>
      </c>
    </row>
    <row r="406" spans="1:13">
      <c r="A406" t="s">
        <v>4687</v>
      </c>
      <c r="B406" t="str">
        <f t="shared" si="12"/>
        <v>min03-P10</v>
      </c>
      <c r="C406" t="str">
        <f t="shared" si="13"/>
        <v>min03-P10-R6_ML SUMINISTROS Y SOLUCIONES SAS</v>
      </c>
      <c r="D406" s="27" t="s">
        <v>3542</v>
      </c>
      <c r="E406" t="s">
        <v>4170</v>
      </c>
      <c r="F406" t="s">
        <v>190</v>
      </c>
      <c r="G406" s="58">
        <v>183090.78899999999</v>
      </c>
      <c r="H406" s="114">
        <v>1</v>
      </c>
      <c r="I406">
        <v>1</v>
      </c>
      <c r="J406">
        <v>3000</v>
      </c>
      <c r="K406" t="s">
        <v>3117</v>
      </c>
      <c r="L406" t="s">
        <v>3111</v>
      </c>
      <c r="M406" t="s">
        <v>4235</v>
      </c>
    </row>
    <row r="407" spans="1:13">
      <c r="A407" t="s">
        <v>4688</v>
      </c>
      <c r="B407" t="str">
        <f t="shared" si="12"/>
        <v>min03-P10</v>
      </c>
      <c r="C407" t="str">
        <f t="shared" si="13"/>
        <v>min03-P10-R6_ML SUMINISTROS Y SOLUCIONES SAS</v>
      </c>
      <c r="D407" s="27" t="s">
        <v>3542</v>
      </c>
      <c r="E407" t="s">
        <v>4170</v>
      </c>
      <c r="F407" t="s">
        <v>190</v>
      </c>
      <c r="G407" s="58">
        <v>181260.41985000001</v>
      </c>
      <c r="H407" s="114">
        <v>1</v>
      </c>
      <c r="I407">
        <v>3001</v>
      </c>
      <c r="J407">
        <v>10000</v>
      </c>
      <c r="K407" t="s">
        <v>3117</v>
      </c>
      <c r="L407" t="s">
        <v>3111</v>
      </c>
      <c r="M407" t="s">
        <v>4235</v>
      </c>
    </row>
    <row r="408" spans="1:13">
      <c r="A408" t="s">
        <v>4689</v>
      </c>
      <c r="B408" t="str">
        <f t="shared" si="12"/>
        <v>min03-P10</v>
      </c>
      <c r="C408" t="str">
        <f t="shared" si="13"/>
        <v>min03-P10-R6_ML SUMINISTROS Y SOLUCIONES SAS</v>
      </c>
      <c r="D408" s="27" t="s">
        <v>3542</v>
      </c>
      <c r="E408" t="s">
        <v>4170</v>
      </c>
      <c r="F408" t="s">
        <v>190</v>
      </c>
      <c r="G408" s="58">
        <v>179447.55975000001</v>
      </c>
      <c r="H408" s="114">
        <v>1</v>
      </c>
      <c r="I408">
        <v>10001</v>
      </c>
      <c r="J408">
        <v>999999</v>
      </c>
      <c r="K408" t="s">
        <v>3117</v>
      </c>
      <c r="L408" t="s">
        <v>3111</v>
      </c>
      <c r="M408" t="s">
        <v>4235</v>
      </c>
    </row>
    <row r="409" spans="1:13">
      <c r="A409" t="s">
        <v>4690</v>
      </c>
      <c r="B409" t="str">
        <f t="shared" si="12"/>
        <v>min03-P10</v>
      </c>
      <c r="C409" t="str">
        <f t="shared" si="13"/>
        <v>min03-P10-R6_YUBARTA S.A.S.</v>
      </c>
      <c r="D409" s="27" t="s">
        <v>3542</v>
      </c>
      <c r="E409" t="s">
        <v>4162</v>
      </c>
      <c r="F409" t="s">
        <v>190</v>
      </c>
      <c r="G409" s="58">
        <v>200680.65</v>
      </c>
      <c r="H409" s="114">
        <v>1</v>
      </c>
      <c r="I409">
        <v>1</v>
      </c>
      <c r="J409">
        <v>3000</v>
      </c>
      <c r="K409" t="s">
        <v>3117</v>
      </c>
      <c r="L409" t="s">
        <v>3111</v>
      </c>
      <c r="M409" t="s">
        <v>4235</v>
      </c>
    </row>
    <row r="410" spans="1:13">
      <c r="A410" t="s">
        <v>4691</v>
      </c>
      <c r="B410" t="str">
        <f t="shared" si="12"/>
        <v>min03-P10</v>
      </c>
      <c r="C410" t="str">
        <f t="shared" si="13"/>
        <v>min03-P10-R6_YUBARTA S.A.S.</v>
      </c>
      <c r="D410" s="27" t="s">
        <v>3542</v>
      </c>
      <c r="E410" t="s">
        <v>4162</v>
      </c>
      <c r="F410" t="s">
        <v>190</v>
      </c>
      <c r="G410" s="58">
        <v>197986.95</v>
      </c>
      <c r="H410" s="114">
        <v>1</v>
      </c>
      <c r="I410">
        <v>3001</v>
      </c>
      <c r="J410">
        <v>10000</v>
      </c>
      <c r="K410" t="s">
        <v>3117</v>
      </c>
      <c r="L410" t="s">
        <v>3111</v>
      </c>
      <c r="M410" t="s">
        <v>4235</v>
      </c>
    </row>
    <row r="411" spans="1:13">
      <c r="A411" t="s">
        <v>4692</v>
      </c>
      <c r="B411" t="str">
        <f t="shared" si="12"/>
        <v>min03-P10</v>
      </c>
      <c r="C411" t="str">
        <f t="shared" si="13"/>
        <v>min03-P10-R6_YUBARTA S.A.S.</v>
      </c>
      <c r="D411" s="27" t="s">
        <v>3542</v>
      </c>
      <c r="E411" t="s">
        <v>4162</v>
      </c>
      <c r="F411" t="s">
        <v>190</v>
      </c>
      <c r="G411" s="58">
        <v>195293.25</v>
      </c>
      <c r="H411" s="114">
        <v>1</v>
      </c>
      <c r="I411">
        <v>10001</v>
      </c>
      <c r="J411">
        <v>999999</v>
      </c>
      <c r="K411" t="s">
        <v>3117</v>
      </c>
      <c r="L411" t="s">
        <v>3111</v>
      </c>
      <c r="M411" t="s">
        <v>4235</v>
      </c>
    </row>
    <row r="412" spans="1:13">
      <c r="A412" t="s">
        <v>4693</v>
      </c>
      <c r="B412" t="str">
        <f t="shared" si="12"/>
        <v>min03-P10</v>
      </c>
      <c r="C412" t="str">
        <f t="shared" si="13"/>
        <v>min03-P10-R6_BAZAR LA MONEDA SAS</v>
      </c>
      <c r="D412" s="27" t="s">
        <v>3542</v>
      </c>
      <c r="E412" t="s">
        <v>1850</v>
      </c>
      <c r="F412" t="s">
        <v>190</v>
      </c>
      <c r="G412" s="58">
        <v>195966.67499999999</v>
      </c>
      <c r="H412" s="114">
        <v>1</v>
      </c>
      <c r="I412">
        <v>1</v>
      </c>
      <c r="J412">
        <v>3000</v>
      </c>
      <c r="K412" t="s">
        <v>3117</v>
      </c>
      <c r="L412" t="s">
        <v>3111</v>
      </c>
      <c r="M412" t="s">
        <v>4235</v>
      </c>
    </row>
    <row r="413" spans="1:13">
      <c r="A413" t="s">
        <v>4694</v>
      </c>
      <c r="B413" t="str">
        <f t="shared" si="12"/>
        <v>min03-P10</v>
      </c>
      <c r="C413" t="str">
        <f t="shared" si="13"/>
        <v>min03-P10-R6_BAZAR LA MONEDA SAS</v>
      </c>
      <c r="D413" s="27" t="s">
        <v>3542</v>
      </c>
      <c r="E413" t="s">
        <v>1850</v>
      </c>
      <c r="F413" t="s">
        <v>190</v>
      </c>
      <c r="G413" s="58">
        <v>193272.97500000001</v>
      </c>
      <c r="H413" s="114">
        <v>1</v>
      </c>
      <c r="I413">
        <v>3001</v>
      </c>
      <c r="J413">
        <v>10000</v>
      </c>
      <c r="K413" t="s">
        <v>3117</v>
      </c>
      <c r="L413" t="s">
        <v>3111</v>
      </c>
      <c r="M413" t="s">
        <v>4235</v>
      </c>
    </row>
    <row r="414" spans="1:13">
      <c r="A414" t="s">
        <v>4695</v>
      </c>
      <c r="B414" t="str">
        <f t="shared" si="12"/>
        <v>min03-P10</v>
      </c>
      <c r="C414" t="str">
        <f t="shared" si="13"/>
        <v>min03-P10-R6_BAZAR LA MONEDA SAS</v>
      </c>
      <c r="D414" s="27" t="s">
        <v>3542</v>
      </c>
      <c r="E414" t="s">
        <v>1850</v>
      </c>
      <c r="F414" t="s">
        <v>190</v>
      </c>
      <c r="G414" s="58">
        <v>190579.27499999999</v>
      </c>
      <c r="H414" s="114">
        <v>1</v>
      </c>
      <c r="I414">
        <v>10001</v>
      </c>
      <c r="J414">
        <v>999999</v>
      </c>
      <c r="K414" t="s">
        <v>3117</v>
      </c>
      <c r="L414" t="s">
        <v>3111</v>
      </c>
      <c r="M414" t="s">
        <v>4235</v>
      </c>
    </row>
    <row r="415" spans="1:13">
      <c r="A415" t="s">
        <v>4696</v>
      </c>
      <c r="B415" t="str">
        <f t="shared" si="12"/>
        <v>min03-P10</v>
      </c>
      <c r="C415" t="str">
        <f t="shared" si="13"/>
        <v>min03-P10-R6_UT COLTADOTACIÓN</v>
      </c>
      <c r="D415" s="27" t="s">
        <v>3542</v>
      </c>
      <c r="E415" t="s">
        <v>4183</v>
      </c>
      <c r="F415" t="s">
        <v>190</v>
      </c>
      <c r="G415" s="58">
        <v>209569.86</v>
      </c>
      <c r="H415" s="114">
        <v>1</v>
      </c>
      <c r="I415">
        <v>1</v>
      </c>
      <c r="J415">
        <v>3000</v>
      </c>
      <c r="K415" t="s">
        <v>3117</v>
      </c>
      <c r="L415" t="s">
        <v>3111</v>
      </c>
      <c r="M415" t="s">
        <v>4235</v>
      </c>
    </row>
    <row r="416" spans="1:13">
      <c r="A416" t="s">
        <v>4697</v>
      </c>
      <c r="B416" t="str">
        <f t="shared" si="12"/>
        <v>min03-P10</v>
      </c>
      <c r="C416" t="str">
        <f t="shared" si="13"/>
        <v>min03-P10-R6_UT COLTADOTACIÓN</v>
      </c>
      <c r="D416" s="27" t="s">
        <v>3542</v>
      </c>
      <c r="E416" t="s">
        <v>4183</v>
      </c>
      <c r="F416" t="s">
        <v>190</v>
      </c>
      <c r="G416" s="58">
        <v>206876.16</v>
      </c>
      <c r="H416" s="114">
        <v>1</v>
      </c>
      <c r="I416">
        <v>3001</v>
      </c>
      <c r="J416">
        <v>10000</v>
      </c>
      <c r="K416" t="s">
        <v>3117</v>
      </c>
      <c r="L416" t="s">
        <v>3111</v>
      </c>
      <c r="M416" t="s">
        <v>4235</v>
      </c>
    </row>
    <row r="417" spans="1:14">
      <c r="A417" t="s">
        <v>4698</v>
      </c>
      <c r="B417" t="str">
        <f t="shared" si="12"/>
        <v>min03-P10</v>
      </c>
      <c r="C417" t="str">
        <f t="shared" si="13"/>
        <v>min03-P10-R6_UT COLTADOTACIÓN</v>
      </c>
      <c r="D417" s="27" t="s">
        <v>3542</v>
      </c>
      <c r="E417" t="s">
        <v>4183</v>
      </c>
      <c r="F417" t="s">
        <v>190</v>
      </c>
      <c r="G417" s="58">
        <v>203374.35</v>
      </c>
      <c r="H417" s="114">
        <v>1</v>
      </c>
      <c r="I417">
        <v>10001</v>
      </c>
      <c r="J417">
        <v>999999</v>
      </c>
      <c r="K417" t="s">
        <v>3117</v>
      </c>
      <c r="L417" t="s">
        <v>3111</v>
      </c>
      <c r="M417" t="s">
        <v>4235</v>
      </c>
    </row>
    <row r="418" spans="1:14">
      <c r="A418" t="s">
        <v>4699</v>
      </c>
      <c r="B418" t="str">
        <f t="shared" si="12"/>
        <v>min03-P10</v>
      </c>
      <c r="C418" t="str">
        <f t="shared" si="13"/>
        <v>min03-P10-R6_UT DOTACIONES E INTENDENCIA JP 2024</v>
      </c>
      <c r="D418" s="27" t="s">
        <v>3542</v>
      </c>
      <c r="E418" t="s">
        <v>3096</v>
      </c>
      <c r="F418" t="s">
        <v>190</v>
      </c>
      <c r="G418" s="58">
        <v>139758.58395</v>
      </c>
      <c r="H418" s="114">
        <v>1</v>
      </c>
      <c r="I418">
        <v>1</v>
      </c>
      <c r="J418">
        <v>3000</v>
      </c>
      <c r="K418" t="s">
        <v>3117</v>
      </c>
      <c r="L418" t="s">
        <v>3111</v>
      </c>
      <c r="M418" t="s">
        <v>4235</v>
      </c>
    </row>
    <row r="419" spans="1:14">
      <c r="A419" t="s">
        <v>4700</v>
      </c>
      <c r="B419" t="str">
        <f t="shared" si="12"/>
        <v>min03-P10</v>
      </c>
      <c r="C419" t="str">
        <f t="shared" si="13"/>
        <v>min03-P10-R6_UT DOTACIONES E INTENDENCIA JP 2024</v>
      </c>
      <c r="D419" s="27" t="s">
        <v>3542</v>
      </c>
      <c r="E419" t="s">
        <v>3096</v>
      </c>
      <c r="F419" t="s">
        <v>190</v>
      </c>
      <c r="G419" s="58">
        <v>137661.5385</v>
      </c>
      <c r="H419" s="114">
        <v>1</v>
      </c>
      <c r="I419">
        <v>3001</v>
      </c>
      <c r="J419">
        <v>10000</v>
      </c>
      <c r="K419" t="s">
        <v>3117</v>
      </c>
      <c r="L419" t="s">
        <v>3111</v>
      </c>
      <c r="M419" t="s">
        <v>4235</v>
      </c>
    </row>
    <row r="420" spans="1:14">
      <c r="A420" t="s">
        <v>4701</v>
      </c>
      <c r="B420" t="str">
        <f t="shared" si="12"/>
        <v>min03-P10</v>
      </c>
      <c r="C420" t="str">
        <f t="shared" si="13"/>
        <v>min03-P10-R6_UT DOTACIONES E INTENDENCIA JP 2024</v>
      </c>
      <c r="D420" s="27" t="s">
        <v>3542</v>
      </c>
      <c r="E420" t="s">
        <v>3096</v>
      </c>
      <c r="F420" t="s">
        <v>190</v>
      </c>
      <c r="G420" s="58">
        <v>135565.83990000002</v>
      </c>
      <c r="H420" s="114">
        <v>1</v>
      </c>
      <c r="I420">
        <v>10001</v>
      </c>
      <c r="J420">
        <v>999999</v>
      </c>
      <c r="K420" t="s">
        <v>3117</v>
      </c>
      <c r="L420" t="s">
        <v>3111</v>
      </c>
      <c r="M420" t="s">
        <v>4235</v>
      </c>
    </row>
    <row r="421" spans="1:14">
      <c r="A421" t="s">
        <v>4702</v>
      </c>
      <c r="B421" t="str">
        <f t="shared" si="12"/>
        <v>min03-P10</v>
      </c>
      <c r="C421" t="str">
        <f t="shared" si="13"/>
        <v>min03-P10-R6_UT SUMINISTROS INTENDENCIA</v>
      </c>
      <c r="D421" s="27" t="s">
        <v>3542</v>
      </c>
      <c r="E421" t="s">
        <v>3097</v>
      </c>
      <c r="F421" t="s">
        <v>190</v>
      </c>
      <c r="G421" s="58">
        <v>137378.70000000001</v>
      </c>
      <c r="H421" s="114">
        <v>0</v>
      </c>
      <c r="I421">
        <v>1</v>
      </c>
      <c r="J421">
        <v>3000</v>
      </c>
      <c r="K421" t="s">
        <v>3117</v>
      </c>
      <c r="L421" t="s">
        <v>3111</v>
      </c>
      <c r="M421" t="s">
        <v>4235</v>
      </c>
      <c r="N421" t="s">
        <v>8685</v>
      </c>
    </row>
    <row r="422" spans="1:14">
      <c r="A422" t="s">
        <v>4703</v>
      </c>
      <c r="B422" t="str">
        <f t="shared" si="12"/>
        <v>min03-P10</v>
      </c>
      <c r="C422" t="str">
        <f t="shared" si="13"/>
        <v>min03-P10-R6_UT SUMINISTROS INTENDENCIA</v>
      </c>
      <c r="D422" s="27" t="s">
        <v>3542</v>
      </c>
      <c r="E422" t="s">
        <v>3097</v>
      </c>
      <c r="F422" t="s">
        <v>190</v>
      </c>
      <c r="G422" s="58">
        <v>130644.45</v>
      </c>
      <c r="H422" s="114">
        <v>0</v>
      </c>
      <c r="I422">
        <v>3001</v>
      </c>
      <c r="J422">
        <v>10000</v>
      </c>
      <c r="K422" t="s">
        <v>3117</v>
      </c>
      <c r="L422" t="s">
        <v>3111</v>
      </c>
      <c r="M422" t="s">
        <v>4235</v>
      </c>
      <c r="N422" t="s">
        <v>8685</v>
      </c>
    </row>
    <row r="423" spans="1:14">
      <c r="A423" t="s">
        <v>4704</v>
      </c>
      <c r="B423" t="str">
        <f t="shared" si="12"/>
        <v>min03-P10</v>
      </c>
      <c r="C423" t="str">
        <f t="shared" si="13"/>
        <v>min03-P10-R6_UT SUMINISTROS INTENDENCIA</v>
      </c>
      <c r="D423" s="27" t="s">
        <v>3542</v>
      </c>
      <c r="E423" t="s">
        <v>3097</v>
      </c>
      <c r="F423" t="s">
        <v>190</v>
      </c>
      <c r="G423" s="58">
        <v>125257.05</v>
      </c>
      <c r="H423" s="114">
        <v>0</v>
      </c>
      <c r="I423">
        <v>10001</v>
      </c>
      <c r="J423">
        <v>999999</v>
      </c>
      <c r="K423" t="s">
        <v>3117</v>
      </c>
      <c r="L423" t="s">
        <v>3111</v>
      </c>
      <c r="M423" t="s">
        <v>4235</v>
      </c>
      <c r="N423" t="s">
        <v>8685</v>
      </c>
    </row>
    <row r="424" spans="1:14">
      <c r="A424" t="s">
        <v>4705</v>
      </c>
      <c r="B424" t="str">
        <f t="shared" si="12"/>
        <v>min03-P10</v>
      </c>
      <c r="C424" t="str">
        <f t="shared" si="13"/>
        <v>min03-P10-R6_UT MARSAM INTE RAMERICANA</v>
      </c>
      <c r="D424" s="27" t="s">
        <v>3542</v>
      </c>
      <c r="E424" t="s">
        <v>4160</v>
      </c>
      <c r="F424" t="s">
        <v>190</v>
      </c>
      <c r="G424" s="58">
        <v>161622</v>
      </c>
      <c r="H424" s="114">
        <v>1</v>
      </c>
      <c r="I424">
        <v>1</v>
      </c>
      <c r="J424">
        <v>3000</v>
      </c>
      <c r="K424" t="s">
        <v>3117</v>
      </c>
      <c r="L424" t="s">
        <v>3111</v>
      </c>
      <c r="M424" t="s">
        <v>4235</v>
      </c>
    </row>
    <row r="425" spans="1:14">
      <c r="A425" t="s">
        <v>4706</v>
      </c>
      <c r="B425" t="str">
        <f t="shared" si="12"/>
        <v>min03-P10</v>
      </c>
      <c r="C425" t="str">
        <f t="shared" si="13"/>
        <v>min03-P10-R6_UT MARSAM INTE RAMERICANA</v>
      </c>
      <c r="D425" s="27" t="s">
        <v>3542</v>
      </c>
      <c r="E425" t="s">
        <v>4160</v>
      </c>
      <c r="F425" t="s">
        <v>190</v>
      </c>
      <c r="G425" s="58">
        <v>160005.78</v>
      </c>
      <c r="H425" s="114">
        <v>1</v>
      </c>
      <c r="I425">
        <v>3001</v>
      </c>
      <c r="J425">
        <v>10000</v>
      </c>
      <c r="K425" t="s">
        <v>3117</v>
      </c>
      <c r="L425" t="s">
        <v>3111</v>
      </c>
      <c r="M425" t="s">
        <v>4235</v>
      </c>
    </row>
    <row r="426" spans="1:14">
      <c r="A426" t="s">
        <v>4707</v>
      </c>
      <c r="B426" t="str">
        <f t="shared" si="12"/>
        <v>min03-P10</v>
      </c>
      <c r="C426" t="str">
        <f t="shared" si="13"/>
        <v>min03-P10-R6_UT MARSAM INTE RAMERICANA</v>
      </c>
      <c r="D426" s="27" t="s">
        <v>3542</v>
      </c>
      <c r="E426" t="s">
        <v>4160</v>
      </c>
      <c r="F426" t="s">
        <v>190</v>
      </c>
      <c r="G426" s="58">
        <v>158389.56</v>
      </c>
      <c r="H426" s="114">
        <v>1</v>
      </c>
      <c r="I426">
        <v>10001</v>
      </c>
      <c r="J426">
        <v>999999</v>
      </c>
      <c r="K426" t="s">
        <v>3117</v>
      </c>
      <c r="L426" t="s">
        <v>3111</v>
      </c>
      <c r="M426" t="s">
        <v>4235</v>
      </c>
    </row>
    <row r="427" spans="1:14">
      <c r="A427" t="s">
        <v>4708</v>
      </c>
      <c r="B427" t="str">
        <f t="shared" si="12"/>
        <v>min03-P10</v>
      </c>
      <c r="C427" t="str">
        <f t="shared" si="13"/>
        <v>min03-P10-R7_INVERSIONES E IMPORTACIONES SDER AP SAS</v>
      </c>
      <c r="D427" s="27" t="s">
        <v>3543</v>
      </c>
      <c r="E427" t="s">
        <v>4177</v>
      </c>
      <c r="F427" t="s">
        <v>190</v>
      </c>
      <c r="G427" s="58">
        <v>95626.35</v>
      </c>
      <c r="H427" s="114">
        <v>1</v>
      </c>
      <c r="I427">
        <v>1</v>
      </c>
      <c r="J427">
        <v>3000</v>
      </c>
      <c r="K427" t="s">
        <v>3117</v>
      </c>
      <c r="L427" t="s">
        <v>3112</v>
      </c>
      <c r="M427" t="s">
        <v>4235</v>
      </c>
    </row>
    <row r="428" spans="1:14">
      <c r="A428" t="s">
        <v>4709</v>
      </c>
      <c r="B428" t="str">
        <f t="shared" si="12"/>
        <v>min03-P10</v>
      </c>
      <c r="C428" t="str">
        <f t="shared" si="13"/>
        <v>min03-P10-R7_INVERSIONES E IMPORTACIONES SDER AP SAS</v>
      </c>
      <c r="D428" s="27" t="s">
        <v>3543</v>
      </c>
      <c r="E428" t="s">
        <v>4177</v>
      </c>
      <c r="F428" t="s">
        <v>190</v>
      </c>
      <c r="G428" s="58">
        <v>94279.5</v>
      </c>
      <c r="H428" s="114">
        <v>1</v>
      </c>
      <c r="I428">
        <v>3001</v>
      </c>
      <c r="J428">
        <v>10000</v>
      </c>
      <c r="K428" t="s">
        <v>3117</v>
      </c>
      <c r="L428" t="s">
        <v>3112</v>
      </c>
      <c r="M428" t="s">
        <v>4235</v>
      </c>
    </row>
    <row r="429" spans="1:14">
      <c r="A429" t="s">
        <v>4710</v>
      </c>
      <c r="B429" t="str">
        <f t="shared" si="12"/>
        <v>min03-P10</v>
      </c>
      <c r="C429" t="str">
        <f t="shared" si="13"/>
        <v>min03-P10-R7_INVERSIONES E IMPORTACIONES SDER AP SAS</v>
      </c>
      <c r="D429" s="27" t="s">
        <v>3543</v>
      </c>
      <c r="E429" t="s">
        <v>4177</v>
      </c>
      <c r="F429" t="s">
        <v>190</v>
      </c>
      <c r="G429" s="58">
        <v>92932.65</v>
      </c>
      <c r="H429" s="114">
        <v>1</v>
      </c>
      <c r="I429">
        <v>10001</v>
      </c>
      <c r="J429">
        <v>999999</v>
      </c>
      <c r="K429" t="s">
        <v>3117</v>
      </c>
      <c r="L429" t="s">
        <v>3112</v>
      </c>
      <c r="M429" t="s">
        <v>4235</v>
      </c>
    </row>
    <row r="430" spans="1:14">
      <c r="A430" t="s">
        <v>4711</v>
      </c>
      <c r="B430" t="str">
        <f t="shared" si="12"/>
        <v>min03-P10</v>
      </c>
      <c r="C430" t="str">
        <f t="shared" si="13"/>
        <v>min03-P10-R7_INDUSTRIAS SAGOR LIMITADA </v>
      </c>
      <c r="D430" s="27" t="s">
        <v>3543</v>
      </c>
      <c r="E430" t="s">
        <v>4184</v>
      </c>
      <c r="F430" t="s">
        <v>190</v>
      </c>
      <c r="G430" s="58">
        <v>121216.5</v>
      </c>
      <c r="H430" s="114">
        <v>1</v>
      </c>
      <c r="I430">
        <v>1</v>
      </c>
      <c r="J430">
        <v>3000</v>
      </c>
      <c r="K430" t="s">
        <v>3117</v>
      </c>
      <c r="L430" t="s">
        <v>3112</v>
      </c>
      <c r="M430" t="s">
        <v>4235</v>
      </c>
    </row>
    <row r="431" spans="1:14">
      <c r="A431" t="s">
        <v>4712</v>
      </c>
      <c r="B431" t="str">
        <f t="shared" si="12"/>
        <v>min03-P10</v>
      </c>
      <c r="C431" t="str">
        <f t="shared" si="13"/>
        <v>min03-P10-R7_INDUSTRIAS SAGOR LIMITADA </v>
      </c>
      <c r="D431" s="27" t="s">
        <v>3543</v>
      </c>
      <c r="E431" t="s">
        <v>4184</v>
      </c>
      <c r="F431" t="s">
        <v>190</v>
      </c>
      <c r="G431" s="58">
        <v>119869.65</v>
      </c>
      <c r="H431" s="114">
        <v>1</v>
      </c>
      <c r="I431">
        <v>3001</v>
      </c>
      <c r="J431">
        <v>10000</v>
      </c>
      <c r="K431" t="s">
        <v>3117</v>
      </c>
      <c r="L431" t="s">
        <v>3112</v>
      </c>
      <c r="M431" t="s">
        <v>4235</v>
      </c>
    </row>
    <row r="432" spans="1:14">
      <c r="A432" t="s">
        <v>4713</v>
      </c>
      <c r="B432" t="str">
        <f t="shared" si="12"/>
        <v>min03-P10</v>
      </c>
      <c r="C432" t="str">
        <f t="shared" si="13"/>
        <v>min03-P10-R7_INDUSTRIAS SAGOR LIMITADA </v>
      </c>
      <c r="D432" s="27" t="s">
        <v>3543</v>
      </c>
      <c r="E432" t="s">
        <v>4184</v>
      </c>
      <c r="F432" t="s">
        <v>190</v>
      </c>
      <c r="G432" s="58">
        <v>118522.8</v>
      </c>
      <c r="H432" s="114">
        <v>1</v>
      </c>
      <c r="I432">
        <v>10001</v>
      </c>
      <c r="J432">
        <v>999999</v>
      </c>
      <c r="K432" t="s">
        <v>3117</v>
      </c>
      <c r="L432" t="s">
        <v>3112</v>
      </c>
      <c r="M432" t="s">
        <v>4235</v>
      </c>
    </row>
    <row r="433" spans="1:13">
      <c r="A433" t="s">
        <v>4714</v>
      </c>
      <c r="B433" t="str">
        <f t="shared" si="12"/>
        <v>min03-P10</v>
      </c>
      <c r="C433" t="str">
        <f t="shared" si="13"/>
        <v>min03-P10-R7_UNION TEMPORAL ACUERDO KB-2024</v>
      </c>
      <c r="D433" s="27" t="s">
        <v>3543</v>
      </c>
      <c r="E433" t="s">
        <v>4185</v>
      </c>
      <c r="F433" t="s">
        <v>190</v>
      </c>
      <c r="G433" s="58">
        <v>138388.83749999999</v>
      </c>
      <c r="H433" s="114">
        <v>1</v>
      </c>
      <c r="I433">
        <v>1</v>
      </c>
      <c r="J433">
        <v>3000</v>
      </c>
      <c r="K433" t="s">
        <v>3117</v>
      </c>
      <c r="L433" t="s">
        <v>3112</v>
      </c>
      <c r="M433" t="s">
        <v>4235</v>
      </c>
    </row>
    <row r="434" spans="1:13">
      <c r="A434" t="s">
        <v>4715</v>
      </c>
      <c r="B434" t="str">
        <f t="shared" si="12"/>
        <v>min03-P10</v>
      </c>
      <c r="C434" t="str">
        <f t="shared" si="13"/>
        <v>min03-P10-R7_UNION TEMPORAL ACUERDO KB-2024</v>
      </c>
      <c r="D434" s="27" t="s">
        <v>3543</v>
      </c>
      <c r="E434" t="s">
        <v>4185</v>
      </c>
      <c r="F434" t="s">
        <v>190</v>
      </c>
      <c r="G434" s="58">
        <v>137533.58775000001</v>
      </c>
      <c r="H434" s="114">
        <v>1</v>
      </c>
      <c r="I434">
        <v>3001</v>
      </c>
      <c r="J434">
        <v>10000</v>
      </c>
      <c r="K434" t="s">
        <v>3117</v>
      </c>
      <c r="L434" t="s">
        <v>3112</v>
      </c>
      <c r="M434" t="s">
        <v>4235</v>
      </c>
    </row>
    <row r="435" spans="1:13">
      <c r="A435" t="s">
        <v>4716</v>
      </c>
      <c r="B435" t="str">
        <f t="shared" si="12"/>
        <v>min03-P10</v>
      </c>
      <c r="C435" t="str">
        <f t="shared" si="13"/>
        <v>min03-P10-R7_UNION TEMPORAL ACUERDO KB-2024</v>
      </c>
      <c r="D435" s="27" t="s">
        <v>3543</v>
      </c>
      <c r="E435" t="s">
        <v>4185</v>
      </c>
      <c r="F435" t="s">
        <v>190</v>
      </c>
      <c r="G435" s="58">
        <v>137176.67249999999</v>
      </c>
      <c r="H435" s="114">
        <v>1</v>
      </c>
      <c r="I435">
        <v>10001</v>
      </c>
      <c r="J435">
        <v>999999</v>
      </c>
      <c r="K435" t="s">
        <v>3117</v>
      </c>
      <c r="L435" t="s">
        <v>3112</v>
      </c>
      <c r="M435" t="s">
        <v>4235</v>
      </c>
    </row>
    <row r="436" spans="1:13">
      <c r="A436" t="s">
        <v>4717</v>
      </c>
      <c r="B436" t="str">
        <f t="shared" si="12"/>
        <v>min03-P10</v>
      </c>
      <c r="C436" t="str">
        <f t="shared" si="13"/>
        <v>min03-P10-R7_DISMOTOS PM EU</v>
      </c>
      <c r="D436" s="27" t="s">
        <v>3543</v>
      </c>
      <c r="E436" t="s">
        <v>4175</v>
      </c>
      <c r="F436" t="s">
        <v>190</v>
      </c>
      <c r="G436" s="58">
        <v>199333.8</v>
      </c>
      <c r="H436" s="114">
        <v>1</v>
      </c>
      <c r="I436">
        <v>1</v>
      </c>
      <c r="J436">
        <v>3000</v>
      </c>
      <c r="K436" t="s">
        <v>3117</v>
      </c>
      <c r="L436" t="s">
        <v>3112</v>
      </c>
      <c r="M436" t="s">
        <v>4235</v>
      </c>
    </row>
    <row r="437" spans="1:13">
      <c r="A437" t="s">
        <v>4718</v>
      </c>
      <c r="B437" t="str">
        <f t="shared" si="12"/>
        <v>min03-P10</v>
      </c>
      <c r="C437" t="str">
        <f t="shared" si="13"/>
        <v>min03-P10-R7_DISMOTOS PM EU</v>
      </c>
      <c r="D437" s="27" t="s">
        <v>3543</v>
      </c>
      <c r="E437" t="s">
        <v>4175</v>
      </c>
      <c r="F437" t="s">
        <v>190</v>
      </c>
      <c r="G437" s="58">
        <v>195293.25</v>
      </c>
      <c r="H437" s="114">
        <v>1</v>
      </c>
      <c r="I437">
        <v>3001</v>
      </c>
      <c r="J437">
        <v>10000</v>
      </c>
      <c r="K437" t="s">
        <v>3117</v>
      </c>
      <c r="L437" t="s">
        <v>3112</v>
      </c>
      <c r="M437" t="s">
        <v>4235</v>
      </c>
    </row>
    <row r="438" spans="1:13">
      <c r="A438" t="s">
        <v>4719</v>
      </c>
      <c r="B438" t="str">
        <f t="shared" si="12"/>
        <v>min03-P10</v>
      </c>
      <c r="C438" t="str">
        <f t="shared" si="13"/>
        <v>min03-P10-R7_DISMOTOS PM EU</v>
      </c>
      <c r="D438" s="27" t="s">
        <v>3543</v>
      </c>
      <c r="E438" t="s">
        <v>4175</v>
      </c>
      <c r="F438" t="s">
        <v>190</v>
      </c>
      <c r="G438" s="58">
        <v>188559</v>
      </c>
      <c r="H438" s="114">
        <v>1</v>
      </c>
      <c r="I438">
        <v>10001</v>
      </c>
      <c r="J438">
        <v>999999</v>
      </c>
      <c r="K438" t="s">
        <v>3117</v>
      </c>
      <c r="L438" t="s">
        <v>3112</v>
      </c>
      <c r="M438" t="s">
        <v>4235</v>
      </c>
    </row>
    <row r="439" spans="1:13">
      <c r="A439" t="s">
        <v>4720</v>
      </c>
      <c r="B439" t="str">
        <f t="shared" si="12"/>
        <v>min03-P10</v>
      </c>
      <c r="C439" t="str">
        <f t="shared" si="13"/>
        <v>min03-P10-R7_DISTRIBUCIÓN Y SERVICIO SAS</v>
      </c>
      <c r="D439" s="27" t="s">
        <v>3543</v>
      </c>
      <c r="E439" t="s">
        <v>3089</v>
      </c>
      <c r="F439" t="s">
        <v>190</v>
      </c>
      <c r="G439" s="58">
        <v>154887.75</v>
      </c>
      <c r="H439" s="114">
        <v>1</v>
      </c>
      <c r="I439">
        <v>1</v>
      </c>
      <c r="J439">
        <v>3000</v>
      </c>
      <c r="K439" t="s">
        <v>3117</v>
      </c>
      <c r="L439" t="s">
        <v>3112</v>
      </c>
      <c r="M439" t="s">
        <v>4235</v>
      </c>
    </row>
    <row r="440" spans="1:13">
      <c r="A440" t="s">
        <v>4721</v>
      </c>
      <c r="B440" t="str">
        <f t="shared" si="12"/>
        <v>min03-P10</v>
      </c>
      <c r="C440" t="str">
        <f t="shared" si="13"/>
        <v>min03-P10-R7_DISTRIBUCIÓN Y SERVICIO SAS</v>
      </c>
      <c r="D440" s="27" t="s">
        <v>3543</v>
      </c>
      <c r="E440" t="s">
        <v>3089</v>
      </c>
      <c r="F440" t="s">
        <v>190</v>
      </c>
      <c r="G440" s="58">
        <v>148153.5</v>
      </c>
      <c r="H440" s="114">
        <v>1</v>
      </c>
      <c r="I440">
        <v>3001</v>
      </c>
      <c r="J440">
        <v>10000</v>
      </c>
      <c r="K440" t="s">
        <v>3117</v>
      </c>
      <c r="L440" t="s">
        <v>3112</v>
      </c>
      <c r="M440" t="s">
        <v>4235</v>
      </c>
    </row>
    <row r="441" spans="1:13">
      <c r="A441" t="s">
        <v>4722</v>
      </c>
      <c r="B441" t="str">
        <f t="shared" si="12"/>
        <v>min03-P10</v>
      </c>
      <c r="C441" t="str">
        <f t="shared" si="13"/>
        <v>min03-P10-R7_DISTRIBUCIÓN Y SERVICIO SAS</v>
      </c>
      <c r="D441" s="27" t="s">
        <v>3543</v>
      </c>
      <c r="E441" t="s">
        <v>3089</v>
      </c>
      <c r="F441" t="s">
        <v>190</v>
      </c>
      <c r="G441" s="58">
        <v>134685</v>
      </c>
      <c r="H441" s="114">
        <v>1</v>
      </c>
      <c r="I441">
        <v>10001</v>
      </c>
      <c r="J441">
        <v>999999</v>
      </c>
      <c r="K441" t="s">
        <v>3117</v>
      </c>
      <c r="L441" t="s">
        <v>3112</v>
      </c>
      <c r="M441" t="s">
        <v>4235</v>
      </c>
    </row>
    <row r="442" spans="1:13">
      <c r="A442" t="s">
        <v>4723</v>
      </c>
      <c r="B442" t="str">
        <f t="shared" si="12"/>
        <v>min03-P10</v>
      </c>
      <c r="C442" t="str">
        <f t="shared" si="13"/>
        <v>min03-P10-R7_LEONEL RODRIGUEZ RAMOS</v>
      </c>
      <c r="D442" s="27" t="s">
        <v>3543</v>
      </c>
      <c r="E442" t="s">
        <v>1851</v>
      </c>
      <c r="F442" t="s">
        <v>190</v>
      </c>
      <c r="G442" s="58">
        <v>242433</v>
      </c>
      <c r="H442" s="114">
        <v>1</v>
      </c>
      <c r="I442">
        <v>1</v>
      </c>
      <c r="J442">
        <v>3000</v>
      </c>
      <c r="K442" t="s">
        <v>3117</v>
      </c>
      <c r="L442" t="s">
        <v>3112</v>
      </c>
      <c r="M442" t="s">
        <v>4235</v>
      </c>
    </row>
    <row r="443" spans="1:13">
      <c r="A443" t="s">
        <v>4724</v>
      </c>
      <c r="B443" t="str">
        <f t="shared" si="12"/>
        <v>min03-P10</v>
      </c>
      <c r="C443" t="str">
        <f t="shared" si="13"/>
        <v>min03-P10-R7_LEONEL RODRIGUEZ RAMOS</v>
      </c>
      <c r="D443" s="27" t="s">
        <v>3543</v>
      </c>
      <c r="E443" t="s">
        <v>1851</v>
      </c>
      <c r="F443" t="s">
        <v>190</v>
      </c>
      <c r="G443" s="58">
        <v>228964.5</v>
      </c>
      <c r="H443" s="114">
        <v>1</v>
      </c>
      <c r="I443">
        <v>3001</v>
      </c>
      <c r="J443">
        <v>10000</v>
      </c>
      <c r="K443" t="s">
        <v>3117</v>
      </c>
      <c r="L443" t="s">
        <v>3112</v>
      </c>
      <c r="M443" t="s">
        <v>4235</v>
      </c>
    </row>
    <row r="444" spans="1:13">
      <c r="A444" t="s">
        <v>4725</v>
      </c>
      <c r="B444" t="str">
        <f t="shared" si="12"/>
        <v>min03-P10</v>
      </c>
      <c r="C444" t="str">
        <f t="shared" si="13"/>
        <v>min03-P10-R7_LEONEL RODRIGUEZ RAMOS</v>
      </c>
      <c r="D444" s="27" t="s">
        <v>3543</v>
      </c>
      <c r="E444" t="s">
        <v>1851</v>
      </c>
      <c r="F444" t="s">
        <v>190</v>
      </c>
      <c r="G444" s="58">
        <v>215496</v>
      </c>
      <c r="H444" s="114">
        <v>1</v>
      </c>
      <c r="I444">
        <v>10001</v>
      </c>
      <c r="J444">
        <v>999999</v>
      </c>
      <c r="K444" t="s">
        <v>3117</v>
      </c>
      <c r="L444" t="s">
        <v>3112</v>
      </c>
      <c r="M444" t="s">
        <v>4235</v>
      </c>
    </row>
    <row r="445" spans="1:13">
      <c r="A445" t="s">
        <v>4726</v>
      </c>
      <c r="B445" t="str">
        <f t="shared" si="12"/>
        <v>min03-P10</v>
      </c>
      <c r="C445" t="str">
        <f t="shared" si="13"/>
        <v>min03-P10-R7_UNIÓN TEMPORAL OP-INTENDENCIA</v>
      </c>
      <c r="D445" s="27" t="s">
        <v>3543</v>
      </c>
      <c r="E445" t="s">
        <v>4172</v>
      </c>
      <c r="F445" t="s">
        <v>190</v>
      </c>
      <c r="G445" s="58">
        <v>161622</v>
      </c>
      <c r="H445" s="114">
        <v>1</v>
      </c>
      <c r="I445">
        <v>1</v>
      </c>
      <c r="J445">
        <v>3000</v>
      </c>
      <c r="K445" t="s">
        <v>3117</v>
      </c>
      <c r="L445" t="s">
        <v>3112</v>
      </c>
      <c r="M445" t="s">
        <v>4235</v>
      </c>
    </row>
    <row r="446" spans="1:13">
      <c r="A446" t="s">
        <v>4727</v>
      </c>
      <c r="B446" t="str">
        <f t="shared" si="12"/>
        <v>min03-P10</v>
      </c>
      <c r="C446" t="str">
        <f t="shared" si="13"/>
        <v>min03-P10-R7_UNIÓN TEMPORAL OP-INTENDENCIA</v>
      </c>
      <c r="D446" s="27" t="s">
        <v>3543</v>
      </c>
      <c r="E446" t="s">
        <v>4172</v>
      </c>
      <c r="F446" t="s">
        <v>190</v>
      </c>
      <c r="G446" s="58">
        <v>154887.75</v>
      </c>
      <c r="H446" s="114">
        <v>1</v>
      </c>
      <c r="I446">
        <v>3001</v>
      </c>
      <c r="J446">
        <v>10000</v>
      </c>
      <c r="K446" t="s">
        <v>3117</v>
      </c>
      <c r="L446" t="s">
        <v>3112</v>
      </c>
      <c r="M446" t="s">
        <v>4235</v>
      </c>
    </row>
    <row r="447" spans="1:13">
      <c r="A447" t="s">
        <v>4728</v>
      </c>
      <c r="B447" t="str">
        <f t="shared" si="12"/>
        <v>min03-P10</v>
      </c>
      <c r="C447" t="str">
        <f t="shared" si="13"/>
        <v>min03-P10-R7_UNIÓN TEMPORAL OP-INTENDENCIA</v>
      </c>
      <c r="D447" s="27" t="s">
        <v>3543</v>
      </c>
      <c r="E447" t="s">
        <v>4172</v>
      </c>
      <c r="F447" t="s">
        <v>190</v>
      </c>
      <c r="G447" s="58">
        <v>148153.5</v>
      </c>
      <c r="H447" s="114">
        <v>1</v>
      </c>
      <c r="I447">
        <v>10001</v>
      </c>
      <c r="J447">
        <v>999999</v>
      </c>
      <c r="K447" t="s">
        <v>3117</v>
      </c>
      <c r="L447" t="s">
        <v>3112</v>
      </c>
      <c r="M447" t="s">
        <v>4235</v>
      </c>
    </row>
    <row r="448" spans="1:13">
      <c r="A448" t="s">
        <v>4729</v>
      </c>
      <c r="B448" t="str">
        <f t="shared" si="12"/>
        <v>min03-P10</v>
      </c>
      <c r="C448" t="str">
        <f t="shared" si="13"/>
        <v>min03-P10-R7_UNIÓN TEMPORAL ATENEA</v>
      </c>
      <c r="D448" s="27" t="s">
        <v>3543</v>
      </c>
      <c r="E448" t="s">
        <v>4186</v>
      </c>
      <c r="F448" t="s">
        <v>190</v>
      </c>
      <c r="G448" s="58">
        <v>195293.25</v>
      </c>
      <c r="H448" s="114">
        <v>1</v>
      </c>
      <c r="I448">
        <v>1</v>
      </c>
      <c r="J448">
        <v>3000</v>
      </c>
      <c r="K448" t="s">
        <v>3117</v>
      </c>
      <c r="L448" t="s">
        <v>3112</v>
      </c>
      <c r="M448" t="s">
        <v>4235</v>
      </c>
    </row>
    <row r="449" spans="1:13">
      <c r="A449" t="s">
        <v>4730</v>
      </c>
      <c r="B449" t="str">
        <f t="shared" si="12"/>
        <v>min03-P10</v>
      </c>
      <c r="C449" t="str">
        <f t="shared" si="13"/>
        <v>min03-P10-R7_UNIÓN TEMPORAL ATENEA</v>
      </c>
      <c r="D449" s="27" t="s">
        <v>3543</v>
      </c>
      <c r="E449" t="s">
        <v>4186</v>
      </c>
      <c r="F449" t="s">
        <v>190</v>
      </c>
      <c r="G449" s="58">
        <v>192599.55</v>
      </c>
      <c r="H449" s="114">
        <v>1</v>
      </c>
      <c r="I449">
        <v>3001</v>
      </c>
      <c r="J449">
        <v>10000</v>
      </c>
      <c r="K449" t="s">
        <v>3117</v>
      </c>
      <c r="L449" t="s">
        <v>3112</v>
      </c>
      <c r="M449" t="s">
        <v>4235</v>
      </c>
    </row>
    <row r="450" spans="1:13">
      <c r="A450" t="s">
        <v>4731</v>
      </c>
      <c r="B450" t="str">
        <f t="shared" si="12"/>
        <v>min03-P10</v>
      </c>
      <c r="C450" t="str">
        <f t="shared" si="13"/>
        <v>min03-P10-R7_UNIÓN TEMPORAL ATENEA</v>
      </c>
      <c r="D450" s="27" t="s">
        <v>3543</v>
      </c>
      <c r="E450" t="s">
        <v>4186</v>
      </c>
      <c r="F450" t="s">
        <v>190</v>
      </c>
      <c r="G450" s="58">
        <v>189905.85</v>
      </c>
      <c r="H450" s="114">
        <v>1</v>
      </c>
      <c r="I450">
        <v>10001</v>
      </c>
      <c r="J450">
        <v>999999</v>
      </c>
      <c r="K450" t="s">
        <v>3117</v>
      </c>
      <c r="L450" t="s">
        <v>3112</v>
      </c>
      <c r="M450" t="s">
        <v>4235</v>
      </c>
    </row>
    <row r="451" spans="1:13">
      <c r="A451" t="s">
        <v>4732</v>
      </c>
      <c r="B451" t="str">
        <f t="shared" ref="B451:B514" si="14">+LEFT(D451,LEN(D451)-3)</f>
        <v>min03-P10</v>
      </c>
      <c r="C451" t="str">
        <f t="shared" ref="C451:C514" si="15">+D451&amp;"_"&amp;E451</f>
        <v>min03-P10-R7_CONSORCIO INTENDENCIA WARDERHA</v>
      </c>
      <c r="D451" s="27" t="s">
        <v>3543</v>
      </c>
      <c r="E451" t="s">
        <v>4187</v>
      </c>
      <c r="F451" t="s">
        <v>190</v>
      </c>
      <c r="G451" s="58">
        <v>120139.02</v>
      </c>
      <c r="H451" s="114">
        <v>1</v>
      </c>
      <c r="I451">
        <v>1</v>
      </c>
      <c r="J451">
        <v>3000</v>
      </c>
      <c r="K451" t="s">
        <v>3117</v>
      </c>
      <c r="L451" t="s">
        <v>3112</v>
      </c>
      <c r="M451" t="s">
        <v>4235</v>
      </c>
    </row>
    <row r="452" spans="1:13">
      <c r="A452" t="s">
        <v>4733</v>
      </c>
      <c r="B452" t="str">
        <f t="shared" si="14"/>
        <v>min03-P10</v>
      </c>
      <c r="C452" t="str">
        <f t="shared" si="15"/>
        <v>min03-P10-R7_CONSORCIO INTENDENCIA WARDERHA</v>
      </c>
      <c r="D452" s="27" t="s">
        <v>3543</v>
      </c>
      <c r="E452" t="s">
        <v>4187</v>
      </c>
      <c r="F452" t="s">
        <v>190</v>
      </c>
      <c r="G452" s="58">
        <v>117175.95</v>
      </c>
      <c r="H452" s="114">
        <v>1</v>
      </c>
      <c r="I452">
        <v>3001</v>
      </c>
      <c r="J452">
        <v>10000</v>
      </c>
      <c r="K452" t="s">
        <v>3117</v>
      </c>
      <c r="L452" t="s">
        <v>3112</v>
      </c>
      <c r="M452" t="s">
        <v>4235</v>
      </c>
    </row>
    <row r="453" spans="1:13">
      <c r="A453" t="s">
        <v>4734</v>
      </c>
      <c r="B453" t="str">
        <f t="shared" si="14"/>
        <v>min03-P10</v>
      </c>
      <c r="C453" t="str">
        <f t="shared" si="15"/>
        <v>min03-P10-R7_CONSORCIO INTENDENCIA WARDERHA</v>
      </c>
      <c r="D453" s="27" t="s">
        <v>3543</v>
      </c>
      <c r="E453" t="s">
        <v>4187</v>
      </c>
      <c r="F453" t="s">
        <v>190</v>
      </c>
      <c r="G453" s="58">
        <v>114482.25</v>
      </c>
      <c r="H453" s="114">
        <v>1</v>
      </c>
      <c r="I453">
        <v>10001</v>
      </c>
      <c r="J453">
        <v>999999</v>
      </c>
      <c r="K453" t="s">
        <v>3117</v>
      </c>
      <c r="L453" t="s">
        <v>3112</v>
      </c>
      <c r="M453" t="s">
        <v>4235</v>
      </c>
    </row>
    <row r="454" spans="1:13">
      <c r="A454" t="s">
        <v>4735</v>
      </c>
      <c r="B454" t="str">
        <f t="shared" si="14"/>
        <v>min03-P10</v>
      </c>
      <c r="C454" t="str">
        <f t="shared" si="15"/>
        <v>min03-P10-R7_INDUCON SAS</v>
      </c>
      <c r="D454" s="27" t="s">
        <v>3543</v>
      </c>
      <c r="E454" t="s">
        <v>4188</v>
      </c>
      <c r="F454" t="s">
        <v>190</v>
      </c>
      <c r="G454" s="58">
        <v>172935.54</v>
      </c>
      <c r="H454" s="114">
        <v>1</v>
      </c>
      <c r="I454">
        <v>1</v>
      </c>
      <c r="J454">
        <v>3000</v>
      </c>
      <c r="K454" t="s">
        <v>3117</v>
      </c>
      <c r="L454" t="s">
        <v>3112</v>
      </c>
      <c r="M454" t="s">
        <v>4235</v>
      </c>
    </row>
    <row r="455" spans="1:13">
      <c r="A455" t="s">
        <v>4736</v>
      </c>
      <c r="B455" t="str">
        <f t="shared" si="14"/>
        <v>min03-P10</v>
      </c>
      <c r="C455" t="str">
        <f t="shared" si="15"/>
        <v>min03-P10-R7_INDUCON SAS</v>
      </c>
      <c r="D455" s="27" t="s">
        <v>3543</v>
      </c>
      <c r="E455" t="s">
        <v>4188</v>
      </c>
      <c r="F455" t="s">
        <v>190</v>
      </c>
      <c r="G455" s="58">
        <v>172396.79999999999</v>
      </c>
      <c r="H455" s="114">
        <v>1</v>
      </c>
      <c r="I455">
        <v>3001</v>
      </c>
      <c r="J455">
        <v>10000</v>
      </c>
      <c r="K455" t="s">
        <v>3117</v>
      </c>
      <c r="L455" t="s">
        <v>3112</v>
      </c>
      <c r="M455" t="s">
        <v>4235</v>
      </c>
    </row>
    <row r="456" spans="1:13">
      <c r="A456" t="s">
        <v>4737</v>
      </c>
      <c r="B456" t="str">
        <f t="shared" si="14"/>
        <v>min03-P10</v>
      </c>
      <c r="C456" t="str">
        <f t="shared" si="15"/>
        <v>min03-P10-R7_INDUCON SAS</v>
      </c>
      <c r="D456" s="27" t="s">
        <v>3543</v>
      </c>
      <c r="E456" t="s">
        <v>4188</v>
      </c>
      <c r="F456" t="s">
        <v>190</v>
      </c>
      <c r="G456" s="58">
        <v>171049.95</v>
      </c>
      <c r="H456" s="114">
        <v>1</v>
      </c>
      <c r="I456">
        <v>10001</v>
      </c>
      <c r="J456">
        <v>999999</v>
      </c>
      <c r="K456" t="s">
        <v>3117</v>
      </c>
      <c r="L456" t="s">
        <v>3112</v>
      </c>
      <c r="M456" t="s">
        <v>4235</v>
      </c>
    </row>
    <row r="457" spans="1:13">
      <c r="A457" t="s">
        <v>4738</v>
      </c>
      <c r="B457" t="str">
        <f t="shared" si="14"/>
        <v>min03-P10</v>
      </c>
      <c r="C457" t="str">
        <f t="shared" si="15"/>
        <v>min03-P10-R7_BOSTONIA SAS</v>
      </c>
      <c r="D457" s="27" t="s">
        <v>3543</v>
      </c>
      <c r="E457" t="s">
        <v>3093</v>
      </c>
      <c r="F457" t="s">
        <v>190</v>
      </c>
      <c r="G457" s="58">
        <v>161622</v>
      </c>
      <c r="H457" s="114">
        <v>1</v>
      </c>
      <c r="I457">
        <v>1</v>
      </c>
      <c r="J457">
        <v>3000</v>
      </c>
      <c r="K457" t="s">
        <v>3117</v>
      </c>
      <c r="L457" t="s">
        <v>3112</v>
      </c>
      <c r="M457" t="s">
        <v>4235</v>
      </c>
    </row>
    <row r="458" spans="1:13">
      <c r="A458" t="s">
        <v>4739</v>
      </c>
      <c r="B458" t="str">
        <f t="shared" si="14"/>
        <v>min03-P10</v>
      </c>
      <c r="C458" t="str">
        <f t="shared" si="15"/>
        <v>min03-P10-R7_BOSTONIA SAS</v>
      </c>
      <c r="D458" s="27" t="s">
        <v>3543</v>
      </c>
      <c r="E458" t="s">
        <v>3093</v>
      </c>
      <c r="F458" t="s">
        <v>190</v>
      </c>
      <c r="G458" s="58">
        <v>156773.34</v>
      </c>
      <c r="H458" s="114">
        <v>1</v>
      </c>
      <c r="I458">
        <v>3001</v>
      </c>
      <c r="J458">
        <v>10000</v>
      </c>
      <c r="K458" t="s">
        <v>3117</v>
      </c>
      <c r="L458" t="s">
        <v>3112</v>
      </c>
      <c r="M458" t="s">
        <v>4235</v>
      </c>
    </row>
    <row r="459" spans="1:13">
      <c r="A459" t="s">
        <v>4740</v>
      </c>
      <c r="B459" t="str">
        <f t="shared" si="14"/>
        <v>min03-P10</v>
      </c>
      <c r="C459" t="str">
        <f t="shared" si="15"/>
        <v>min03-P10-R7_BOSTONIA SAS</v>
      </c>
      <c r="D459" s="27" t="s">
        <v>3543</v>
      </c>
      <c r="E459" t="s">
        <v>3093</v>
      </c>
      <c r="F459" t="s">
        <v>190</v>
      </c>
      <c r="G459" s="58">
        <v>152070.1398</v>
      </c>
      <c r="H459" s="114">
        <v>1</v>
      </c>
      <c r="I459">
        <v>10001</v>
      </c>
      <c r="J459">
        <v>999999</v>
      </c>
      <c r="K459" t="s">
        <v>3117</v>
      </c>
      <c r="L459" t="s">
        <v>3112</v>
      </c>
      <c r="M459" t="s">
        <v>4235</v>
      </c>
    </row>
    <row r="460" spans="1:13">
      <c r="A460" t="s">
        <v>4741</v>
      </c>
      <c r="B460" t="str">
        <f t="shared" si="14"/>
        <v>min03-P10</v>
      </c>
      <c r="C460" t="str">
        <f t="shared" si="15"/>
        <v>min03-P10-R7_UT SOLUCIONES ANC</v>
      </c>
      <c r="D460" s="27" t="s">
        <v>3543</v>
      </c>
      <c r="E460" t="s">
        <v>3091</v>
      </c>
      <c r="F460" t="s">
        <v>190</v>
      </c>
      <c r="G460" s="58">
        <v>336712.5</v>
      </c>
      <c r="H460" s="114">
        <v>1</v>
      </c>
      <c r="I460">
        <v>1</v>
      </c>
      <c r="J460">
        <v>3000</v>
      </c>
      <c r="K460" t="s">
        <v>3117</v>
      </c>
      <c r="L460" t="s">
        <v>3112</v>
      </c>
      <c r="M460" t="s">
        <v>4235</v>
      </c>
    </row>
    <row r="461" spans="1:13">
      <c r="A461" t="s">
        <v>4742</v>
      </c>
      <c r="B461" t="str">
        <f t="shared" si="14"/>
        <v>min03-P10</v>
      </c>
      <c r="C461" t="str">
        <f t="shared" si="15"/>
        <v>min03-P10-R7_UT SOLUCIONES ANC</v>
      </c>
      <c r="D461" s="27" t="s">
        <v>3543</v>
      </c>
      <c r="E461" t="s">
        <v>3091</v>
      </c>
      <c r="F461" t="s">
        <v>190</v>
      </c>
      <c r="G461" s="58">
        <v>335365.65000000002</v>
      </c>
      <c r="H461" s="114">
        <v>1</v>
      </c>
      <c r="I461">
        <v>3001</v>
      </c>
      <c r="J461">
        <v>10000</v>
      </c>
      <c r="K461" t="s">
        <v>3117</v>
      </c>
      <c r="L461" t="s">
        <v>3112</v>
      </c>
      <c r="M461" t="s">
        <v>4235</v>
      </c>
    </row>
    <row r="462" spans="1:13">
      <c r="A462" t="s">
        <v>4743</v>
      </c>
      <c r="B462" t="str">
        <f t="shared" si="14"/>
        <v>min03-P10</v>
      </c>
      <c r="C462" t="str">
        <f t="shared" si="15"/>
        <v>min03-P10-R7_UT SOLUCIONES ANC</v>
      </c>
      <c r="D462" s="27" t="s">
        <v>3543</v>
      </c>
      <c r="E462" t="s">
        <v>3091</v>
      </c>
      <c r="F462" t="s">
        <v>190</v>
      </c>
      <c r="G462" s="58">
        <v>334018.8</v>
      </c>
      <c r="H462" s="114">
        <v>1</v>
      </c>
      <c r="I462">
        <v>10001</v>
      </c>
      <c r="J462">
        <v>999999</v>
      </c>
      <c r="K462" t="s">
        <v>3117</v>
      </c>
      <c r="L462" t="s">
        <v>3112</v>
      </c>
      <c r="M462" t="s">
        <v>4235</v>
      </c>
    </row>
    <row r="463" spans="1:13">
      <c r="A463" t="s">
        <v>4744</v>
      </c>
      <c r="B463" t="str">
        <f t="shared" si="14"/>
        <v>min03-P10</v>
      </c>
      <c r="C463" t="str">
        <f t="shared" si="15"/>
        <v>min03-P10-R7_MILFORT SAS</v>
      </c>
      <c r="D463" s="27" t="s">
        <v>3543</v>
      </c>
      <c r="E463" t="s">
        <v>4181</v>
      </c>
      <c r="F463" t="s">
        <v>190</v>
      </c>
      <c r="G463" s="58">
        <v>107411.28750000001</v>
      </c>
      <c r="H463" s="114">
        <v>1</v>
      </c>
      <c r="I463">
        <v>1</v>
      </c>
      <c r="J463">
        <v>3000</v>
      </c>
      <c r="K463" t="s">
        <v>3117</v>
      </c>
      <c r="L463" t="s">
        <v>3112</v>
      </c>
      <c r="M463" t="s">
        <v>4235</v>
      </c>
    </row>
    <row r="464" spans="1:13">
      <c r="A464" t="s">
        <v>4745</v>
      </c>
      <c r="B464" t="str">
        <f t="shared" si="14"/>
        <v>min03-P10</v>
      </c>
      <c r="C464" t="str">
        <f t="shared" si="15"/>
        <v>min03-P10-R7_MILFORT SAS</v>
      </c>
      <c r="D464" s="27" t="s">
        <v>3543</v>
      </c>
      <c r="E464" t="s">
        <v>4181</v>
      </c>
      <c r="F464" t="s">
        <v>190</v>
      </c>
      <c r="G464" s="58">
        <v>103485.21974999999</v>
      </c>
      <c r="H464" s="114">
        <v>1</v>
      </c>
      <c r="I464">
        <v>3001</v>
      </c>
      <c r="J464">
        <v>10000</v>
      </c>
      <c r="K464" t="s">
        <v>3117</v>
      </c>
      <c r="L464" t="s">
        <v>3112</v>
      </c>
      <c r="M464" t="s">
        <v>4235</v>
      </c>
    </row>
    <row r="465" spans="1:13">
      <c r="A465" t="s">
        <v>4746</v>
      </c>
      <c r="B465" t="str">
        <f t="shared" si="14"/>
        <v>min03-P10</v>
      </c>
      <c r="C465" t="str">
        <f t="shared" si="15"/>
        <v>min03-P10-R7_MILFORT SAS</v>
      </c>
      <c r="D465" s="27" t="s">
        <v>3543</v>
      </c>
      <c r="E465" t="s">
        <v>4181</v>
      </c>
      <c r="F465" t="s">
        <v>190</v>
      </c>
      <c r="G465" s="58">
        <v>100744.38</v>
      </c>
      <c r="H465" s="114">
        <v>1</v>
      </c>
      <c r="I465">
        <v>10001</v>
      </c>
      <c r="J465">
        <v>999999</v>
      </c>
      <c r="K465" t="s">
        <v>3117</v>
      </c>
      <c r="L465" t="s">
        <v>3112</v>
      </c>
      <c r="M465" t="s">
        <v>4235</v>
      </c>
    </row>
    <row r="466" spans="1:13">
      <c r="A466" t="s">
        <v>4747</v>
      </c>
      <c r="B466" t="str">
        <f t="shared" si="14"/>
        <v>min03-P10</v>
      </c>
      <c r="C466" t="str">
        <f t="shared" si="15"/>
        <v>min03-P10-R7_UT ALTEX+</v>
      </c>
      <c r="D466" s="27" t="s">
        <v>3543</v>
      </c>
      <c r="E466" t="s">
        <v>3094</v>
      </c>
      <c r="F466" t="s">
        <v>190</v>
      </c>
      <c r="G466" s="58">
        <v>158254.875</v>
      </c>
      <c r="H466" s="114">
        <v>1</v>
      </c>
      <c r="I466">
        <v>1</v>
      </c>
      <c r="J466">
        <v>3000</v>
      </c>
      <c r="K466" t="s">
        <v>3117</v>
      </c>
      <c r="L466" t="s">
        <v>3112</v>
      </c>
      <c r="M466" t="s">
        <v>4235</v>
      </c>
    </row>
    <row r="467" spans="1:13">
      <c r="A467" t="s">
        <v>4748</v>
      </c>
      <c r="B467" t="str">
        <f t="shared" si="14"/>
        <v>min03-P10</v>
      </c>
      <c r="C467" t="str">
        <f t="shared" si="15"/>
        <v>min03-P10-R7_UT ALTEX+</v>
      </c>
      <c r="D467" s="27" t="s">
        <v>3543</v>
      </c>
      <c r="E467" t="s">
        <v>3094</v>
      </c>
      <c r="F467" t="s">
        <v>190</v>
      </c>
      <c r="G467" s="58">
        <v>156234.6</v>
      </c>
      <c r="H467" s="114">
        <v>1</v>
      </c>
      <c r="I467">
        <v>3001</v>
      </c>
      <c r="J467">
        <v>10000</v>
      </c>
      <c r="K467" t="s">
        <v>3117</v>
      </c>
      <c r="L467" t="s">
        <v>3112</v>
      </c>
      <c r="M467" t="s">
        <v>4235</v>
      </c>
    </row>
    <row r="468" spans="1:13">
      <c r="A468" t="s">
        <v>4749</v>
      </c>
      <c r="B468" t="str">
        <f t="shared" si="14"/>
        <v>min03-P10</v>
      </c>
      <c r="C468" t="str">
        <f t="shared" si="15"/>
        <v>min03-P10-R7_UT ALTEX+</v>
      </c>
      <c r="D468" s="27" t="s">
        <v>3543</v>
      </c>
      <c r="E468" t="s">
        <v>3094</v>
      </c>
      <c r="F468" t="s">
        <v>190</v>
      </c>
      <c r="G468" s="58">
        <v>152867.47500000001</v>
      </c>
      <c r="H468" s="114">
        <v>1</v>
      </c>
      <c r="I468">
        <v>10001</v>
      </c>
      <c r="J468">
        <v>999999</v>
      </c>
      <c r="K468" t="s">
        <v>3117</v>
      </c>
      <c r="L468" t="s">
        <v>3112</v>
      </c>
      <c r="M468" t="s">
        <v>4235</v>
      </c>
    </row>
    <row r="469" spans="1:13">
      <c r="A469" t="s">
        <v>4750</v>
      </c>
      <c r="B469" t="str">
        <f t="shared" si="14"/>
        <v>min03-P10</v>
      </c>
      <c r="C469" t="str">
        <f t="shared" si="15"/>
        <v>min03-P10-R7_INDUSTRIAS SALGARI S.A.S</v>
      </c>
      <c r="D469" s="27" t="s">
        <v>3543</v>
      </c>
      <c r="E469" t="s">
        <v>3098</v>
      </c>
      <c r="F469" t="s">
        <v>190</v>
      </c>
      <c r="G469" s="58">
        <v>134415.63</v>
      </c>
      <c r="H469" s="114">
        <v>1</v>
      </c>
      <c r="I469">
        <v>1</v>
      </c>
      <c r="J469">
        <v>3000</v>
      </c>
      <c r="K469" t="s">
        <v>3117</v>
      </c>
      <c r="L469" t="s">
        <v>3112</v>
      </c>
      <c r="M469" t="s">
        <v>4235</v>
      </c>
    </row>
    <row r="470" spans="1:13">
      <c r="A470" t="s">
        <v>4751</v>
      </c>
      <c r="B470" t="str">
        <f t="shared" si="14"/>
        <v>min03-P10</v>
      </c>
      <c r="C470" t="str">
        <f t="shared" si="15"/>
        <v>min03-P10-R7_INDUSTRIAS SALGARI S.A.S</v>
      </c>
      <c r="D470" s="27" t="s">
        <v>3543</v>
      </c>
      <c r="E470" t="s">
        <v>3098</v>
      </c>
      <c r="F470" t="s">
        <v>190</v>
      </c>
      <c r="G470" s="58">
        <v>129297.60000000001</v>
      </c>
      <c r="H470" s="114">
        <v>1</v>
      </c>
      <c r="I470">
        <v>3001</v>
      </c>
      <c r="J470">
        <v>10000</v>
      </c>
      <c r="K470" t="s">
        <v>3117</v>
      </c>
      <c r="L470" t="s">
        <v>3112</v>
      </c>
      <c r="M470" t="s">
        <v>4235</v>
      </c>
    </row>
    <row r="471" spans="1:13">
      <c r="A471" t="s">
        <v>4752</v>
      </c>
      <c r="B471" t="str">
        <f t="shared" si="14"/>
        <v>min03-P10</v>
      </c>
      <c r="C471" t="str">
        <f t="shared" si="15"/>
        <v>min03-P10-R7_INDUSTRIAS SALGARI S.A.S</v>
      </c>
      <c r="D471" s="27" t="s">
        <v>3543</v>
      </c>
      <c r="E471" t="s">
        <v>3098</v>
      </c>
      <c r="F471" t="s">
        <v>190</v>
      </c>
      <c r="G471" s="58">
        <v>124179.57</v>
      </c>
      <c r="H471" s="114">
        <v>1</v>
      </c>
      <c r="I471">
        <v>10001</v>
      </c>
      <c r="J471">
        <v>999999</v>
      </c>
      <c r="K471" t="s">
        <v>3117</v>
      </c>
      <c r="L471" t="s">
        <v>3112</v>
      </c>
      <c r="M471" t="s">
        <v>4235</v>
      </c>
    </row>
    <row r="472" spans="1:13">
      <c r="A472" t="s">
        <v>4753</v>
      </c>
      <c r="B472" t="str">
        <f t="shared" si="14"/>
        <v>min03-P10</v>
      </c>
      <c r="C472" t="str">
        <f t="shared" si="15"/>
        <v>min03-P10-R7_MILITARY INDUSTRIES SAS</v>
      </c>
      <c r="D472" s="27" t="s">
        <v>3543</v>
      </c>
      <c r="E472" t="s">
        <v>1852</v>
      </c>
      <c r="F472" t="s">
        <v>190</v>
      </c>
      <c r="G472" s="58">
        <v>148153.5</v>
      </c>
      <c r="H472" s="114">
        <v>1</v>
      </c>
      <c r="I472">
        <v>1</v>
      </c>
      <c r="J472">
        <v>3000</v>
      </c>
      <c r="K472" t="s">
        <v>3117</v>
      </c>
      <c r="L472" t="s">
        <v>3112</v>
      </c>
      <c r="M472" t="s">
        <v>4235</v>
      </c>
    </row>
    <row r="473" spans="1:13">
      <c r="A473" t="s">
        <v>4754</v>
      </c>
      <c r="B473" t="str">
        <f t="shared" si="14"/>
        <v>min03-P10</v>
      </c>
      <c r="C473" t="str">
        <f t="shared" si="15"/>
        <v>min03-P10-R7_MILITARY INDUSTRIES SAS</v>
      </c>
      <c r="D473" s="27" t="s">
        <v>3543</v>
      </c>
      <c r="E473" t="s">
        <v>1852</v>
      </c>
      <c r="F473" t="s">
        <v>190</v>
      </c>
      <c r="G473" s="58">
        <v>145459.79999999999</v>
      </c>
      <c r="H473" s="114">
        <v>1</v>
      </c>
      <c r="I473">
        <v>3001</v>
      </c>
      <c r="J473">
        <v>10000</v>
      </c>
      <c r="K473" t="s">
        <v>3117</v>
      </c>
      <c r="L473" t="s">
        <v>3112</v>
      </c>
      <c r="M473" t="s">
        <v>4235</v>
      </c>
    </row>
    <row r="474" spans="1:13">
      <c r="A474" t="s">
        <v>4755</v>
      </c>
      <c r="B474" t="str">
        <f t="shared" si="14"/>
        <v>min03-P10</v>
      </c>
      <c r="C474" t="str">
        <f t="shared" si="15"/>
        <v>min03-P10-R7_MILITARY INDUSTRIES SAS</v>
      </c>
      <c r="D474" s="27" t="s">
        <v>3543</v>
      </c>
      <c r="E474" t="s">
        <v>1852</v>
      </c>
      <c r="F474" t="s">
        <v>190</v>
      </c>
      <c r="G474" s="58">
        <v>142766.1</v>
      </c>
      <c r="H474" s="114">
        <v>1</v>
      </c>
      <c r="I474">
        <v>10001</v>
      </c>
      <c r="J474">
        <v>999999</v>
      </c>
      <c r="K474" t="s">
        <v>3117</v>
      </c>
      <c r="L474" t="s">
        <v>3112</v>
      </c>
      <c r="M474" t="s">
        <v>4235</v>
      </c>
    </row>
    <row r="475" spans="1:13">
      <c r="A475" t="s">
        <v>4756</v>
      </c>
      <c r="B475" t="str">
        <f t="shared" si="14"/>
        <v>min03-P10</v>
      </c>
      <c r="C475" t="str">
        <f t="shared" si="15"/>
        <v>min03-P10-R7_INVERSIONES SARHEM DE COLOMBIA S.A.S.</v>
      </c>
      <c r="D475" s="27" t="s">
        <v>3543</v>
      </c>
      <c r="E475" t="s">
        <v>4168</v>
      </c>
      <c r="F475" t="s">
        <v>190</v>
      </c>
      <c r="G475" s="58">
        <v>161622</v>
      </c>
      <c r="H475" s="114">
        <v>1</v>
      </c>
      <c r="I475">
        <v>1</v>
      </c>
      <c r="J475">
        <v>3000</v>
      </c>
      <c r="K475" t="s">
        <v>3117</v>
      </c>
      <c r="L475" t="s">
        <v>3112</v>
      </c>
      <c r="M475" t="s">
        <v>4235</v>
      </c>
    </row>
    <row r="476" spans="1:13">
      <c r="A476" t="s">
        <v>4757</v>
      </c>
      <c r="B476" t="str">
        <f t="shared" si="14"/>
        <v>min03-P10</v>
      </c>
      <c r="C476" t="str">
        <f t="shared" si="15"/>
        <v>min03-P10-R7_INVERSIONES SARHEM DE COLOMBIA S.A.S.</v>
      </c>
      <c r="D476" s="27" t="s">
        <v>3543</v>
      </c>
      <c r="E476" t="s">
        <v>4168</v>
      </c>
      <c r="F476" t="s">
        <v>190</v>
      </c>
      <c r="G476" s="58">
        <v>158928.29999999999</v>
      </c>
      <c r="H476" s="114">
        <v>1</v>
      </c>
      <c r="I476">
        <v>3001</v>
      </c>
      <c r="J476">
        <v>10000</v>
      </c>
      <c r="K476" t="s">
        <v>3117</v>
      </c>
      <c r="L476" t="s">
        <v>3112</v>
      </c>
      <c r="M476" t="s">
        <v>4235</v>
      </c>
    </row>
    <row r="477" spans="1:13">
      <c r="A477" t="s">
        <v>4758</v>
      </c>
      <c r="B477" t="str">
        <f t="shared" si="14"/>
        <v>min03-P10</v>
      </c>
      <c r="C477" t="str">
        <f t="shared" si="15"/>
        <v>min03-P10-R7_INVERSIONES SARHEM DE COLOMBIA S.A.S.</v>
      </c>
      <c r="D477" s="27" t="s">
        <v>3543</v>
      </c>
      <c r="E477" t="s">
        <v>4168</v>
      </c>
      <c r="F477" t="s">
        <v>190</v>
      </c>
      <c r="G477" s="58">
        <v>156234.6</v>
      </c>
      <c r="H477" s="114">
        <v>1</v>
      </c>
      <c r="I477">
        <v>10001</v>
      </c>
      <c r="J477">
        <v>999999</v>
      </c>
      <c r="K477" t="s">
        <v>3117</v>
      </c>
      <c r="L477" t="s">
        <v>3112</v>
      </c>
      <c r="M477" t="s">
        <v>4235</v>
      </c>
    </row>
    <row r="478" spans="1:13">
      <c r="A478" t="s">
        <v>4759</v>
      </c>
      <c r="B478" t="str">
        <f t="shared" si="14"/>
        <v>min03-P10</v>
      </c>
      <c r="C478" t="str">
        <f t="shared" si="15"/>
        <v>min03-P10-R7_UNIÓN TEMPORAL FABRICATO – CAPITEX</v>
      </c>
      <c r="D478" s="27" t="s">
        <v>3543</v>
      </c>
      <c r="E478" t="s">
        <v>4189</v>
      </c>
      <c r="F478" t="s">
        <v>190</v>
      </c>
      <c r="G478" s="58">
        <v>101013.75</v>
      </c>
      <c r="H478" s="114">
        <v>1</v>
      </c>
      <c r="I478">
        <v>1</v>
      </c>
      <c r="J478">
        <v>3000</v>
      </c>
      <c r="K478" t="s">
        <v>3117</v>
      </c>
      <c r="L478" t="s">
        <v>3112</v>
      </c>
      <c r="M478" t="s">
        <v>4235</v>
      </c>
    </row>
    <row r="479" spans="1:13">
      <c r="A479" t="s">
        <v>4760</v>
      </c>
      <c r="B479" t="str">
        <f t="shared" si="14"/>
        <v>min03-P10</v>
      </c>
      <c r="C479" t="str">
        <f t="shared" si="15"/>
        <v>min03-P10-R7_UNIÓN TEMPORAL FABRICATO – CAPITEX</v>
      </c>
      <c r="D479" s="27" t="s">
        <v>3543</v>
      </c>
      <c r="E479" t="s">
        <v>4189</v>
      </c>
      <c r="F479" t="s">
        <v>190</v>
      </c>
      <c r="G479" s="58">
        <v>98320.05</v>
      </c>
      <c r="H479" s="114">
        <v>1</v>
      </c>
      <c r="I479">
        <v>3001</v>
      </c>
      <c r="J479">
        <v>10000</v>
      </c>
      <c r="K479" t="s">
        <v>3117</v>
      </c>
      <c r="L479" t="s">
        <v>3112</v>
      </c>
      <c r="M479" t="s">
        <v>4235</v>
      </c>
    </row>
    <row r="480" spans="1:13">
      <c r="A480" t="s">
        <v>4761</v>
      </c>
      <c r="B480" t="str">
        <f t="shared" si="14"/>
        <v>min03-P10</v>
      </c>
      <c r="C480" t="str">
        <f t="shared" si="15"/>
        <v>min03-P10-R7_UNIÓN TEMPORAL FABRICATO – CAPITEX</v>
      </c>
      <c r="D480" s="27" t="s">
        <v>3543</v>
      </c>
      <c r="E480" t="s">
        <v>4189</v>
      </c>
      <c r="F480" t="s">
        <v>190</v>
      </c>
      <c r="G480" s="58">
        <v>95626.35</v>
      </c>
      <c r="H480" s="114">
        <v>1</v>
      </c>
      <c r="I480">
        <v>10001</v>
      </c>
      <c r="J480">
        <v>999999</v>
      </c>
      <c r="K480" t="s">
        <v>3117</v>
      </c>
      <c r="L480" t="s">
        <v>3112</v>
      </c>
      <c r="M480" t="s">
        <v>4235</v>
      </c>
    </row>
    <row r="481" spans="1:13">
      <c r="A481" t="s">
        <v>4762</v>
      </c>
      <c r="B481" t="str">
        <f t="shared" si="14"/>
        <v>min03-P11</v>
      </c>
      <c r="C481" t="str">
        <f t="shared" si="15"/>
        <v>min03-P11-R1_YUBARTA S.A.S.</v>
      </c>
      <c r="D481" s="27" t="s">
        <v>3544</v>
      </c>
      <c r="E481" t="s">
        <v>4162</v>
      </c>
      <c r="F481" t="s">
        <v>190</v>
      </c>
      <c r="G481" s="58">
        <v>226270.8</v>
      </c>
      <c r="H481" s="114">
        <v>1</v>
      </c>
      <c r="I481">
        <v>1</v>
      </c>
      <c r="J481">
        <v>3000</v>
      </c>
      <c r="K481" t="s">
        <v>3117</v>
      </c>
      <c r="L481" t="s">
        <v>3108</v>
      </c>
      <c r="M481" t="s">
        <v>4236</v>
      </c>
    </row>
    <row r="482" spans="1:13">
      <c r="A482" t="s">
        <v>4763</v>
      </c>
      <c r="B482" t="str">
        <f t="shared" si="14"/>
        <v>min03-P11</v>
      </c>
      <c r="C482" t="str">
        <f t="shared" si="15"/>
        <v>min03-P11-R1_YUBARTA S.A.S.</v>
      </c>
      <c r="D482" s="27" t="s">
        <v>3544</v>
      </c>
      <c r="E482" t="s">
        <v>4162</v>
      </c>
      <c r="F482" t="s">
        <v>190</v>
      </c>
      <c r="G482" s="58">
        <v>222230.25</v>
      </c>
      <c r="H482" s="114">
        <v>1</v>
      </c>
      <c r="I482">
        <v>3001</v>
      </c>
      <c r="J482">
        <v>10000</v>
      </c>
      <c r="K482" t="s">
        <v>3117</v>
      </c>
      <c r="L482" t="s">
        <v>3108</v>
      </c>
      <c r="M482" t="s">
        <v>4236</v>
      </c>
    </row>
    <row r="483" spans="1:13">
      <c r="A483" t="s">
        <v>4764</v>
      </c>
      <c r="B483" t="str">
        <f t="shared" si="14"/>
        <v>min03-P11</v>
      </c>
      <c r="C483" t="str">
        <f t="shared" si="15"/>
        <v>min03-P11-R1_YUBARTA S.A.S.</v>
      </c>
      <c r="D483" s="27" t="s">
        <v>3544</v>
      </c>
      <c r="E483" t="s">
        <v>4162</v>
      </c>
      <c r="F483" t="s">
        <v>190</v>
      </c>
      <c r="G483" s="58">
        <v>218189.7</v>
      </c>
      <c r="H483" s="114">
        <v>1</v>
      </c>
      <c r="I483">
        <v>10001</v>
      </c>
      <c r="J483">
        <v>999999</v>
      </c>
      <c r="K483" t="s">
        <v>3117</v>
      </c>
      <c r="L483" t="s">
        <v>3108</v>
      </c>
      <c r="M483" t="s">
        <v>4236</v>
      </c>
    </row>
    <row r="484" spans="1:13">
      <c r="A484" t="s">
        <v>4765</v>
      </c>
      <c r="B484" t="str">
        <f t="shared" si="14"/>
        <v>min03-P11</v>
      </c>
      <c r="C484" t="str">
        <f t="shared" si="15"/>
        <v>min03-P11-R1_UT MARSAM INTE RAMERICANA</v>
      </c>
      <c r="D484" s="27" t="s">
        <v>3544</v>
      </c>
      <c r="E484" t="s">
        <v>4160</v>
      </c>
      <c r="F484" t="s">
        <v>190</v>
      </c>
      <c r="G484" s="58">
        <v>175090.5</v>
      </c>
      <c r="H484" s="114">
        <v>1</v>
      </c>
      <c r="I484">
        <v>1</v>
      </c>
      <c r="J484">
        <v>3000</v>
      </c>
      <c r="K484" t="s">
        <v>3117</v>
      </c>
      <c r="L484" t="s">
        <v>3108</v>
      </c>
      <c r="M484" t="s">
        <v>4236</v>
      </c>
    </row>
    <row r="485" spans="1:13">
      <c r="A485" t="s">
        <v>4766</v>
      </c>
      <c r="B485" t="str">
        <f t="shared" si="14"/>
        <v>min03-P11</v>
      </c>
      <c r="C485" t="str">
        <f t="shared" si="15"/>
        <v>min03-P11-R1_UT MARSAM INTE RAMERICANA</v>
      </c>
      <c r="D485" s="27" t="s">
        <v>3544</v>
      </c>
      <c r="E485" t="s">
        <v>4160</v>
      </c>
      <c r="F485" t="s">
        <v>190</v>
      </c>
      <c r="G485" s="58">
        <v>173339.595</v>
      </c>
      <c r="H485" s="114">
        <v>1</v>
      </c>
      <c r="I485">
        <v>3001</v>
      </c>
      <c r="J485">
        <v>10000</v>
      </c>
      <c r="K485" t="s">
        <v>3117</v>
      </c>
      <c r="L485" t="s">
        <v>3108</v>
      </c>
      <c r="M485" t="s">
        <v>4236</v>
      </c>
    </row>
    <row r="486" spans="1:13">
      <c r="A486" t="s">
        <v>4767</v>
      </c>
      <c r="B486" t="str">
        <f t="shared" si="14"/>
        <v>min03-P11</v>
      </c>
      <c r="C486" t="str">
        <f t="shared" si="15"/>
        <v>min03-P11-R1_UT MARSAM INTE RAMERICANA</v>
      </c>
      <c r="D486" s="27" t="s">
        <v>3544</v>
      </c>
      <c r="E486" t="s">
        <v>4160</v>
      </c>
      <c r="F486" t="s">
        <v>190</v>
      </c>
      <c r="G486" s="58">
        <v>171588.69</v>
      </c>
      <c r="H486" s="114">
        <v>1</v>
      </c>
      <c r="I486">
        <v>10001</v>
      </c>
      <c r="J486">
        <v>999999</v>
      </c>
      <c r="K486" t="s">
        <v>3117</v>
      </c>
      <c r="L486" t="s">
        <v>3108</v>
      </c>
      <c r="M486" t="s">
        <v>4236</v>
      </c>
    </row>
    <row r="487" spans="1:13">
      <c r="A487" t="s">
        <v>4768</v>
      </c>
      <c r="B487" t="str">
        <f t="shared" si="14"/>
        <v>min03-P11</v>
      </c>
      <c r="C487" t="str">
        <f t="shared" si="15"/>
        <v>min03-P11-R2_UT MARSAM INTE RAMERICANA</v>
      </c>
      <c r="D487" s="27" t="s">
        <v>3545</v>
      </c>
      <c r="E487" t="s">
        <v>4160</v>
      </c>
      <c r="F487" t="s">
        <v>190</v>
      </c>
      <c r="G487" s="58">
        <v>192599.55</v>
      </c>
      <c r="H487" s="114">
        <v>1</v>
      </c>
      <c r="I487">
        <v>1</v>
      </c>
      <c r="J487">
        <v>3000</v>
      </c>
      <c r="K487" t="s">
        <v>3117</v>
      </c>
      <c r="L487" t="s">
        <v>3114</v>
      </c>
      <c r="M487" t="s">
        <v>4236</v>
      </c>
    </row>
    <row r="488" spans="1:13">
      <c r="A488" t="s">
        <v>4769</v>
      </c>
      <c r="B488" t="str">
        <f t="shared" si="14"/>
        <v>min03-P11</v>
      </c>
      <c r="C488" t="str">
        <f t="shared" si="15"/>
        <v>min03-P11-R2_UT MARSAM INTE RAMERICANA</v>
      </c>
      <c r="D488" s="27" t="s">
        <v>3545</v>
      </c>
      <c r="E488" t="s">
        <v>4160</v>
      </c>
      <c r="F488" t="s">
        <v>190</v>
      </c>
      <c r="G488" s="58">
        <v>190673.5545</v>
      </c>
      <c r="H488" s="114">
        <v>1</v>
      </c>
      <c r="I488">
        <v>3001</v>
      </c>
      <c r="J488">
        <v>10000</v>
      </c>
      <c r="K488" t="s">
        <v>3117</v>
      </c>
      <c r="L488" t="s">
        <v>3114</v>
      </c>
      <c r="M488" t="s">
        <v>4236</v>
      </c>
    </row>
    <row r="489" spans="1:13">
      <c r="A489" t="s">
        <v>4770</v>
      </c>
      <c r="B489" t="str">
        <f t="shared" si="14"/>
        <v>min03-P11</v>
      </c>
      <c r="C489" t="str">
        <f t="shared" si="15"/>
        <v>min03-P11-R2_UT MARSAM INTE RAMERICANA</v>
      </c>
      <c r="D489" s="27" t="s">
        <v>3545</v>
      </c>
      <c r="E489" t="s">
        <v>4160</v>
      </c>
      <c r="F489" t="s">
        <v>190</v>
      </c>
      <c r="G489" s="58">
        <v>188747.55899999998</v>
      </c>
      <c r="H489" s="114">
        <v>1</v>
      </c>
      <c r="I489">
        <v>10001</v>
      </c>
      <c r="J489">
        <v>999999</v>
      </c>
      <c r="K489" t="s">
        <v>3117</v>
      </c>
      <c r="L489" t="s">
        <v>3114</v>
      </c>
      <c r="M489" t="s">
        <v>4236</v>
      </c>
    </row>
    <row r="490" spans="1:13">
      <c r="A490" t="s">
        <v>4771</v>
      </c>
      <c r="B490" t="str">
        <f t="shared" si="14"/>
        <v>min03-P11</v>
      </c>
      <c r="C490" t="str">
        <f t="shared" si="15"/>
        <v>min03-P11-R3_YUBARTA S.A.S.</v>
      </c>
      <c r="D490" s="27" t="s">
        <v>3546</v>
      </c>
      <c r="E490" t="s">
        <v>4162</v>
      </c>
      <c r="F490" t="s">
        <v>190</v>
      </c>
      <c r="G490" s="58">
        <v>226270.8</v>
      </c>
      <c r="H490" s="114">
        <v>1</v>
      </c>
      <c r="I490">
        <v>1</v>
      </c>
      <c r="J490">
        <v>3000</v>
      </c>
      <c r="K490" t="s">
        <v>3117</v>
      </c>
      <c r="L490" t="s">
        <v>3109</v>
      </c>
      <c r="M490" t="s">
        <v>4236</v>
      </c>
    </row>
    <row r="491" spans="1:13">
      <c r="A491" t="s">
        <v>4772</v>
      </c>
      <c r="B491" t="str">
        <f t="shared" si="14"/>
        <v>min03-P11</v>
      </c>
      <c r="C491" t="str">
        <f t="shared" si="15"/>
        <v>min03-P11-R3_YUBARTA S.A.S.</v>
      </c>
      <c r="D491" s="27" t="s">
        <v>3546</v>
      </c>
      <c r="E491" t="s">
        <v>4162</v>
      </c>
      <c r="F491" t="s">
        <v>190</v>
      </c>
      <c r="G491" s="58">
        <v>222230.25</v>
      </c>
      <c r="H491" s="114">
        <v>1</v>
      </c>
      <c r="I491">
        <v>3001</v>
      </c>
      <c r="J491">
        <v>10000</v>
      </c>
      <c r="K491" t="s">
        <v>3117</v>
      </c>
      <c r="L491" t="s">
        <v>3109</v>
      </c>
      <c r="M491" t="s">
        <v>4236</v>
      </c>
    </row>
    <row r="492" spans="1:13">
      <c r="A492" t="s">
        <v>4773</v>
      </c>
      <c r="B492" t="str">
        <f t="shared" si="14"/>
        <v>min03-P11</v>
      </c>
      <c r="C492" t="str">
        <f t="shared" si="15"/>
        <v>min03-P11-R3_YUBARTA S.A.S.</v>
      </c>
      <c r="D492" s="27" t="s">
        <v>3546</v>
      </c>
      <c r="E492" t="s">
        <v>4162</v>
      </c>
      <c r="F492" t="s">
        <v>190</v>
      </c>
      <c r="G492" s="58">
        <v>218189.7</v>
      </c>
      <c r="H492" s="114">
        <v>1</v>
      </c>
      <c r="I492">
        <v>10001</v>
      </c>
      <c r="J492">
        <v>999999</v>
      </c>
      <c r="K492" t="s">
        <v>3117</v>
      </c>
      <c r="L492" t="s">
        <v>3109</v>
      </c>
      <c r="M492" t="s">
        <v>4236</v>
      </c>
    </row>
    <row r="493" spans="1:13">
      <c r="A493" t="s">
        <v>4774</v>
      </c>
      <c r="B493" t="str">
        <f t="shared" si="14"/>
        <v>min03-P11</v>
      </c>
      <c r="C493" t="str">
        <f t="shared" si="15"/>
        <v>min03-P11-R3_UT MARSAM INTE RAMERICANA</v>
      </c>
      <c r="D493" s="27" t="s">
        <v>3546</v>
      </c>
      <c r="E493" t="s">
        <v>4160</v>
      </c>
      <c r="F493" t="s">
        <v>190</v>
      </c>
      <c r="G493" s="58">
        <v>175090.5</v>
      </c>
      <c r="H493" s="114">
        <v>1</v>
      </c>
      <c r="I493">
        <v>1</v>
      </c>
      <c r="J493">
        <v>3000</v>
      </c>
      <c r="K493" t="s">
        <v>3117</v>
      </c>
      <c r="L493" t="s">
        <v>3109</v>
      </c>
      <c r="M493" t="s">
        <v>4236</v>
      </c>
    </row>
    <row r="494" spans="1:13">
      <c r="A494" t="s">
        <v>4775</v>
      </c>
      <c r="B494" t="str">
        <f t="shared" si="14"/>
        <v>min03-P11</v>
      </c>
      <c r="C494" t="str">
        <f t="shared" si="15"/>
        <v>min03-P11-R3_UT MARSAM INTE RAMERICANA</v>
      </c>
      <c r="D494" s="27" t="s">
        <v>3546</v>
      </c>
      <c r="E494" t="s">
        <v>4160</v>
      </c>
      <c r="F494" t="s">
        <v>190</v>
      </c>
      <c r="G494" s="58">
        <v>173339.595</v>
      </c>
      <c r="H494" s="114">
        <v>1</v>
      </c>
      <c r="I494">
        <v>3001</v>
      </c>
      <c r="J494">
        <v>10000</v>
      </c>
      <c r="K494" t="s">
        <v>3117</v>
      </c>
      <c r="L494" t="s">
        <v>3109</v>
      </c>
      <c r="M494" t="s">
        <v>4236</v>
      </c>
    </row>
    <row r="495" spans="1:13">
      <c r="A495" t="s">
        <v>4776</v>
      </c>
      <c r="B495" t="str">
        <f t="shared" si="14"/>
        <v>min03-P11</v>
      </c>
      <c r="C495" t="str">
        <f t="shared" si="15"/>
        <v>min03-P11-R3_UT MARSAM INTE RAMERICANA</v>
      </c>
      <c r="D495" s="27" t="s">
        <v>3546</v>
      </c>
      <c r="E495" t="s">
        <v>4160</v>
      </c>
      <c r="F495" t="s">
        <v>190</v>
      </c>
      <c r="G495" s="58">
        <v>171588.69</v>
      </c>
      <c r="H495" s="114">
        <v>1</v>
      </c>
      <c r="I495">
        <v>10001</v>
      </c>
      <c r="J495">
        <v>999999</v>
      </c>
      <c r="K495" t="s">
        <v>3117</v>
      </c>
      <c r="L495" t="s">
        <v>3109</v>
      </c>
      <c r="M495" t="s">
        <v>4236</v>
      </c>
    </row>
    <row r="496" spans="1:13">
      <c r="A496" t="s">
        <v>4777</v>
      </c>
      <c r="B496" t="str">
        <f t="shared" si="14"/>
        <v>min03-P11</v>
      </c>
      <c r="C496" t="str">
        <f t="shared" si="15"/>
        <v>min03-P11-R4_UT DOTACIONES E INTENDENCIA JP 2024</v>
      </c>
      <c r="D496" s="27" t="s">
        <v>3547</v>
      </c>
      <c r="E496" t="s">
        <v>3096</v>
      </c>
      <c r="F496" t="s">
        <v>190</v>
      </c>
      <c r="G496" s="58">
        <v>147430.24155000001</v>
      </c>
      <c r="H496" s="114">
        <v>1</v>
      </c>
      <c r="I496">
        <v>1</v>
      </c>
      <c r="J496">
        <v>3000</v>
      </c>
      <c r="K496" t="s">
        <v>3117</v>
      </c>
      <c r="L496" t="s">
        <v>3113</v>
      </c>
      <c r="M496" t="s">
        <v>4236</v>
      </c>
    </row>
    <row r="497" spans="1:13">
      <c r="A497" t="s">
        <v>4778</v>
      </c>
      <c r="B497" t="str">
        <f t="shared" si="14"/>
        <v>min03-P11</v>
      </c>
      <c r="C497" t="str">
        <f t="shared" si="15"/>
        <v>min03-P11-R4_UT DOTACIONES E INTENDENCIA JP 2024</v>
      </c>
      <c r="D497" s="27" t="s">
        <v>3547</v>
      </c>
      <c r="E497" t="s">
        <v>3096</v>
      </c>
      <c r="F497" t="s">
        <v>190</v>
      </c>
      <c r="G497" s="58">
        <v>145218.71385</v>
      </c>
      <c r="H497" s="114">
        <v>1</v>
      </c>
      <c r="I497">
        <v>3001</v>
      </c>
      <c r="J497">
        <v>10000</v>
      </c>
      <c r="K497" t="s">
        <v>3117</v>
      </c>
      <c r="L497" t="s">
        <v>3113</v>
      </c>
      <c r="M497" t="s">
        <v>4236</v>
      </c>
    </row>
    <row r="498" spans="1:13">
      <c r="A498" t="s">
        <v>4779</v>
      </c>
      <c r="B498" t="str">
        <f t="shared" si="14"/>
        <v>min03-P11</v>
      </c>
      <c r="C498" t="str">
        <f t="shared" si="15"/>
        <v>min03-P11-R4_UT DOTACIONES E INTENDENCIA JP 2024</v>
      </c>
      <c r="D498" s="27" t="s">
        <v>3547</v>
      </c>
      <c r="E498" t="s">
        <v>3096</v>
      </c>
      <c r="F498" t="s">
        <v>190</v>
      </c>
      <c r="G498" s="58">
        <v>143007.18615000002</v>
      </c>
      <c r="H498" s="114">
        <v>1</v>
      </c>
      <c r="I498">
        <v>10001</v>
      </c>
      <c r="J498">
        <v>999999</v>
      </c>
      <c r="K498" t="s">
        <v>3117</v>
      </c>
      <c r="L498" t="s">
        <v>3113</v>
      </c>
      <c r="M498" t="s">
        <v>4236</v>
      </c>
    </row>
    <row r="499" spans="1:13">
      <c r="A499" t="s">
        <v>4780</v>
      </c>
      <c r="B499" t="str">
        <f t="shared" si="14"/>
        <v>min03-P11</v>
      </c>
      <c r="C499" t="str">
        <f t="shared" si="15"/>
        <v>min03-P11-R5_CONSORCIO LOGISTIC PLUS</v>
      </c>
      <c r="D499" s="27" t="s">
        <v>3548</v>
      </c>
      <c r="E499" t="s">
        <v>3099</v>
      </c>
      <c r="F499" t="s">
        <v>190</v>
      </c>
      <c r="G499" s="58">
        <v>232157.88134999998</v>
      </c>
      <c r="H499" s="114">
        <v>1</v>
      </c>
      <c r="I499">
        <v>1</v>
      </c>
      <c r="J499">
        <v>3000</v>
      </c>
      <c r="K499" t="s">
        <v>3117</v>
      </c>
      <c r="L499" t="s">
        <v>3110</v>
      </c>
      <c r="M499" t="s">
        <v>4236</v>
      </c>
    </row>
    <row r="500" spans="1:13">
      <c r="A500" t="s">
        <v>4781</v>
      </c>
      <c r="B500" t="str">
        <f t="shared" si="14"/>
        <v>min03-P11</v>
      </c>
      <c r="C500" t="str">
        <f t="shared" si="15"/>
        <v>min03-P11-R5_CONSORCIO LOGISTIC PLUS</v>
      </c>
      <c r="D500" s="27" t="s">
        <v>3548</v>
      </c>
      <c r="E500" t="s">
        <v>3099</v>
      </c>
      <c r="F500" t="s">
        <v>190</v>
      </c>
      <c r="G500" s="58">
        <v>228906.58545000001</v>
      </c>
      <c r="H500" s="114">
        <v>1</v>
      </c>
      <c r="I500">
        <v>3001</v>
      </c>
      <c r="J500">
        <v>10000</v>
      </c>
      <c r="K500" t="s">
        <v>3117</v>
      </c>
      <c r="L500" t="s">
        <v>3110</v>
      </c>
      <c r="M500" t="s">
        <v>4236</v>
      </c>
    </row>
    <row r="501" spans="1:13">
      <c r="A501" t="s">
        <v>4782</v>
      </c>
      <c r="B501" t="str">
        <f t="shared" si="14"/>
        <v>min03-P11</v>
      </c>
      <c r="C501" t="str">
        <f t="shared" si="15"/>
        <v>min03-P11-R5_CONSORCIO LOGISTIC PLUS</v>
      </c>
      <c r="D501" s="27" t="s">
        <v>3548</v>
      </c>
      <c r="E501" t="s">
        <v>3099</v>
      </c>
      <c r="F501" t="s">
        <v>190</v>
      </c>
      <c r="G501" s="58">
        <v>226352.95785000001</v>
      </c>
      <c r="H501" s="114">
        <v>1</v>
      </c>
      <c r="I501">
        <v>10001</v>
      </c>
      <c r="J501">
        <v>999999</v>
      </c>
      <c r="K501" t="s">
        <v>3117</v>
      </c>
      <c r="L501" t="s">
        <v>3110</v>
      </c>
      <c r="M501" t="s">
        <v>4236</v>
      </c>
    </row>
    <row r="502" spans="1:13">
      <c r="A502" t="s">
        <v>4783</v>
      </c>
      <c r="B502" t="str">
        <f t="shared" si="14"/>
        <v>min03-P11</v>
      </c>
      <c r="C502" t="str">
        <f t="shared" si="15"/>
        <v>min03-P11-R5_YUBARTA S.A.S.</v>
      </c>
      <c r="D502" s="27" t="s">
        <v>3548</v>
      </c>
      <c r="E502" t="s">
        <v>4162</v>
      </c>
      <c r="F502" t="s">
        <v>190</v>
      </c>
      <c r="G502" s="58">
        <v>226270.8</v>
      </c>
      <c r="H502" s="114">
        <v>1</v>
      </c>
      <c r="I502">
        <v>1</v>
      </c>
      <c r="J502">
        <v>3000</v>
      </c>
      <c r="K502" t="s">
        <v>3117</v>
      </c>
      <c r="L502" t="s">
        <v>3110</v>
      </c>
      <c r="M502" t="s">
        <v>4236</v>
      </c>
    </row>
    <row r="503" spans="1:13">
      <c r="A503" t="s">
        <v>4784</v>
      </c>
      <c r="B503" t="str">
        <f t="shared" si="14"/>
        <v>min03-P11</v>
      </c>
      <c r="C503" t="str">
        <f t="shared" si="15"/>
        <v>min03-P11-R5_YUBARTA S.A.S.</v>
      </c>
      <c r="D503" s="27" t="s">
        <v>3548</v>
      </c>
      <c r="E503" t="s">
        <v>4162</v>
      </c>
      <c r="F503" t="s">
        <v>190</v>
      </c>
      <c r="G503" s="58">
        <v>222230.25</v>
      </c>
      <c r="H503" s="114">
        <v>1</v>
      </c>
      <c r="I503">
        <v>3001</v>
      </c>
      <c r="J503">
        <v>10000</v>
      </c>
      <c r="K503" t="s">
        <v>3117</v>
      </c>
      <c r="L503" t="s">
        <v>3110</v>
      </c>
      <c r="M503" t="s">
        <v>4236</v>
      </c>
    </row>
    <row r="504" spans="1:13">
      <c r="A504" t="s">
        <v>4785</v>
      </c>
      <c r="B504" t="str">
        <f t="shared" si="14"/>
        <v>min03-P11</v>
      </c>
      <c r="C504" t="str">
        <f t="shared" si="15"/>
        <v>min03-P11-R5_YUBARTA S.A.S.</v>
      </c>
      <c r="D504" s="27" t="s">
        <v>3548</v>
      </c>
      <c r="E504" t="s">
        <v>4162</v>
      </c>
      <c r="F504" t="s">
        <v>190</v>
      </c>
      <c r="G504" s="58">
        <v>218189.7</v>
      </c>
      <c r="H504" s="114">
        <v>1</v>
      </c>
      <c r="I504">
        <v>10001</v>
      </c>
      <c r="J504">
        <v>999999</v>
      </c>
      <c r="K504" t="s">
        <v>3117</v>
      </c>
      <c r="L504" t="s">
        <v>3110</v>
      </c>
      <c r="M504" t="s">
        <v>4236</v>
      </c>
    </row>
    <row r="505" spans="1:13">
      <c r="A505" t="s">
        <v>4786</v>
      </c>
      <c r="B505" t="str">
        <f t="shared" si="14"/>
        <v>min03-P11</v>
      </c>
      <c r="C505" t="str">
        <f t="shared" si="15"/>
        <v>min03-P11-R5_UT MARSAM INTE RAMERICANA</v>
      </c>
      <c r="D505" s="27" t="s">
        <v>3548</v>
      </c>
      <c r="E505" t="s">
        <v>4160</v>
      </c>
      <c r="F505" t="s">
        <v>190</v>
      </c>
      <c r="G505" s="58">
        <v>175090.5</v>
      </c>
      <c r="H505" s="114">
        <v>1</v>
      </c>
      <c r="I505">
        <v>1</v>
      </c>
      <c r="J505">
        <v>3000</v>
      </c>
      <c r="K505" t="s">
        <v>3117</v>
      </c>
      <c r="L505" t="s">
        <v>3110</v>
      </c>
      <c r="M505" t="s">
        <v>4236</v>
      </c>
    </row>
    <row r="506" spans="1:13">
      <c r="A506" t="s">
        <v>4787</v>
      </c>
      <c r="B506" t="str">
        <f t="shared" si="14"/>
        <v>min03-P11</v>
      </c>
      <c r="C506" t="str">
        <f t="shared" si="15"/>
        <v>min03-P11-R5_UT MARSAM INTE RAMERICANA</v>
      </c>
      <c r="D506" s="27" t="s">
        <v>3548</v>
      </c>
      <c r="E506" t="s">
        <v>4160</v>
      </c>
      <c r="F506" t="s">
        <v>190</v>
      </c>
      <c r="G506" s="58">
        <v>173339.595</v>
      </c>
      <c r="H506" s="114">
        <v>1</v>
      </c>
      <c r="I506">
        <v>3001</v>
      </c>
      <c r="J506">
        <v>10000</v>
      </c>
      <c r="K506" t="s">
        <v>3117</v>
      </c>
      <c r="L506" t="s">
        <v>3110</v>
      </c>
      <c r="M506" t="s">
        <v>4236</v>
      </c>
    </row>
    <row r="507" spans="1:13">
      <c r="A507" t="s">
        <v>4788</v>
      </c>
      <c r="B507" t="str">
        <f t="shared" si="14"/>
        <v>min03-P11</v>
      </c>
      <c r="C507" t="str">
        <f t="shared" si="15"/>
        <v>min03-P11-R5_UT MARSAM INTE RAMERICANA</v>
      </c>
      <c r="D507" s="27" t="s">
        <v>3548</v>
      </c>
      <c r="E507" t="s">
        <v>4160</v>
      </c>
      <c r="F507" t="s">
        <v>190</v>
      </c>
      <c r="G507" s="58">
        <v>171588.69</v>
      </c>
      <c r="H507" s="114">
        <v>1</v>
      </c>
      <c r="I507">
        <v>10001</v>
      </c>
      <c r="J507">
        <v>999999</v>
      </c>
      <c r="K507" t="s">
        <v>3117</v>
      </c>
      <c r="L507" t="s">
        <v>3110</v>
      </c>
      <c r="M507" t="s">
        <v>4236</v>
      </c>
    </row>
    <row r="508" spans="1:13">
      <c r="A508" t="s">
        <v>4789</v>
      </c>
      <c r="B508" t="str">
        <f t="shared" si="14"/>
        <v>min03-P11</v>
      </c>
      <c r="C508" t="str">
        <f t="shared" si="15"/>
        <v>min03-P11-R6_CONSORCIO C2-2024</v>
      </c>
      <c r="D508" s="27" t="s">
        <v>3549</v>
      </c>
      <c r="E508" t="s">
        <v>4173</v>
      </c>
      <c r="F508" t="s">
        <v>190</v>
      </c>
      <c r="G508" s="58">
        <v>117175.95</v>
      </c>
      <c r="H508" s="114">
        <v>1</v>
      </c>
      <c r="I508">
        <v>1</v>
      </c>
      <c r="J508">
        <v>3000</v>
      </c>
      <c r="K508" t="s">
        <v>3117</v>
      </c>
      <c r="L508" t="s">
        <v>3111</v>
      </c>
      <c r="M508" t="s">
        <v>4236</v>
      </c>
    </row>
    <row r="509" spans="1:13">
      <c r="A509" t="s">
        <v>4790</v>
      </c>
      <c r="B509" t="str">
        <f t="shared" si="14"/>
        <v>min03-P11</v>
      </c>
      <c r="C509" t="str">
        <f t="shared" si="15"/>
        <v>min03-P11-R6_CONSORCIO C2-2024</v>
      </c>
      <c r="D509" s="27" t="s">
        <v>3549</v>
      </c>
      <c r="E509" t="s">
        <v>4173</v>
      </c>
      <c r="F509" t="s">
        <v>190</v>
      </c>
      <c r="G509" s="58">
        <v>116502.52499999999</v>
      </c>
      <c r="H509" s="114">
        <v>1</v>
      </c>
      <c r="I509">
        <v>3001</v>
      </c>
      <c r="J509">
        <v>10000</v>
      </c>
      <c r="K509" t="s">
        <v>3117</v>
      </c>
      <c r="L509" t="s">
        <v>3111</v>
      </c>
      <c r="M509" t="s">
        <v>4236</v>
      </c>
    </row>
    <row r="510" spans="1:13">
      <c r="A510" t="s">
        <v>4791</v>
      </c>
      <c r="B510" t="str">
        <f t="shared" si="14"/>
        <v>min03-P11</v>
      </c>
      <c r="C510" t="str">
        <f t="shared" si="15"/>
        <v>min03-P11-R6_CONSORCIO C2-2024</v>
      </c>
      <c r="D510" s="27" t="s">
        <v>3549</v>
      </c>
      <c r="E510" t="s">
        <v>4173</v>
      </c>
      <c r="F510" t="s">
        <v>190</v>
      </c>
      <c r="G510" s="58">
        <v>115829.1</v>
      </c>
      <c r="H510" s="114">
        <v>1</v>
      </c>
      <c r="I510">
        <v>10001</v>
      </c>
      <c r="J510">
        <v>999999</v>
      </c>
      <c r="K510" t="s">
        <v>3117</v>
      </c>
      <c r="L510" t="s">
        <v>3111</v>
      </c>
      <c r="M510" t="s">
        <v>4236</v>
      </c>
    </row>
    <row r="511" spans="1:13">
      <c r="A511" t="s">
        <v>4792</v>
      </c>
      <c r="B511" t="str">
        <f t="shared" si="14"/>
        <v>min03-P11</v>
      </c>
      <c r="C511" t="str">
        <f t="shared" si="15"/>
        <v>min03-P11-R6_CONSORCIO LOGISTIC PLUS</v>
      </c>
      <c r="D511" s="27" t="s">
        <v>3549</v>
      </c>
      <c r="E511" t="s">
        <v>3099</v>
      </c>
      <c r="F511" t="s">
        <v>190</v>
      </c>
      <c r="G511" s="58">
        <v>232157.88134999998</v>
      </c>
      <c r="H511" s="114">
        <v>1</v>
      </c>
      <c r="I511">
        <v>1</v>
      </c>
      <c r="J511">
        <v>3000</v>
      </c>
      <c r="K511" t="s">
        <v>3117</v>
      </c>
      <c r="L511" t="s">
        <v>3111</v>
      </c>
      <c r="M511" t="s">
        <v>4236</v>
      </c>
    </row>
    <row r="512" spans="1:13">
      <c r="A512" t="s">
        <v>4793</v>
      </c>
      <c r="B512" t="str">
        <f t="shared" si="14"/>
        <v>min03-P11</v>
      </c>
      <c r="C512" t="str">
        <f t="shared" si="15"/>
        <v>min03-P11-R6_CONSORCIO LOGISTIC PLUS</v>
      </c>
      <c r="D512" s="27" t="s">
        <v>3549</v>
      </c>
      <c r="E512" t="s">
        <v>3099</v>
      </c>
      <c r="F512" t="s">
        <v>190</v>
      </c>
      <c r="G512" s="58">
        <v>228906.58545000001</v>
      </c>
      <c r="H512" s="114">
        <v>1</v>
      </c>
      <c r="I512">
        <v>3001</v>
      </c>
      <c r="J512">
        <v>10000</v>
      </c>
      <c r="K512" t="s">
        <v>3117</v>
      </c>
      <c r="L512" t="s">
        <v>3111</v>
      </c>
      <c r="M512" t="s">
        <v>4236</v>
      </c>
    </row>
    <row r="513" spans="1:13">
      <c r="A513" t="s">
        <v>4794</v>
      </c>
      <c r="B513" t="str">
        <f t="shared" si="14"/>
        <v>min03-P11</v>
      </c>
      <c r="C513" t="str">
        <f t="shared" si="15"/>
        <v>min03-P11-R6_CONSORCIO LOGISTIC PLUS</v>
      </c>
      <c r="D513" s="27" t="s">
        <v>3549</v>
      </c>
      <c r="E513" t="s">
        <v>3099</v>
      </c>
      <c r="F513" t="s">
        <v>190</v>
      </c>
      <c r="G513" s="58">
        <v>226352.95785000001</v>
      </c>
      <c r="H513" s="114">
        <v>1</v>
      </c>
      <c r="I513">
        <v>10001</v>
      </c>
      <c r="J513">
        <v>999999</v>
      </c>
      <c r="K513" t="s">
        <v>3117</v>
      </c>
      <c r="L513" t="s">
        <v>3111</v>
      </c>
      <c r="M513" t="s">
        <v>4236</v>
      </c>
    </row>
    <row r="514" spans="1:13">
      <c r="A514" t="s">
        <v>4795</v>
      </c>
      <c r="B514" t="str">
        <f t="shared" si="14"/>
        <v>min03-P11</v>
      </c>
      <c r="C514" t="str">
        <f t="shared" si="15"/>
        <v>min03-P11-R6_YUBARTA S.A.S.</v>
      </c>
      <c r="D514" s="27" t="s">
        <v>3549</v>
      </c>
      <c r="E514" t="s">
        <v>4162</v>
      </c>
      <c r="F514" t="s">
        <v>190</v>
      </c>
      <c r="G514" s="58">
        <v>226270.8</v>
      </c>
      <c r="H514" s="114">
        <v>1</v>
      </c>
      <c r="I514">
        <v>1</v>
      </c>
      <c r="J514">
        <v>3000</v>
      </c>
      <c r="K514" t="s">
        <v>3117</v>
      </c>
      <c r="L514" t="s">
        <v>3111</v>
      </c>
      <c r="M514" t="s">
        <v>4236</v>
      </c>
    </row>
    <row r="515" spans="1:13">
      <c r="A515" t="s">
        <v>4796</v>
      </c>
      <c r="B515" t="str">
        <f t="shared" ref="B515:B578" si="16">+LEFT(D515,LEN(D515)-3)</f>
        <v>min03-P11</v>
      </c>
      <c r="C515" t="str">
        <f t="shared" ref="C515:C578" si="17">+D515&amp;"_"&amp;E515</f>
        <v>min03-P11-R6_YUBARTA S.A.S.</v>
      </c>
      <c r="D515" s="27" t="s">
        <v>3549</v>
      </c>
      <c r="E515" t="s">
        <v>4162</v>
      </c>
      <c r="F515" t="s">
        <v>190</v>
      </c>
      <c r="G515" s="58">
        <v>222230.25</v>
      </c>
      <c r="H515" s="114">
        <v>1</v>
      </c>
      <c r="I515">
        <v>3001</v>
      </c>
      <c r="J515">
        <v>10000</v>
      </c>
      <c r="K515" t="s">
        <v>3117</v>
      </c>
      <c r="L515" t="s">
        <v>3111</v>
      </c>
      <c r="M515" t="s">
        <v>4236</v>
      </c>
    </row>
    <row r="516" spans="1:13">
      <c r="A516" t="s">
        <v>4797</v>
      </c>
      <c r="B516" t="str">
        <f t="shared" si="16"/>
        <v>min03-P11</v>
      </c>
      <c r="C516" t="str">
        <f t="shared" si="17"/>
        <v>min03-P11-R6_YUBARTA S.A.S.</v>
      </c>
      <c r="D516" s="27" t="s">
        <v>3549</v>
      </c>
      <c r="E516" t="s">
        <v>4162</v>
      </c>
      <c r="F516" t="s">
        <v>190</v>
      </c>
      <c r="G516" s="58">
        <v>218189.7</v>
      </c>
      <c r="H516" s="114">
        <v>1</v>
      </c>
      <c r="I516">
        <v>10001</v>
      </c>
      <c r="J516">
        <v>999999</v>
      </c>
      <c r="K516" t="s">
        <v>3117</v>
      </c>
      <c r="L516" t="s">
        <v>3111</v>
      </c>
      <c r="M516" t="s">
        <v>4236</v>
      </c>
    </row>
    <row r="517" spans="1:13">
      <c r="A517" t="s">
        <v>4798</v>
      </c>
      <c r="B517" t="str">
        <f t="shared" si="16"/>
        <v>min03-P11</v>
      </c>
      <c r="C517" t="str">
        <f t="shared" si="17"/>
        <v>min03-P11-R6_BAZAR LA MONEDA SAS</v>
      </c>
      <c r="D517" s="27" t="s">
        <v>3549</v>
      </c>
      <c r="E517" t="s">
        <v>1850</v>
      </c>
      <c r="F517" t="s">
        <v>190</v>
      </c>
      <c r="G517" s="58">
        <v>195966.67499999999</v>
      </c>
      <c r="H517" s="114">
        <v>1</v>
      </c>
      <c r="I517">
        <v>1</v>
      </c>
      <c r="J517">
        <v>3000</v>
      </c>
      <c r="K517" t="s">
        <v>3117</v>
      </c>
      <c r="L517" t="s">
        <v>3111</v>
      </c>
      <c r="M517" t="s">
        <v>4236</v>
      </c>
    </row>
    <row r="518" spans="1:13">
      <c r="A518" t="s">
        <v>4799</v>
      </c>
      <c r="B518" t="str">
        <f t="shared" si="16"/>
        <v>min03-P11</v>
      </c>
      <c r="C518" t="str">
        <f t="shared" si="17"/>
        <v>min03-P11-R6_BAZAR LA MONEDA SAS</v>
      </c>
      <c r="D518" s="27" t="s">
        <v>3549</v>
      </c>
      <c r="E518" t="s">
        <v>1850</v>
      </c>
      <c r="F518" t="s">
        <v>190</v>
      </c>
      <c r="G518" s="58">
        <v>193272.97500000001</v>
      </c>
      <c r="H518" s="114">
        <v>1</v>
      </c>
      <c r="I518">
        <v>3001</v>
      </c>
      <c r="J518">
        <v>10000</v>
      </c>
      <c r="K518" t="s">
        <v>3117</v>
      </c>
      <c r="L518" t="s">
        <v>3111</v>
      </c>
      <c r="M518" t="s">
        <v>4236</v>
      </c>
    </row>
    <row r="519" spans="1:13">
      <c r="A519" t="s">
        <v>4800</v>
      </c>
      <c r="B519" t="str">
        <f t="shared" si="16"/>
        <v>min03-P11</v>
      </c>
      <c r="C519" t="str">
        <f t="shared" si="17"/>
        <v>min03-P11-R6_BAZAR LA MONEDA SAS</v>
      </c>
      <c r="D519" s="27" t="s">
        <v>3549</v>
      </c>
      <c r="E519" t="s">
        <v>1850</v>
      </c>
      <c r="F519" t="s">
        <v>190</v>
      </c>
      <c r="G519" s="58">
        <v>190579.27499999999</v>
      </c>
      <c r="H519" s="114">
        <v>1</v>
      </c>
      <c r="I519">
        <v>10001</v>
      </c>
      <c r="J519">
        <v>999999</v>
      </c>
      <c r="K519" t="s">
        <v>3117</v>
      </c>
      <c r="L519" t="s">
        <v>3111</v>
      </c>
      <c r="M519" t="s">
        <v>4236</v>
      </c>
    </row>
    <row r="520" spans="1:13">
      <c r="A520" t="s">
        <v>4801</v>
      </c>
      <c r="B520" t="str">
        <f t="shared" si="16"/>
        <v>min03-P11</v>
      </c>
      <c r="C520" t="str">
        <f t="shared" si="17"/>
        <v>min03-P11-R6_UT DOTACIONES E INTENDENCIA JP 2024</v>
      </c>
      <c r="D520" s="27" t="s">
        <v>3549</v>
      </c>
      <c r="E520" t="s">
        <v>3096</v>
      </c>
      <c r="F520" t="s">
        <v>190</v>
      </c>
      <c r="G520" s="58">
        <v>143389.69154999999</v>
      </c>
      <c r="H520" s="114">
        <v>1</v>
      </c>
      <c r="I520">
        <v>1</v>
      </c>
      <c r="J520">
        <v>3000</v>
      </c>
      <c r="K520" t="s">
        <v>3117</v>
      </c>
      <c r="L520" t="s">
        <v>3111</v>
      </c>
      <c r="M520" t="s">
        <v>4236</v>
      </c>
    </row>
    <row r="521" spans="1:13">
      <c r="A521" t="s">
        <v>4802</v>
      </c>
      <c r="B521" t="str">
        <f t="shared" si="16"/>
        <v>min03-P11</v>
      </c>
      <c r="C521" t="str">
        <f t="shared" si="17"/>
        <v>min03-P11-R6_UT DOTACIONES E INTENDENCIA JP 2024</v>
      </c>
      <c r="D521" s="27" t="s">
        <v>3549</v>
      </c>
      <c r="E521" t="s">
        <v>3096</v>
      </c>
      <c r="F521" t="s">
        <v>190</v>
      </c>
      <c r="G521" s="58">
        <v>141238.7721</v>
      </c>
      <c r="H521" s="114">
        <v>1</v>
      </c>
      <c r="I521">
        <v>3001</v>
      </c>
      <c r="J521">
        <v>10000</v>
      </c>
      <c r="K521" t="s">
        <v>3117</v>
      </c>
      <c r="L521" t="s">
        <v>3111</v>
      </c>
      <c r="M521" t="s">
        <v>4236</v>
      </c>
    </row>
    <row r="522" spans="1:13">
      <c r="A522" t="s">
        <v>4803</v>
      </c>
      <c r="B522" t="str">
        <f t="shared" si="16"/>
        <v>min03-P11</v>
      </c>
      <c r="C522" t="str">
        <f t="shared" si="17"/>
        <v>min03-P11-R6_UT DOTACIONES E INTENDENCIA JP 2024</v>
      </c>
      <c r="D522" s="27" t="s">
        <v>3549</v>
      </c>
      <c r="E522" t="s">
        <v>3096</v>
      </c>
      <c r="F522" t="s">
        <v>190</v>
      </c>
      <c r="G522" s="58">
        <v>139087.85264999999</v>
      </c>
      <c r="H522" s="114">
        <v>1</v>
      </c>
      <c r="I522">
        <v>10001</v>
      </c>
      <c r="J522">
        <v>999999</v>
      </c>
      <c r="K522" t="s">
        <v>3117</v>
      </c>
      <c r="L522" t="s">
        <v>3111</v>
      </c>
      <c r="M522" t="s">
        <v>4236</v>
      </c>
    </row>
    <row r="523" spans="1:13">
      <c r="A523" t="s">
        <v>4804</v>
      </c>
      <c r="B523" t="str">
        <f t="shared" si="16"/>
        <v>min03-P11</v>
      </c>
      <c r="C523" t="str">
        <f t="shared" si="17"/>
        <v>min03-P11-R6_UT MARSAM INTE RAMERICANA</v>
      </c>
      <c r="D523" s="27" t="s">
        <v>3549</v>
      </c>
      <c r="E523" t="s">
        <v>4160</v>
      </c>
      <c r="F523" t="s">
        <v>190</v>
      </c>
      <c r="G523" s="58">
        <v>175090.5</v>
      </c>
      <c r="H523" s="114">
        <v>1</v>
      </c>
      <c r="I523">
        <v>1</v>
      </c>
      <c r="J523">
        <v>3000</v>
      </c>
      <c r="K523" t="s">
        <v>3117</v>
      </c>
      <c r="L523" t="s">
        <v>3111</v>
      </c>
      <c r="M523" t="s">
        <v>4236</v>
      </c>
    </row>
    <row r="524" spans="1:13">
      <c r="A524" t="s">
        <v>4805</v>
      </c>
      <c r="B524" t="str">
        <f t="shared" si="16"/>
        <v>min03-P11</v>
      </c>
      <c r="C524" t="str">
        <f t="shared" si="17"/>
        <v>min03-P11-R6_UT MARSAM INTE RAMERICANA</v>
      </c>
      <c r="D524" s="27" t="s">
        <v>3549</v>
      </c>
      <c r="E524" t="s">
        <v>4160</v>
      </c>
      <c r="F524" t="s">
        <v>190</v>
      </c>
      <c r="G524" s="58">
        <v>173339.595</v>
      </c>
      <c r="H524" s="114">
        <v>1</v>
      </c>
      <c r="I524">
        <v>3001</v>
      </c>
      <c r="J524">
        <v>10000</v>
      </c>
      <c r="K524" t="s">
        <v>3117</v>
      </c>
      <c r="L524" t="s">
        <v>3111</v>
      </c>
      <c r="M524" t="s">
        <v>4236</v>
      </c>
    </row>
    <row r="525" spans="1:13">
      <c r="A525" t="s">
        <v>4806</v>
      </c>
      <c r="B525" t="str">
        <f t="shared" si="16"/>
        <v>min03-P11</v>
      </c>
      <c r="C525" t="str">
        <f t="shared" si="17"/>
        <v>min03-P11-R6_UT MARSAM INTE RAMERICANA</v>
      </c>
      <c r="D525" s="27" t="s">
        <v>3549</v>
      </c>
      <c r="E525" t="s">
        <v>4160</v>
      </c>
      <c r="F525" t="s">
        <v>190</v>
      </c>
      <c r="G525" s="58">
        <v>171588.69</v>
      </c>
      <c r="H525" s="114">
        <v>1</v>
      </c>
      <c r="I525">
        <v>10001</v>
      </c>
      <c r="J525">
        <v>999999</v>
      </c>
      <c r="K525" t="s">
        <v>3117</v>
      </c>
      <c r="L525" t="s">
        <v>3111</v>
      </c>
      <c r="M525" t="s">
        <v>4236</v>
      </c>
    </row>
    <row r="526" spans="1:13">
      <c r="A526" t="s">
        <v>4807</v>
      </c>
      <c r="B526" t="str">
        <f t="shared" si="16"/>
        <v>min03-P11</v>
      </c>
      <c r="C526" t="str">
        <f t="shared" si="17"/>
        <v>min03-P11-R7_INVERSIONES E IMPORTACIONES SDER AP SAS</v>
      </c>
      <c r="D526" s="27" t="s">
        <v>3550</v>
      </c>
      <c r="E526" t="s">
        <v>4177</v>
      </c>
      <c r="F526" t="s">
        <v>190</v>
      </c>
      <c r="G526" s="58">
        <v>95626.35</v>
      </c>
      <c r="H526" s="114">
        <v>1</v>
      </c>
      <c r="I526">
        <v>1</v>
      </c>
      <c r="J526">
        <v>3000</v>
      </c>
      <c r="K526" t="s">
        <v>3117</v>
      </c>
      <c r="L526" t="s">
        <v>3112</v>
      </c>
      <c r="M526" t="s">
        <v>4236</v>
      </c>
    </row>
    <row r="527" spans="1:13">
      <c r="A527" t="s">
        <v>4808</v>
      </c>
      <c r="B527" t="str">
        <f t="shared" si="16"/>
        <v>min03-P11</v>
      </c>
      <c r="C527" t="str">
        <f t="shared" si="17"/>
        <v>min03-P11-R7_INVERSIONES E IMPORTACIONES SDER AP SAS</v>
      </c>
      <c r="D527" s="27" t="s">
        <v>3550</v>
      </c>
      <c r="E527" t="s">
        <v>4177</v>
      </c>
      <c r="F527" t="s">
        <v>190</v>
      </c>
      <c r="G527" s="58">
        <v>94279.5</v>
      </c>
      <c r="H527" s="114">
        <v>1</v>
      </c>
      <c r="I527">
        <v>3001</v>
      </c>
      <c r="J527">
        <v>10000</v>
      </c>
      <c r="K527" t="s">
        <v>3117</v>
      </c>
      <c r="L527" t="s">
        <v>3112</v>
      </c>
      <c r="M527" t="s">
        <v>4236</v>
      </c>
    </row>
    <row r="528" spans="1:13">
      <c r="A528" t="s">
        <v>4809</v>
      </c>
      <c r="B528" t="str">
        <f t="shared" si="16"/>
        <v>min03-P11</v>
      </c>
      <c r="C528" t="str">
        <f t="shared" si="17"/>
        <v>min03-P11-R7_INVERSIONES E IMPORTACIONES SDER AP SAS</v>
      </c>
      <c r="D528" s="27" t="s">
        <v>3550</v>
      </c>
      <c r="E528" t="s">
        <v>4177</v>
      </c>
      <c r="F528" t="s">
        <v>190</v>
      </c>
      <c r="G528" s="58">
        <v>92932.65</v>
      </c>
      <c r="H528" s="114">
        <v>1</v>
      </c>
      <c r="I528">
        <v>10001</v>
      </c>
      <c r="J528">
        <v>999999</v>
      </c>
      <c r="K528" t="s">
        <v>3117</v>
      </c>
      <c r="L528" t="s">
        <v>3112</v>
      </c>
      <c r="M528" t="s">
        <v>4236</v>
      </c>
    </row>
    <row r="529" spans="1:13">
      <c r="A529" t="s">
        <v>4810</v>
      </c>
      <c r="B529" t="str">
        <f t="shared" si="16"/>
        <v>min03-P11</v>
      </c>
      <c r="C529" t="str">
        <f t="shared" si="17"/>
        <v>min03-P11-R7_INDUSTRIAS SAGOR LIMITADA </v>
      </c>
      <c r="D529" s="27" t="s">
        <v>3550</v>
      </c>
      <c r="E529" t="s">
        <v>4184</v>
      </c>
      <c r="F529" t="s">
        <v>190</v>
      </c>
      <c r="G529" s="58">
        <v>127950.75</v>
      </c>
      <c r="H529" s="114">
        <v>1</v>
      </c>
      <c r="I529">
        <v>1</v>
      </c>
      <c r="J529">
        <v>3000</v>
      </c>
      <c r="K529" t="s">
        <v>3117</v>
      </c>
      <c r="L529" t="s">
        <v>3112</v>
      </c>
      <c r="M529" t="s">
        <v>4236</v>
      </c>
    </row>
    <row r="530" spans="1:13">
      <c r="A530" t="s">
        <v>4811</v>
      </c>
      <c r="B530" t="str">
        <f t="shared" si="16"/>
        <v>min03-P11</v>
      </c>
      <c r="C530" t="str">
        <f t="shared" si="17"/>
        <v>min03-P11-R7_INDUSTRIAS SAGOR LIMITADA </v>
      </c>
      <c r="D530" s="27" t="s">
        <v>3550</v>
      </c>
      <c r="E530" t="s">
        <v>4184</v>
      </c>
      <c r="F530" t="s">
        <v>190</v>
      </c>
      <c r="G530" s="58">
        <v>126603.9</v>
      </c>
      <c r="H530" s="114">
        <v>1</v>
      </c>
      <c r="I530">
        <v>3001</v>
      </c>
      <c r="J530">
        <v>10000</v>
      </c>
      <c r="K530" t="s">
        <v>3117</v>
      </c>
      <c r="L530" t="s">
        <v>3112</v>
      </c>
      <c r="M530" t="s">
        <v>4236</v>
      </c>
    </row>
    <row r="531" spans="1:13">
      <c r="A531" t="s">
        <v>4812</v>
      </c>
      <c r="B531" t="str">
        <f t="shared" si="16"/>
        <v>min03-P11</v>
      </c>
      <c r="C531" t="str">
        <f t="shared" si="17"/>
        <v>min03-P11-R7_INDUSTRIAS SAGOR LIMITADA </v>
      </c>
      <c r="D531" s="27" t="s">
        <v>3550</v>
      </c>
      <c r="E531" t="s">
        <v>4184</v>
      </c>
      <c r="F531" t="s">
        <v>190</v>
      </c>
      <c r="G531" s="58">
        <v>125257.05</v>
      </c>
      <c r="H531" s="114">
        <v>1</v>
      </c>
      <c r="I531">
        <v>10001</v>
      </c>
      <c r="J531">
        <v>999999</v>
      </c>
      <c r="K531" t="s">
        <v>3117</v>
      </c>
      <c r="L531" t="s">
        <v>3112</v>
      </c>
      <c r="M531" t="s">
        <v>4236</v>
      </c>
    </row>
    <row r="532" spans="1:13">
      <c r="A532" t="s">
        <v>4813</v>
      </c>
      <c r="B532" t="str">
        <f t="shared" si="16"/>
        <v>min03-P11</v>
      </c>
      <c r="C532" t="str">
        <f t="shared" si="17"/>
        <v>min03-P11-R7_DISMOTOS PM EU</v>
      </c>
      <c r="D532" s="27" t="s">
        <v>3550</v>
      </c>
      <c r="E532" t="s">
        <v>4175</v>
      </c>
      <c r="F532" t="s">
        <v>190</v>
      </c>
      <c r="G532" s="58">
        <v>215496</v>
      </c>
      <c r="H532" s="114">
        <v>1</v>
      </c>
      <c r="I532">
        <v>1</v>
      </c>
      <c r="J532">
        <v>3000</v>
      </c>
      <c r="K532" t="s">
        <v>3117</v>
      </c>
      <c r="L532" t="s">
        <v>3112</v>
      </c>
      <c r="M532" t="s">
        <v>4236</v>
      </c>
    </row>
    <row r="533" spans="1:13">
      <c r="A533" t="s">
        <v>4814</v>
      </c>
      <c r="B533" t="str">
        <f t="shared" si="16"/>
        <v>min03-P11</v>
      </c>
      <c r="C533" t="str">
        <f t="shared" si="17"/>
        <v>min03-P11-R7_DISMOTOS PM EU</v>
      </c>
      <c r="D533" s="27" t="s">
        <v>3550</v>
      </c>
      <c r="E533" t="s">
        <v>4175</v>
      </c>
      <c r="F533" t="s">
        <v>190</v>
      </c>
      <c r="G533" s="58">
        <v>208761.75</v>
      </c>
      <c r="H533" s="114">
        <v>1</v>
      </c>
      <c r="I533">
        <v>3001</v>
      </c>
      <c r="J533">
        <v>10000</v>
      </c>
      <c r="K533" t="s">
        <v>3117</v>
      </c>
      <c r="L533" t="s">
        <v>3112</v>
      </c>
      <c r="M533" t="s">
        <v>4236</v>
      </c>
    </row>
    <row r="534" spans="1:13">
      <c r="A534" t="s">
        <v>4815</v>
      </c>
      <c r="B534" t="str">
        <f t="shared" si="16"/>
        <v>min03-P11</v>
      </c>
      <c r="C534" t="str">
        <f t="shared" si="17"/>
        <v>min03-P11-R7_DISMOTOS PM EU</v>
      </c>
      <c r="D534" s="27" t="s">
        <v>3550</v>
      </c>
      <c r="E534" t="s">
        <v>4175</v>
      </c>
      <c r="F534" t="s">
        <v>190</v>
      </c>
      <c r="G534" s="58">
        <v>202027.5</v>
      </c>
      <c r="H534" s="114">
        <v>1</v>
      </c>
      <c r="I534">
        <v>10001</v>
      </c>
      <c r="J534">
        <v>999999</v>
      </c>
      <c r="K534" t="s">
        <v>3117</v>
      </c>
      <c r="L534" t="s">
        <v>3112</v>
      </c>
      <c r="M534" t="s">
        <v>4236</v>
      </c>
    </row>
    <row r="535" spans="1:13">
      <c r="A535" t="s">
        <v>4816</v>
      </c>
      <c r="B535" t="str">
        <f t="shared" si="16"/>
        <v>min03-P11</v>
      </c>
      <c r="C535" t="str">
        <f t="shared" si="17"/>
        <v>min03-P11-R7_DISTRIBUCIÓN Y SERVICIO SAS</v>
      </c>
      <c r="D535" s="27" t="s">
        <v>3550</v>
      </c>
      <c r="E535" t="s">
        <v>3089</v>
      </c>
      <c r="F535" t="s">
        <v>190</v>
      </c>
      <c r="G535" s="58">
        <v>154887.75</v>
      </c>
      <c r="H535" s="114">
        <v>1</v>
      </c>
      <c r="I535">
        <v>1</v>
      </c>
      <c r="J535">
        <v>3000</v>
      </c>
      <c r="K535" t="s">
        <v>3117</v>
      </c>
      <c r="L535" t="s">
        <v>3112</v>
      </c>
      <c r="M535" t="s">
        <v>4236</v>
      </c>
    </row>
    <row r="536" spans="1:13">
      <c r="A536" t="s">
        <v>4817</v>
      </c>
      <c r="B536" t="str">
        <f t="shared" si="16"/>
        <v>min03-P11</v>
      </c>
      <c r="C536" t="str">
        <f t="shared" si="17"/>
        <v>min03-P11-R7_DISTRIBUCIÓN Y SERVICIO SAS</v>
      </c>
      <c r="D536" s="27" t="s">
        <v>3550</v>
      </c>
      <c r="E536" t="s">
        <v>3089</v>
      </c>
      <c r="F536" t="s">
        <v>190</v>
      </c>
      <c r="G536" s="58">
        <v>148153.5</v>
      </c>
      <c r="H536" s="114">
        <v>1</v>
      </c>
      <c r="I536">
        <v>3001</v>
      </c>
      <c r="J536">
        <v>10000</v>
      </c>
      <c r="K536" t="s">
        <v>3117</v>
      </c>
      <c r="L536" t="s">
        <v>3112</v>
      </c>
      <c r="M536" t="s">
        <v>4236</v>
      </c>
    </row>
    <row r="537" spans="1:13">
      <c r="A537" t="s">
        <v>4818</v>
      </c>
      <c r="B537" t="str">
        <f t="shared" si="16"/>
        <v>min03-P11</v>
      </c>
      <c r="C537" t="str">
        <f t="shared" si="17"/>
        <v>min03-P11-R7_DISTRIBUCIÓN Y SERVICIO SAS</v>
      </c>
      <c r="D537" s="27" t="s">
        <v>3550</v>
      </c>
      <c r="E537" t="s">
        <v>3089</v>
      </c>
      <c r="F537" t="s">
        <v>190</v>
      </c>
      <c r="G537" s="58">
        <v>134685</v>
      </c>
      <c r="H537" s="114">
        <v>1</v>
      </c>
      <c r="I537">
        <v>10001</v>
      </c>
      <c r="J537">
        <v>999999</v>
      </c>
      <c r="K537" t="s">
        <v>3117</v>
      </c>
      <c r="L537" t="s">
        <v>3112</v>
      </c>
      <c r="M537" t="s">
        <v>4236</v>
      </c>
    </row>
    <row r="538" spans="1:13">
      <c r="A538" t="s">
        <v>4819</v>
      </c>
      <c r="B538" t="str">
        <f t="shared" si="16"/>
        <v>min03-P11</v>
      </c>
      <c r="C538" t="str">
        <f t="shared" si="17"/>
        <v>min03-P11-R7_LEONEL RODRIGUEZ RAMOS</v>
      </c>
      <c r="D538" s="27" t="s">
        <v>3550</v>
      </c>
      <c r="E538" t="s">
        <v>1851</v>
      </c>
      <c r="F538" t="s">
        <v>190</v>
      </c>
      <c r="G538" s="58">
        <v>242433</v>
      </c>
      <c r="H538" s="114">
        <v>1</v>
      </c>
      <c r="I538">
        <v>1</v>
      </c>
      <c r="J538">
        <v>3000</v>
      </c>
      <c r="K538" t="s">
        <v>3117</v>
      </c>
      <c r="L538" t="s">
        <v>3112</v>
      </c>
      <c r="M538" t="s">
        <v>4236</v>
      </c>
    </row>
    <row r="539" spans="1:13">
      <c r="A539" t="s">
        <v>4820</v>
      </c>
      <c r="B539" t="str">
        <f t="shared" si="16"/>
        <v>min03-P11</v>
      </c>
      <c r="C539" t="str">
        <f t="shared" si="17"/>
        <v>min03-P11-R7_LEONEL RODRIGUEZ RAMOS</v>
      </c>
      <c r="D539" s="27" t="s">
        <v>3550</v>
      </c>
      <c r="E539" t="s">
        <v>1851</v>
      </c>
      <c r="F539" t="s">
        <v>190</v>
      </c>
      <c r="G539" s="58">
        <v>228964.5</v>
      </c>
      <c r="H539" s="114">
        <v>1</v>
      </c>
      <c r="I539">
        <v>3001</v>
      </c>
      <c r="J539">
        <v>10000</v>
      </c>
      <c r="K539" t="s">
        <v>3117</v>
      </c>
      <c r="L539" t="s">
        <v>3112</v>
      </c>
      <c r="M539" t="s">
        <v>4236</v>
      </c>
    </row>
    <row r="540" spans="1:13">
      <c r="A540" t="s">
        <v>4821</v>
      </c>
      <c r="B540" t="str">
        <f t="shared" si="16"/>
        <v>min03-P11</v>
      </c>
      <c r="C540" t="str">
        <f t="shared" si="17"/>
        <v>min03-P11-R7_LEONEL RODRIGUEZ RAMOS</v>
      </c>
      <c r="D540" s="27" t="s">
        <v>3550</v>
      </c>
      <c r="E540" t="s">
        <v>1851</v>
      </c>
      <c r="F540" t="s">
        <v>190</v>
      </c>
      <c r="G540" s="58">
        <v>215496</v>
      </c>
      <c r="H540" s="114">
        <v>1</v>
      </c>
      <c r="I540">
        <v>10001</v>
      </c>
      <c r="J540">
        <v>999999</v>
      </c>
      <c r="K540" t="s">
        <v>3117</v>
      </c>
      <c r="L540" t="s">
        <v>3112</v>
      </c>
      <c r="M540" t="s">
        <v>4236</v>
      </c>
    </row>
    <row r="541" spans="1:13">
      <c r="A541" t="s">
        <v>4822</v>
      </c>
      <c r="B541" t="str">
        <f t="shared" si="16"/>
        <v>min03-P11</v>
      </c>
      <c r="C541" t="str">
        <f t="shared" si="17"/>
        <v>min03-P11-R7_BACET GROUP S.A.S.</v>
      </c>
      <c r="D541" s="27" t="s">
        <v>3550</v>
      </c>
      <c r="E541" t="s">
        <v>4166</v>
      </c>
      <c r="F541" t="s">
        <v>190</v>
      </c>
      <c r="G541" s="58">
        <v>230311.35</v>
      </c>
      <c r="H541" s="114">
        <v>1</v>
      </c>
      <c r="I541">
        <v>1</v>
      </c>
      <c r="J541">
        <v>3000</v>
      </c>
      <c r="K541" t="s">
        <v>3117</v>
      </c>
      <c r="L541" t="s">
        <v>3112</v>
      </c>
      <c r="M541" t="s">
        <v>4236</v>
      </c>
    </row>
    <row r="542" spans="1:13">
      <c r="A542" t="s">
        <v>4823</v>
      </c>
      <c r="B542" t="str">
        <f t="shared" si="16"/>
        <v>min03-P11</v>
      </c>
      <c r="C542" t="str">
        <f t="shared" si="17"/>
        <v>min03-P11-R7_BACET GROUP S.A.S.</v>
      </c>
      <c r="D542" s="27" t="s">
        <v>3550</v>
      </c>
      <c r="E542" t="s">
        <v>4166</v>
      </c>
      <c r="F542" t="s">
        <v>190</v>
      </c>
      <c r="G542" s="58">
        <v>217516.27499999999</v>
      </c>
      <c r="H542" s="114">
        <v>1</v>
      </c>
      <c r="I542">
        <v>3001</v>
      </c>
      <c r="J542">
        <v>10000</v>
      </c>
      <c r="K542" t="s">
        <v>3117</v>
      </c>
      <c r="L542" t="s">
        <v>3112</v>
      </c>
      <c r="M542" t="s">
        <v>4236</v>
      </c>
    </row>
    <row r="543" spans="1:13">
      <c r="A543" t="s">
        <v>4824</v>
      </c>
      <c r="B543" t="str">
        <f t="shared" si="16"/>
        <v>min03-P11</v>
      </c>
      <c r="C543" t="str">
        <f t="shared" si="17"/>
        <v>min03-P11-R7_BACET GROUP S.A.S.</v>
      </c>
      <c r="D543" s="27" t="s">
        <v>3550</v>
      </c>
      <c r="E543" t="s">
        <v>4166</v>
      </c>
      <c r="F543" t="s">
        <v>190</v>
      </c>
      <c r="G543" s="58">
        <v>204721.2</v>
      </c>
      <c r="H543" s="114">
        <v>1</v>
      </c>
      <c r="I543">
        <v>10001</v>
      </c>
      <c r="J543">
        <v>999999</v>
      </c>
      <c r="K543" t="s">
        <v>3117</v>
      </c>
      <c r="L543" t="s">
        <v>3112</v>
      </c>
      <c r="M543" t="s">
        <v>4236</v>
      </c>
    </row>
    <row r="544" spans="1:13">
      <c r="A544" t="s">
        <v>4825</v>
      </c>
      <c r="B544" t="str">
        <f t="shared" si="16"/>
        <v>min03-P11</v>
      </c>
      <c r="C544" t="str">
        <f t="shared" si="17"/>
        <v>min03-P11-R7_ROOTT + CO SAS</v>
      </c>
      <c r="D544" s="27" t="s">
        <v>3550</v>
      </c>
      <c r="E544" t="s">
        <v>4190</v>
      </c>
      <c r="F544" t="s">
        <v>190</v>
      </c>
      <c r="G544" s="58">
        <v>103707.45</v>
      </c>
      <c r="H544" s="114">
        <v>1</v>
      </c>
      <c r="I544">
        <v>1</v>
      </c>
      <c r="J544">
        <v>3000</v>
      </c>
      <c r="K544" t="s">
        <v>3117</v>
      </c>
      <c r="L544" t="s">
        <v>3112</v>
      </c>
      <c r="M544" t="s">
        <v>4236</v>
      </c>
    </row>
    <row r="545" spans="1:13">
      <c r="A545" t="s">
        <v>4826</v>
      </c>
      <c r="B545" t="str">
        <f t="shared" si="16"/>
        <v>min03-P11</v>
      </c>
      <c r="C545" t="str">
        <f t="shared" si="17"/>
        <v>min03-P11-R7_ROOTT + CO SAS</v>
      </c>
      <c r="D545" s="27" t="s">
        <v>3550</v>
      </c>
      <c r="E545" t="s">
        <v>4190</v>
      </c>
      <c r="F545" t="s">
        <v>190</v>
      </c>
      <c r="G545" s="58">
        <v>99532.214999999997</v>
      </c>
      <c r="H545" s="114">
        <v>1</v>
      </c>
      <c r="I545">
        <v>3001</v>
      </c>
      <c r="J545">
        <v>10000</v>
      </c>
      <c r="K545" t="s">
        <v>3117</v>
      </c>
      <c r="L545" t="s">
        <v>3112</v>
      </c>
      <c r="M545" t="s">
        <v>4236</v>
      </c>
    </row>
    <row r="546" spans="1:13">
      <c r="A546" t="s">
        <v>4827</v>
      </c>
      <c r="B546" t="str">
        <f t="shared" si="16"/>
        <v>min03-P11</v>
      </c>
      <c r="C546" t="str">
        <f t="shared" si="17"/>
        <v>min03-P11-R7_ROOTT + CO SAS</v>
      </c>
      <c r="D546" s="27" t="s">
        <v>3550</v>
      </c>
      <c r="E546" t="s">
        <v>4190</v>
      </c>
      <c r="F546" t="s">
        <v>190</v>
      </c>
      <c r="G546" s="58">
        <v>95356.98</v>
      </c>
      <c r="H546" s="114">
        <v>1</v>
      </c>
      <c r="I546">
        <v>10001</v>
      </c>
      <c r="J546">
        <v>999999</v>
      </c>
      <c r="K546" t="s">
        <v>3117</v>
      </c>
      <c r="L546" t="s">
        <v>3112</v>
      </c>
      <c r="M546" t="s">
        <v>4236</v>
      </c>
    </row>
    <row r="547" spans="1:13">
      <c r="A547" t="s">
        <v>4828</v>
      </c>
      <c r="B547" t="str">
        <f t="shared" si="16"/>
        <v>min03-P11</v>
      </c>
      <c r="C547" t="str">
        <f t="shared" si="17"/>
        <v>min03-P11-R7_UNIÓN TEMPORAL OP-INTENDENCIA</v>
      </c>
      <c r="D547" s="27" t="s">
        <v>3550</v>
      </c>
      <c r="E547" t="s">
        <v>4172</v>
      </c>
      <c r="F547" t="s">
        <v>190</v>
      </c>
      <c r="G547" s="58">
        <v>161622</v>
      </c>
      <c r="H547" s="114">
        <v>1</v>
      </c>
      <c r="I547">
        <v>1</v>
      </c>
      <c r="J547">
        <v>3000</v>
      </c>
      <c r="K547" t="s">
        <v>3117</v>
      </c>
      <c r="L547" t="s">
        <v>3112</v>
      </c>
      <c r="M547" t="s">
        <v>4236</v>
      </c>
    </row>
    <row r="548" spans="1:13">
      <c r="A548" t="s">
        <v>4829</v>
      </c>
      <c r="B548" t="str">
        <f t="shared" si="16"/>
        <v>min03-P11</v>
      </c>
      <c r="C548" t="str">
        <f t="shared" si="17"/>
        <v>min03-P11-R7_UNIÓN TEMPORAL OP-INTENDENCIA</v>
      </c>
      <c r="D548" s="27" t="s">
        <v>3550</v>
      </c>
      <c r="E548" t="s">
        <v>4172</v>
      </c>
      <c r="F548" t="s">
        <v>190</v>
      </c>
      <c r="G548" s="58">
        <v>154887.75</v>
      </c>
      <c r="H548" s="114">
        <v>1</v>
      </c>
      <c r="I548">
        <v>3001</v>
      </c>
      <c r="J548">
        <v>10000</v>
      </c>
      <c r="K548" t="s">
        <v>3117</v>
      </c>
      <c r="L548" t="s">
        <v>3112</v>
      </c>
      <c r="M548" t="s">
        <v>4236</v>
      </c>
    </row>
    <row r="549" spans="1:13">
      <c r="A549" t="s">
        <v>4830</v>
      </c>
      <c r="B549" t="str">
        <f t="shared" si="16"/>
        <v>min03-P11</v>
      </c>
      <c r="C549" t="str">
        <f t="shared" si="17"/>
        <v>min03-P11-R7_UNIÓN TEMPORAL OP-INTENDENCIA</v>
      </c>
      <c r="D549" s="27" t="s">
        <v>3550</v>
      </c>
      <c r="E549" t="s">
        <v>4172</v>
      </c>
      <c r="F549" t="s">
        <v>190</v>
      </c>
      <c r="G549" s="58">
        <v>148153.5</v>
      </c>
      <c r="H549" s="114">
        <v>1</v>
      </c>
      <c r="I549">
        <v>10001</v>
      </c>
      <c r="J549">
        <v>999999</v>
      </c>
      <c r="K549" t="s">
        <v>3117</v>
      </c>
      <c r="L549" t="s">
        <v>3112</v>
      </c>
      <c r="M549" t="s">
        <v>4236</v>
      </c>
    </row>
    <row r="550" spans="1:13">
      <c r="A550" t="s">
        <v>4831</v>
      </c>
      <c r="B550" t="str">
        <f t="shared" si="16"/>
        <v>min03-P11</v>
      </c>
      <c r="C550" t="str">
        <f t="shared" si="17"/>
        <v>min03-P11-R7_UNIÓN TEMPORAL ATENEA</v>
      </c>
      <c r="D550" s="27" t="s">
        <v>3550</v>
      </c>
      <c r="E550" t="s">
        <v>4186</v>
      </c>
      <c r="F550" t="s">
        <v>190</v>
      </c>
      <c r="G550" s="58">
        <v>195293.25</v>
      </c>
      <c r="H550" s="114">
        <v>1</v>
      </c>
      <c r="I550">
        <v>1</v>
      </c>
      <c r="J550">
        <v>3000</v>
      </c>
      <c r="K550" t="s">
        <v>3117</v>
      </c>
      <c r="L550" t="s">
        <v>3112</v>
      </c>
      <c r="M550" t="s">
        <v>4236</v>
      </c>
    </row>
    <row r="551" spans="1:13">
      <c r="A551" t="s">
        <v>4832</v>
      </c>
      <c r="B551" t="str">
        <f t="shared" si="16"/>
        <v>min03-P11</v>
      </c>
      <c r="C551" t="str">
        <f t="shared" si="17"/>
        <v>min03-P11-R7_UNIÓN TEMPORAL ATENEA</v>
      </c>
      <c r="D551" s="27" t="s">
        <v>3550</v>
      </c>
      <c r="E551" t="s">
        <v>4186</v>
      </c>
      <c r="F551" t="s">
        <v>190</v>
      </c>
      <c r="G551" s="58">
        <v>192599.55</v>
      </c>
      <c r="H551" s="114">
        <v>1</v>
      </c>
      <c r="I551">
        <v>3001</v>
      </c>
      <c r="J551">
        <v>10000</v>
      </c>
      <c r="K551" t="s">
        <v>3117</v>
      </c>
      <c r="L551" t="s">
        <v>3112</v>
      </c>
      <c r="M551" t="s">
        <v>4236</v>
      </c>
    </row>
    <row r="552" spans="1:13">
      <c r="A552" t="s">
        <v>4833</v>
      </c>
      <c r="B552" t="str">
        <f t="shared" si="16"/>
        <v>min03-P11</v>
      </c>
      <c r="C552" t="str">
        <f t="shared" si="17"/>
        <v>min03-P11-R7_UNIÓN TEMPORAL ATENEA</v>
      </c>
      <c r="D552" s="27" t="s">
        <v>3550</v>
      </c>
      <c r="E552" t="s">
        <v>4186</v>
      </c>
      <c r="F552" t="s">
        <v>190</v>
      </c>
      <c r="G552" s="58">
        <v>189905.85</v>
      </c>
      <c r="H552" s="114">
        <v>1</v>
      </c>
      <c r="I552">
        <v>10001</v>
      </c>
      <c r="J552">
        <v>999999</v>
      </c>
      <c r="K552" t="s">
        <v>3117</v>
      </c>
      <c r="L552" t="s">
        <v>3112</v>
      </c>
      <c r="M552" t="s">
        <v>4236</v>
      </c>
    </row>
    <row r="553" spans="1:13">
      <c r="A553" t="s">
        <v>4834</v>
      </c>
      <c r="B553" t="str">
        <f t="shared" si="16"/>
        <v>min03-P11</v>
      </c>
      <c r="C553" t="str">
        <f t="shared" si="17"/>
        <v>min03-P11-R7_CONSORCIO INTENDENCIA WARDERHA</v>
      </c>
      <c r="D553" s="27" t="s">
        <v>3550</v>
      </c>
      <c r="E553" t="s">
        <v>4187</v>
      </c>
      <c r="F553" t="s">
        <v>190</v>
      </c>
      <c r="G553" s="58">
        <v>125257.05</v>
      </c>
      <c r="H553" s="114">
        <v>1</v>
      </c>
      <c r="I553">
        <v>1</v>
      </c>
      <c r="J553">
        <v>3000</v>
      </c>
      <c r="K553" t="s">
        <v>3117</v>
      </c>
      <c r="L553" t="s">
        <v>3112</v>
      </c>
      <c r="M553" t="s">
        <v>4236</v>
      </c>
    </row>
    <row r="554" spans="1:13">
      <c r="A554" t="s">
        <v>4835</v>
      </c>
      <c r="B554" t="str">
        <f t="shared" si="16"/>
        <v>min03-P11</v>
      </c>
      <c r="C554" t="str">
        <f t="shared" si="17"/>
        <v>min03-P11-R7_CONSORCIO INTENDENCIA WARDERHA</v>
      </c>
      <c r="D554" s="27" t="s">
        <v>3550</v>
      </c>
      <c r="E554" t="s">
        <v>4187</v>
      </c>
      <c r="F554" t="s">
        <v>190</v>
      </c>
      <c r="G554" s="58">
        <v>122563.35</v>
      </c>
      <c r="H554" s="114">
        <v>1</v>
      </c>
      <c r="I554">
        <v>3001</v>
      </c>
      <c r="J554">
        <v>10000</v>
      </c>
      <c r="K554" t="s">
        <v>3117</v>
      </c>
      <c r="L554" t="s">
        <v>3112</v>
      </c>
      <c r="M554" t="s">
        <v>4236</v>
      </c>
    </row>
    <row r="555" spans="1:13">
      <c r="A555" t="s">
        <v>4836</v>
      </c>
      <c r="B555" t="str">
        <f t="shared" si="16"/>
        <v>min03-P11</v>
      </c>
      <c r="C555" t="str">
        <f t="shared" si="17"/>
        <v>min03-P11-R7_CONSORCIO INTENDENCIA WARDERHA</v>
      </c>
      <c r="D555" s="27" t="s">
        <v>3550</v>
      </c>
      <c r="E555" t="s">
        <v>4187</v>
      </c>
      <c r="F555" t="s">
        <v>190</v>
      </c>
      <c r="G555" s="58">
        <v>119869.65</v>
      </c>
      <c r="H555" s="114">
        <v>1</v>
      </c>
      <c r="I555">
        <v>10001</v>
      </c>
      <c r="J555">
        <v>999999</v>
      </c>
      <c r="K555" t="s">
        <v>3117</v>
      </c>
      <c r="L555" t="s">
        <v>3112</v>
      </c>
      <c r="M555" t="s">
        <v>4236</v>
      </c>
    </row>
    <row r="556" spans="1:13">
      <c r="A556" t="s">
        <v>4837</v>
      </c>
      <c r="B556" t="str">
        <f t="shared" si="16"/>
        <v>min03-P11</v>
      </c>
      <c r="C556" t="str">
        <f t="shared" si="17"/>
        <v>min03-P11-R7_INDUCON SAS</v>
      </c>
      <c r="D556" s="27" t="s">
        <v>3550</v>
      </c>
      <c r="E556" t="s">
        <v>4188</v>
      </c>
      <c r="F556" t="s">
        <v>190</v>
      </c>
      <c r="G556" s="58">
        <v>172935.54</v>
      </c>
      <c r="H556" s="114">
        <v>1</v>
      </c>
      <c r="I556">
        <v>1</v>
      </c>
      <c r="J556">
        <v>3000</v>
      </c>
      <c r="K556" t="s">
        <v>3117</v>
      </c>
      <c r="L556" t="s">
        <v>3112</v>
      </c>
      <c r="M556" t="s">
        <v>4236</v>
      </c>
    </row>
    <row r="557" spans="1:13">
      <c r="A557" t="s">
        <v>4838</v>
      </c>
      <c r="B557" t="str">
        <f t="shared" si="16"/>
        <v>min03-P11</v>
      </c>
      <c r="C557" t="str">
        <f t="shared" si="17"/>
        <v>min03-P11-R7_INDUCON SAS</v>
      </c>
      <c r="D557" s="27" t="s">
        <v>3550</v>
      </c>
      <c r="E557" t="s">
        <v>4188</v>
      </c>
      <c r="F557" t="s">
        <v>190</v>
      </c>
      <c r="G557" s="58">
        <v>172396.79999999999</v>
      </c>
      <c r="H557" s="114">
        <v>1</v>
      </c>
      <c r="I557">
        <v>3001</v>
      </c>
      <c r="J557">
        <v>10000</v>
      </c>
      <c r="K557" t="s">
        <v>3117</v>
      </c>
      <c r="L557" t="s">
        <v>3112</v>
      </c>
      <c r="M557" t="s">
        <v>4236</v>
      </c>
    </row>
    <row r="558" spans="1:13">
      <c r="A558" t="s">
        <v>4839</v>
      </c>
      <c r="B558" t="str">
        <f t="shared" si="16"/>
        <v>min03-P11</v>
      </c>
      <c r="C558" t="str">
        <f t="shared" si="17"/>
        <v>min03-P11-R7_INDUCON SAS</v>
      </c>
      <c r="D558" s="27" t="s">
        <v>3550</v>
      </c>
      <c r="E558" t="s">
        <v>4188</v>
      </c>
      <c r="F558" t="s">
        <v>190</v>
      </c>
      <c r="G558" s="58">
        <v>171049.95</v>
      </c>
      <c r="H558" s="114">
        <v>1</v>
      </c>
      <c r="I558">
        <v>10001</v>
      </c>
      <c r="J558">
        <v>999999</v>
      </c>
      <c r="K558" t="s">
        <v>3117</v>
      </c>
      <c r="L558" t="s">
        <v>3112</v>
      </c>
      <c r="M558" t="s">
        <v>4236</v>
      </c>
    </row>
    <row r="559" spans="1:13">
      <c r="A559" t="s">
        <v>4840</v>
      </c>
      <c r="B559" t="str">
        <f t="shared" si="16"/>
        <v>min03-P11</v>
      </c>
      <c r="C559" t="str">
        <f t="shared" si="17"/>
        <v>min03-P11-R7_BOSTONIA SAS</v>
      </c>
      <c r="D559" s="27" t="s">
        <v>3550</v>
      </c>
      <c r="E559" t="s">
        <v>3093</v>
      </c>
      <c r="F559" t="s">
        <v>190</v>
      </c>
      <c r="G559" s="58">
        <v>161622</v>
      </c>
      <c r="H559" s="114">
        <v>1</v>
      </c>
      <c r="I559">
        <v>1</v>
      </c>
      <c r="J559">
        <v>3000</v>
      </c>
      <c r="K559" t="s">
        <v>3117</v>
      </c>
      <c r="L559" t="s">
        <v>3112</v>
      </c>
      <c r="M559" t="s">
        <v>4236</v>
      </c>
    </row>
    <row r="560" spans="1:13">
      <c r="A560" t="s">
        <v>4841</v>
      </c>
      <c r="B560" t="str">
        <f t="shared" si="16"/>
        <v>min03-P11</v>
      </c>
      <c r="C560" t="str">
        <f t="shared" si="17"/>
        <v>min03-P11-R7_BOSTONIA SAS</v>
      </c>
      <c r="D560" s="27" t="s">
        <v>3550</v>
      </c>
      <c r="E560" t="s">
        <v>3093</v>
      </c>
      <c r="F560" t="s">
        <v>190</v>
      </c>
      <c r="G560" s="58">
        <v>156773.34</v>
      </c>
      <c r="H560" s="114">
        <v>1</v>
      </c>
      <c r="I560">
        <v>3001</v>
      </c>
      <c r="J560">
        <v>10000</v>
      </c>
      <c r="K560" t="s">
        <v>3117</v>
      </c>
      <c r="L560" t="s">
        <v>3112</v>
      </c>
      <c r="M560" t="s">
        <v>4236</v>
      </c>
    </row>
    <row r="561" spans="1:13">
      <c r="A561" t="s">
        <v>4842</v>
      </c>
      <c r="B561" t="str">
        <f t="shared" si="16"/>
        <v>min03-P11</v>
      </c>
      <c r="C561" t="str">
        <f t="shared" si="17"/>
        <v>min03-P11-R7_BOSTONIA SAS</v>
      </c>
      <c r="D561" s="27" t="s">
        <v>3550</v>
      </c>
      <c r="E561" t="s">
        <v>3093</v>
      </c>
      <c r="F561" t="s">
        <v>190</v>
      </c>
      <c r="G561" s="58">
        <v>152070.1398</v>
      </c>
      <c r="H561" s="114">
        <v>1</v>
      </c>
      <c r="I561">
        <v>10001</v>
      </c>
      <c r="J561">
        <v>999999</v>
      </c>
      <c r="K561" t="s">
        <v>3117</v>
      </c>
      <c r="L561" t="s">
        <v>3112</v>
      </c>
      <c r="M561" t="s">
        <v>4236</v>
      </c>
    </row>
    <row r="562" spans="1:13">
      <c r="A562" t="s">
        <v>4843</v>
      </c>
      <c r="B562" t="str">
        <f t="shared" si="16"/>
        <v>min03-P11</v>
      </c>
      <c r="C562" t="str">
        <f t="shared" si="17"/>
        <v>min03-P11-R7_UT SOLUCIONES ANC</v>
      </c>
      <c r="D562" s="27" t="s">
        <v>3550</v>
      </c>
      <c r="E562" t="s">
        <v>3091</v>
      </c>
      <c r="F562" t="s">
        <v>190</v>
      </c>
      <c r="G562" s="58">
        <v>336712.5</v>
      </c>
      <c r="H562" s="114">
        <v>1</v>
      </c>
      <c r="I562">
        <v>1</v>
      </c>
      <c r="J562">
        <v>3000</v>
      </c>
      <c r="K562" t="s">
        <v>3117</v>
      </c>
      <c r="L562" t="s">
        <v>3112</v>
      </c>
      <c r="M562" t="s">
        <v>4236</v>
      </c>
    </row>
    <row r="563" spans="1:13">
      <c r="A563" t="s">
        <v>4844</v>
      </c>
      <c r="B563" t="str">
        <f t="shared" si="16"/>
        <v>min03-P11</v>
      </c>
      <c r="C563" t="str">
        <f t="shared" si="17"/>
        <v>min03-P11-R7_UT SOLUCIONES ANC</v>
      </c>
      <c r="D563" s="27" t="s">
        <v>3550</v>
      </c>
      <c r="E563" t="s">
        <v>3091</v>
      </c>
      <c r="F563" t="s">
        <v>190</v>
      </c>
      <c r="G563" s="58">
        <v>335365.65000000002</v>
      </c>
      <c r="H563" s="114">
        <v>1</v>
      </c>
      <c r="I563">
        <v>3001</v>
      </c>
      <c r="J563">
        <v>10000</v>
      </c>
      <c r="K563" t="s">
        <v>3117</v>
      </c>
      <c r="L563" t="s">
        <v>3112</v>
      </c>
      <c r="M563" t="s">
        <v>4236</v>
      </c>
    </row>
    <row r="564" spans="1:13">
      <c r="A564" t="s">
        <v>4845</v>
      </c>
      <c r="B564" t="str">
        <f t="shared" si="16"/>
        <v>min03-P11</v>
      </c>
      <c r="C564" t="str">
        <f t="shared" si="17"/>
        <v>min03-P11-R7_UT SOLUCIONES ANC</v>
      </c>
      <c r="D564" s="27" t="s">
        <v>3550</v>
      </c>
      <c r="E564" t="s">
        <v>3091</v>
      </c>
      <c r="F564" t="s">
        <v>190</v>
      </c>
      <c r="G564" s="58">
        <v>334018.8</v>
      </c>
      <c r="H564" s="114">
        <v>1</v>
      </c>
      <c r="I564">
        <v>10001</v>
      </c>
      <c r="J564">
        <v>999999</v>
      </c>
      <c r="K564" t="s">
        <v>3117</v>
      </c>
      <c r="L564" t="s">
        <v>3112</v>
      </c>
      <c r="M564" t="s">
        <v>4236</v>
      </c>
    </row>
    <row r="565" spans="1:13">
      <c r="A565" t="s">
        <v>4846</v>
      </c>
      <c r="B565" t="str">
        <f t="shared" si="16"/>
        <v>min03-P11</v>
      </c>
      <c r="C565" t="str">
        <f t="shared" si="17"/>
        <v>min03-P11-R7_UT ALTEX+</v>
      </c>
      <c r="D565" s="27" t="s">
        <v>3550</v>
      </c>
      <c r="E565" t="s">
        <v>3094</v>
      </c>
      <c r="F565" t="s">
        <v>190</v>
      </c>
      <c r="G565" s="58">
        <v>158254.875</v>
      </c>
      <c r="H565" s="114">
        <v>1</v>
      </c>
      <c r="I565">
        <v>1</v>
      </c>
      <c r="J565">
        <v>3000</v>
      </c>
      <c r="K565" t="s">
        <v>3117</v>
      </c>
      <c r="L565" t="s">
        <v>3112</v>
      </c>
      <c r="M565" t="s">
        <v>4236</v>
      </c>
    </row>
    <row r="566" spans="1:13">
      <c r="A566" t="s">
        <v>4847</v>
      </c>
      <c r="B566" t="str">
        <f t="shared" si="16"/>
        <v>min03-P11</v>
      </c>
      <c r="C566" t="str">
        <f t="shared" si="17"/>
        <v>min03-P11-R7_UT ALTEX+</v>
      </c>
      <c r="D566" s="27" t="s">
        <v>3550</v>
      </c>
      <c r="E566" t="s">
        <v>3094</v>
      </c>
      <c r="F566" t="s">
        <v>190</v>
      </c>
      <c r="G566" s="58">
        <v>156234.6</v>
      </c>
      <c r="H566" s="114">
        <v>1</v>
      </c>
      <c r="I566">
        <v>3001</v>
      </c>
      <c r="J566">
        <v>10000</v>
      </c>
      <c r="K566" t="s">
        <v>3117</v>
      </c>
      <c r="L566" t="s">
        <v>3112</v>
      </c>
      <c r="M566" t="s">
        <v>4236</v>
      </c>
    </row>
    <row r="567" spans="1:13">
      <c r="A567" t="s">
        <v>4848</v>
      </c>
      <c r="B567" t="str">
        <f t="shared" si="16"/>
        <v>min03-P11</v>
      </c>
      <c r="C567" t="str">
        <f t="shared" si="17"/>
        <v>min03-P11-R7_UT ALTEX+</v>
      </c>
      <c r="D567" s="27" t="s">
        <v>3550</v>
      </c>
      <c r="E567" t="s">
        <v>3094</v>
      </c>
      <c r="F567" t="s">
        <v>190</v>
      </c>
      <c r="G567" s="58">
        <v>152867.47500000001</v>
      </c>
      <c r="H567" s="114">
        <v>1</v>
      </c>
      <c r="I567">
        <v>10001</v>
      </c>
      <c r="J567">
        <v>999999</v>
      </c>
      <c r="K567" t="s">
        <v>3117</v>
      </c>
      <c r="L567" t="s">
        <v>3112</v>
      </c>
      <c r="M567" t="s">
        <v>4236</v>
      </c>
    </row>
    <row r="568" spans="1:13">
      <c r="A568" t="s">
        <v>4849</v>
      </c>
      <c r="B568" t="str">
        <f t="shared" si="16"/>
        <v>min03-P11</v>
      </c>
      <c r="C568" t="str">
        <f t="shared" si="17"/>
        <v>min03-P11-R7_INDUSTRIAS SALGARI S.A.S</v>
      </c>
      <c r="D568" s="27" t="s">
        <v>3550</v>
      </c>
      <c r="E568" t="s">
        <v>3098</v>
      </c>
      <c r="F568" t="s">
        <v>190</v>
      </c>
      <c r="G568" s="58">
        <v>141688.62</v>
      </c>
      <c r="H568" s="114">
        <v>1</v>
      </c>
      <c r="I568">
        <v>1</v>
      </c>
      <c r="J568">
        <v>3000</v>
      </c>
      <c r="K568" t="s">
        <v>3117</v>
      </c>
      <c r="L568" t="s">
        <v>3112</v>
      </c>
      <c r="M568" t="s">
        <v>4236</v>
      </c>
    </row>
    <row r="569" spans="1:13">
      <c r="A569" t="s">
        <v>4850</v>
      </c>
      <c r="B569" t="str">
        <f t="shared" si="16"/>
        <v>min03-P11</v>
      </c>
      <c r="C569" t="str">
        <f t="shared" si="17"/>
        <v>min03-P11-R7_INDUSTRIAS SALGARI S.A.S</v>
      </c>
      <c r="D569" s="27" t="s">
        <v>3550</v>
      </c>
      <c r="E569" t="s">
        <v>3098</v>
      </c>
      <c r="F569" t="s">
        <v>190</v>
      </c>
      <c r="G569" s="58">
        <v>136166.535</v>
      </c>
      <c r="H569" s="114">
        <v>1</v>
      </c>
      <c r="I569">
        <v>3001</v>
      </c>
      <c r="J569">
        <v>10000</v>
      </c>
      <c r="K569" t="s">
        <v>3117</v>
      </c>
      <c r="L569" t="s">
        <v>3112</v>
      </c>
      <c r="M569" t="s">
        <v>4236</v>
      </c>
    </row>
    <row r="570" spans="1:13">
      <c r="A570" t="s">
        <v>4851</v>
      </c>
      <c r="B570" t="str">
        <f t="shared" si="16"/>
        <v>min03-P11</v>
      </c>
      <c r="C570" t="str">
        <f t="shared" si="17"/>
        <v>min03-P11-R7_INDUSTRIAS SALGARI S.A.S</v>
      </c>
      <c r="D570" s="27" t="s">
        <v>3550</v>
      </c>
      <c r="E570" t="s">
        <v>3098</v>
      </c>
      <c r="F570" t="s">
        <v>190</v>
      </c>
      <c r="G570" s="58">
        <v>130779.13500000001</v>
      </c>
      <c r="H570" s="114">
        <v>1</v>
      </c>
      <c r="I570">
        <v>10001</v>
      </c>
      <c r="J570">
        <v>999999</v>
      </c>
      <c r="K570" t="s">
        <v>3117</v>
      </c>
      <c r="L570" t="s">
        <v>3112</v>
      </c>
      <c r="M570" t="s">
        <v>4236</v>
      </c>
    </row>
    <row r="571" spans="1:13">
      <c r="A571" t="s">
        <v>4852</v>
      </c>
      <c r="B571" t="str">
        <f t="shared" si="16"/>
        <v>min03-P11</v>
      </c>
      <c r="C571" t="str">
        <f t="shared" si="17"/>
        <v>min03-P11-R7_MILITARY INDUSTRIES SAS</v>
      </c>
      <c r="D571" s="27" t="s">
        <v>3550</v>
      </c>
      <c r="E571" t="s">
        <v>1852</v>
      </c>
      <c r="F571" t="s">
        <v>190</v>
      </c>
      <c r="G571" s="58">
        <v>148153.5</v>
      </c>
      <c r="H571" s="114">
        <v>1</v>
      </c>
      <c r="I571">
        <v>1</v>
      </c>
      <c r="J571">
        <v>3000</v>
      </c>
      <c r="K571" t="s">
        <v>3117</v>
      </c>
      <c r="L571" t="s">
        <v>3112</v>
      </c>
      <c r="M571" t="s">
        <v>4236</v>
      </c>
    </row>
    <row r="572" spans="1:13">
      <c r="A572" t="s">
        <v>4853</v>
      </c>
      <c r="B572" t="str">
        <f t="shared" si="16"/>
        <v>min03-P11</v>
      </c>
      <c r="C572" t="str">
        <f t="shared" si="17"/>
        <v>min03-P11-R7_MILITARY INDUSTRIES SAS</v>
      </c>
      <c r="D572" s="27" t="s">
        <v>3550</v>
      </c>
      <c r="E572" t="s">
        <v>1852</v>
      </c>
      <c r="F572" t="s">
        <v>190</v>
      </c>
      <c r="G572" s="58">
        <v>145459.79999999999</v>
      </c>
      <c r="H572" s="114">
        <v>1</v>
      </c>
      <c r="I572">
        <v>3001</v>
      </c>
      <c r="J572">
        <v>10000</v>
      </c>
      <c r="K572" t="s">
        <v>3117</v>
      </c>
      <c r="L572" t="s">
        <v>3112</v>
      </c>
      <c r="M572" t="s">
        <v>4236</v>
      </c>
    </row>
    <row r="573" spans="1:13">
      <c r="A573" t="s">
        <v>4854</v>
      </c>
      <c r="B573" t="str">
        <f t="shared" si="16"/>
        <v>min03-P11</v>
      </c>
      <c r="C573" t="str">
        <f t="shared" si="17"/>
        <v>min03-P11-R7_MILITARY INDUSTRIES SAS</v>
      </c>
      <c r="D573" s="27" t="s">
        <v>3550</v>
      </c>
      <c r="E573" t="s">
        <v>1852</v>
      </c>
      <c r="F573" t="s">
        <v>190</v>
      </c>
      <c r="G573" s="58">
        <v>142766.1</v>
      </c>
      <c r="H573" s="114">
        <v>1</v>
      </c>
      <c r="I573">
        <v>10001</v>
      </c>
      <c r="J573">
        <v>999999</v>
      </c>
      <c r="K573" t="s">
        <v>3117</v>
      </c>
      <c r="L573" t="s">
        <v>3112</v>
      </c>
      <c r="M573" t="s">
        <v>4236</v>
      </c>
    </row>
    <row r="574" spans="1:13">
      <c r="A574" t="s">
        <v>4855</v>
      </c>
      <c r="B574" t="str">
        <f t="shared" si="16"/>
        <v>min03-P11</v>
      </c>
      <c r="C574" t="str">
        <f t="shared" si="17"/>
        <v>min03-P11-R7_INVERSIONES SARHEM DE COLOMBIA S.A.S.</v>
      </c>
      <c r="D574" s="27" t="s">
        <v>3550</v>
      </c>
      <c r="E574" t="s">
        <v>4168</v>
      </c>
      <c r="F574" t="s">
        <v>190</v>
      </c>
      <c r="G574" s="58">
        <v>167009.4</v>
      </c>
      <c r="H574" s="114">
        <v>1</v>
      </c>
      <c r="I574">
        <v>1</v>
      </c>
      <c r="J574">
        <v>3000</v>
      </c>
      <c r="K574" t="s">
        <v>3117</v>
      </c>
      <c r="L574" t="s">
        <v>3112</v>
      </c>
      <c r="M574" t="s">
        <v>4236</v>
      </c>
    </row>
    <row r="575" spans="1:13">
      <c r="A575" t="s">
        <v>4856</v>
      </c>
      <c r="B575" t="str">
        <f t="shared" si="16"/>
        <v>min03-P11</v>
      </c>
      <c r="C575" t="str">
        <f t="shared" si="17"/>
        <v>min03-P11-R7_INVERSIONES SARHEM DE COLOMBIA S.A.S.</v>
      </c>
      <c r="D575" s="27" t="s">
        <v>3550</v>
      </c>
      <c r="E575" t="s">
        <v>4168</v>
      </c>
      <c r="F575" t="s">
        <v>190</v>
      </c>
      <c r="G575" s="58">
        <v>164315.70000000001</v>
      </c>
      <c r="H575" s="114">
        <v>1</v>
      </c>
      <c r="I575">
        <v>3001</v>
      </c>
      <c r="J575">
        <v>10000</v>
      </c>
      <c r="K575" t="s">
        <v>3117</v>
      </c>
      <c r="L575" t="s">
        <v>3112</v>
      </c>
      <c r="M575" t="s">
        <v>4236</v>
      </c>
    </row>
    <row r="576" spans="1:13">
      <c r="A576" t="s">
        <v>4857</v>
      </c>
      <c r="B576" t="str">
        <f t="shared" si="16"/>
        <v>min03-P11</v>
      </c>
      <c r="C576" t="str">
        <f t="shared" si="17"/>
        <v>min03-P11-R7_INVERSIONES SARHEM DE COLOMBIA S.A.S.</v>
      </c>
      <c r="D576" s="27" t="s">
        <v>3550</v>
      </c>
      <c r="E576" t="s">
        <v>4168</v>
      </c>
      <c r="F576" t="s">
        <v>190</v>
      </c>
      <c r="G576" s="58">
        <v>161622</v>
      </c>
      <c r="H576" s="114">
        <v>1</v>
      </c>
      <c r="I576">
        <v>10001</v>
      </c>
      <c r="J576">
        <v>999999</v>
      </c>
      <c r="K576" t="s">
        <v>3117</v>
      </c>
      <c r="L576" t="s">
        <v>3112</v>
      </c>
      <c r="M576" t="s">
        <v>4236</v>
      </c>
    </row>
    <row r="577" spans="1:13">
      <c r="A577" t="s">
        <v>4858</v>
      </c>
      <c r="B577" t="str">
        <f t="shared" si="16"/>
        <v>min03-P11</v>
      </c>
      <c r="C577" t="str">
        <f t="shared" si="17"/>
        <v>min03-P11-R7_UNIÓN TEMPORAL FABRICATO – CAPITEX</v>
      </c>
      <c r="D577" s="27" t="s">
        <v>3550</v>
      </c>
      <c r="E577" t="s">
        <v>4189</v>
      </c>
      <c r="F577" t="s">
        <v>190</v>
      </c>
      <c r="G577" s="58">
        <v>101013.75</v>
      </c>
      <c r="H577" s="114">
        <v>1</v>
      </c>
      <c r="I577">
        <v>1</v>
      </c>
      <c r="J577">
        <v>3000</v>
      </c>
      <c r="K577" t="s">
        <v>3117</v>
      </c>
      <c r="L577" t="s">
        <v>3112</v>
      </c>
      <c r="M577" t="s">
        <v>4236</v>
      </c>
    </row>
    <row r="578" spans="1:13">
      <c r="A578" t="s">
        <v>4859</v>
      </c>
      <c r="B578" t="str">
        <f t="shared" si="16"/>
        <v>min03-P11</v>
      </c>
      <c r="C578" t="str">
        <f t="shared" si="17"/>
        <v>min03-P11-R7_UNIÓN TEMPORAL FABRICATO – CAPITEX</v>
      </c>
      <c r="D578" s="27" t="s">
        <v>3550</v>
      </c>
      <c r="E578" t="s">
        <v>4189</v>
      </c>
      <c r="F578" t="s">
        <v>190</v>
      </c>
      <c r="G578" s="58">
        <v>98320.05</v>
      </c>
      <c r="H578" s="114">
        <v>1</v>
      </c>
      <c r="I578">
        <v>3001</v>
      </c>
      <c r="J578">
        <v>10000</v>
      </c>
      <c r="K578" t="s">
        <v>3117</v>
      </c>
      <c r="L578" t="s">
        <v>3112</v>
      </c>
      <c r="M578" t="s">
        <v>4236</v>
      </c>
    </row>
    <row r="579" spans="1:13">
      <c r="A579" t="s">
        <v>4860</v>
      </c>
      <c r="B579" t="str">
        <f t="shared" ref="B579:B642" si="18">+LEFT(D579,LEN(D579)-3)</f>
        <v>min03-P11</v>
      </c>
      <c r="C579" t="str">
        <f t="shared" ref="C579:C642" si="19">+D579&amp;"_"&amp;E579</f>
        <v>min03-P11-R7_UNIÓN TEMPORAL FABRICATO – CAPITEX</v>
      </c>
      <c r="D579" s="27" t="s">
        <v>3550</v>
      </c>
      <c r="E579" t="s">
        <v>4189</v>
      </c>
      <c r="F579" t="s">
        <v>190</v>
      </c>
      <c r="G579" s="58">
        <v>95626.35</v>
      </c>
      <c r="H579" s="114">
        <v>1</v>
      </c>
      <c r="I579">
        <v>10001</v>
      </c>
      <c r="J579">
        <v>999999</v>
      </c>
      <c r="K579" t="s">
        <v>3117</v>
      </c>
      <c r="L579" t="s">
        <v>3112</v>
      </c>
      <c r="M579" t="s">
        <v>4236</v>
      </c>
    </row>
    <row r="580" spans="1:13">
      <c r="A580" t="s">
        <v>4861</v>
      </c>
      <c r="B580" t="str">
        <f t="shared" si="18"/>
        <v>min03-P12</v>
      </c>
      <c r="C580" t="str">
        <f t="shared" si="19"/>
        <v>min03-P12-R1_MARCELO GARCIA -MG MARCEL SAS</v>
      </c>
      <c r="D580" s="27" t="s">
        <v>3551</v>
      </c>
      <c r="E580" t="s">
        <v>4182</v>
      </c>
      <c r="F580" t="s">
        <v>190</v>
      </c>
      <c r="G580" s="58">
        <v>161622</v>
      </c>
      <c r="H580" s="114">
        <v>1</v>
      </c>
      <c r="I580">
        <v>1</v>
      </c>
      <c r="J580">
        <v>3000</v>
      </c>
      <c r="K580" t="s">
        <v>3117</v>
      </c>
      <c r="L580" t="s">
        <v>3108</v>
      </c>
      <c r="M580" t="s">
        <v>4237</v>
      </c>
    </row>
    <row r="581" spans="1:13">
      <c r="A581" t="s">
        <v>4862</v>
      </c>
      <c r="B581" t="str">
        <f t="shared" si="18"/>
        <v>min03-P12</v>
      </c>
      <c r="C581" t="str">
        <f t="shared" si="19"/>
        <v>min03-P12-R1_MARCELO GARCIA -MG MARCEL SAS</v>
      </c>
      <c r="D581" s="27" t="s">
        <v>3551</v>
      </c>
      <c r="E581" t="s">
        <v>4182</v>
      </c>
      <c r="F581" t="s">
        <v>190</v>
      </c>
      <c r="G581" s="58">
        <v>161622</v>
      </c>
      <c r="H581" s="114">
        <v>1</v>
      </c>
      <c r="I581">
        <v>3001</v>
      </c>
      <c r="J581">
        <v>10000</v>
      </c>
      <c r="K581" t="s">
        <v>3117</v>
      </c>
      <c r="L581" t="s">
        <v>3108</v>
      </c>
      <c r="M581" t="s">
        <v>4237</v>
      </c>
    </row>
    <row r="582" spans="1:13">
      <c r="A582" t="s">
        <v>4863</v>
      </c>
      <c r="B582" t="str">
        <f t="shared" si="18"/>
        <v>min03-P12</v>
      </c>
      <c r="C582" t="str">
        <f t="shared" si="19"/>
        <v>min03-P12-R1_MARCELO GARCIA -MG MARCEL SAS</v>
      </c>
      <c r="D582" s="27" t="s">
        <v>3551</v>
      </c>
      <c r="E582" t="s">
        <v>4182</v>
      </c>
      <c r="F582" t="s">
        <v>190</v>
      </c>
      <c r="G582" s="58">
        <v>161622</v>
      </c>
      <c r="H582" s="114">
        <v>1</v>
      </c>
      <c r="I582">
        <v>10001</v>
      </c>
      <c r="J582">
        <v>999999</v>
      </c>
      <c r="K582" t="s">
        <v>3117</v>
      </c>
      <c r="L582" t="s">
        <v>3108</v>
      </c>
      <c r="M582" t="s">
        <v>4237</v>
      </c>
    </row>
    <row r="583" spans="1:13">
      <c r="A583" t="s">
        <v>4864</v>
      </c>
      <c r="B583" t="str">
        <f t="shared" si="18"/>
        <v>min03-P12</v>
      </c>
      <c r="C583" t="str">
        <f t="shared" si="19"/>
        <v>min03-P12-R1_UT COLTADOTACIÓN</v>
      </c>
      <c r="D583" s="27" t="s">
        <v>3551</v>
      </c>
      <c r="E583" t="s">
        <v>4183</v>
      </c>
      <c r="F583" t="s">
        <v>190</v>
      </c>
      <c r="G583" s="58">
        <v>209569.86</v>
      </c>
      <c r="H583" s="114">
        <v>1</v>
      </c>
      <c r="I583">
        <v>1</v>
      </c>
      <c r="J583">
        <v>3000</v>
      </c>
      <c r="K583" t="s">
        <v>3117</v>
      </c>
      <c r="L583" t="s">
        <v>3108</v>
      </c>
      <c r="M583" t="s">
        <v>4237</v>
      </c>
    </row>
    <row r="584" spans="1:13">
      <c r="A584" t="s">
        <v>4865</v>
      </c>
      <c r="B584" t="str">
        <f t="shared" si="18"/>
        <v>min03-P12</v>
      </c>
      <c r="C584" t="str">
        <f t="shared" si="19"/>
        <v>min03-P12-R1_UT COLTADOTACIÓN</v>
      </c>
      <c r="D584" s="27" t="s">
        <v>3551</v>
      </c>
      <c r="E584" t="s">
        <v>4183</v>
      </c>
      <c r="F584" t="s">
        <v>190</v>
      </c>
      <c r="G584" s="58">
        <v>206876.16</v>
      </c>
      <c r="H584" s="114">
        <v>1</v>
      </c>
      <c r="I584">
        <v>3001</v>
      </c>
      <c r="J584">
        <v>10000</v>
      </c>
      <c r="K584" t="s">
        <v>3117</v>
      </c>
      <c r="L584" t="s">
        <v>3108</v>
      </c>
      <c r="M584" t="s">
        <v>4237</v>
      </c>
    </row>
    <row r="585" spans="1:13">
      <c r="A585" t="s">
        <v>4866</v>
      </c>
      <c r="B585" t="str">
        <f t="shared" si="18"/>
        <v>min03-P12</v>
      </c>
      <c r="C585" t="str">
        <f t="shared" si="19"/>
        <v>min03-P12-R1_UT COLTADOTACIÓN</v>
      </c>
      <c r="D585" s="27" t="s">
        <v>3551</v>
      </c>
      <c r="E585" t="s">
        <v>4183</v>
      </c>
      <c r="F585" t="s">
        <v>190</v>
      </c>
      <c r="G585" s="58">
        <v>203374.35</v>
      </c>
      <c r="H585" s="114">
        <v>1</v>
      </c>
      <c r="I585">
        <v>10001</v>
      </c>
      <c r="J585">
        <v>999999</v>
      </c>
      <c r="K585" t="s">
        <v>3117</v>
      </c>
      <c r="L585" t="s">
        <v>3108</v>
      </c>
      <c r="M585" t="s">
        <v>4237</v>
      </c>
    </row>
    <row r="586" spans="1:13">
      <c r="A586" t="s">
        <v>4867</v>
      </c>
      <c r="B586" t="str">
        <f t="shared" si="18"/>
        <v>min03-P12</v>
      </c>
      <c r="C586" t="str">
        <f t="shared" si="19"/>
        <v>min03-P12-R1_UT MARSAM INTE RAMERICANA</v>
      </c>
      <c r="D586" s="27" t="s">
        <v>3551</v>
      </c>
      <c r="E586" t="s">
        <v>4160</v>
      </c>
      <c r="F586" t="s">
        <v>190</v>
      </c>
      <c r="G586" s="58">
        <v>161622</v>
      </c>
      <c r="H586" s="114">
        <v>1</v>
      </c>
      <c r="I586">
        <v>1</v>
      </c>
      <c r="J586">
        <v>3000</v>
      </c>
      <c r="K586" t="s">
        <v>3117</v>
      </c>
      <c r="L586" t="s">
        <v>3108</v>
      </c>
      <c r="M586" t="s">
        <v>4237</v>
      </c>
    </row>
    <row r="587" spans="1:13">
      <c r="A587" t="s">
        <v>4868</v>
      </c>
      <c r="B587" t="str">
        <f t="shared" si="18"/>
        <v>min03-P12</v>
      </c>
      <c r="C587" t="str">
        <f t="shared" si="19"/>
        <v>min03-P12-R1_UT MARSAM INTE RAMERICANA</v>
      </c>
      <c r="D587" s="27" t="s">
        <v>3551</v>
      </c>
      <c r="E587" t="s">
        <v>4160</v>
      </c>
      <c r="F587" t="s">
        <v>190</v>
      </c>
      <c r="G587" s="58">
        <v>160005.78</v>
      </c>
      <c r="H587" s="114">
        <v>1</v>
      </c>
      <c r="I587">
        <v>3001</v>
      </c>
      <c r="J587">
        <v>10000</v>
      </c>
      <c r="K587" t="s">
        <v>3117</v>
      </c>
      <c r="L587" t="s">
        <v>3108</v>
      </c>
      <c r="M587" t="s">
        <v>4237</v>
      </c>
    </row>
    <row r="588" spans="1:13">
      <c r="A588" t="s">
        <v>4869</v>
      </c>
      <c r="B588" t="str">
        <f t="shared" si="18"/>
        <v>min03-P12</v>
      </c>
      <c r="C588" t="str">
        <f t="shared" si="19"/>
        <v>min03-P12-R1_UT MARSAM INTE RAMERICANA</v>
      </c>
      <c r="D588" s="27" t="s">
        <v>3551</v>
      </c>
      <c r="E588" t="s">
        <v>4160</v>
      </c>
      <c r="F588" t="s">
        <v>190</v>
      </c>
      <c r="G588" s="58">
        <v>158389.56</v>
      </c>
      <c r="H588" s="114">
        <v>1</v>
      </c>
      <c r="I588">
        <v>10001</v>
      </c>
      <c r="J588">
        <v>999999</v>
      </c>
      <c r="K588" t="s">
        <v>3117</v>
      </c>
      <c r="L588" t="s">
        <v>3108</v>
      </c>
      <c r="M588" t="s">
        <v>4237</v>
      </c>
    </row>
    <row r="589" spans="1:13">
      <c r="A589" t="s">
        <v>4870</v>
      </c>
      <c r="B589" t="str">
        <f t="shared" si="18"/>
        <v>min03-P12</v>
      </c>
      <c r="C589" t="str">
        <f t="shared" si="19"/>
        <v>min03-P12-R3_UT COLTADOTACIÓN</v>
      </c>
      <c r="D589" s="27" t="s">
        <v>3552</v>
      </c>
      <c r="E589" t="s">
        <v>4183</v>
      </c>
      <c r="F589" t="s">
        <v>190</v>
      </c>
      <c r="G589" s="58">
        <v>209569.86</v>
      </c>
      <c r="H589" s="114">
        <v>1</v>
      </c>
      <c r="I589">
        <v>1</v>
      </c>
      <c r="J589">
        <v>3000</v>
      </c>
      <c r="K589" t="s">
        <v>3117</v>
      </c>
      <c r="L589" t="s">
        <v>3109</v>
      </c>
      <c r="M589" t="s">
        <v>4237</v>
      </c>
    </row>
    <row r="590" spans="1:13">
      <c r="A590" t="s">
        <v>4871</v>
      </c>
      <c r="B590" t="str">
        <f t="shared" si="18"/>
        <v>min03-P12</v>
      </c>
      <c r="C590" t="str">
        <f t="shared" si="19"/>
        <v>min03-P12-R3_UT COLTADOTACIÓN</v>
      </c>
      <c r="D590" s="27" t="s">
        <v>3552</v>
      </c>
      <c r="E590" t="s">
        <v>4183</v>
      </c>
      <c r="F590" t="s">
        <v>190</v>
      </c>
      <c r="G590" s="58">
        <v>206876.16</v>
      </c>
      <c r="H590" s="114">
        <v>1</v>
      </c>
      <c r="I590">
        <v>3001</v>
      </c>
      <c r="J590">
        <v>10000</v>
      </c>
      <c r="K590" t="s">
        <v>3117</v>
      </c>
      <c r="L590" t="s">
        <v>3109</v>
      </c>
      <c r="M590" t="s">
        <v>4237</v>
      </c>
    </row>
    <row r="591" spans="1:13">
      <c r="A591" t="s">
        <v>4872</v>
      </c>
      <c r="B591" t="str">
        <f t="shared" si="18"/>
        <v>min03-P12</v>
      </c>
      <c r="C591" t="str">
        <f t="shared" si="19"/>
        <v>min03-P12-R3_UT COLTADOTACIÓN</v>
      </c>
      <c r="D591" s="27" t="s">
        <v>3552</v>
      </c>
      <c r="E591" t="s">
        <v>4183</v>
      </c>
      <c r="F591" t="s">
        <v>190</v>
      </c>
      <c r="G591" s="58">
        <v>203374.35</v>
      </c>
      <c r="H591" s="114">
        <v>1</v>
      </c>
      <c r="I591">
        <v>10001</v>
      </c>
      <c r="J591">
        <v>999999</v>
      </c>
      <c r="K591" t="s">
        <v>3117</v>
      </c>
      <c r="L591" t="s">
        <v>3109</v>
      </c>
      <c r="M591" t="s">
        <v>4237</v>
      </c>
    </row>
    <row r="592" spans="1:13">
      <c r="A592" t="s">
        <v>4873</v>
      </c>
      <c r="B592" t="str">
        <f t="shared" si="18"/>
        <v>min03-P12</v>
      </c>
      <c r="C592" t="str">
        <f t="shared" si="19"/>
        <v>min03-P12-R3_UT MARSAM INTE RAMERICANA</v>
      </c>
      <c r="D592" s="27" t="s">
        <v>3552</v>
      </c>
      <c r="E592" t="s">
        <v>4160</v>
      </c>
      <c r="F592" t="s">
        <v>190</v>
      </c>
      <c r="G592" s="58">
        <v>161622</v>
      </c>
      <c r="H592" s="114">
        <v>1</v>
      </c>
      <c r="I592">
        <v>1</v>
      </c>
      <c r="J592">
        <v>3000</v>
      </c>
      <c r="K592" t="s">
        <v>3117</v>
      </c>
      <c r="L592" t="s">
        <v>3109</v>
      </c>
      <c r="M592" t="s">
        <v>4237</v>
      </c>
    </row>
    <row r="593" spans="1:13">
      <c r="A593" t="s">
        <v>4874</v>
      </c>
      <c r="B593" t="str">
        <f t="shared" si="18"/>
        <v>min03-P12</v>
      </c>
      <c r="C593" t="str">
        <f t="shared" si="19"/>
        <v>min03-P12-R3_UT MARSAM INTE RAMERICANA</v>
      </c>
      <c r="D593" s="27" t="s">
        <v>3552</v>
      </c>
      <c r="E593" t="s">
        <v>4160</v>
      </c>
      <c r="F593" t="s">
        <v>190</v>
      </c>
      <c r="G593" s="58">
        <v>160005.78</v>
      </c>
      <c r="H593" s="114">
        <v>1</v>
      </c>
      <c r="I593">
        <v>3001</v>
      </c>
      <c r="J593">
        <v>10000</v>
      </c>
      <c r="K593" t="s">
        <v>3117</v>
      </c>
      <c r="L593" t="s">
        <v>3109</v>
      </c>
      <c r="M593" t="s">
        <v>4237</v>
      </c>
    </row>
    <row r="594" spans="1:13">
      <c r="A594" t="s">
        <v>4875</v>
      </c>
      <c r="B594" t="str">
        <f t="shared" si="18"/>
        <v>min03-P12</v>
      </c>
      <c r="C594" t="str">
        <f t="shared" si="19"/>
        <v>min03-P12-R3_UT MARSAM INTE RAMERICANA</v>
      </c>
      <c r="D594" s="27" t="s">
        <v>3552</v>
      </c>
      <c r="E594" t="s">
        <v>4160</v>
      </c>
      <c r="F594" t="s">
        <v>190</v>
      </c>
      <c r="G594" s="58">
        <v>158389.56</v>
      </c>
      <c r="H594" s="114">
        <v>1</v>
      </c>
      <c r="I594">
        <v>10001</v>
      </c>
      <c r="J594">
        <v>999999</v>
      </c>
      <c r="K594" t="s">
        <v>3117</v>
      </c>
      <c r="L594" t="s">
        <v>3109</v>
      </c>
      <c r="M594" t="s">
        <v>4237</v>
      </c>
    </row>
    <row r="595" spans="1:13">
      <c r="A595" t="s">
        <v>4876</v>
      </c>
      <c r="B595" t="str">
        <f t="shared" si="18"/>
        <v>min03-P12</v>
      </c>
      <c r="C595" t="str">
        <f t="shared" si="19"/>
        <v>min03-P12-R4_UT COLTADOTACIÓN</v>
      </c>
      <c r="D595" s="27" t="s">
        <v>3553</v>
      </c>
      <c r="E595" t="s">
        <v>4183</v>
      </c>
      <c r="F595" t="s">
        <v>190</v>
      </c>
      <c r="G595" s="58">
        <v>209569.86</v>
      </c>
      <c r="H595" s="114">
        <v>1</v>
      </c>
      <c r="I595">
        <v>1</v>
      </c>
      <c r="J595">
        <v>3000</v>
      </c>
      <c r="K595" t="s">
        <v>3117</v>
      </c>
      <c r="L595" t="s">
        <v>3113</v>
      </c>
      <c r="M595" t="s">
        <v>4237</v>
      </c>
    </row>
    <row r="596" spans="1:13">
      <c r="A596" t="s">
        <v>4877</v>
      </c>
      <c r="B596" t="str">
        <f t="shared" si="18"/>
        <v>min03-P12</v>
      </c>
      <c r="C596" t="str">
        <f t="shared" si="19"/>
        <v>min03-P12-R4_UT COLTADOTACIÓN</v>
      </c>
      <c r="D596" s="27" t="s">
        <v>3553</v>
      </c>
      <c r="E596" t="s">
        <v>4183</v>
      </c>
      <c r="F596" t="s">
        <v>190</v>
      </c>
      <c r="G596" s="58">
        <v>206876.16</v>
      </c>
      <c r="H596" s="114">
        <v>1</v>
      </c>
      <c r="I596">
        <v>3001</v>
      </c>
      <c r="J596">
        <v>10000</v>
      </c>
      <c r="K596" t="s">
        <v>3117</v>
      </c>
      <c r="L596" t="s">
        <v>3113</v>
      </c>
      <c r="M596" t="s">
        <v>4237</v>
      </c>
    </row>
    <row r="597" spans="1:13">
      <c r="A597" t="s">
        <v>4878</v>
      </c>
      <c r="B597" t="str">
        <f t="shared" si="18"/>
        <v>min03-P12</v>
      </c>
      <c r="C597" t="str">
        <f t="shared" si="19"/>
        <v>min03-P12-R4_UT COLTADOTACIÓN</v>
      </c>
      <c r="D597" s="27" t="s">
        <v>3553</v>
      </c>
      <c r="E597" t="s">
        <v>4183</v>
      </c>
      <c r="F597" t="s">
        <v>190</v>
      </c>
      <c r="G597" s="58">
        <v>203374.35</v>
      </c>
      <c r="H597" s="114">
        <v>1</v>
      </c>
      <c r="I597">
        <v>10001</v>
      </c>
      <c r="J597">
        <v>999999</v>
      </c>
      <c r="K597" t="s">
        <v>3117</v>
      </c>
      <c r="L597" t="s">
        <v>3113</v>
      </c>
      <c r="M597" t="s">
        <v>4237</v>
      </c>
    </row>
    <row r="598" spans="1:13">
      <c r="A598" t="s">
        <v>4879</v>
      </c>
      <c r="B598" t="str">
        <f t="shared" si="18"/>
        <v>min03-P12</v>
      </c>
      <c r="C598" t="str">
        <f t="shared" si="19"/>
        <v>min03-P12-R4_UT DOTACIONES E INTENDENCIA JP 2024</v>
      </c>
      <c r="D598" s="27" t="s">
        <v>3553</v>
      </c>
      <c r="E598" t="s">
        <v>3096</v>
      </c>
      <c r="F598" t="s">
        <v>190</v>
      </c>
      <c r="G598" s="58">
        <v>119965.27635</v>
      </c>
      <c r="H598" s="114">
        <v>1</v>
      </c>
      <c r="I598">
        <v>1</v>
      </c>
      <c r="J598">
        <v>3000</v>
      </c>
      <c r="K598" t="s">
        <v>3117</v>
      </c>
      <c r="L598" t="s">
        <v>3113</v>
      </c>
      <c r="M598" t="s">
        <v>4237</v>
      </c>
    </row>
    <row r="599" spans="1:13">
      <c r="A599" t="s">
        <v>4880</v>
      </c>
      <c r="B599" t="str">
        <f t="shared" si="18"/>
        <v>min03-P12</v>
      </c>
      <c r="C599" t="str">
        <f t="shared" si="19"/>
        <v>min03-P12-R4_UT DOTACIONES E INTENDENCIA JP 2024</v>
      </c>
      <c r="D599" s="27" t="s">
        <v>3553</v>
      </c>
      <c r="E599" t="s">
        <v>3096</v>
      </c>
      <c r="F599" t="s">
        <v>190</v>
      </c>
      <c r="G599" s="58">
        <v>118165.88475</v>
      </c>
      <c r="H599" s="114">
        <v>1</v>
      </c>
      <c r="I599">
        <v>3001</v>
      </c>
      <c r="J599">
        <v>10000</v>
      </c>
      <c r="K599" t="s">
        <v>3117</v>
      </c>
      <c r="L599" t="s">
        <v>3113</v>
      </c>
      <c r="M599" t="s">
        <v>4237</v>
      </c>
    </row>
    <row r="600" spans="1:13">
      <c r="A600" t="s">
        <v>4881</v>
      </c>
      <c r="B600" t="str">
        <f t="shared" si="18"/>
        <v>min03-P12</v>
      </c>
      <c r="C600" t="str">
        <f t="shared" si="19"/>
        <v>min03-P12-R4_UT DOTACIONES E INTENDENCIA JP 2024</v>
      </c>
      <c r="D600" s="27" t="s">
        <v>3553</v>
      </c>
      <c r="E600" t="s">
        <v>3096</v>
      </c>
      <c r="F600" t="s">
        <v>190</v>
      </c>
      <c r="G600" s="58">
        <v>116366.49314999999</v>
      </c>
      <c r="H600" s="114">
        <v>1</v>
      </c>
      <c r="I600">
        <v>10001</v>
      </c>
      <c r="J600">
        <v>999999</v>
      </c>
      <c r="K600" t="s">
        <v>3117</v>
      </c>
      <c r="L600" t="s">
        <v>3113</v>
      </c>
      <c r="M600" t="s">
        <v>4237</v>
      </c>
    </row>
    <row r="601" spans="1:13">
      <c r="A601" t="s">
        <v>4882</v>
      </c>
      <c r="B601" t="str">
        <f t="shared" si="18"/>
        <v>min03-P12</v>
      </c>
      <c r="C601" t="str">
        <f t="shared" si="19"/>
        <v>min03-P12-R4_UT MARSAM INTE RAMERICANA</v>
      </c>
      <c r="D601" s="27" t="s">
        <v>3553</v>
      </c>
      <c r="E601" t="s">
        <v>4160</v>
      </c>
      <c r="F601" t="s">
        <v>190</v>
      </c>
      <c r="G601" s="58">
        <v>177784.2</v>
      </c>
      <c r="H601" s="114">
        <v>1</v>
      </c>
      <c r="I601">
        <v>1</v>
      </c>
      <c r="J601">
        <v>3000</v>
      </c>
      <c r="K601" t="s">
        <v>3117</v>
      </c>
      <c r="L601" t="s">
        <v>3113</v>
      </c>
      <c r="M601" t="s">
        <v>4237</v>
      </c>
    </row>
    <row r="602" spans="1:13">
      <c r="A602" t="s">
        <v>4883</v>
      </c>
      <c r="B602" t="str">
        <f t="shared" si="18"/>
        <v>min03-P12</v>
      </c>
      <c r="C602" t="str">
        <f t="shared" si="19"/>
        <v>min03-P12-R4_UT MARSAM INTE RAMERICANA</v>
      </c>
      <c r="D602" s="27" t="s">
        <v>3553</v>
      </c>
      <c r="E602" t="s">
        <v>4160</v>
      </c>
      <c r="F602" t="s">
        <v>190</v>
      </c>
      <c r="G602" s="58">
        <v>176006.35800000001</v>
      </c>
      <c r="H602" s="114">
        <v>1</v>
      </c>
      <c r="I602">
        <v>3001</v>
      </c>
      <c r="J602">
        <v>10000</v>
      </c>
      <c r="K602" t="s">
        <v>3117</v>
      </c>
      <c r="L602" t="s">
        <v>3113</v>
      </c>
      <c r="M602" t="s">
        <v>4237</v>
      </c>
    </row>
    <row r="603" spans="1:13">
      <c r="A603" t="s">
        <v>4884</v>
      </c>
      <c r="B603" t="str">
        <f t="shared" si="18"/>
        <v>min03-P12</v>
      </c>
      <c r="C603" t="str">
        <f t="shared" si="19"/>
        <v>min03-P12-R4_UT MARSAM INTE RAMERICANA</v>
      </c>
      <c r="D603" s="27" t="s">
        <v>3553</v>
      </c>
      <c r="E603" t="s">
        <v>4160</v>
      </c>
      <c r="F603" t="s">
        <v>190</v>
      </c>
      <c r="G603" s="58">
        <v>174228.516</v>
      </c>
      <c r="H603" s="114">
        <v>1</v>
      </c>
      <c r="I603">
        <v>10001</v>
      </c>
      <c r="J603">
        <v>999999</v>
      </c>
      <c r="K603" t="s">
        <v>3117</v>
      </c>
      <c r="L603" t="s">
        <v>3113</v>
      </c>
      <c r="M603" t="s">
        <v>4237</v>
      </c>
    </row>
    <row r="604" spans="1:13">
      <c r="A604" t="s">
        <v>4885</v>
      </c>
      <c r="B604" t="str">
        <f t="shared" si="18"/>
        <v>min03-P12</v>
      </c>
      <c r="C604" t="str">
        <f t="shared" si="19"/>
        <v>min03-P12-R5_UT COLTADOTACIÓN</v>
      </c>
      <c r="D604" s="27" t="s">
        <v>3554</v>
      </c>
      <c r="E604" t="s">
        <v>4183</v>
      </c>
      <c r="F604" t="s">
        <v>190</v>
      </c>
      <c r="G604" s="58">
        <v>209569.86</v>
      </c>
      <c r="H604" s="114">
        <v>1</v>
      </c>
      <c r="I604">
        <v>1</v>
      </c>
      <c r="J604">
        <v>3000</v>
      </c>
      <c r="K604" t="s">
        <v>3117</v>
      </c>
      <c r="L604" t="s">
        <v>3110</v>
      </c>
      <c r="M604" t="s">
        <v>4237</v>
      </c>
    </row>
    <row r="605" spans="1:13">
      <c r="A605" t="s">
        <v>4886</v>
      </c>
      <c r="B605" t="str">
        <f t="shared" si="18"/>
        <v>min03-P12</v>
      </c>
      <c r="C605" t="str">
        <f t="shared" si="19"/>
        <v>min03-P12-R5_UT COLTADOTACIÓN</v>
      </c>
      <c r="D605" s="27" t="s">
        <v>3554</v>
      </c>
      <c r="E605" t="s">
        <v>4183</v>
      </c>
      <c r="F605" t="s">
        <v>190</v>
      </c>
      <c r="G605" s="58">
        <v>206876.16</v>
      </c>
      <c r="H605" s="114">
        <v>1</v>
      </c>
      <c r="I605">
        <v>3001</v>
      </c>
      <c r="J605">
        <v>10000</v>
      </c>
      <c r="K605" t="s">
        <v>3117</v>
      </c>
      <c r="L605" t="s">
        <v>3110</v>
      </c>
      <c r="M605" t="s">
        <v>4237</v>
      </c>
    </row>
    <row r="606" spans="1:13">
      <c r="A606" t="s">
        <v>4887</v>
      </c>
      <c r="B606" t="str">
        <f t="shared" si="18"/>
        <v>min03-P12</v>
      </c>
      <c r="C606" t="str">
        <f t="shared" si="19"/>
        <v>min03-P12-R5_UT COLTADOTACIÓN</v>
      </c>
      <c r="D606" s="27" t="s">
        <v>3554</v>
      </c>
      <c r="E606" t="s">
        <v>4183</v>
      </c>
      <c r="F606" t="s">
        <v>190</v>
      </c>
      <c r="G606" s="58">
        <v>203374.35</v>
      </c>
      <c r="H606" s="114">
        <v>1</v>
      </c>
      <c r="I606">
        <v>10001</v>
      </c>
      <c r="J606">
        <v>999999</v>
      </c>
      <c r="K606" t="s">
        <v>3117</v>
      </c>
      <c r="L606" t="s">
        <v>3110</v>
      </c>
      <c r="M606" t="s">
        <v>4237</v>
      </c>
    </row>
    <row r="607" spans="1:13">
      <c r="A607" t="s">
        <v>4888</v>
      </c>
      <c r="B607" t="str">
        <f t="shared" si="18"/>
        <v>min03-P12</v>
      </c>
      <c r="C607" t="str">
        <f t="shared" si="19"/>
        <v>min03-P12-R5_UT MARSAM INTE RAMERICANA</v>
      </c>
      <c r="D607" s="27" t="s">
        <v>3554</v>
      </c>
      <c r="E607" t="s">
        <v>4160</v>
      </c>
      <c r="F607" t="s">
        <v>190</v>
      </c>
      <c r="G607" s="58">
        <v>161622</v>
      </c>
      <c r="H607" s="114">
        <v>1</v>
      </c>
      <c r="I607">
        <v>1</v>
      </c>
      <c r="J607">
        <v>3000</v>
      </c>
      <c r="K607" t="s">
        <v>3117</v>
      </c>
      <c r="L607" t="s">
        <v>3110</v>
      </c>
      <c r="M607" t="s">
        <v>4237</v>
      </c>
    </row>
    <row r="608" spans="1:13">
      <c r="A608" t="s">
        <v>4889</v>
      </c>
      <c r="B608" t="str">
        <f t="shared" si="18"/>
        <v>min03-P12</v>
      </c>
      <c r="C608" t="str">
        <f t="shared" si="19"/>
        <v>min03-P12-R5_UT MARSAM INTE RAMERICANA</v>
      </c>
      <c r="D608" s="27" t="s">
        <v>3554</v>
      </c>
      <c r="E608" t="s">
        <v>4160</v>
      </c>
      <c r="F608" t="s">
        <v>190</v>
      </c>
      <c r="G608" s="58">
        <v>160005.78</v>
      </c>
      <c r="H608" s="114">
        <v>1</v>
      </c>
      <c r="I608">
        <v>3001</v>
      </c>
      <c r="J608">
        <v>10000</v>
      </c>
      <c r="K608" t="s">
        <v>3117</v>
      </c>
      <c r="L608" t="s">
        <v>3110</v>
      </c>
      <c r="M608" t="s">
        <v>4237</v>
      </c>
    </row>
    <row r="609" spans="1:13">
      <c r="A609" t="s">
        <v>4890</v>
      </c>
      <c r="B609" t="str">
        <f t="shared" si="18"/>
        <v>min03-P12</v>
      </c>
      <c r="C609" t="str">
        <f t="shared" si="19"/>
        <v>min03-P12-R5_UT MARSAM INTE RAMERICANA</v>
      </c>
      <c r="D609" s="27" t="s">
        <v>3554</v>
      </c>
      <c r="E609" t="s">
        <v>4160</v>
      </c>
      <c r="F609" t="s">
        <v>190</v>
      </c>
      <c r="G609" s="58">
        <v>158389.56</v>
      </c>
      <c r="H609" s="114">
        <v>1</v>
      </c>
      <c r="I609">
        <v>10001</v>
      </c>
      <c r="J609">
        <v>999999</v>
      </c>
      <c r="K609" t="s">
        <v>3117</v>
      </c>
      <c r="L609" t="s">
        <v>3110</v>
      </c>
      <c r="M609" t="s">
        <v>4237</v>
      </c>
    </row>
    <row r="610" spans="1:13">
      <c r="A610" t="s">
        <v>4891</v>
      </c>
      <c r="B610" t="str">
        <f t="shared" si="18"/>
        <v>min03-P12</v>
      </c>
      <c r="C610" t="str">
        <f t="shared" si="19"/>
        <v>min03-P12-R6_YUBARTA S.A.S.</v>
      </c>
      <c r="D610" s="27" t="s">
        <v>3555</v>
      </c>
      <c r="E610" t="s">
        <v>4162</v>
      </c>
      <c r="F610" t="s">
        <v>190</v>
      </c>
      <c r="G610" s="58">
        <v>200680.65</v>
      </c>
      <c r="H610" s="114">
        <v>1</v>
      </c>
      <c r="I610">
        <v>1</v>
      </c>
      <c r="J610">
        <v>3000</v>
      </c>
      <c r="K610" t="s">
        <v>3117</v>
      </c>
      <c r="L610" t="s">
        <v>3111</v>
      </c>
      <c r="M610" t="s">
        <v>4237</v>
      </c>
    </row>
    <row r="611" spans="1:13">
      <c r="A611" t="s">
        <v>4892</v>
      </c>
      <c r="B611" t="str">
        <f t="shared" si="18"/>
        <v>min03-P12</v>
      </c>
      <c r="C611" t="str">
        <f t="shared" si="19"/>
        <v>min03-P12-R6_YUBARTA S.A.S.</v>
      </c>
      <c r="D611" s="27" t="s">
        <v>3555</v>
      </c>
      <c r="E611" t="s">
        <v>4162</v>
      </c>
      <c r="F611" t="s">
        <v>190</v>
      </c>
      <c r="G611" s="58">
        <v>197986.95</v>
      </c>
      <c r="H611" s="114">
        <v>1</v>
      </c>
      <c r="I611">
        <v>3001</v>
      </c>
      <c r="J611">
        <v>10000</v>
      </c>
      <c r="K611" t="s">
        <v>3117</v>
      </c>
      <c r="L611" t="s">
        <v>3111</v>
      </c>
      <c r="M611" t="s">
        <v>4237</v>
      </c>
    </row>
    <row r="612" spans="1:13">
      <c r="A612" t="s">
        <v>4893</v>
      </c>
      <c r="B612" t="str">
        <f t="shared" si="18"/>
        <v>min03-P12</v>
      </c>
      <c r="C612" t="str">
        <f t="shared" si="19"/>
        <v>min03-P12-R6_YUBARTA S.A.S.</v>
      </c>
      <c r="D612" s="27" t="s">
        <v>3555</v>
      </c>
      <c r="E612" t="s">
        <v>4162</v>
      </c>
      <c r="F612" t="s">
        <v>190</v>
      </c>
      <c r="G612" s="58">
        <v>195293.25</v>
      </c>
      <c r="H612" s="114">
        <v>1</v>
      </c>
      <c r="I612">
        <v>10001</v>
      </c>
      <c r="J612">
        <v>999999</v>
      </c>
      <c r="K612" t="s">
        <v>3117</v>
      </c>
      <c r="L612" t="s">
        <v>3111</v>
      </c>
      <c r="M612" t="s">
        <v>4237</v>
      </c>
    </row>
    <row r="613" spans="1:13">
      <c r="A613" t="s">
        <v>4894</v>
      </c>
      <c r="B613" t="str">
        <f t="shared" si="18"/>
        <v>min03-P12</v>
      </c>
      <c r="C613" t="str">
        <f t="shared" si="19"/>
        <v>min03-P12-R6_MARCELO GARCIA -MG MARCEL SAS</v>
      </c>
      <c r="D613" s="27" t="s">
        <v>3555</v>
      </c>
      <c r="E613" t="s">
        <v>4182</v>
      </c>
      <c r="F613" t="s">
        <v>190</v>
      </c>
      <c r="G613" s="58">
        <v>161622</v>
      </c>
      <c r="H613" s="114">
        <v>1</v>
      </c>
      <c r="I613">
        <v>1</v>
      </c>
      <c r="J613">
        <v>3000</v>
      </c>
      <c r="K613" t="s">
        <v>3117</v>
      </c>
      <c r="L613" t="s">
        <v>3111</v>
      </c>
      <c r="M613" t="s">
        <v>4237</v>
      </c>
    </row>
    <row r="614" spans="1:13">
      <c r="A614" t="s">
        <v>4895</v>
      </c>
      <c r="B614" t="str">
        <f t="shared" si="18"/>
        <v>min03-P12</v>
      </c>
      <c r="C614" t="str">
        <f t="shared" si="19"/>
        <v>min03-P12-R6_MARCELO GARCIA -MG MARCEL SAS</v>
      </c>
      <c r="D614" s="27" t="s">
        <v>3555</v>
      </c>
      <c r="E614" t="s">
        <v>4182</v>
      </c>
      <c r="F614" t="s">
        <v>190</v>
      </c>
      <c r="G614" s="58">
        <v>161622</v>
      </c>
      <c r="H614" s="114">
        <v>1</v>
      </c>
      <c r="I614">
        <v>3001</v>
      </c>
      <c r="J614">
        <v>10000</v>
      </c>
      <c r="K614" t="s">
        <v>3117</v>
      </c>
      <c r="L614" t="s">
        <v>3111</v>
      </c>
      <c r="M614" t="s">
        <v>4237</v>
      </c>
    </row>
    <row r="615" spans="1:13">
      <c r="A615" t="s">
        <v>4896</v>
      </c>
      <c r="B615" t="str">
        <f t="shared" si="18"/>
        <v>min03-P12</v>
      </c>
      <c r="C615" t="str">
        <f t="shared" si="19"/>
        <v>min03-P12-R6_MARCELO GARCIA -MG MARCEL SAS</v>
      </c>
      <c r="D615" s="27" t="s">
        <v>3555</v>
      </c>
      <c r="E615" t="s">
        <v>4182</v>
      </c>
      <c r="F615" t="s">
        <v>190</v>
      </c>
      <c r="G615" s="58">
        <v>161622</v>
      </c>
      <c r="H615" s="114">
        <v>1</v>
      </c>
      <c r="I615">
        <v>10001</v>
      </c>
      <c r="J615">
        <v>999999</v>
      </c>
      <c r="K615" t="s">
        <v>3117</v>
      </c>
      <c r="L615" t="s">
        <v>3111</v>
      </c>
      <c r="M615" t="s">
        <v>4237</v>
      </c>
    </row>
    <row r="616" spans="1:13">
      <c r="A616" t="s">
        <v>4897</v>
      </c>
      <c r="B616" t="str">
        <f t="shared" si="18"/>
        <v>min03-P12</v>
      </c>
      <c r="C616" t="str">
        <f t="shared" si="19"/>
        <v>min03-P12-R6_BAZAR LA MONEDA SAS</v>
      </c>
      <c r="D616" s="27" t="s">
        <v>3555</v>
      </c>
      <c r="E616" t="s">
        <v>1850</v>
      </c>
      <c r="F616" t="s">
        <v>190</v>
      </c>
      <c r="G616" s="58">
        <v>175763.92499999999</v>
      </c>
      <c r="H616" s="114">
        <v>1</v>
      </c>
      <c r="I616">
        <v>1</v>
      </c>
      <c r="J616">
        <v>3000</v>
      </c>
      <c r="K616" t="s">
        <v>3117</v>
      </c>
      <c r="L616" t="s">
        <v>3111</v>
      </c>
      <c r="M616" t="s">
        <v>4237</v>
      </c>
    </row>
    <row r="617" spans="1:13">
      <c r="A617" t="s">
        <v>4898</v>
      </c>
      <c r="B617" t="str">
        <f t="shared" si="18"/>
        <v>min03-P12</v>
      </c>
      <c r="C617" t="str">
        <f t="shared" si="19"/>
        <v>min03-P12-R6_BAZAR LA MONEDA SAS</v>
      </c>
      <c r="D617" s="27" t="s">
        <v>3555</v>
      </c>
      <c r="E617" t="s">
        <v>1850</v>
      </c>
      <c r="F617" t="s">
        <v>190</v>
      </c>
      <c r="G617" s="58">
        <v>173070.22500000001</v>
      </c>
      <c r="H617" s="114">
        <v>1</v>
      </c>
      <c r="I617">
        <v>3001</v>
      </c>
      <c r="J617">
        <v>10000</v>
      </c>
      <c r="K617" t="s">
        <v>3117</v>
      </c>
      <c r="L617" t="s">
        <v>3111</v>
      </c>
      <c r="M617" t="s">
        <v>4237</v>
      </c>
    </row>
    <row r="618" spans="1:13">
      <c r="A618" t="s">
        <v>4899</v>
      </c>
      <c r="B618" t="str">
        <f t="shared" si="18"/>
        <v>min03-P12</v>
      </c>
      <c r="C618" t="str">
        <f t="shared" si="19"/>
        <v>min03-P12-R6_BAZAR LA MONEDA SAS</v>
      </c>
      <c r="D618" s="27" t="s">
        <v>3555</v>
      </c>
      <c r="E618" t="s">
        <v>1850</v>
      </c>
      <c r="F618" t="s">
        <v>190</v>
      </c>
      <c r="G618" s="58">
        <v>171723.375</v>
      </c>
      <c r="H618" s="114">
        <v>1</v>
      </c>
      <c r="I618">
        <v>10001</v>
      </c>
      <c r="J618">
        <v>999999</v>
      </c>
      <c r="K618" t="s">
        <v>3117</v>
      </c>
      <c r="L618" t="s">
        <v>3111</v>
      </c>
      <c r="M618" t="s">
        <v>4237</v>
      </c>
    </row>
    <row r="619" spans="1:13">
      <c r="A619" t="s">
        <v>4900</v>
      </c>
      <c r="B619" t="str">
        <f t="shared" si="18"/>
        <v>min03-P12</v>
      </c>
      <c r="C619" t="str">
        <f t="shared" si="19"/>
        <v>min03-P12-R6_UT COLTADOTACIÓN</v>
      </c>
      <c r="D619" s="27" t="s">
        <v>3555</v>
      </c>
      <c r="E619" t="s">
        <v>4183</v>
      </c>
      <c r="F619" t="s">
        <v>190</v>
      </c>
      <c r="G619" s="58">
        <v>209569.86</v>
      </c>
      <c r="H619" s="114">
        <v>1</v>
      </c>
      <c r="I619">
        <v>1</v>
      </c>
      <c r="J619">
        <v>3000</v>
      </c>
      <c r="K619" t="s">
        <v>3117</v>
      </c>
      <c r="L619" t="s">
        <v>3111</v>
      </c>
      <c r="M619" t="s">
        <v>4237</v>
      </c>
    </row>
    <row r="620" spans="1:13">
      <c r="A620" t="s">
        <v>4901</v>
      </c>
      <c r="B620" t="str">
        <f t="shared" si="18"/>
        <v>min03-P12</v>
      </c>
      <c r="C620" t="str">
        <f t="shared" si="19"/>
        <v>min03-P12-R6_UT COLTADOTACIÓN</v>
      </c>
      <c r="D620" s="27" t="s">
        <v>3555</v>
      </c>
      <c r="E620" t="s">
        <v>4183</v>
      </c>
      <c r="F620" t="s">
        <v>190</v>
      </c>
      <c r="G620" s="58">
        <v>206876.16</v>
      </c>
      <c r="H620" s="114">
        <v>1</v>
      </c>
      <c r="I620">
        <v>3001</v>
      </c>
      <c r="J620">
        <v>10000</v>
      </c>
      <c r="K620" t="s">
        <v>3117</v>
      </c>
      <c r="L620" t="s">
        <v>3111</v>
      </c>
      <c r="M620" t="s">
        <v>4237</v>
      </c>
    </row>
    <row r="621" spans="1:13">
      <c r="A621" t="s">
        <v>4902</v>
      </c>
      <c r="B621" t="str">
        <f t="shared" si="18"/>
        <v>min03-P12</v>
      </c>
      <c r="C621" t="str">
        <f t="shared" si="19"/>
        <v>min03-P12-R6_UT COLTADOTACIÓN</v>
      </c>
      <c r="D621" s="27" t="s">
        <v>3555</v>
      </c>
      <c r="E621" t="s">
        <v>4183</v>
      </c>
      <c r="F621" t="s">
        <v>190</v>
      </c>
      <c r="G621" s="58">
        <v>203374.35</v>
      </c>
      <c r="H621" s="114">
        <v>1</v>
      </c>
      <c r="I621">
        <v>10001</v>
      </c>
      <c r="J621">
        <v>999999</v>
      </c>
      <c r="K621" t="s">
        <v>3117</v>
      </c>
      <c r="L621" t="s">
        <v>3111</v>
      </c>
      <c r="M621" t="s">
        <v>4237</v>
      </c>
    </row>
    <row r="622" spans="1:13">
      <c r="A622" t="s">
        <v>4903</v>
      </c>
      <c r="B622" t="str">
        <f t="shared" si="18"/>
        <v>min03-P12</v>
      </c>
      <c r="C622" t="str">
        <f t="shared" si="19"/>
        <v>min03-P12-R6_UT DOTACIONES E INTENDENCIA JP 2024</v>
      </c>
      <c r="D622" s="27" t="s">
        <v>3555</v>
      </c>
      <c r="E622" t="s">
        <v>3096</v>
      </c>
      <c r="F622" t="s">
        <v>190</v>
      </c>
      <c r="G622" s="58">
        <v>115924.72635</v>
      </c>
      <c r="H622" s="114">
        <v>1</v>
      </c>
      <c r="I622">
        <v>1</v>
      </c>
      <c r="J622">
        <v>3000</v>
      </c>
      <c r="K622" t="s">
        <v>3117</v>
      </c>
      <c r="L622" t="s">
        <v>3111</v>
      </c>
      <c r="M622" t="s">
        <v>4237</v>
      </c>
    </row>
    <row r="623" spans="1:13">
      <c r="A623" t="s">
        <v>4904</v>
      </c>
      <c r="B623" t="str">
        <f t="shared" si="18"/>
        <v>min03-P12</v>
      </c>
      <c r="C623" t="str">
        <f t="shared" si="19"/>
        <v>min03-P12-R6_UT DOTACIONES E INTENDENCIA JP 2024</v>
      </c>
      <c r="D623" s="27" t="s">
        <v>3555</v>
      </c>
      <c r="E623" t="s">
        <v>3096</v>
      </c>
      <c r="F623" t="s">
        <v>190</v>
      </c>
      <c r="G623" s="58">
        <v>114185.943</v>
      </c>
      <c r="H623" s="114">
        <v>1</v>
      </c>
      <c r="I623">
        <v>3001</v>
      </c>
      <c r="J623">
        <v>10000</v>
      </c>
      <c r="K623" t="s">
        <v>3117</v>
      </c>
      <c r="L623" t="s">
        <v>3111</v>
      </c>
      <c r="M623" t="s">
        <v>4237</v>
      </c>
    </row>
    <row r="624" spans="1:13">
      <c r="A624" t="s">
        <v>4905</v>
      </c>
      <c r="B624" t="str">
        <f t="shared" si="18"/>
        <v>min03-P12</v>
      </c>
      <c r="C624" t="str">
        <f t="shared" si="19"/>
        <v>min03-P12-R6_UT DOTACIONES E INTENDENCIA JP 2024</v>
      </c>
      <c r="D624" s="27" t="s">
        <v>3555</v>
      </c>
      <c r="E624" t="s">
        <v>3096</v>
      </c>
      <c r="F624" t="s">
        <v>190</v>
      </c>
      <c r="G624" s="58">
        <v>112447.15965</v>
      </c>
      <c r="H624" s="114">
        <v>1</v>
      </c>
      <c r="I624">
        <v>10001</v>
      </c>
      <c r="J624">
        <v>999999</v>
      </c>
      <c r="K624" t="s">
        <v>3117</v>
      </c>
      <c r="L624" t="s">
        <v>3111</v>
      </c>
      <c r="M624" t="s">
        <v>4237</v>
      </c>
    </row>
    <row r="625" spans="1:14">
      <c r="A625" t="s">
        <v>4906</v>
      </c>
      <c r="B625" t="str">
        <f t="shared" si="18"/>
        <v>min03-P12</v>
      </c>
      <c r="C625" t="str">
        <f t="shared" si="19"/>
        <v>min03-P12-R6_UT SUMINISTROS INTENDENCIA</v>
      </c>
      <c r="D625" s="27" t="s">
        <v>3555</v>
      </c>
      <c r="E625" t="s">
        <v>3097</v>
      </c>
      <c r="F625" t="s">
        <v>190</v>
      </c>
      <c r="G625" s="58">
        <v>137378.70000000001</v>
      </c>
      <c r="H625" s="114">
        <v>0</v>
      </c>
      <c r="I625">
        <v>1</v>
      </c>
      <c r="J625">
        <v>3000</v>
      </c>
      <c r="K625" t="s">
        <v>3117</v>
      </c>
      <c r="L625" t="s">
        <v>3111</v>
      </c>
      <c r="M625" t="s">
        <v>4237</v>
      </c>
      <c r="N625" t="s">
        <v>8685</v>
      </c>
    </row>
    <row r="626" spans="1:14">
      <c r="A626" t="s">
        <v>4907</v>
      </c>
      <c r="B626" t="str">
        <f t="shared" si="18"/>
        <v>min03-P12</v>
      </c>
      <c r="C626" t="str">
        <f t="shared" si="19"/>
        <v>min03-P12-R6_UT SUMINISTROS INTENDENCIA</v>
      </c>
      <c r="D626" s="27" t="s">
        <v>3555</v>
      </c>
      <c r="E626" t="s">
        <v>3097</v>
      </c>
      <c r="F626" t="s">
        <v>190</v>
      </c>
      <c r="G626" s="58">
        <v>130644.45</v>
      </c>
      <c r="H626" s="114">
        <v>0</v>
      </c>
      <c r="I626">
        <v>3001</v>
      </c>
      <c r="J626">
        <v>10000</v>
      </c>
      <c r="K626" t="s">
        <v>3117</v>
      </c>
      <c r="L626" t="s">
        <v>3111</v>
      </c>
      <c r="M626" t="s">
        <v>4237</v>
      </c>
      <c r="N626" t="s">
        <v>8685</v>
      </c>
    </row>
    <row r="627" spans="1:14">
      <c r="A627" t="s">
        <v>4908</v>
      </c>
      <c r="B627" t="str">
        <f t="shared" si="18"/>
        <v>min03-P12</v>
      </c>
      <c r="C627" t="str">
        <f t="shared" si="19"/>
        <v>min03-P12-R6_UT SUMINISTROS INTENDENCIA</v>
      </c>
      <c r="D627" s="27" t="s">
        <v>3555</v>
      </c>
      <c r="E627" t="s">
        <v>3097</v>
      </c>
      <c r="F627" t="s">
        <v>190</v>
      </c>
      <c r="G627" s="58">
        <v>125257.05</v>
      </c>
      <c r="H627" s="114">
        <v>0</v>
      </c>
      <c r="I627">
        <v>10001</v>
      </c>
      <c r="J627">
        <v>999999</v>
      </c>
      <c r="K627" t="s">
        <v>3117</v>
      </c>
      <c r="L627" t="s">
        <v>3111</v>
      </c>
      <c r="M627" t="s">
        <v>4237</v>
      </c>
      <c r="N627" t="s">
        <v>8685</v>
      </c>
    </row>
    <row r="628" spans="1:14">
      <c r="A628" t="s">
        <v>4909</v>
      </c>
      <c r="B628" t="str">
        <f t="shared" si="18"/>
        <v>min03-P12</v>
      </c>
      <c r="C628" t="str">
        <f t="shared" si="19"/>
        <v>min03-P12-R6_UT MARSAM INTE RAMERICANA</v>
      </c>
      <c r="D628" s="27" t="s">
        <v>3555</v>
      </c>
      <c r="E628" t="s">
        <v>4160</v>
      </c>
      <c r="F628" t="s">
        <v>190</v>
      </c>
      <c r="G628" s="58">
        <v>161622</v>
      </c>
      <c r="H628" s="114">
        <v>1</v>
      </c>
      <c r="I628">
        <v>1</v>
      </c>
      <c r="J628">
        <v>3000</v>
      </c>
      <c r="K628" t="s">
        <v>3117</v>
      </c>
      <c r="L628" t="s">
        <v>3111</v>
      </c>
      <c r="M628" t="s">
        <v>4237</v>
      </c>
    </row>
    <row r="629" spans="1:14">
      <c r="A629" t="s">
        <v>4910</v>
      </c>
      <c r="B629" t="str">
        <f t="shared" si="18"/>
        <v>min03-P12</v>
      </c>
      <c r="C629" t="str">
        <f t="shared" si="19"/>
        <v>min03-P12-R6_UT MARSAM INTE RAMERICANA</v>
      </c>
      <c r="D629" s="27" t="s">
        <v>3555</v>
      </c>
      <c r="E629" t="s">
        <v>4160</v>
      </c>
      <c r="F629" t="s">
        <v>190</v>
      </c>
      <c r="G629" s="58">
        <v>160005.78</v>
      </c>
      <c r="H629" s="114">
        <v>1</v>
      </c>
      <c r="I629">
        <v>3001</v>
      </c>
      <c r="J629">
        <v>10000</v>
      </c>
      <c r="K629" t="s">
        <v>3117</v>
      </c>
      <c r="L629" t="s">
        <v>3111</v>
      </c>
      <c r="M629" t="s">
        <v>4237</v>
      </c>
    </row>
    <row r="630" spans="1:14">
      <c r="A630" t="s">
        <v>4911</v>
      </c>
      <c r="B630" t="str">
        <f t="shared" si="18"/>
        <v>min03-P12</v>
      </c>
      <c r="C630" t="str">
        <f t="shared" si="19"/>
        <v>min03-P12-R6_UT MARSAM INTE RAMERICANA</v>
      </c>
      <c r="D630" s="27" t="s">
        <v>3555</v>
      </c>
      <c r="E630" t="s">
        <v>4160</v>
      </c>
      <c r="F630" t="s">
        <v>190</v>
      </c>
      <c r="G630" s="58">
        <v>158389.56</v>
      </c>
      <c r="H630" s="114">
        <v>1</v>
      </c>
      <c r="I630">
        <v>10001</v>
      </c>
      <c r="J630">
        <v>999999</v>
      </c>
      <c r="K630" t="s">
        <v>3117</v>
      </c>
      <c r="L630" t="s">
        <v>3111</v>
      </c>
      <c r="M630" t="s">
        <v>4237</v>
      </c>
    </row>
    <row r="631" spans="1:14">
      <c r="A631" t="s">
        <v>4912</v>
      </c>
      <c r="B631" t="str">
        <f t="shared" si="18"/>
        <v>min03-P12</v>
      </c>
      <c r="C631" t="str">
        <f t="shared" si="19"/>
        <v>min03-P12-R7_INVERSIONES E IMPORTACIONES SDER AP SAS</v>
      </c>
      <c r="D631" s="27" t="s">
        <v>3556</v>
      </c>
      <c r="E631" t="s">
        <v>4177</v>
      </c>
      <c r="F631" t="s">
        <v>190</v>
      </c>
      <c r="G631" s="58">
        <v>90238.95</v>
      </c>
      <c r="H631" s="114">
        <v>1</v>
      </c>
      <c r="I631">
        <v>1</v>
      </c>
      <c r="J631">
        <v>3000</v>
      </c>
      <c r="K631" t="s">
        <v>3117</v>
      </c>
      <c r="L631" t="s">
        <v>3112</v>
      </c>
      <c r="M631" t="s">
        <v>4237</v>
      </c>
    </row>
    <row r="632" spans="1:14">
      <c r="A632" t="s">
        <v>4913</v>
      </c>
      <c r="B632" t="str">
        <f t="shared" si="18"/>
        <v>min03-P12</v>
      </c>
      <c r="C632" t="str">
        <f t="shared" si="19"/>
        <v>min03-P12-R7_INVERSIONES E IMPORTACIONES SDER AP SAS</v>
      </c>
      <c r="D632" s="27" t="s">
        <v>3556</v>
      </c>
      <c r="E632" t="s">
        <v>4177</v>
      </c>
      <c r="F632" t="s">
        <v>190</v>
      </c>
      <c r="G632" s="58">
        <v>88892.1</v>
      </c>
      <c r="H632" s="114">
        <v>1</v>
      </c>
      <c r="I632">
        <v>3001</v>
      </c>
      <c r="J632">
        <v>10000</v>
      </c>
      <c r="K632" t="s">
        <v>3117</v>
      </c>
      <c r="L632" t="s">
        <v>3112</v>
      </c>
      <c r="M632" t="s">
        <v>4237</v>
      </c>
    </row>
    <row r="633" spans="1:14">
      <c r="A633" t="s">
        <v>4914</v>
      </c>
      <c r="B633" t="str">
        <f t="shared" si="18"/>
        <v>min03-P12</v>
      </c>
      <c r="C633" t="str">
        <f t="shared" si="19"/>
        <v>min03-P12-R7_INVERSIONES E IMPORTACIONES SDER AP SAS</v>
      </c>
      <c r="D633" s="27" t="s">
        <v>3556</v>
      </c>
      <c r="E633" t="s">
        <v>4177</v>
      </c>
      <c r="F633" t="s">
        <v>190</v>
      </c>
      <c r="G633" s="58">
        <v>87545.25</v>
      </c>
      <c r="H633" s="114">
        <v>1</v>
      </c>
      <c r="I633">
        <v>10001</v>
      </c>
      <c r="J633">
        <v>999999</v>
      </c>
      <c r="K633" t="s">
        <v>3117</v>
      </c>
      <c r="L633" t="s">
        <v>3112</v>
      </c>
      <c r="M633" t="s">
        <v>4237</v>
      </c>
    </row>
    <row r="634" spans="1:14">
      <c r="A634" t="s">
        <v>4915</v>
      </c>
      <c r="B634" t="str">
        <f t="shared" si="18"/>
        <v>min03-P12</v>
      </c>
      <c r="C634" t="str">
        <f t="shared" si="19"/>
        <v>min03-P12-R7_INDUSTRIAS SAGOR LIMITADA </v>
      </c>
      <c r="D634" s="27" t="s">
        <v>3556</v>
      </c>
      <c r="E634" t="s">
        <v>4184</v>
      </c>
      <c r="F634" t="s">
        <v>190</v>
      </c>
      <c r="G634" s="58">
        <v>119869.65</v>
      </c>
      <c r="H634" s="114">
        <v>1</v>
      </c>
      <c r="I634">
        <v>1</v>
      </c>
      <c r="J634">
        <v>3000</v>
      </c>
      <c r="K634" t="s">
        <v>3117</v>
      </c>
      <c r="L634" t="s">
        <v>3112</v>
      </c>
      <c r="M634" t="s">
        <v>4237</v>
      </c>
    </row>
    <row r="635" spans="1:14">
      <c r="A635" t="s">
        <v>4916</v>
      </c>
      <c r="B635" t="str">
        <f t="shared" si="18"/>
        <v>min03-P12</v>
      </c>
      <c r="C635" t="str">
        <f t="shared" si="19"/>
        <v>min03-P12-R7_INDUSTRIAS SAGOR LIMITADA </v>
      </c>
      <c r="D635" s="27" t="s">
        <v>3556</v>
      </c>
      <c r="E635" t="s">
        <v>4184</v>
      </c>
      <c r="F635" t="s">
        <v>190</v>
      </c>
      <c r="G635" s="58">
        <v>118522.8</v>
      </c>
      <c r="H635" s="114">
        <v>1</v>
      </c>
      <c r="I635">
        <v>3001</v>
      </c>
      <c r="J635">
        <v>10000</v>
      </c>
      <c r="K635" t="s">
        <v>3117</v>
      </c>
      <c r="L635" t="s">
        <v>3112</v>
      </c>
      <c r="M635" t="s">
        <v>4237</v>
      </c>
    </row>
    <row r="636" spans="1:14">
      <c r="A636" t="s">
        <v>4917</v>
      </c>
      <c r="B636" t="str">
        <f t="shared" si="18"/>
        <v>min03-P12</v>
      </c>
      <c r="C636" t="str">
        <f t="shared" si="19"/>
        <v>min03-P12-R7_INDUSTRIAS SAGOR LIMITADA </v>
      </c>
      <c r="D636" s="27" t="s">
        <v>3556</v>
      </c>
      <c r="E636" t="s">
        <v>4184</v>
      </c>
      <c r="F636" t="s">
        <v>190</v>
      </c>
      <c r="G636" s="58">
        <v>117175.95</v>
      </c>
      <c r="H636" s="114">
        <v>1</v>
      </c>
      <c r="I636">
        <v>10001</v>
      </c>
      <c r="J636">
        <v>999999</v>
      </c>
      <c r="K636" t="s">
        <v>3117</v>
      </c>
      <c r="L636" t="s">
        <v>3112</v>
      </c>
      <c r="M636" t="s">
        <v>4237</v>
      </c>
    </row>
    <row r="637" spans="1:14">
      <c r="A637" t="s">
        <v>4918</v>
      </c>
      <c r="B637" t="str">
        <f t="shared" si="18"/>
        <v>min03-P12</v>
      </c>
      <c r="C637" t="str">
        <f t="shared" si="19"/>
        <v>min03-P12-R7_UNION TEMPORAL ACUERDO KB-2024</v>
      </c>
      <c r="D637" s="27" t="s">
        <v>3556</v>
      </c>
      <c r="E637" t="s">
        <v>4185</v>
      </c>
      <c r="F637" t="s">
        <v>190</v>
      </c>
      <c r="G637" s="58">
        <v>138725.54999999999</v>
      </c>
      <c r="H637" s="114">
        <v>1</v>
      </c>
      <c r="I637">
        <v>1</v>
      </c>
      <c r="J637">
        <v>3000</v>
      </c>
      <c r="K637" t="s">
        <v>3117</v>
      </c>
      <c r="L637" t="s">
        <v>3112</v>
      </c>
      <c r="M637" t="s">
        <v>4237</v>
      </c>
    </row>
    <row r="638" spans="1:14">
      <c r="A638" t="s">
        <v>4919</v>
      </c>
      <c r="B638" t="str">
        <f t="shared" si="18"/>
        <v>min03-P12</v>
      </c>
      <c r="C638" t="str">
        <f t="shared" si="19"/>
        <v>min03-P12-R7_UNION TEMPORAL ACUERDO KB-2024</v>
      </c>
      <c r="D638" s="27" t="s">
        <v>3556</v>
      </c>
      <c r="E638" t="s">
        <v>4185</v>
      </c>
      <c r="F638" t="s">
        <v>190</v>
      </c>
      <c r="G638" s="58">
        <v>139398.97500000001</v>
      </c>
      <c r="H638" s="114">
        <v>1</v>
      </c>
      <c r="I638">
        <v>3001</v>
      </c>
      <c r="J638">
        <v>10000</v>
      </c>
      <c r="K638" t="s">
        <v>3117</v>
      </c>
      <c r="L638" t="s">
        <v>3112</v>
      </c>
      <c r="M638" t="s">
        <v>4237</v>
      </c>
    </row>
    <row r="639" spans="1:14">
      <c r="A639" t="s">
        <v>4920</v>
      </c>
      <c r="B639" t="str">
        <f t="shared" si="18"/>
        <v>min03-P12</v>
      </c>
      <c r="C639" t="str">
        <f t="shared" si="19"/>
        <v>min03-P12-R7_UNION TEMPORAL ACUERDO KB-2024</v>
      </c>
      <c r="D639" s="27" t="s">
        <v>3556</v>
      </c>
      <c r="E639" t="s">
        <v>4185</v>
      </c>
      <c r="F639" t="s">
        <v>190</v>
      </c>
      <c r="G639" s="58">
        <v>138052.125</v>
      </c>
      <c r="H639" s="114">
        <v>1</v>
      </c>
      <c r="I639">
        <v>10001</v>
      </c>
      <c r="J639">
        <v>999999</v>
      </c>
      <c r="K639" t="s">
        <v>3117</v>
      </c>
      <c r="L639" t="s">
        <v>3112</v>
      </c>
      <c r="M639" t="s">
        <v>4237</v>
      </c>
    </row>
    <row r="640" spans="1:14">
      <c r="A640" t="s">
        <v>4921</v>
      </c>
      <c r="B640" t="str">
        <f t="shared" si="18"/>
        <v>min03-P12</v>
      </c>
      <c r="C640" t="str">
        <f t="shared" si="19"/>
        <v>min03-P12-R7_DISMOTOS PM EU</v>
      </c>
      <c r="D640" s="27" t="s">
        <v>3556</v>
      </c>
      <c r="E640" t="s">
        <v>4175</v>
      </c>
      <c r="F640" t="s">
        <v>190</v>
      </c>
      <c r="G640" s="58">
        <v>188559</v>
      </c>
      <c r="H640" s="114">
        <v>1</v>
      </c>
      <c r="I640">
        <v>1</v>
      </c>
      <c r="J640">
        <v>3000</v>
      </c>
      <c r="K640" t="s">
        <v>3117</v>
      </c>
      <c r="L640" t="s">
        <v>3112</v>
      </c>
      <c r="M640" t="s">
        <v>4237</v>
      </c>
    </row>
    <row r="641" spans="1:13">
      <c r="A641" t="s">
        <v>4922</v>
      </c>
      <c r="B641" t="str">
        <f t="shared" si="18"/>
        <v>min03-P12</v>
      </c>
      <c r="C641" t="str">
        <f t="shared" si="19"/>
        <v>min03-P12-R7_DISMOTOS PM EU</v>
      </c>
      <c r="D641" s="27" t="s">
        <v>3556</v>
      </c>
      <c r="E641" t="s">
        <v>4175</v>
      </c>
      <c r="F641" t="s">
        <v>190</v>
      </c>
      <c r="G641" s="58">
        <v>181824.75</v>
      </c>
      <c r="H641" s="114">
        <v>1</v>
      </c>
      <c r="I641">
        <v>3001</v>
      </c>
      <c r="J641">
        <v>10000</v>
      </c>
      <c r="K641" t="s">
        <v>3117</v>
      </c>
      <c r="L641" t="s">
        <v>3112</v>
      </c>
      <c r="M641" t="s">
        <v>4237</v>
      </c>
    </row>
    <row r="642" spans="1:13">
      <c r="A642" t="s">
        <v>4923</v>
      </c>
      <c r="B642" t="str">
        <f t="shared" si="18"/>
        <v>min03-P12</v>
      </c>
      <c r="C642" t="str">
        <f t="shared" si="19"/>
        <v>min03-P12-R7_DISMOTOS PM EU</v>
      </c>
      <c r="D642" s="27" t="s">
        <v>3556</v>
      </c>
      <c r="E642" t="s">
        <v>4175</v>
      </c>
      <c r="F642" t="s">
        <v>190</v>
      </c>
      <c r="G642" s="58">
        <v>175090.5</v>
      </c>
      <c r="H642" s="114">
        <v>1</v>
      </c>
      <c r="I642">
        <v>10001</v>
      </c>
      <c r="J642">
        <v>999999</v>
      </c>
      <c r="K642" t="s">
        <v>3117</v>
      </c>
      <c r="L642" t="s">
        <v>3112</v>
      </c>
      <c r="M642" t="s">
        <v>4237</v>
      </c>
    </row>
    <row r="643" spans="1:13">
      <c r="A643" t="s">
        <v>4924</v>
      </c>
      <c r="B643" t="str">
        <f t="shared" ref="B643:B706" si="20">+LEFT(D643,LEN(D643)-3)</f>
        <v>min03-P12</v>
      </c>
      <c r="C643" t="str">
        <f t="shared" ref="C643:C706" si="21">+D643&amp;"_"&amp;E643</f>
        <v>min03-P12-R7_DISTRIBUCIÓN Y SERVICIO SAS</v>
      </c>
      <c r="D643" s="27" t="s">
        <v>3556</v>
      </c>
      <c r="E643" t="s">
        <v>3089</v>
      </c>
      <c r="F643" t="s">
        <v>190</v>
      </c>
      <c r="G643" s="58">
        <v>154887.75</v>
      </c>
      <c r="H643" s="114">
        <v>1</v>
      </c>
      <c r="I643">
        <v>1</v>
      </c>
      <c r="J643">
        <v>3000</v>
      </c>
      <c r="K643" t="s">
        <v>3117</v>
      </c>
      <c r="L643" t="s">
        <v>3112</v>
      </c>
      <c r="M643" t="s">
        <v>4237</v>
      </c>
    </row>
    <row r="644" spans="1:13">
      <c r="A644" t="s">
        <v>4925</v>
      </c>
      <c r="B644" t="str">
        <f t="shared" si="20"/>
        <v>min03-P12</v>
      </c>
      <c r="C644" t="str">
        <f t="shared" si="21"/>
        <v>min03-P12-R7_DISTRIBUCIÓN Y SERVICIO SAS</v>
      </c>
      <c r="D644" s="27" t="s">
        <v>3556</v>
      </c>
      <c r="E644" t="s">
        <v>3089</v>
      </c>
      <c r="F644" t="s">
        <v>190</v>
      </c>
      <c r="G644" s="58">
        <v>148153.5</v>
      </c>
      <c r="H644" s="114">
        <v>1</v>
      </c>
      <c r="I644">
        <v>3001</v>
      </c>
      <c r="J644">
        <v>10000</v>
      </c>
      <c r="K644" t="s">
        <v>3117</v>
      </c>
      <c r="L644" t="s">
        <v>3112</v>
      </c>
      <c r="M644" t="s">
        <v>4237</v>
      </c>
    </row>
    <row r="645" spans="1:13">
      <c r="A645" t="s">
        <v>4926</v>
      </c>
      <c r="B645" t="str">
        <f t="shared" si="20"/>
        <v>min03-P12</v>
      </c>
      <c r="C645" t="str">
        <f t="shared" si="21"/>
        <v>min03-P12-R7_DISTRIBUCIÓN Y SERVICIO SAS</v>
      </c>
      <c r="D645" s="27" t="s">
        <v>3556</v>
      </c>
      <c r="E645" t="s">
        <v>3089</v>
      </c>
      <c r="F645" t="s">
        <v>190</v>
      </c>
      <c r="G645" s="58">
        <v>134685</v>
      </c>
      <c r="H645" s="114">
        <v>1</v>
      </c>
      <c r="I645">
        <v>10001</v>
      </c>
      <c r="J645">
        <v>999999</v>
      </c>
      <c r="K645" t="s">
        <v>3117</v>
      </c>
      <c r="L645" t="s">
        <v>3112</v>
      </c>
      <c r="M645" t="s">
        <v>4237</v>
      </c>
    </row>
    <row r="646" spans="1:13">
      <c r="A646" t="s">
        <v>4927</v>
      </c>
      <c r="B646" t="str">
        <f t="shared" si="20"/>
        <v>min03-P12</v>
      </c>
      <c r="C646" t="str">
        <f t="shared" si="21"/>
        <v>min03-P12-R7_LEONEL RODRIGUEZ RAMOS</v>
      </c>
      <c r="D646" s="27" t="s">
        <v>3556</v>
      </c>
      <c r="E646" t="s">
        <v>1851</v>
      </c>
      <c r="F646" t="s">
        <v>190</v>
      </c>
      <c r="G646" s="58">
        <v>242433</v>
      </c>
      <c r="H646" s="114">
        <v>1</v>
      </c>
      <c r="I646">
        <v>1</v>
      </c>
      <c r="J646">
        <v>3000</v>
      </c>
      <c r="K646" t="s">
        <v>3117</v>
      </c>
      <c r="L646" t="s">
        <v>3112</v>
      </c>
      <c r="M646" t="s">
        <v>4237</v>
      </c>
    </row>
    <row r="647" spans="1:13">
      <c r="A647" t="s">
        <v>4928</v>
      </c>
      <c r="B647" t="str">
        <f t="shared" si="20"/>
        <v>min03-P12</v>
      </c>
      <c r="C647" t="str">
        <f t="shared" si="21"/>
        <v>min03-P12-R7_LEONEL RODRIGUEZ RAMOS</v>
      </c>
      <c r="D647" s="27" t="s">
        <v>3556</v>
      </c>
      <c r="E647" t="s">
        <v>1851</v>
      </c>
      <c r="F647" t="s">
        <v>190</v>
      </c>
      <c r="G647" s="58">
        <v>228964.5</v>
      </c>
      <c r="H647" s="114">
        <v>1</v>
      </c>
      <c r="I647">
        <v>3001</v>
      </c>
      <c r="J647">
        <v>10000</v>
      </c>
      <c r="K647" t="s">
        <v>3117</v>
      </c>
      <c r="L647" t="s">
        <v>3112</v>
      </c>
      <c r="M647" t="s">
        <v>4237</v>
      </c>
    </row>
    <row r="648" spans="1:13">
      <c r="A648" t="s">
        <v>4929</v>
      </c>
      <c r="B648" t="str">
        <f t="shared" si="20"/>
        <v>min03-P12</v>
      </c>
      <c r="C648" t="str">
        <f t="shared" si="21"/>
        <v>min03-P12-R7_LEONEL RODRIGUEZ RAMOS</v>
      </c>
      <c r="D648" s="27" t="s">
        <v>3556</v>
      </c>
      <c r="E648" t="s">
        <v>1851</v>
      </c>
      <c r="F648" t="s">
        <v>190</v>
      </c>
      <c r="G648" s="58">
        <v>215496</v>
      </c>
      <c r="H648" s="114">
        <v>1</v>
      </c>
      <c r="I648">
        <v>10001</v>
      </c>
      <c r="J648">
        <v>999999</v>
      </c>
      <c r="K648" t="s">
        <v>3117</v>
      </c>
      <c r="L648" t="s">
        <v>3112</v>
      </c>
      <c r="M648" t="s">
        <v>4237</v>
      </c>
    </row>
    <row r="649" spans="1:13">
      <c r="A649" t="s">
        <v>4930</v>
      </c>
      <c r="B649" t="str">
        <f t="shared" si="20"/>
        <v>min03-P12</v>
      </c>
      <c r="C649" t="str">
        <f t="shared" si="21"/>
        <v>min03-P12-R7_UNIÓN TEMPORAL OP-INTENDENCIA</v>
      </c>
      <c r="D649" s="27" t="s">
        <v>3556</v>
      </c>
      <c r="E649" t="s">
        <v>4172</v>
      </c>
      <c r="F649" t="s">
        <v>190</v>
      </c>
      <c r="G649" s="58">
        <v>127950.75</v>
      </c>
      <c r="H649" s="114">
        <v>1</v>
      </c>
      <c r="I649">
        <v>1</v>
      </c>
      <c r="J649">
        <v>3000</v>
      </c>
      <c r="K649" t="s">
        <v>3117</v>
      </c>
      <c r="L649" t="s">
        <v>3112</v>
      </c>
      <c r="M649" t="s">
        <v>4237</v>
      </c>
    </row>
    <row r="650" spans="1:13">
      <c r="A650" t="s">
        <v>4931</v>
      </c>
      <c r="B650" t="str">
        <f t="shared" si="20"/>
        <v>min03-P12</v>
      </c>
      <c r="C650" t="str">
        <f t="shared" si="21"/>
        <v>min03-P12-R7_UNIÓN TEMPORAL OP-INTENDENCIA</v>
      </c>
      <c r="D650" s="27" t="s">
        <v>3556</v>
      </c>
      <c r="E650" t="s">
        <v>4172</v>
      </c>
      <c r="F650" t="s">
        <v>190</v>
      </c>
      <c r="G650" s="58">
        <v>126603.9</v>
      </c>
      <c r="H650" s="114">
        <v>1</v>
      </c>
      <c r="I650">
        <v>3001</v>
      </c>
      <c r="J650">
        <v>10000</v>
      </c>
      <c r="K650" t="s">
        <v>3117</v>
      </c>
      <c r="L650" t="s">
        <v>3112</v>
      </c>
      <c r="M650" t="s">
        <v>4237</v>
      </c>
    </row>
    <row r="651" spans="1:13">
      <c r="A651" t="s">
        <v>4932</v>
      </c>
      <c r="B651" t="str">
        <f t="shared" si="20"/>
        <v>min03-P12</v>
      </c>
      <c r="C651" t="str">
        <f t="shared" si="21"/>
        <v>min03-P12-R7_UNIÓN TEMPORAL OP-INTENDENCIA</v>
      </c>
      <c r="D651" s="27" t="s">
        <v>3556</v>
      </c>
      <c r="E651" t="s">
        <v>4172</v>
      </c>
      <c r="F651" t="s">
        <v>190</v>
      </c>
      <c r="G651" s="58">
        <v>125257.05</v>
      </c>
      <c r="H651" s="114">
        <v>1</v>
      </c>
      <c r="I651">
        <v>10001</v>
      </c>
      <c r="J651">
        <v>999999</v>
      </c>
      <c r="K651" t="s">
        <v>3117</v>
      </c>
      <c r="L651" t="s">
        <v>3112</v>
      </c>
      <c r="M651" t="s">
        <v>4237</v>
      </c>
    </row>
    <row r="652" spans="1:13">
      <c r="A652" t="s">
        <v>4933</v>
      </c>
      <c r="B652" t="str">
        <f t="shared" si="20"/>
        <v>min03-P12</v>
      </c>
      <c r="C652" t="str">
        <f t="shared" si="21"/>
        <v>min03-P12-R7_UNIÓN TEMPORAL ATENEA</v>
      </c>
      <c r="D652" s="27" t="s">
        <v>3556</v>
      </c>
      <c r="E652" t="s">
        <v>4186</v>
      </c>
      <c r="F652" t="s">
        <v>190</v>
      </c>
      <c r="G652" s="58">
        <v>175090.5</v>
      </c>
      <c r="H652" s="114">
        <v>1</v>
      </c>
      <c r="I652">
        <v>1</v>
      </c>
      <c r="J652">
        <v>3000</v>
      </c>
      <c r="K652" t="s">
        <v>3117</v>
      </c>
      <c r="L652" t="s">
        <v>3112</v>
      </c>
      <c r="M652" t="s">
        <v>4237</v>
      </c>
    </row>
    <row r="653" spans="1:13">
      <c r="A653" t="s">
        <v>4934</v>
      </c>
      <c r="B653" t="str">
        <f t="shared" si="20"/>
        <v>min03-P12</v>
      </c>
      <c r="C653" t="str">
        <f t="shared" si="21"/>
        <v>min03-P12-R7_UNIÓN TEMPORAL ATENEA</v>
      </c>
      <c r="D653" s="27" t="s">
        <v>3556</v>
      </c>
      <c r="E653" t="s">
        <v>4186</v>
      </c>
      <c r="F653" t="s">
        <v>190</v>
      </c>
      <c r="G653" s="58">
        <v>172396.79999999999</v>
      </c>
      <c r="H653" s="114">
        <v>1</v>
      </c>
      <c r="I653">
        <v>3001</v>
      </c>
      <c r="J653">
        <v>10000</v>
      </c>
      <c r="K653" t="s">
        <v>3117</v>
      </c>
      <c r="L653" t="s">
        <v>3112</v>
      </c>
      <c r="M653" t="s">
        <v>4237</v>
      </c>
    </row>
    <row r="654" spans="1:13">
      <c r="A654" t="s">
        <v>4935</v>
      </c>
      <c r="B654" t="str">
        <f t="shared" si="20"/>
        <v>min03-P12</v>
      </c>
      <c r="C654" t="str">
        <f t="shared" si="21"/>
        <v>min03-P12-R7_UNIÓN TEMPORAL ATENEA</v>
      </c>
      <c r="D654" s="27" t="s">
        <v>3556</v>
      </c>
      <c r="E654" t="s">
        <v>4186</v>
      </c>
      <c r="F654" t="s">
        <v>190</v>
      </c>
      <c r="G654" s="58">
        <v>171049.95</v>
      </c>
      <c r="H654" s="114">
        <v>1</v>
      </c>
      <c r="I654">
        <v>10001</v>
      </c>
      <c r="J654">
        <v>999999</v>
      </c>
      <c r="K654" t="s">
        <v>3117</v>
      </c>
      <c r="L654" t="s">
        <v>3112</v>
      </c>
      <c r="M654" t="s">
        <v>4237</v>
      </c>
    </row>
    <row r="655" spans="1:13">
      <c r="A655" t="s">
        <v>4936</v>
      </c>
      <c r="B655" t="str">
        <f t="shared" si="20"/>
        <v>min03-P12</v>
      </c>
      <c r="C655" t="str">
        <f t="shared" si="21"/>
        <v>min03-P12-R7_CONSORCIO INTENDENCIA WARDERHA</v>
      </c>
      <c r="D655" s="27" t="s">
        <v>3556</v>
      </c>
      <c r="E655" t="s">
        <v>4187</v>
      </c>
      <c r="F655" t="s">
        <v>190</v>
      </c>
      <c r="G655" s="58">
        <v>120139.02</v>
      </c>
      <c r="H655" s="114">
        <v>1</v>
      </c>
      <c r="I655">
        <v>1</v>
      </c>
      <c r="J655">
        <v>3000</v>
      </c>
      <c r="K655" t="s">
        <v>3117</v>
      </c>
      <c r="L655" t="s">
        <v>3112</v>
      </c>
      <c r="M655" t="s">
        <v>4237</v>
      </c>
    </row>
    <row r="656" spans="1:13">
      <c r="A656" t="s">
        <v>4937</v>
      </c>
      <c r="B656" t="str">
        <f t="shared" si="20"/>
        <v>min03-P12</v>
      </c>
      <c r="C656" t="str">
        <f t="shared" si="21"/>
        <v>min03-P12-R7_CONSORCIO INTENDENCIA WARDERHA</v>
      </c>
      <c r="D656" s="27" t="s">
        <v>3556</v>
      </c>
      <c r="E656" t="s">
        <v>4187</v>
      </c>
      <c r="F656" t="s">
        <v>190</v>
      </c>
      <c r="G656" s="58">
        <v>117175.95</v>
      </c>
      <c r="H656" s="114">
        <v>1</v>
      </c>
      <c r="I656">
        <v>3001</v>
      </c>
      <c r="J656">
        <v>10000</v>
      </c>
      <c r="K656" t="s">
        <v>3117</v>
      </c>
      <c r="L656" t="s">
        <v>3112</v>
      </c>
      <c r="M656" t="s">
        <v>4237</v>
      </c>
    </row>
    <row r="657" spans="1:13">
      <c r="A657" t="s">
        <v>4938</v>
      </c>
      <c r="B657" t="str">
        <f t="shared" si="20"/>
        <v>min03-P12</v>
      </c>
      <c r="C657" t="str">
        <f t="shared" si="21"/>
        <v>min03-P12-R7_CONSORCIO INTENDENCIA WARDERHA</v>
      </c>
      <c r="D657" s="27" t="s">
        <v>3556</v>
      </c>
      <c r="E657" t="s">
        <v>4187</v>
      </c>
      <c r="F657" t="s">
        <v>190</v>
      </c>
      <c r="G657" s="58">
        <v>114482.25</v>
      </c>
      <c r="H657" s="114">
        <v>1</v>
      </c>
      <c r="I657">
        <v>10001</v>
      </c>
      <c r="J657">
        <v>999999</v>
      </c>
      <c r="K657" t="s">
        <v>3117</v>
      </c>
      <c r="L657" t="s">
        <v>3112</v>
      </c>
      <c r="M657" t="s">
        <v>4237</v>
      </c>
    </row>
    <row r="658" spans="1:13">
      <c r="A658" t="s">
        <v>4939</v>
      </c>
      <c r="B658" t="str">
        <f t="shared" si="20"/>
        <v>min03-P12</v>
      </c>
      <c r="C658" t="str">
        <f t="shared" si="21"/>
        <v>min03-P12-R7_INDUCON SAS</v>
      </c>
      <c r="D658" s="27" t="s">
        <v>3556</v>
      </c>
      <c r="E658" t="s">
        <v>4188</v>
      </c>
      <c r="F658" t="s">
        <v>190</v>
      </c>
      <c r="G658" s="58">
        <v>168086.88</v>
      </c>
      <c r="H658" s="114">
        <v>1</v>
      </c>
      <c r="I658">
        <v>1</v>
      </c>
      <c r="J658">
        <v>3000</v>
      </c>
      <c r="K658" t="s">
        <v>3117</v>
      </c>
      <c r="L658" t="s">
        <v>3112</v>
      </c>
      <c r="M658" t="s">
        <v>4237</v>
      </c>
    </row>
    <row r="659" spans="1:13">
      <c r="A659" t="s">
        <v>4940</v>
      </c>
      <c r="B659" t="str">
        <f t="shared" si="20"/>
        <v>min03-P12</v>
      </c>
      <c r="C659" t="str">
        <f t="shared" si="21"/>
        <v>min03-P12-R7_INDUCON SAS</v>
      </c>
      <c r="D659" s="27" t="s">
        <v>3556</v>
      </c>
      <c r="E659" t="s">
        <v>4188</v>
      </c>
      <c r="F659" t="s">
        <v>190</v>
      </c>
      <c r="G659" s="58">
        <v>167009.4</v>
      </c>
      <c r="H659" s="114">
        <v>1</v>
      </c>
      <c r="I659">
        <v>3001</v>
      </c>
      <c r="J659">
        <v>10000</v>
      </c>
      <c r="K659" t="s">
        <v>3117</v>
      </c>
      <c r="L659" t="s">
        <v>3112</v>
      </c>
      <c r="M659" t="s">
        <v>4237</v>
      </c>
    </row>
    <row r="660" spans="1:13">
      <c r="A660" t="s">
        <v>4941</v>
      </c>
      <c r="B660" t="str">
        <f t="shared" si="20"/>
        <v>min03-P12</v>
      </c>
      <c r="C660" t="str">
        <f t="shared" si="21"/>
        <v>min03-P12-R7_INDUCON SAS</v>
      </c>
      <c r="D660" s="27" t="s">
        <v>3556</v>
      </c>
      <c r="E660" t="s">
        <v>4188</v>
      </c>
      <c r="F660" t="s">
        <v>190</v>
      </c>
      <c r="G660" s="58">
        <v>166335.97500000001</v>
      </c>
      <c r="H660" s="114">
        <v>1</v>
      </c>
      <c r="I660">
        <v>10001</v>
      </c>
      <c r="J660">
        <v>999999</v>
      </c>
      <c r="K660" t="s">
        <v>3117</v>
      </c>
      <c r="L660" t="s">
        <v>3112</v>
      </c>
      <c r="M660" t="s">
        <v>4237</v>
      </c>
    </row>
    <row r="661" spans="1:13">
      <c r="A661" t="s">
        <v>4942</v>
      </c>
      <c r="B661" t="str">
        <f t="shared" si="20"/>
        <v>min03-P12</v>
      </c>
      <c r="C661" t="str">
        <f t="shared" si="21"/>
        <v>min03-P12-R7_BOSTONIA SAS</v>
      </c>
      <c r="D661" s="27" t="s">
        <v>3556</v>
      </c>
      <c r="E661" t="s">
        <v>3093</v>
      </c>
      <c r="F661" t="s">
        <v>190</v>
      </c>
      <c r="G661" s="58">
        <v>154887.75</v>
      </c>
      <c r="H661" s="114">
        <v>1</v>
      </c>
      <c r="I661">
        <v>1</v>
      </c>
      <c r="J661">
        <v>3000</v>
      </c>
      <c r="K661" t="s">
        <v>3117</v>
      </c>
      <c r="L661" t="s">
        <v>3112</v>
      </c>
      <c r="M661" t="s">
        <v>4237</v>
      </c>
    </row>
    <row r="662" spans="1:13">
      <c r="A662" t="s">
        <v>4943</v>
      </c>
      <c r="B662" t="str">
        <f t="shared" si="20"/>
        <v>min03-P12</v>
      </c>
      <c r="C662" t="str">
        <f t="shared" si="21"/>
        <v>min03-P12-R7_BOSTONIA SAS</v>
      </c>
      <c r="D662" s="27" t="s">
        <v>3556</v>
      </c>
      <c r="E662" t="s">
        <v>3093</v>
      </c>
      <c r="F662" t="s">
        <v>190</v>
      </c>
      <c r="G662" s="58">
        <v>150241.11749999999</v>
      </c>
      <c r="H662" s="114">
        <v>1</v>
      </c>
      <c r="I662">
        <v>3001</v>
      </c>
      <c r="J662">
        <v>10000</v>
      </c>
      <c r="K662" t="s">
        <v>3117</v>
      </c>
      <c r="L662" t="s">
        <v>3112</v>
      </c>
      <c r="M662" t="s">
        <v>4237</v>
      </c>
    </row>
    <row r="663" spans="1:13">
      <c r="A663" t="s">
        <v>4944</v>
      </c>
      <c r="B663" t="str">
        <f t="shared" si="20"/>
        <v>min03-P12</v>
      </c>
      <c r="C663" t="str">
        <f t="shared" si="21"/>
        <v>min03-P12-R7_BOSTONIA SAS</v>
      </c>
      <c r="D663" s="27" t="s">
        <v>3556</v>
      </c>
      <c r="E663" t="s">
        <v>3093</v>
      </c>
      <c r="F663" t="s">
        <v>190</v>
      </c>
      <c r="G663" s="58">
        <v>145729.17000000001</v>
      </c>
      <c r="H663" s="114">
        <v>1</v>
      </c>
      <c r="I663">
        <v>10001</v>
      </c>
      <c r="J663">
        <v>999999</v>
      </c>
      <c r="K663" t="s">
        <v>3117</v>
      </c>
      <c r="L663" t="s">
        <v>3112</v>
      </c>
      <c r="M663" t="s">
        <v>4237</v>
      </c>
    </row>
    <row r="664" spans="1:13">
      <c r="A664" t="s">
        <v>4945</v>
      </c>
      <c r="B664" t="str">
        <f t="shared" si="20"/>
        <v>min03-P12</v>
      </c>
      <c r="C664" t="str">
        <f t="shared" si="21"/>
        <v>min03-P12-R7_UT SOLUCIONES ANC</v>
      </c>
      <c r="D664" s="27" t="s">
        <v>3556</v>
      </c>
      <c r="E664" t="s">
        <v>3091</v>
      </c>
      <c r="F664" t="s">
        <v>190</v>
      </c>
      <c r="G664" s="58">
        <v>215496</v>
      </c>
      <c r="H664" s="114">
        <v>1</v>
      </c>
      <c r="I664">
        <v>1</v>
      </c>
      <c r="J664">
        <v>3000</v>
      </c>
      <c r="K664" t="s">
        <v>3117</v>
      </c>
      <c r="L664" t="s">
        <v>3112</v>
      </c>
      <c r="M664" t="s">
        <v>4237</v>
      </c>
    </row>
    <row r="665" spans="1:13">
      <c r="A665" t="s">
        <v>4946</v>
      </c>
      <c r="B665" t="str">
        <f t="shared" si="20"/>
        <v>min03-P12</v>
      </c>
      <c r="C665" t="str">
        <f t="shared" si="21"/>
        <v>min03-P12-R7_UT SOLUCIONES ANC</v>
      </c>
      <c r="D665" s="27" t="s">
        <v>3556</v>
      </c>
      <c r="E665" t="s">
        <v>3091</v>
      </c>
      <c r="F665" t="s">
        <v>190</v>
      </c>
      <c r="G665" s="58">
        <v>214149.15</v>
      </c>
      <c r="H665" s="114">
        <v>1</v>
      </c>
      <c r="I665">
        <v>3001</v>
      </c>
      <c r="J665">
        <v>10000</v>
      </c>
      <c r="K665" t="s">
        <v>3117</v>
      </c>
      <c r="L665" t="s">
        <v>3112</v>
      </c>
      <c r="M665" t="s">
        <v>4237</v>
      </c>
    </row>
    <row r="666" spans="1:13">
      <c r="A666" t="s">
        <v>4947</v>
      </c>
      <c r="B666" t="str">
        <f t="shared" si="20"/>
        <v>min03-P12</v>
      </c>
      <c r="C666" t="str">
        <f t="shared" si="21"/>
        <v>min03-P12-R7_UT SOLUCIONES ANC</v>
      </c>
      <c r="D666" s="27" t="s">
        <v>3556</v>
      </c>
      <c r="E666" t="s">
        <v>3091</v>
      </c>
      <c r="F666" t="s">
        <v>190</v>
      </c>
      <c r="G666" s="58">
        <v>212802.3</v>
      </c>
      <c r="H666" s="114">
        <v>1</v>
      </c>
      <c r="I666">
        <v>10001</v>
      </c>
      <c r="J666">
        <v>999999</v>
      </c>
      <c r="K666" t="s">
        <v>3117</v>
      </c>
      <c r="L666" t="s">
        <v>3112</v>
      </c>
      <c r="M666" t="s">
        <v>4237</v>
      </c>
    </row>
    <row r="667" spans="1:13">
      <c r="A667" t="s">
        <v>4948</v>
      </c>
      <c r="B667" t="str">
        <f t="shared" si="20"/>
        <v>min03-P12</v>
      </c>
      <c r="C667" t="str">
        <f t="shared" si="21"/>
        <v>min03-P12-R7_MILFORT SAS</v>
      </c>
      <c r="D667" s="27" t="s">
        <v>3556</v>
      </c>
      <c r="E667" t="s">
        <v>4181</v>
      </c>
      <c r="F667" t="s">
        <v>190</v>
      </c>
      <c r="G667" s="58">
        <v>80811</v>
      </c>
      <c r="H667" s="114">
        <v>1</v>
      </c>
      <c r="I667">
        <v>1</v>
      </c>
      <c r="J667">
        <v>3000</v>
      </c>
      <c r="K667" t="s">
        <v>3117</v>
      </c>
      <c r="L667" t="s">
        <v>3112</v>
      </c>
      <c r="M667" t="s">
        <v>4237</v>
      </c>
    </row>
    <row r="668" spans="1:13">
      <c r="A668" t="s">
        <v>4949</v>
      </c>
      <c r="B668" t="str">
        <f t="shared" si="20"/>
        <v>min03-P12</v>
      </c>
      <c r="C668" t="str">
        <f t="shared" si="21"/>
        <v>min03-P12-R7_MILFORT SAS</v>
      </c>
      <c r="D668" s="27" t="s">
        <v>3556</v>
      </c>
      <c r="E668" t="s">
        <v>4181</v>
      </c>
      <c r="F668" t="s">
        <v>190</v>
      </c>
      <c r="G668" s="58">
        <v>78117.3</v>
      </c>
      <c r="H668" s="114">
        <v>1</v>
      </c>
      <c r="I668">
        <v>3001</v>
      </c>
      <c r="J668">
        <v>10000</v>
      </c>
      <c r="K668" t="s">
        <v>3117</v>
      </c>
      <c r="L668" t="s">
        <v>3112</v>
      </c>
      <c r="M668" t="s">
        <v>4237</v>
      </c>
    </row>
    <row r="669" spans="1:13">
      <c r="A669" t="s">
        <v>4950</v>
      </c>
      <c r="B669" t="str">
        <f t="shared" si="20"/>
        <v>min03-P12</v>
      </c>
      <c r="C669" t="str">
        <f t="shared" si="21"/>
        <v>min03-P12-R7_MILFORT SAS</v>
      </c>
      <c r="D669" s="27" t="s">
        <v>3556</v>
      </c>
      <c r="E669" t="s">
        <v>4181</v>
      </c>
      <c r="F669" t="s">
        <v>190</v>
      </c>
      <c r="G669" s="58">
        <v>75423.600000000006</v>
      </c>
      <c r="H669" s="114">
        <v>1</v>
      </c>
      <c r="I669">
        <v>10001</v>
      </c>
      <c r="J669">
        <v>999999</v>
      </c>
      <c r="K669" t="s">
        <v>3117</v>
      </c>
      <c r="L669" t="s">
        <v>3112</v>
      </c>
      <c r="M669" t="s">
        <v>4237</v>
      </c>
    </row>
    <row r="670" spans="1:13">
      <c r="A670" t="s">
        <v>4951</v>
      </c>
      <c r="B670" t="str">
        <f t="shared" si="20"/>
        <v>min03-P12</v>
      </c>
      <c r="C670" t="str">
        <f t="shared" si="21"/>
        <v>min03-P12-R7_UT ALTEX+</v>
      </c>
      <c r="D670" s="27" t="s">
        <v>3556</v>
      </c>
      <c r="E670" t="s">
        <v>3094</v>
      </c>
      <c r="F670" t="s">
        <v>190</v>
      </c>
      <c r="G670" s="58">
        <v>160275.15</v>
      </c>
      <c r="H670" s="114">
        <v>1</v>
      </c>
      <c r="I670">
        <v>1</v>
      </c>
      <c r="J670">
        <v>3000</v>
      </c>
      <c r="K670" t="s">
        <v>3117</v>
      </c>
      <c r="L670" t="s">
        <v>3112</v>
      </c>
      <c r="M670" t="s">
        <v>4237</v>
      </c>
    </row>
    <row r="671" spans="1:13">
      <c r="A671" t="s">
        <v>4952</v>
      </c>
      <c r="B671" t="str">
        <f t="shared" si="20"/>
        <v>min03-P12</v>
      </c>
      <c r="C671" t="str">
        <f t="shared" si="21"/>
        <v>min03-P12-R7_UT ALTEX+</v>
      </c>
      <c r="D671" s="27" t="s">
        <v>3556</v>
      </c>
      <c r="E671" t="s">
        <v>3094</v>
      </c>
      <c r="F671" t="s">
        <v>190</v>
      </c>
      <c r="G671" s="58">
        <v>158254.875</v>
      </c>
      <c r="H671" s="114">
        <v>1</v>
      </c>
      <c r="I671">
        <v>3001</v>
      </c>
      <c r="J671">
        <v>10000</v>
      </c>
      <c r="K671" t="s">
        <v>3117</v>
      </c>
      <c r="L671" t="s">
        <v>3112</v>
      </c>
      <c r="M671" t="s">
        <v>4237</v>
      </c>
    </row>
    <row r="672" spans="1:13">
      <c r="A672" t="s">
        <v>4953</v>
      </c>
      <c r="B672" t="str">
        <f t="shared" si="20"/>
        <v>min03-P12</v>
      </c>
      <c r="C672" t="str">
        <f t="shared" si="21"/>
        <v>min03-P12-R7_UT ALTEX+</v>
      </c>
      <c r="D672" s="27" t="s">
        <v>3556</v>
      </c>
      <c r="E672" t="s">
        <v>3094</v>
      </c>
      <c r="F672" t="s">
        <v>190</v>
      </c>
      <c r="G672" s="58">
        <v>150847.20000000001</v>
      </c>
      <c r="H672" s="114">
        <v>1</v>
      </c>
      <c r="I672">
        <v>10001</v>
      </c>
      <c r="J672">
        <v>999999</v>
      </c>
      <c r="K672" t="s">
        <v>3117</v>
      </c>
      <c r="L672" t="s">
        <v>3112</v>
      </c>
      <c r="M672" t="s">
        <v>4237</v>
      </c>
    </row>
    <row r="673" spans="1:13">
      <c r="A673" t="s">
        <v>4954</v>
      </c>
      <c r="B673" t="str">
        <f t="shared" si="20"/>
        <v>min03-P12</v>
      </c>
      <c r="C673" t="str">
        <f t="shared" si="21"/>
        <v>min03-P12-R7_INDUSTRIAS SALGARI S.A.S</v>
      </c>
      <c r="D673" s="27" t="s">
        <v>3556</v>
      </c>
      <c r="E673" t="s">
        <v>3098</v>
      </c>
      <c r="F673" t="s">
        <v>190</v>
      </c>
      <c r="G673" s="58">
        <v>108421.425</v>
      </c>
      <c r="H673" s="114">
        <v>1</v>
      </c>
      <c r="I673">
        <v>1</v>
      </c>
      <c r="J673">
        <v>3000</v>
      </c>
      <c r="K673" t="s">
        <v>3117</v>
      </c>
      <c r="L673" t="s">
        <v>3112</v>
      </c>
      <c r="M673" t="s">
        <v>4237</v>
      </c>
    </row>
    <row r="674" spans="1:13">
      <c r="A674" t="s">
        <v>4955</v>
      </c>
      <c r="B674" t="str">
        <f t="shared" si="20"/>
        <v>min03-P12</v>
      </c>
      <c r="C674" t="str">
        <f t="shared" si="21"/>
        <v>min03-P12-R7_INDUSTRIAS SALGARI S.A.S</v>
      </c>
      <c r="D674" s="27" t="s">
        <v>3556</v>
      </c>
      <c r="E674" t="s">
        <v>3098</v>
      </c>
      <c r="F674" t="s">
        <v>190</v>
      </c>
      <c r="G674" s="58">
        <v>104246.19</v>
      </c>
      <c r="H674" s="114">
        <v>1</v>
      </c>
      <c r="I674">
        <v>3001</v>
      </c>
      <c r="J674">
        <v>10000</v>
      </c>
      <c r="K674" t="s">
        <v>3117</v>
      </c>
      <c r="L674" t="s">
        <v>3112</v>
      </c>
      <c r="M674" t="s">
        <v>4237</v>
      </c>
    </row>
    <row r="675" spans="1:13">
      <c r="A675" t="s">
        <v>4956</v>
      </c>
      <c r="B675" t="str">
        <f t="shared" si="20"/>
        <v>min03-P12</v>
      </c>
      <c r="C675" t="str">
        <f t="shared" si="21"/>
        <v>min03-P12-R7_INDUSTRIAS SALGARI S.A.S</v>
      </c>
      <c r="D675" s="27" t="s">
        <v>3556</v>
      </c>
      <c r="E675" t="s">
        <v>3098</v>
      </c>
      <c r="F675" t="s">
        <v>190</v>
      </c>
      <c r="G675" s="58">
        <v>100070.955</v>
      </c>
      <c r="H675" s="114">
        <v>1</v>
      </c>
      <c r="I675">
        <v>10001</v>
      </c>
      <c r="J675">
        <v>999999</v>
      </c>
      <c r="K675" t="s">
        <v>3117</v>
      </c>
      <c r="L675" t="s">
        <v>3112</v>
      </c>
      <c r="M675" t="s">
        <v>4237</v>
      </c>
    </row>
    <row r="676" spans="1:13">
      <c r="A676" t="s">
        <v>4957</v>
      </c>
      <c r="B676" t="str">
        <f t="shared" si="20"/>
        <v>min03-P12</v>
      </c>
      <c r="C676" t="str">
        <f t="shared" si="21"/>
        <v>min03-P12-R7_MILITARY INDUSTRIES SAS</v>
      </c>
      <c r="D676" s="27" t="s">
        <v>3556</v>
      </c>
      <c r="E676" t="s">
        <v>1852</v>
      </c>
      <c r="F676" t="s">
        <v>190</v>
      </c>
      <c r="G676" s="58">
        <v>142766.1</v>
      </c>
      <c r="H676" s="114">
        <v>1</v>
      </c>
      <c r="I676">
        <v>1</v>
      </c>
      <c r="J676">
        <v>3000</v>
      </c>
      <c r="K676" t="s">
        <v>3117</v>
      </c>
      <c r="L676" t="s">
        <v>3112</v>
      </c>
      <c r="M676" t="s">
        <v>4237</v>
      </c>
    </row>
    <row r="677" spans="1:13">
      <c r="A677" t="s">
        <v>4958</v>
      </c>
      <c r="B677" t="str">
        <f t="shared" si="20"/>
        <v>min03-P12</v>
      </c>
      <c r="C677" t="str">
        <f t="shared" si="21"/>
        <v>min03-P12-R7_MILITARY INDUSTRIES SAS</v>
      </c>
      <c r="D677" s="27" t="s">
        <v>3556</v>
      </c>
      <c r="E677" t="s">
        <v>1852</v>
      </c>
      <c r="F677" t="s">
        <v>190</v>
      </c>
      <c r="G677" s="58">
        <v>141419.25</v>
      </c>
      <c r="H677" s="114">
        <v>1</v>
      </c>
      <c r="I677">
        <v>3001</v>
      </c>
      <c r="J677">
        <v>10000</v>
      </c>
      <c r="K677" t="s">
        <v>3117</v>
      </c>
      <c r="L677" t="s">
        <v>3112</v>
      </c>
      <c r="M677" t="s">
        <v>4237</v>
      </c>
    </row>
    <row r="678" spans="1:13">
      <c r="A678" t="s">
        <v>4959</v>
      </c>
      <c r="B678" t="str">
        <f t="shared" si="20"/>
        <v>min03-P12</v>
      </c>
      <c r="C678" t="str">
        <f t="shared" si="21"/>
        <v>min03-P12-R7_MILITARY INDUSTRIES SAS</v>
      </c>
      <c r="D678" s="27" t="s">
        <v>3556</v>
      </c>
      <c r="E678" t="s">
        <v>1852</v>
      </c>
      <c r="F678" t="s">
        <v>190</v>
      </c>
      <c r="G678" s="58">
        <v>140072.4</v>
      </c>
      <c r="H678" s="114">
        <v>1</v>
      </c>
      <c r="I678">
        <v>10001</v>
      </c>
      <c r="J678">
        <v>999999</v>
      </c>
      <c r="K678" t="s">
        <v>3117</v>
      </c>
      <c r="L678" t="s">
        <v>3112</v>
      </c>
      <c r="M678" t="s">
        <v>4237</v>
      </c>
    </row>
    <row r="679" spans="1:13">
      <c r="A679" t="s">
        <v>4960</v>
      </c>
      <c r="B679" t="str">
        <f t="shared" si="20"/>
        <v>min03-P12</v>
      </c>
      <c r="C679" t="str">
        <f t="shared" si="21"/>
        <v>min03-P12-R7_INVERSIONES SARHEM DE COLOMBIA S.A.S.</v>
      </c>
      <c r="D679" s="27" t="s">
        <v>3556</v>
      </c>
      <c r="E679" t="s">
        <v>4168</v>
      </c>
      <c r="F679" t="s">
        <v>190</v>
      </c>
      <c r="G679" s="58">
        <v>156234.6</v>
      </c>
      <c r="H679" s="114">
        <v>1</v>
      </c>
      <c r="I679">
        <v>1</v>
      </c>
      <c r="J679">
        <v>3000</v>
      </c>
      <c r="K679" t="s">
        <v>3117</v>
      </c>
      <c r="L679" t="s">
        <v>3112</v>
      </c>
      <c r="M679" t="s">
        <v>4237</v>
      </c>
    </row>
    <row r="680" spans="1:13">
      <c r="A680" t="s">
        <v>4961</v>
      </c>
      <c r="B680" t="str">
        <f t="shared" si="20"/>
        <v>min03-P12</v>
      </c>
      <c r="C680" t="str">
        <f t="shared" si="21"/>
        <v>min03-P12-R7_INVERSIONES SARHEM DE COLOMBIA S.A.S.</v>
      </c>
      <c r="D680" s="27" t="s">
        <v>3556</v>
      </c>
      <c r="E680" t="s">
        <v>4168</v>
      </c>
      <c r="F680" t="s">
        <v>190</v>
      </c>
      <c r="G680" s="58">
        <v>153540.9</v>
      </c>
      <c r="H680" s="114">
        <v>1</v>
      </c>
      <c r="I680">
        <v>3001</v>
      </c>
      <c r="J680">
        <v>10000</v>
      </c>
      <c r="K680" t="s">
        <v>3117</v>
      </c>
      <c r="L680" t="s">
        <v>3112</v>
      </c>
      <c r="M680" t="s">
        <v>4237</v>
      </c>
    </row>
    <row r="681" spans="1:13">
      <c r="A681" t="s">
        <v>4962</v>
      </c>
      <c r="B681" t="str">
        <f t="shared" si="20"/>
        <v>min03-P12</v>
      </c>
      <c r="C681" t="str">
        <f t="shared" si="21"/>
        <v>min03-P12-R7_INVERSIONES SARHEM DE COLOMBIA S.A.S.</v>
      </c>
      <c r="D681" s="27" t="s">
        <v>3556</v>
      </c>
      <c r="E681" t="s">
        <v>4168</v>
      </c>
      <c r="F681" t="s">
        <v>190</v>
      </c>
      <c r="G681" s="58">
        <v>150847.20000000001</v>
      </c>
      <c r="H681" s="114">
        <v>1</v>
      </c>
      <c r="I681">
        <v>10001</v>
      </c>
      <c r="J681">
        <v>999999</v>
      </c>
      <c r="K681" t="s">
        <v>3117</v>
      </c>
      <c r="L681" t="s">
        <v>3112</v>
      </c>
      <c r="M681" t="s">
        <v>4237</v>
      </c>
    </row>
    <row r="682" spans="1:13">
      <c r="A682" t="s">
        <v>4963</v>
      </c>
      <c r="B682" t="str">
        <f t="shared" si="20"/>
        <v>min03-P12</v>
      </c>
      <c r="C682" t="str">
        <f t="shared" si="21"/>
        <v>min03-P12-R7_UNIÓN TEMPORAL FABRICATO – CAPITEX</v>
      </c>
      <c r="D682" s="27" t="s">
        <v>3556</v>
      </c>
      <c r="E682" t="s">
        <v>4189</v>
      </c>
      <c r="F682" t="s">
        <v>190</v>
      </c>
      <c r="G682" s="58">
        <v>101013.75</v>
      </c>
      <c r="H682" s="114">
        <v>1</v>
      </c>
      <c r="I682">
        <v>1</v>
      </c>
      <c r="J682">
        <v>3000</v>
      </c>
      <c r="K682" t="s">
        <v>3117</v>
      </c>
      <c r="L682" t="s">
        <v>3112</v>
      </c>
      <c r="M682" t="s">
        <v>4237</v>
      </c>
    </row>
    <row r="683" spans="1:13">
      <c r="A683" t="s">
        <v>4964</v>
      </c>
      <c r="B683" t="str">
        <f t="shared" si="20"/>
        <v>min03-P12</v>
      </c>
      <c r="C683" t="str">
        <f t="shared" si="21"/>
        <v>min03-P12-R7_UNIÓN TEMPORAL FABRICATO – CAPITEX</v>
      </c>
      <c r="D683" s="27" t="s">
        <v>3556</v>
      </c>
      <c r="E683" t="s">
        <v>4189</v>
      </c>
      <c r="F683" t="s">
        <v>190</v>
      </c>
      <c r="G683" s="58">
        <v>98320.05</v>
      </c>
      <c r="H683" s="114">
        <v>1</v>
      </c>
      <c r="I683">
        <v>3001</v>
      </c>
      <c r="J683">
        <v>10000</v>
      </c>
      <c r="K683" t="s">
        <v>3117</v>
      </c>
      <c r="L683" t="s">
        <v>3112</v>
      </c>
      <c r="M683" t="s">
        <v>4237</v>
      </c>
    </row>
    <row r="684" spans="1:13">
      <c r="A684" t="s">
        <v>4965</v>
      </c>
      <c r="B684" t="str">
        <f t="shared" si="20"/>
        <v>min03-P12</v>
      </c>
      <c r="C684" t="str">
        <f t="shared" si="21"/>
        <v>min03-P12-R7_UNIÓN TEMPORAL FABRICATO – CAPITEX</v>
      </c>
      <c r="D684" s="27" t="s">
        <v>3556</v>
      </c>
      <c r="E684" t="s">
        <v>4189</v>
      </c>
      <c r="F684" t="s">
        <v>190</v>
      </c>
      <c r="G684" s="58">
        <v>95626.35</v>
      </c>
      <c r="H684" s="114">
        <v>1</v>
      </c>
      <c r="I684">
        <v>10001</v>
      </c>
      <c r="J684">
        <v>999999</v>
      </c>
      <c r="K684" t="s">
        <v>3117</v>
      </c>
      <c r="L684" t="s">
        <v>3112</v>
      </c>
      <c r="M684" t="s">
        <v>4237</v>
      </c>
    </row>
    <row r="685" spans="1:13">
      <c r="A685" t="s">
        <v>4966</v>
      </c>
      <c r="B685" t="str">
        <f t="shared" si="20"/>
        <v>min03-P13</v>
      </c>
      <c r="C685" t="str">
        <f t="shared" si="21"/>
        <v>min03-P13-R1_MARCELO GARCIA -MG MARCEL SAS</v>
      </c>
      <c r="D685" s="27" t="s">
        <v>3557</v>
      </c>
      <c r="E685" t="s">
        <v>4182</v>
      </c>
      <c r="F685" t="s">
        <v>190</v>
      </c>
      <c r="G685" s="58">
        <v>161622</v>
      </c>
      <c r="H685" s="114">
        <v>1</v>
      </c>
      <c r="I685">
        <v>1</v>
      </c>
      <c r="J685">
        <v>3000</v>
      </c>
      <c r="K685" t="s">
        <v>3117</v>
      </c>
      <c r="L685" t="s">
        <v>3108</v>
      </c>
      <c r="M685" t="s">
        <v>4238</v>
      </c>
    </row>
    <row r="686" spans="1:13">
      <c r="A686" t="s">
        <v>4967</v>
      </c>
      <c r="B686" t="str">
        <f t="shared" si="20"/>
        <v>min03-P13</v>
      </c>
      <c r="C686" t="str">
        <f t="shared" si="21"/>
        <v>min03-P13-R1_MARCELO GARCIA -MG MARCEL SAS</v>
      </c>
      <c r="D686" s="27" t="s">
        <v>3557</v>
      </c>
      <c r="E686" t="s">
        <v>4182</v>
      </c>
      <c r="F686" t="s">
        <v>190</v>
      </c>
      <c r="G686" s="58">
        <v>161622</v>
      </c>
      <c r="H686" s="114">
        <v>1</v>
      </c>
      <c r="I686">
        <v>3001</v>
      </c>
      <c r="J686">
        <v>10000</v>
      </c>
      <c r="K686" t="s">
        <v>3117</v>
      </c>
      <c r="L686" t="s">
        <v>3108</v>
      </c>
      <c r="M686" t="s">
        <v>4238</v>
      </c>
    </row>
    <row r="687" spans="1:13">
      <c r="A687" t="s">
        <v>4968</v>
      </c>
      <c r="B687" t="str">
        <f t="shared" si="20"/>
        <v>min03-P13</v>
      </c>
      <c r="C687" t="str">
        <f t="shared" si="21"/>
        <v>min03-P13-R1_MARCELO GARCIA -MG MARCEL SAS</v>
      </c>
      <c r="D687" s="27" t="s">
        <v>3557</v>
      </c>
      <c r="E687" t="s">
        <v>4182</v>
      </c>
      <c r="F687" t="s">
        <v>190</v>
      </c>
      <c r="G687" s="58">
        <v>161622</v>
      </c>
      <c r="H687" s="114">
        <v>1</v>
      </c>
      <c r="I687">
        <v>10001</v>
      </c>
      <c r="J687">
        <v>999999</v>
      </c>
      <c r="K687" t="s">
        <v>3117</v>
      </c>
      <c r="L687" t="s">
        <v>3108</v>
      </c>
      <c r="M687" t="s">
        <v>4238</v>
      </c>
    </row>
    <row r="688" spans="1:13">
      <c r="A688" t="s">
        <v>4969</v>
      </c>
      <c r="B688" t="str">
        <f t="shared" si="20"/>
        <v>min03-P13</v>
      </c>
      <c r="C688" t="str">
        <f t="shared" si="21"/>
        <v>min03-P13-R1_UT COLTADOTACIÓN</v>
      </c>
      <c r="D688" s="27" t="s">
        <v>3557</v>
      </c>
      <c r="E688" t="s">
        <v>4183</v>
      </c>
      <c r="F688" t="s">
        <v>190</v>
      </c>
      <c r="G688" s="58">
        <v>209569.86</v>
      </c>
      <c r="H688" s="114">
        <v>1</v>
      </c>
      <c r="I688">
        <v>1</v>
      </c>
      <c r="J688">
        <v>3000</v>
      </c>
      <c r="K688" t="s">
        <v>3117</v>
      </c>
      <c r="L688" t="s">
        <v>3108</v>
      </c>
      <c r="M688" t="s">
        <v>4238</v>
      </c>
    </row>
    <row r="689" spans="1:13">
      <c r="A689" t="s">
        <v>4970</v>
      </c>
      <c r="B689" t="str">
        <f t="shared" si="20"/>
        <v>min03-P13</v>
      </c>
      <c r="C689" t="str">
        <f t="shared" si="21"/>
        <v>min03-P13-R1_UT COLTADOTACIÓN</v>
      </c>
      <c r="D689" s="27" t="s">
        <v>3557</v>
      </c>
      <c r="E689" t="s">
        <v>4183</v>
      </c>
      <c r="F689" t="s">
        <v>190</v>
      </c>
      <c r="G689" s="58">
        <v>206876.16</v>
      </c>
      <c r="H689" s="114">
        <v>1</v>
      </c>
      <c r="I689">
        <v>3001</v>
      </c>
      <c r="J689">
        <v>10000</v>
      </c>
      <c r="K689" t="s">
        <v>3117</v>
      </c>
      <c r="L689" t="s">
        <v>3108</v>
      </c>
      <c r="M689" t="s">
        <v>4238</v>
      </c>
    </row>
    <row r="690" spans="1:13">
      <c r="A690" t="s">
        <v>4971</v>
      </c>
      <c r="B690" t="str">
        <f t="shared" si="20"/>
        <v>min03-P13</v>
      </c>
      <c r="C690" t="str">
        <f t="shared" si="21"/>
        <v>min03-P13-R1_UT COLTADOTACIÓN</v>
      </c>
      <c r="D690" s="27" t="s">
        <v>3557</v>
      </c>
      <c r="E690" t="s">
        <v>4183</v>
      </c>
      <c r="F690" t="s">
        <v>190</v>
      </c>
      <c r="G690" s="58">
        <v>203374.35</v>
      </c>
      <c r="H690" s="114">
        <v>1</v>
      </c>
      <c r="I690">
        <v>10001</v>
      </c>
      <c r="J690">
        <v>999999</v>
      </c>
      <c r="K690" t="s">
        <v>3117</v>
      </c>
      <c r="L690" t="s">
        <v>3108</v>
      </c>
      <c r="M690" t="s">
        <v>4238</v>
      </c>
    </row>
    <row r="691" spans="1:13">
      <c r="A691" t="s">
        <v>4972</v>
      </c>
      <c r="B691" t="str">
        <f t="shared" si="20"/>
        <v>min03-P13</v>
      </c>
      <c r="C691" t="str">
        <f t="shared" si="21"/>
        <v>min03-P13-R1_UT MARSAM INTE RAMERICANA</v>
      </c>
      <c r="D691" s="27" t="s">
        <v>3557</v>
      </c>
      <c r="E691" t="s">
        <v>4160</v>
      </c>
      <c r="F691" t="s">
        <v>190</v>
      </c>
      <c r="G691" s="58">
        <v>175090.5</v>
      </c>
      <c r="H691" s="114">
        <v>1</v>
      </c>
      <c r="I691">
        <v>1</v>
      </c>
      <c r="J691">
        <v>3000</v>
      </c>
      <c r="K691" t="s">
        <v>3117</v>
      </c>
      <c r="L691" t="s">
        <v>3108</v>
      </c>
      <c r="M691" t="s">
        <v>4238</v>
      </c>
    </row>
    <row r="692" spans="1:13">
      <c r="A692" t="s">
        <v>4973</v>
      </c>
      <c r="B692" t="str">
        <f t="shared" si="20"/>
        <v>min03-P13</v>
      </c>
      <c r="C692" t="str">
        <f t="shared" si="21"/>
        <v>min03-P13-R1_UT MARSAM INTE RAMERICANA</v>
      </c>
      <c r="D692" s="27" t="s">
        <v>3557</v>
      </c>
      <c r="E692" t="s">
        <v>4160</v>
      </c>
      <c r="F692" t="s">
        <v>190</v>
      </c>
      <c r="G692" s="58">
        <v>173339.595</v>
      </c>
      <c r="H692" s="114">
        <v>1</v>
      </c>
      <c r="I692">
        <v>3001</v>
      </c>
      <c r="J692">
        <v>10000</v>
      </c>
      <c r="K692" t="s">
        <v>3117</v>
      </c>
      <c r="L692" t="s">
        <v>3108</v>
      </c>
      <c r="M692" t="s">
        <v>4238</v>
      </c>
    </row>
    <row r="693" spans="1:13">
      <c r="A693" t="s">
        <v>4974</v>
      </c>
      <c r="B693" t="str">
        <f t="shared" si="20"/>
        <v>min03-P13</v>
      </c>
      <c r="C693" t="str">
        <f t="shared" si="21"/>
        <v>min03-P13-R1_UT MARSAM INTE RAMERICANA</v>
      </c>
      <c r="D693" s="27" t="s">
        <v>3557</v>
      </c>
      <c r="E693" t="s">
        <v>4160</v>
      </c>
      <c r="F693" t="s">
        <v>190</v>
      </c>
      <c r="G693" s="58">
        <v>171588.69</v>
      </c>
      <c r="H693" s="114">
        <v>1</v>
      </c>
      <c r="I693">
        <v>10001</v>
      </c>
      <c r="J693">
        <v>999999</v>
      </c>
      <c r="K693" t="s">
        <v>3117</v>
      </c>
      <c r="L693" t="s">
        <v>3108</v>
      </c>
      <c r="M693" t="s">
        <v>4238</v>
      </c>
    </row>
    <row r="694" spans="1:13">
      <c r="A694" t="s">
        <v>4975</v>
      </c>
      <c r="B694" t="str">
        <f t="shared" si="20"/>
        <v>min03-P13</v>
      </c>
      <c r="C694" t="str">
        <f t="shared" si="21"/>
        <v>min03-P13-R3_UT COLTADOTACIÓN</v>
      </c>
      <c r="D694" s="27" t="s">
        <v>3558</v>
      </c>
      <c r="E694" t="s">
        <v>4183</v>
      </c>
      <c r="F694" t="s">
        <v>190</v>
      </c>
      <c r="G694" s="58">
        <v>209569.86</v>
      </c>
      <c r="H694" s="114">
        <v>1</v>
      </c>
      <c r="I694">
        <v>1</v>
      </c>
      <c r="J694">
        <v>3000</v>
      </c>
      <c r="K694" t="s">
        <v>3117</v>
      </c>
      <c r="L694" t="s">
        <v>3109</v>
      </c>
      <c r="M694" t="s">
        <v>4238</v>
      </c>
    </row>
    <row r="695" spans="1:13">
      <c r="A695" t="s">
        <v>4976</v>
      </c>
      <c r="B695" t="str">
        <f t="shared" si="20"/>
        <v>min03-P13</v>
      </c>
      <c r="C695" t="str">
        <f t="shared" si="21"/>
        <v>min03-P13-R3_UT COLTADOTACIÓN</v>
      </c>
      <c r="D695" s="27" t="s">
        <v>3558</v>
      </c>
      <c r="E695" t="s">
        <v>4183</v>
      </c>
      <c r="F695" t="s">
        <v>190</v>
      </c>
      <c r="G695" s="58">
        <v>206876.16</v>
      </c>
      <c r="H695" s="114">
        <v>1</v>
      </c>
      <c r="I695">
        <v>3001</v>
      </c>
      <c r="J695">
        <v>10000</v>
      </c>
      <c r="K695" t="s">
        <v>3117</v>
      </c>
      <c r="L695" t="s">
        <v>3109</v>
      </c>
      <c r="M695" t="s">
        <v>4238</v>
      </c>
    </row>
    <row r="696" spans="1:13">
      <c r="A696" t="s">
        <v>4977</v>
      </c>
      <c r="B696" t="str">
        <f t="shared" si="20"/>
        <v>min03-P13</v>
      </c>
      <c r="C696" t="str">
        <f t="shared" si="21"/>
        <v>min03-P13-R3_UT COLTADOTACIÓN</v>
      </c>
      <c r="D696" s="27" t="s">
        <v>3558</v>
      </c>
      <c r="E696" t="s">
        <v>4183</v>
      </c>
      <c r="F696" t="s">
        <v>190</v>
      </c>
      <c r="G696" s="58">
        <v>203374.35</v>
      </c>
      <c r="H696" s="114">
        <v>1</v>
      </c>
      <c r="I696">
        <v>10001</v>
      </c>
      <c r="J696">
        <v>999999</v>
      </c>
      <c r="K696" t="s">
        <v>3117</v>
      </c>
      <c r="L696" t="s">
        <v>3109</v>
      </c>
      <c r="M696" t="s">
        <v>4238</v>
      </c>
    </row>
    <row r="697" spans="1:13">
      <c r="A697" t="s">
        <v>4978</v>
      </c>
      <c r="B697" t="str">
        <f t="shared" si="20"/>
        <v>min03-P13</v>
      </c>
      <c r="C697" t="str">
        <f t="shared" si="21"/>
        <v>min03-P13-R3_UT MARSAM INTE RAMERICANA</v>
      </c>
      <c r="D697" s="27" t="s">
        <v>3558</v>
      </c>
      <c r="E697" t="s">
        <v>4160</v>
      </c>
      <c r="F697" t="s">
        <v>190</v>
      </c>
      <c r="G697" s="58">
        <v>175090.5</v>
      </c>
      <c r="H697" s="114">
        <v>1</v>
      </c>
      <c r="I697">
        <v>1</v>
      </c>
      <c r="J697">
        <v>3000</v>
      </c>
      <c r="K697" t="s">
        <v>3117</v>
      </c>
      <c r="L697" t="s">
        <v>3109</v>
      </c>
      <c r="M697" t="s">
        <v>4238</v>
      </c>
    </row>
    <row r="698" spans="1:13">
      <c r="A698" t="s">
        <v>4979</v>
      </c>
      <c r="B698" t="str">
        <f t="shared" si="20"/>
        <v>min03-P13</v>
      </c>
      <c r="C698" t="str">
        <f t="shared" si="21"/>
        <v>min03-P13-R3_UT MARSAM INTE RAMERICANA</v>
      </c>
      <c r="D698" s="27" t="s">
        <v>3558</v>
      </c>
      <c r="E698" t="s">
        <v>4160</v>
      </c>
      <c r="F698" t="s">
        <v>190</v>
      </c>
      <c r="G698" s="58">
        <v>173339.595</v>
      </c>
      <c r="H698" s="114">
        <v>1</v>
      </c>
      <c r="I698">
        <v>3001</v>
      </c>
      <c r="J698">
        <v>10000</v>
      </c>
      <c r="K698" t="s">
        <v>3117</v>
      </c>
      <c r="L698" t="s">
        <v>3109</v>
      </c>
      <c r="M698" t="s">
        <v>4238</v>
      </c>
    </row>
    <row r="699" spans="1:13">
      <c r="A699" t="s">
        <v>4980</v>
      </c>
      <c r="B699" t="str">
        <f t="shared" si="20"/>
        <v>min03-P13</v>
      </c>
      <c r="C699" t="str">
        <f t="shared" si="21"/>
        <v>min03-P13-R3_UT MARSAM INTE RAMERICANA</v>
      </c>
      <c r="D699" s="27" t="s">
        <v>3558</v>
      </c>
      <c r="E699" t="s">
        <v>4160</v>
      </c>
      <c r="F699" t="s">
        <v>190</v>
      </c>
      <c r="G699" s="58">
        <v>171588.69</v>
      </c>
      <c r="H699" s="114">
        <v>1</v>
      </c>
      <c r="I699">
        <v>10001</v>
      </c>
      <c r="J699">
        <v>999999</v>
      </c>
      <c r="K699" t="s">
        <v>3117</v>
      </c>
      <c r="L699" t="s">
        <v>3109</v>
      </c>
      <c r="M699" t="s">
        <v>4238</v>
      </c>
    </row>
    <row r="700" spans="1:13">
      <c r="A700" t="s">
        <v>4981</v>
      </c>
      <c r="B700" t="str">
        <f t="shared" si="20"/>
        <v>min03-P13</v>
      </c>
      <c r="C700" t="str">
        <f t="shared" si="21"/>
        <v>min03-P13-R4_CONSORCIO LOGISTIC PLUS</v>
      </c>
      <c r="D700" s="27" t="s">
        <v>3559</v>
      </c>
      <c r="E700" t="s">
        <v>3099</v>
      </c>
      <c r="F700" t="s">
        <v>190</v>
      </c>
      <c r="G700" s="58">
        <v>201488.76</v>
      </c>
      <c r="H700" s="114">
        <v>1</v>
      </c>
      <c r="I700">
        <v>1</v>
      </c>
      <c r="J700">
        <v>3000</v>
      </c>
      <c r="K700" t="s">
        <v>3117</v>
      </c>
      <c r="L700" t="s">
        <v>3113</v>
      </c>
      <c r="M700" t="s">
        <v>4238</v>
      </c>
    </row>
    <row r="701" spans="1:13">
      <c r="A701" t="s">
        <v>4982</v>
      </c>
      <c r="B701" t="str">
        <f t="shared" si="20"/>
        <v>min03-P13</v>
      </c>
      <c r="C701" t="str">
        <f t="shared" si="21"/>
        <v>min03-P13-R4_CONSORCIO LOGISTIC PLUS</v>
      </c>
      <c r="D701" s="27" t="s">
        <v>3559</v>
      </c>
      <c r="E701" t="s">
        <v>3099</v>
      </c>
      <c r="F701" t="s">
        <v>190</v>
      </c>
      <c r="G701" s="58">
        <v>198667.10925000001</v>
      </c>
      <c r="H701" s="114">
        <v>1</v>
      </c>
      <c r="I701">
        <v>3001</v>
      </c>
      <c r="J701">
        <v>10000</v>
      </c>
      <c r="K701" t="s">
        <v>3117</v>
      </c>
      <c r="L701" t="s">
        <v>3113</v>
      </c>
      <c r="M701" t="s">
        <v>4238</v>
      </c>
    </row>
    <row r="702" spans="1:13">
      <c r="A702" t="s">
        <v>4983</v>
      </c>
      <c r="B702" t="str">
        <f t="shared" si="20"/>
        <v>min03-P13</v>
      </c>
      <c r="C702" t="str">
        <f t="shared" si="21"/>
        <v>min03-P13-R4_CONSORCIO LOGISTIC PLUS</v>
      </c>
      <c r="D702" s="27" t="s">
        <v>3559</v>
      </c>
      <c r="E702" t="s">
        <v>3099</v>
      </c>
      <c r="F702" t="s">
        <v>190</v>
      </c>
      <c r="G702" s="58">
        <v>196451.54100000003</v>
      </c>
      <c r="H702" s="114">
        <v>1</v>
      </c>
      <c r="I702">
        <v>10001</v>
      </c>
      <c r="J702">
        <v>999999</v>
      </c>
      <c r="K702" t="s">
        <v>3117</v>
      </c>
      <c r="L702" t="s">
        <v>3113</v>
      </c>
      <c r="M702" t="s">
        <v>4238</v>
      </c>
    </row>
    <row r="703" spans="1:13">
      <c r="A703" t="s">
        <v>4984</v>
      </c>
      <c r="B703" t="str">
        <f t="shared" si="20"/>
        <v>min03-P13</v>
      </c>
      <c r="C703" t="str">
        <f t="shared" si="21"/>
        <v>min03-P13-R4_UT COLTADOTACIÓN</v>
      </c>
      <c r="D703" s="27" t="s">
        <v>3559</v>
      </c>
      <c r="E703" t="s">
        <v>4183</v>
      </c>
      <c r="F703" t="s">
        <v>190</v>
      </c>
      <c r="G703" s="58">
        <v>209569.86</v>
      </c>
      <c r="H703" s="114">
        <v>1</v>
      </c>
      <c r="I703">
        <v>1</v>
      </c>
      <c r="J703">
        <v>3000</v>
      </c>
      <c r="K703" t="s">
        <v>3117</v>
      </c>
      <c r="L703" t="s">
        <v>3113</v>
      </c>
      <c r="M703" t="s">
        <v>4238</v>
      </c>
    </row>
    <row r="704" spans="1:13">
      <c r="A704" t="s">
        <v>4985</v>
      </c>
      <c r="B704" t="str">
        <f t="shared" si="20"/>
        <v>min03-P13</v>
      </c>
      <c r="C704" t="str">
        <f t="shared" si="21"/>
        <v>min03-P13-R4_UT COLTADOTACIÓN</v>
      </c>
      <c r="D704" s="27" t="s">
        <v>3559</v>
      </c>
      <c r="E704" t="s">
        <v>4183</v>
      </c>
      <c r="F704" t="s">
        <v>190</v>
      </c>
      <c r="G704" s="58">
        <v>206876.16</v>
      </c>
      <c r="H704" s="114">
        <v>1</v>
      </c>
      <c r="I704">
        <v>3001</v>
      </c>
      <c r="J704">
        <v>10000</v>
      </c>
      <c r="K704" t="s">
        <v>3117</v>
      </c>
      <c r="L704" t="s">
        <v>3113</v>
      </c>
      <c r="M704" t="s">
        <v>4238</v>
      </c>
    </row>
    <row r="705" spans="1:13">
      <c r="A705" t="s">
        <v>4986</v>
      </c>
      <c r="B705" t="str">
        <f t="shared" si="20"/>
        <v>min03-P13</v>
      </c>
      <c r="C705" t="str">
        <f t="shared" si="21"/>
        <v>min03-P13-R4_UT COLTADOTACIÓN</v>
      </c>
      <c r="D705" s="27" t="s">
        <v>3559</v>
      </c>
      <c r="E705" t="s">
        <v>4183</v>
      </c>
      <c r="F705" t="s">
        <v>190</v>
      </c>
      <c r="G705" s="58">
        <v>203374.35</v>
      </c>
      <c r="H705" s="114">
        <v>1</v>
      </c>
      <c r="I705">
        <v>10001</v>
      </c>
      <c r="J705">
        <v>999999</v>
      </c>
      <c r="K705" t="s">
        <v>3117</v>
      </c>
      <c r="L705" t="s">
        <v>3113</v>
      </c>
      <c r="M705" t="s">
        <v>4238</v>
      </c>
    </row>
    <row r="706" spans="1:13">
      <c r="A706" t="s">
        <v>4987</v>
      </c>
      <c r="B706" t="str">
        <f t="shared" si="20"/>
        <v>min03-P13</v>
      </c>
      <c r="C706" t="str">
        <f t="shared" si="21"/>
        <v>min03-P13-R4_UT DOTACIONES E INTENDENCIA JP 2024</v>
      </c>
      <c r="D706" s="27" t="s">
        <v>3559</v>
      </c>
      <c r="E706" t="s">
        <v>3096</v>
      </c>
      <c r="F706" t="s">
        <v>190</v>
      </c>
      <c r="G706" s="58">
        <v>119965.27635</v>
      </c>
      <c r="H706" s="114">
        <v>1</v>
      </c>
      <c r="I706">
        <v>1</v>
      </c>
      <c r="J706">
        <v>3000</v>
      </c>
      <c r="K706" t="s">
        <v>3117</v>
      </c>
      <c r="L706" t="s">
        <v>3113</v>
      </c>
      <c r="M706" t="s">
        <v>4238</v>
      </c>
    </row>
    <row r="707" spans="1:13">
      <c r="A707" t="s">
        <v>4988</v>
      </c>
      <c r="B707" t="str">
        <f t="shared" ref="B707:B770" si="22">+LEFT(D707,LEN(D707)-3)</f>
        <v>min03-P13</v>
      </c>
      <c r="C707" t="str">
        <f t="shared" ref="C707:C770" si="23">+D707&amp;"_"&amp;E707</f>
        <v>min03-P13-R4_UT DOTACIONES E INTENDENCIA JP 2024</v>
      </c>
      <c r="D707" s="27" t="s">
        <v>3559</v>
      </c>
      <c r="E707" t="s">
        <v>3096</v>
      </c>
      <c r="F707" t="s">
        <v>190</v>
      </c>
      <c r="G707" s="58">
        <v>118165.88475</v>
      </c>
      <c r="H707" s="114">
        <v>1</v>
      </c>
      <c r="I707">
        <v>3001</v>
      </c>
      <c r="J707">
        <v>10000</v>
      </c>
      <c r="K707" t="s">
        <v>3117</v>
      </c>
      <c r="L707" t="s">
        <v>3113</v>
      </c>
      <c r="M707" t="s">
        <v>4238</v>
      </c>
    </row>
    <row r="708" spans="1:13">
      <c r="A708" t="s">
        <v>4989</v>
      </c>
      <c r="B708" t="str">
        <f t="shared" si="22"/>
        <v>min03-P13</v>
      </c>
      <c r="C708" t="str">
        <f t="shared" si="23"/>
        <v>min03-P13-R4_UT DOTACIONES E INTENDENCIA JP 2024</v>
      </c>
      <c r="D708" s="27" t="s">
        <v>3559</v>
      </c>
      <c r="E708" t="s">
        <v>3096</v>
      </c>
      <c r="F708" t="s">
        <v>190</v>
      </c>
      <c r="G708" s="58">
        <v>116366.49314999999</v>
      </c>
      <c r="H708" s="114">
        <v>1</v>
      </c>
      <c r="I708">
        <v>10001</v>
      </c>
      <c r="J708">
        <v>999999</v>
      </c>
      <c r="K708" t="s">
        <v>3117</v>
      </c>
      <c r="L708" t="s">
        <v>3113</v>
      </c>
      <c r="M708" t="s">
        <v>4238</v>
      </c>
    </row>
    <row r="709" spans="1:13">
      <c r="A709" t="s">
        <v>4990</v>
      </c>
      <c r="B709" t="str">
        <f t="shared" si="22"/>
        <v>min03-P13</v>
      </c>
      <c r="C709" t="str">
        <f t="shared" si="23"/>
        <v>min03-P13-R4_UT MARSAM INTE RAMERICANA</v>
      </c>
      <c r="D709" s="27" t="s">
        <v>3559</v>
      </c>
      <c r="E709" t="s">
        <v>4160</v>
      </c>
      <c r="F709" t="s">
        <v>190</v>
      </c>
      <c r="G709" s="58">
        <v>192599.55</v>
      </c>
      <c r="H709" s="114">
        <v>1</v>
      </c>
      <c r="I709">
        <v>1</v>
      </c>
      <c r="J709">
        <v>3000</v>
      </c>
      <c r="K709" t="s">
        <v>3117</v>
      </c>
      <c r="L709" t="s">
        <v>3113</v>
      </c>
      <c r="M709" t="s">
        <v>4238</v>
      </c>
    </row>
    <row r="710" spans="1:13">
      <c r="A710" t="s">
        <v>4991</v>
      </c>
      <c r="B710" t="str">
        <f t="shared" si="22"/>
        <v>min03-P13</v>
      </c>
      <c r="C710" t="str">
        <f t="shared" si="23"/>
        <v>min03-P13-R4_UT MARSAM INTE RAMERICANA</v>
      </c>
      <c r="D710" s="27" t="s">
        <v>3559</v>
      </c>
      <c r="E710" t="s">
        <v>4160</v>
      </c>
      <c r="F710" t="s">
        <v>190</v>
      </c>
      <c r="G710" s="58">
        <v>190673.5545</v>
      </c>
      <c r="H710" s="114">
        <v>1</v>
      </c>
      <c r="I710">
        <v>3001</v>
      </c>
      <c r="J710">
        <v>10000</v>
      </c>
      <c r="K710" t="s">
        <v>3117</v>
      </c>
      <c r="L710" t="s">
        <v>3113</v>
      </c>
      <c r="M710" t="s">
        <v>4238</v>
      </c>
    </row>
    <row r="711" spans="1:13">
      <c r="A711" t="s">
        <v>4992</v>
      </c>
      <c r="B711" t="str">
        <f t="shared" si="22"/>
        <v>min03-P13</v>
      </c>
      <c r="C711" t="str">
        <f t="shared" si="23"/>
        <v>min03-P13-R4_UT MARSAM INTE RAMERICANA</v>
      </c>
      <c r="D711" s="27" t="s">
        <v>3559</v>
      </c>
      <c r="E711" t="s">
        <v>4160</v>
      </c>
      <c r="F711" t="s">
        <v>190</v>
      </c>
      <c r="G711" s="58">
        <v>188747.55899999998</v>
      </c>
      <c r="H711" s="114">
        <v>1</v>
      </c>
      <c r="I711">
        <v>10001</v>
      </c>
      <c r="J711">
        <v>999999</v>
      </c>
      <c r="K711" t="s">
        <v>3117</v>
      </c>
      <c r="L711" t="s">
        <v>3113</v>
      </c>
      <c r="M711" t="s">
        <v>4238</v>
      </c>
    </row>
    <row r="712" spans="1:13">
      <c r="A712" t="s">
        <v>4993</v>
      </c>
      <c r="B712" t="str">
        <f t="shared" si="22"/>
        <v>min03-P13</v>
      </c>
      <c r="C712" t="str">
        <f t="shared" si="23"/>
        <v>min03-P13-R5_CONSORCIO LOGISTIC PLUS</v>
      </c>
      <c r="D712" s="27" t="s">
        <v>3560</v>
      </c>
      <c r="E712" t="s">
        <v>3099</v>
      </c>
      <c r="F712" t="s">
        <v>190</v>
      </c>
      <c r="G712" s="58">
        <v>201488.76</v>
      </c>
      <c r="H712" s="114">
        <v>1</v>
      </c>
      <c r="I712">
        <v>1</v>
      </c>
      <c r="J712">
        <v>3000</v>
      </c>
      <c r="K712" t="s">
        <v>3117</v>
      </c>
      <c r="L712" t="s">
        <v>3110</v>
      </c>
      <c r="M712" t="s">
        <v>4238</v>
      </c>
    </row>
    <row r="713" spans="1:13">
      <c r="A713" t="s">
        <v>4994</v>
      </c>
      <c r="B713" t="str">
        <f t="shared" si="22"/>
        <v>min03-P13</v>
      </c>
      <c r="C713" t="str">
        <f t="shared" si="23"/>
        <v>min03-P13-R5_CONSORCIO LOGISTIC PLUS</v>
      </c>
      <c r="D713" s="27" t="s">
        <v>3560</v>
      </c>
      <c r="E713" t="s">
        <v>3099</v>
      </c>
      <c r="F713" t="s">
        <v>190</v>
      </c>
      <c r="G713" s="58">
        <v>198667.10925000001</v>
      </c>
      <c r="H713" s="114">
        <v>1</v>
      </c>
      <c r="I713">
        <v>3001</v>
      </c>
      <c r="J713">
        <v>10000</v>
      </c>
      <c r="K713" t="s">
        <v>3117</v>
      </c>
      <c r="L713" t="s">
        <v>3110</v>
      </c>
      <c r="M713" t="s">
        <v>4238</v>
      </c>
    </row>
    <row r="714" spans="1:13">
      <c r="A714" t="s">
        <v>4995</v>
      </c>
      <c r="B714" t="str">
        <f t="shared" si="22"/>
        <v>min03-P13</v>
      </c>
      <c r="C714" t="str">
        <f t="shared" si="23"/>
        <v>min03-P13-R5_CONSORCIO LOGISTIC PLUS</v>
      </c>
      <c r="D714" s="27" t="s">
        <v>3560</v>
      </c>
      <c r="E714" t="s">
        <v>3099</v>
      </c>
      <c r="F714" t="s">
        <v>190</v>
      </c>
      <c r="G714" s="58">
        <v>196451.54100000003</v>
      </c>
      <c r="H714" s="114">
        <v>1</v>
      </c>
      <c r="I714">
        <v>10001</v>
      </c>
      <c r="J714">
        <v>999999</v>
      </c>
      <c r="K714" t="s">
        <v>3117</v>
      </c>
      <c r="L714" t="s">
        <v>3110</v>
      </c>
      <c r="M714" t="s">
        <v>4238</v>
      </c>
    </row>
    <row r="715" spans="1:13">
      <c r="A715" t="s">
        <v>4996</v>
      </c>
      <c r="B715" t="str">
        <f t="shared" si="22"/>
        <v>min03-P13</v>
      </c>
      <c r="C715" t="str">
        <f t="shared" si="23"/>
        <v>min03-P13-R5_UT COLTADOTACIÓN</v>
      </c>
      <c r="D715" s="27" t="s">
        <v>3560</v>
      </c>
      <c r="E715" t="s">
        <v>4183</v>
      </c>
      <c r="F715" t="s">
        <v>190</v>
      </c>
      <c r="G715" s="58">
        <v>209569.86</v>
      </c>
      <c r="H715" s="114">
        <v>1</v>
      </c>
      <c r="I715">
        <v>1</v>
      </c>
      <c r="J715">
        <v>3000</v>
      </c>
      <c r="K715" t="s">
        <v>3117</v>
      </c>
      <c r="L715" t="s">
        <v>3110</v>
      </c>
      <c r="M715" t="s">
        <v>4238</v>
      </c>
    </row>
    <row r="716" spans="1:13">
      <c r="A716" t="s">
        <v>4997</v>
      </c>
      <c r="B716" t="str">
        <f t="shared" si="22"/>
        <v>min03-P13</v>
      </c>
      <c r="C716" t="str">
        <f t="shared" si="23"/>
        <v>min03-P13-R5_UT COLTADOTACIÓN</v>
      </c>
      <c r="D716" s="27" t="s">
        <v>3560</v>
      </c>
      <c r="E716" t="s">
        <v>4183</v>
      </c>
      <c r="F716" t="s">
        <v>190</v>
      </c>
      <c r="G716" s="58">
        <v>206876.16</v>
      </c>
      <c r="H716" s="114">
        <v>1</v>
      </c>
      <c r="I716">
        <v>3001</v>
      </c>
      <c r="J716">
        <v>10000</v>
      </c>
      <c r="K716" t="s">
        <v>3117</v>
      </c>
      <c r="L716" t="s">
        <v>3110</v>
      </c>
      <c r="M716" t="s">
        <v>4238</v>
      </c>
    </row>
    <row r="717" spans="1:13">
      <c r="A717" t="s">
        <v>4998</v>
      </c>
      <c r="B717" t="str">
        <f t="shared" si="22"/>
        <v>min03-P13</v>
      </c>
      <c r="C717" t="str">
        <f t="shared" si="23"/>
        <v>min03-P13-R5_UT COLTADOTACIÓN</v>
      </c>
      <c r="D717" s="27" t="s">
        <v>3560</v>
      </c>
      <c r="E717" t="s">
        <v>4183</v>
      </c>
      <c r="F717" t="s">
        <v>190</v>
      </c>
      <c r="G717" s="58">
        <v>203374.35</v>
      </c>
      <c r="H717" s="114">
        <v>1</v>
      </c>
      <c r="I717">
        <v>10001</v>
      </c>
      <c r="J717">
        <v>999999</v>
      </c>
      <c r="K717" t="s">
        <v>3117</v>
      </c>
      <c r="L717" t="s">
        <v>3110</v>
      </c>
      <c r="M717" t="s">
        <v>4238</v>
      </c>
    </row>
    <row r="718" spans="1:13">
      <c r="A718" t="s">
        <v>4999</v>
      </c>
      <c r="B718" t="str">
        <f t="shared" si="22"/>
        <v>min03-P13</v>
      </c>
      <c r="C718" t="str">
        <f t="shared" si="23"/>
        <v>min03-P13-R5_UT MARSAM INTE RAMERICANA</v>
      </c>
      <c r="D718" s="27" t="s">
        <v>3560</v>
      </c>
      <c r="E718" t="s">
        <v>4160</v>
      </c>
      <c r="F718" t="s">
        <v>190</v>
      </c>
      <c r="G718" s="58">
        <v>175090.5</v>
      </c>
      <c r="H718" s="114">
        <v>1</v>
      </c>
      <c r="I718">
        <v>1</v>
      </c>
      <c r="J718">
        <v>3000</v>
      </c>
      <c r="K718" t="s">
        <v>3117</v>
      </c>
      <c r="L718" t="s">
        <v>3110</v>
      </c>
      <c r="M718" t="s">
        <v>4238</v>
      </c>
    </row>
    <row r="719" spans="1:13">
      <c r="A719" t="s">
        <v>5000</v>
      </c>
      <c r="B719" t="str">
        <f t="shared" si="22"/>
        <v>min03-P13</v>
      </c>
      <c r="C719" t="str">
        <f t="shared" si="23"/>
        <v>min03-P13-R5_UT MARSAM INTE RAMERICANA</v>
      </c>
      <c r="D719" s="27" t="s">
        <v>3560</v>
      </c>
      <c r="E719" t="s">
        <v>4160</v>
      </c>
      <c r="F719" t="s">
        <v>190</v>
      </c>
      <c r="G719" s="58">
        <v>173339.595</v>
      </c>
      <c r="H719" s="114">
        <v>1</v>
      </c>
      <c r="I719">
        <v>3001</v>
      </c>
      <c r="J719">
        <v>10000</v>
      </c>
      <c r="K719" t="s">
        <v>3117</v>
      </c>
      <c r="L719" t="s">
        <v>3110</v>
      </c>
      <c r="M719" t="s">
        <v>4238</v>
      </c>
    </row>
    <row r="720" spans="1:13">
      <c r="A720" t="s">
        <v>5001</v>
      </c>
      <c r="B720" t="str">
        <f t="shared" si="22"/>
        <v>min03-P13</v>
      </c>
      <c r="C720" t="str">
        <f t="shared" si="23"/>
        <v>min03-P13-R5_UT MARSAM INTE RAMERICANA</v>
      </c>
      <c r="D720" s="27" t="s">
        <v>3560</v>
      </c>
      <c r="E720" t="s">
        <v>4160</v>
      </c>
      <c r="F720" t="s">
        <v>190</v>
      </c>
      <c r="G720" s="58">
        <v>171588.69</v>
      </c>
      <c r="H720" s="114">
        <v>1</v>
      </c>
      <c r="I720">
        <v>10001</v>
      </c>
      <c r="J720">
        <v>999999</v>
      </c>
      <c r="K720" t="s">
        <v>3117</v>
      </c>
      <c r="L720" t="s">
        <v>3110</v>
      </c>
      <c r="M720" t="s">
        <v>4238</v>
      </c>
    </row>
    <row r="721" spans="1:13">
      <c r="A721" t="s">
        <v>5002</v>
      </c>
      <c r="B721" t="str">
        <f t="shared" si="22"/>
        <v>min03-P13</v>
      </c>
      <c r="C721" t="str">
        <f t="shared" si="23"/>
        <v>min03-P13-R6_CONSORCIO LOGISTIC PLUS</v>
      </c>
      <c r="D721" s="27" t="s">
        <v>3561</v>
      </c>
      <c r="E721" t="s">
        <v>3099</v>
      </c>
      <c r="F721" t="s">
        <v>190</v>
      </c>
      <c r="G721" s="58">
        <v>201488.76</v>
      </c>
      <c r="H721" s="114">
        <v>1</v>
      </c>
      <c r="I721">
        <v>1</v>
      </c>
      <c r="J721">
        <v>3000</v>
      </c>
      <c r="K721" t="s">
        <v>3117</v>
      </c>
      <c r="L721" t="s">
        <v>3111</v>
      </c>
      <c r="M721" t="s">
        <v>4238</v>
      </c>
    </row>
    <row r="722" spans="1:13">
      <c r="A722" t="s">
        <v>5003</v>
      </c>
      <c r="B722" t="str">
        <f t="shared" si="22"/>
        <v>min03-P13</v>
      </c>
      <c r="C722" t="str">
        <f t="shared" si="23"/>
        <v>min03-P13-R6_CONSORCIO LOGISTIC PLUS</v>
      </c>
      <c r="D722" s="27" t="s">
        <v>3561</v>
      </c>
      <c r="E722" t="s">
        <v>3099</v>
      </c>
      <c r="F722" t="s">
        <v>190</v>
      </c>
      <c r="G722" s="58">
        <v>198667.10925000001</v>
      </c>
      <c r="H722" s="114">
        <v>1</v>
      </c>
      <c r="I722">
        <v>3001</v>
      </c>
      <c r="J722">
        <v>10000</v>
      </c>
      <c r="K722" t="s">
        <v>3117</v>
      </c>
      <c r="L722" t="s">
        <v>3111</v>
      </c>
      <c r="M722" t="s">
        <v>4238</v>
      </c>
    </row>
    <row r="723" spans="1:13">
      <c r="A723" t="s">
        <v>5004</v>
      </c>
      <c r="B723" t="str">
        <f t="shared" si="22"/>
        <v>min03-P13</v>
      </c>
      <c r="C723" t="str">
        <f t="shared" si="23"/>
        <v>min03-P13-R6_CONSORCIO LOGISTIC PLUS</v>
      </c>
      <c r="D723" s="27" t="s">
        <v>3561</v>
      </c>
      <c r="E723" t="s">
        <v>3099</v>
      </c>
      <c r="F723" t="s">
        <v>190</v>
      </c>
      <c r="G723" s="58">
        <v>196451.54100000003</v>
      </c>
      <c r="H723" s="114">
        <v>1</v>
      </c>
      <c r="I723">
        <v>10001</v>
      </c>
      <c r="J723">
        <v>999999</v>
      </c>
      <c r="K723" t="s">
        <v>3117</v>
      </c>
      <c r="L723" t="s">
        <v>3111</v>
      </c>
      <c r="M723" t="s">
        <v>4238</v>
      </c>
    </row>
    <row r="724" spans="1:13">
      <c r="A724" t="s">
        <v>5005</v>
      </c>
      <c r="B724" t="str">
        <f t="shared" si="22"/>
        <v>min03-P13</v>
      </c>
      <c r="C724" t="str">
        <f t="shared" si="23"/>
        <v>min03-P13-R6_YUBARTA S.A.S.</v>
      </c>
      <c r="D724" s="27" t="s">
        <v>3561</v>
      </c>
      <c r="E724" t="s">
        <v>4162</v>
      </c>
      <c r="F724" t="s">
        <v>190</v>
      </c>
      <c r="G724" s="58">
        <v>226270.8</v>
      </c>
      <c r="H724" s="114">
        <v>1</v>
      </c>
      <c r="I724">
        <v>1</v>
      </c>
      <c r="J724">
        <v>3000</v>
      </c>
      <c r="K724" t="s">
        <v>3117</v>
      </c>
      <c r="L724" t="s">
        <v>3111</v>
      </c>
      <c r="M724" t="s">
        <v>4238</v>
      </c>
    </row>
    <row r="725" spans="1:13">
      <c r="A725" t="s">
        <v>5006</v>
      </c>
      <c r="B725" t="str">
        <f t="shared" si="22"/>
        <v>min03-P13</v>
      </c>
      <c r="C725" t="str">
        <f t="shared" si="23"/>
        <v>min03-P13-R6_YUBARTA S.A.S.</v>
      </c>
      <c r="D725" s="27" t="s">
        <v>3561</v>
      </c>
      <c r="E725" t="s">
        <v>4162</v>
      </c>
      <c r="F725" t="s">
        <v>190</v>
      </c>
      <c r="G725" s="58">
        <v>222230.25</v>
      </c>
      <c r="H725" s="114">
        <v>1</v>
      </c>
      <c r="I725">
        <v>3001</v>
      </c>
      <c r="J725">
        <v>10000</v>
      </c>
      <c r="K725" t="s">
        <v>3117</v>
      </c>
      <c r="L725" t="s">
        <v>3111</v>
      </c>
      <c r="M725" t="s">
        <v>4238</v>
      </c>
    </row>
    <row r="726" spans="1:13">
      <c r="A726" t="s">
        <v>5007</v>
      </c>
      <c r="B726" t="str">
        <f t="shared" si="22"/>
        <v>min03-P13</v>
      </c>
      <c r="C726" t="str">
        <f t="shared" si="23"/>
        <v>min03-P13-R6_YUBARTA S.A.S.</v>
      </c>
      <c r="D726" s="27" t="s">
        <v>3561</v>
      </c>
      <c r="E726" t="s">
        <v>4162</v>
      </c>
      <c r="F726" t="s">
        <v>190</v>
      </c>
      <c r="G726" s="58">
        <v>218189.7</v>
      </c>
      <c r="H726" s="114">
        <v>1</v>
      </c>
      <c r="I726">
        <v>10001</v>
      </c>
      <c r="J726">
        <v>999999</v>
      </c>
      <c r="K726" t="s">
        <v>3117</v>
      </c>
      <c r="L726" t="s">
        <v>3111</v>
      </c>
      <c r="M726" t="s">
        <v>4238</v>
      </c>
    </row>
    <row r="727" spans="1:13">
      <c r="A727" t="s">
        <v>5008</v>
      </c>
      <c r="B727" t="str">
        <f t="shared" si="22"/>
        <v>min03-P13</v>
      </c>
      <c r="C727" t="str">
        <f t="shared" si="23"/>
        <v>min03-P13-R6_MARCELO GARCIA -MG MARCEL SAS</v>
      </c>
      <c r="D727" s="27" t="s">
        <v>3561</v>
      </c>
      <c r="E727" t="s">
        <v>4182</v>
      </c>
      <c r="F727" t="s">
        <v>190</v>
      </c>
      <c r="G727" s="58">
        <v>161622</v>
      </c>
      <c r="H727" s="114">
        <v>1</v>
      </c>
      <c r="I727">
        <v>1</v>
      </c>
      <c r="J727">
        <v>3000</v>
      </c>
      <c r="K727" t="s">
        <v>3117</v>
      </c>
      <c r="L727" t="s">
        <v>3111</v>
      </c>
      <c r="M727" t="s">
        <v>4238</v>
      </c>
    </row>
    <row r="728" spans="1:13">
      <c r="A728" t="s">
        <v>5009</v>
      </c>
      <c r="B728" t="str">
        <f t="shared" si="22"/>
        <v>min03-P13</v>
      </c>
      <c r="C728" t="str">
        <f t="shared" si="23"/>
        <v>min03-P13-R6_MARCELO GARCIA -MG MARCEL SAS</v>
      </c>
      <c r="D728" s="27" t="s">
        <v>3561</v>
      </c>
      <c r="E728" t="s">
        <v>4182</v>
      </c>
      <c r="F728" t="s">
        <v>190</v>
      </c>
      <c r="G728" s="58">
        <v>161622</v>
      </c>
      <c r="H728" s="114">
        <v>1</v>
      </c>
      <c r="I728">
        <v>3001</v>
      </c>
      <c r="J728">
        <v>10000</v>
      </c>
      <c r="K728" t="s">
        <v>3117</v>
      </c>
      <c r="L728" t="s">
        <v>3111</v>
      </c>
      <c r="M728" t="s">
        <v>4238</v>
      </c>
    </row>
    <row r="729" spans="1:13">
      <c r="A729" t="s">
        <v>5010</v>
      </c>
      <c r="B729" t="str">
        <f t="shared" si="22"/>
        <v>min03-P13</v>
      </c>
      <c r="C729" t="str">
        <f t="shared" si="23"/>
        <v>min03-P13-R6_MARCELO GARCIA -MG MARCEL SAS</v>
      </c>
      <c r="D729" s="27" t="s">
        <v>3561</v>
      </c>
      <c r="E729" t="s">
        <v>4182</v>
      </c>
      <c r="F729" t="s">
        <v>190</v>
      </c>
      <c r="G729" s="58">
        <v>161622</v>
      </c>
      <c r="H729" s="114">
        <v>1</v>
      </c>
      <c r="I729">
        <v>10001</v>
      </c>
      <c r="J729">
        <v>999999</v>
      </c>
      <c r="K729" t="s">
        <v>3117</v>
      </c>
      <c r="L729" t="s">
        <v>3111</v>
      </c>
      <c r="M729" t="s">
        <v>4238</v>
      </c>
    </row>
    <row r="730" spans="1:13">
      <c r="A730" t="s">
        <v>5011</v>
      </c>
      <c r="B730" t="str">
        <f t="shared" si="22"/>
        <v>min03-P13</v>
      </c>
      <c r="C730" t="str">
        <f t="shared" si="23"/>
        <v>min03-P13-R6_BAZAR LA MONEDA SAS</v>
      </c>
      <c r="D730" s="27" t="s">
        <v>3561</v>
      </c>
      <c r="E730" t="s">
        <v>1850</v>
      </c>
      <c r="F730" t="s">
        <v>190</v>
      </c>
      <c r="G730" s="58">
        <v>175763.92499999999</v>
      </c>
      <c r="H730" s="114">
        <v>1</v>
      </c>
      <c r="I730">
        <v>1</v>
      </c>
      <c r="J730">
        <v>3000</v>
      </c>
      <c r="K730" t="s">
        <v>3117</v>
      </c>
      <c r="L730" t="s">
        <v>3111</v>
      </c>
      <c r="M730" t="s">
        <v>4238</v>
      </c>
    </row>
    <row r="731" spans="1:13">
      <c r="A731" t="s">
        <v>5012</v>
      </c>
      <c r="B731" t="str">
        <f t="shared" si="22"/>
        <v>min03-P13</v>
      </c>
      <c r="C731" t="str">
        <f t="shared" si="23"/>
        <v>min03-P13-R6_BAZAR LA MONEDA SAS</v>
      </c>
      <c r="D731" s="27" t="s">
        <v>3561</v>
      </c>
      <c r="E731" t="s">
        <v>1850</v>
      </c>
      <c r="F731" t="s">
        <v>190</v>
      </c>
      <c r="G731" s="58">
        <v>173070.22500000001</v>
      </c>
      <c r="H731" s="114">
        <v>1</v>
      </c>
      <c r="I731">
        <v>3001</v>
      </c>
      <c r="J731">
        <v>10000</v>
      </c>
      <c r="K731" t="s">
        <v>3117</v>
      </c>
      <c r="L731" t="s">
        <v>3111</v>
      </c>
      <c r="M731" t="s">
        <v>4238</v>
      </c>
    </row>
    <row r="732" spans="1:13">
      <c r="A732" t="s">
        <v>5013</v>
      </c>
      <c r="B732" t="str">
        <f t="shared" si="22"/>
        <v>min03-P13</v>
      </c>
      <c r="C732" t="str">
        <f t="shared" si="23"/>
        <v>min03-P13-R6_BAZAR LA MONEDA SAS</v>
      </c>
      <c r="D732" s="27" t="s">
        <v>3561</v>
      </c>
      <c r="E732" t="s">
        <v>1850</v>
      </c>
      <c r="F732" t="s">
        <v>190</v>
      </c>
      <c r="G732" s="58">
        <v>171723.375</v>
      </c>
      <c r="H732" s="114">
        <v>1</v>
      </c>
      <c r="I732">
        <v>10001</v>
      </c>
      <c r="J732">
        <v>999999</v>
      </c>
      <c r="K732" t="s">
        <v>3117</v>
      </c>
      <c r="L732" t="s">
        <v>3111</v>
      </c>
      <c r="M732" t="s">
        <v>4238</v>
      </c>
    </row>
    <row r="733" spans="1:13">
      <c r="A733" t="s">
        <v>5014</v>
      </c>
      <c r="B733" t="str">
        <f t="shared" si="22"/>
        <v>min03-P13</v>
      </c>
      <c r="C733" t="str">
        <f t="shared" si="23"/>
        <v>min03-P13-R6_UT COLTADOTACIÓN</v>
      </c>
      <c r="D733" s="27" t="s">
        <v>3561</v>
      </c>
      <c r="E733" t="s">
        <v>4183</v>
      </c>
      <c r="F733" t="s">
        <v>190</v>
      </c>
      <c r="G733" s="58">
        <v>209569.86</v>
      </c>
      <c r="H733" s="114">
        <v>1</v>
      </c>
      <c r="I733">
        <v>1</v>
      </c>
      <c r="J733">
        <v>3000</v>
      </c>
      <c r="K733" t="s">
        <v>3117</v>
      </c>
      <c r="L733" t="s">
        <v>3111</v>
      </c>
      <c r="M733" t="s">
        <v>4238</v>
      </c>
    </row>
    <row r="734" spans="1:13">
      <c r="A734" t="s">
        <v>5015</v>
      </c>
      <c r="B734" t="str">
        <f t="shared" si="22"/>
        <v>min03-P13</v>
      </c>
      <c r="C734" t="str">
        <f t="shared" si="23"/>
        <v>min03-P13-R6_UT COLTADOTACIÓN</v>
      </c>
      <c r="D734" s="27" t="s">
        <v>3561</v>
      </c>
      <c r="E734" t="s">
        <v>4183</v>
      </c>
      <c r="F734" t="s">
        <v>190</v>
      </c>
      <c r="G734" s="58">
        <v>206876.16</v>
      </c>
      <c r="H734" s="114">
        <v>1</v>
      </c>
      <c r="I734">
        <v>3001</v>
      </c>
      <c r="J734">
        <v>10000</v>
      </c>
      <c r="K734" t="s">
        <v>3117</v>
      </c>
      <c r="L734" t="s">
        <v>3111</v>
      </c>
      <c r="M734" t="s">
        <v>4238</v>
      </c>
    </row>
    <row r="735" spans="1:13">
      <c r="A735" t="s">
        <v>5016</v>
      </c>
      <c r="B735" t="str">
        <f t="shared" si="22"/>
        <v>min03-P13</v>
      </c>
      <c r="C735" t="str">
        <f t="shared" si="23"/>
        <v>min03-P13-R6_UT COLTADOTACIÓN</v>
      </c>
      <c r="D735" s="27" t="s">
        <v>3561</v>
      </c>
      <c r="E735" t="s">
        <v>4183</v>
      </c>
      <c r="F735" t="s">
        <v>190</v>
      </c>
      <c r="G735" s="58">
        <v>203374.35</v>
      </c>
      <c r="H735" s="114">
        <v>1</v>
      </c>
      <c r="I735">
        <v>10001</v>
      </c>
      <c r="J735">
        <v>999999</v>
      </c>
      <c r="K735" t="s">
        <v>3117</v>
      </c>
      <c r="L735" t="s">
        <v>3111</v>
      </c>
      <c r="M735" t="s">
        <v>4238</v>
      </c>
    </row>
    <row r="736" spans="1:13">
      <c r="A736" t="s">
        <v>5017</v>
      </c>
      <c r="B736" t="str">
        <f t="shared" si="22"/>
        <v>min03-P13</v>
      </c>
      <c r="C736" t="str">
        <f t="shared" si="23"/>
        <v>min03-P13-R6_UT DOTACIONES E INTENDENCIA JP 2024</v>
      </c>
      <c r="D736" s="27" t="s">
        <v>3561</v>
      </c>
      <c r="E736" t="s">
        <v>3096</v>
      </c>
      <c r="F736" t="s">
        <v>190</v>
      </c>
      <c r="G736" s="58">
        <v>115924.72635</v>
      </c>
      <c r="H736" s="114">
        <v>1</v>
      </c>
      <c r="I736">
        <v>1</v>
      </c>
      <c r="J736">
        <v>3000</v>
      </c>
      <c r="K736" t="s">
        <v>3117</v>
      </c>
      <c r="L736" t="s">
        <v>3111</v>
      </c>
      <c r="M736" t="s">
        <v>4238</v>
      </c>
    </row>
    <row r="737" spans="1:14">
      <c r="A737" t="s">
        <v>5018</v>
      </c>
      <c r="B737" t="str">
        <f t="shared" si="22"/>
        <v>min03-P13</v>
      </c>
      <c r="C737" t="str">
        <f t="shared" si="23"/>
        <v>min03-P13-R6_UT DOTACIONES E INTENDENCIA JP 2024</v>
      </c>
      <c r="D737" s="27" t="s">
        <v>3561</v>
      </c>
      <c r="E737" t="s">
        <v>3096</v>
      </c>
      <c r="F737" t="s">
        <v>190</v>
      </c>
      <c r="G737" s="58">
        <v>114185.943</v>
      </c>
      <c r="H737" s="114">
        <v>1</v>
      </c>
      <c r="I737">
        <v>3001</v>
      </c>
      <c r="J737">
        <v>10000</v>
      </c>
      <c r="K737" t="s">
        <v>3117</v>
      </c>
      <c r="L737" t="s">
        <v>3111</v>
      </c>
      <c r="M737" t="s">
        <v>4238</v>
      </c>
    </row>
    <row r="738" spans="1:14">
      <c r="A738" t="s">
        <v>5019</v>
      </c>
      <c r="B738" t="str">
        <f t="shared" si="22"/>
        <v>min03-P13</v>
      </c>
      <c r="C738" t="str">
        <f t="shared" si="23"/>
        <v>min03-P13-R6_UT DOTACIONES E INTENDENCIA JP 2024</v>
      </c>
      <c r="D738" s="27" t="s">
        <v>3561</v>
      </c>
      <c r="E738" t="s">
        <v>3096</v>
      </c>
      <c r="F738" t="s">
        <v>190</v>
      </c>
      <c r="G738" s="58">
        <v>112447.15965</v>
      </c>
      <c r="H738" s="114">
        <v>1</v>
      </c>
      <c r="I738">
        <v>10001</v>
      </c>
      <c r="J738">
        <v>999999</v>
      </c>
      <c r="K738" t="s">
        <v>3117</v>
      </c>
      <c r="L738" t="s">
        <v>3111</v>
      </c>
      <c r="M738" t="s">
        <v>4238</v>
      </c>
    </row>
    <row r="739" spans="1:14">
      <c r="A739" t="s">
        <v>5020</v>
      </c>
      <c r="B739" t="str">
        <f t="shared" si="22"/>
        <v>min03-P13</v>
      </c>
      <c r="C739" t="str">
        <f t="shared" si="23"/>
        <v>min03-P13-R6_UT SUMINISTROS INTENDENCIA</v>
      </c>
      <c r="D739" s="27" t="s">
        <v>3561</v>
      </c>
      <c r="E739" t="s">
        <v>3097</v>
      </c>
      <c r="F739" t="s">
        <v>190</v>
      </c>
      <c r="G739" s="58">
        <v>141419.25</v>
      </c>
      <c r="H739" s="114">
        <v>0</v>
      </c>
      <c r="I739">
        <v>1</v>
      </c>
      <c r="J739">
        <v>3000</v>
      </c>
      <c r="K739" t="s">
        <v>3117</v>
      </c>
      <c r="L739" t="s">
        <v>3111</v>
      </c>
      <c r="M739" t="s">
        <v>4238</v>
      </c>
      <c r="N739" t="s">
        <v>8685</v>
      </c>
    </row>
    <row r="740" spans="1:14">
      <c r="A740" t="s">
        <v>5021</v>
      </c>
      <c r="B740" t="str">
        <f t="shared" si="22"/>
        <v>min03-P13</v>
      </c>
      <c r="C740" t="str">
        <f t="shared" si="23"/>
        <v>min03-P13-R6_UT SUMINISTROS INTENDENCIA</v>
      </c>
      <c r="D740" s="27" t="s">
        <v>3561</v>
      </c>
      <c r="E740" t="s">
        <v>3097</v>
      </c>
      <c r="F740" t="s">
        <v>190</v>
      </c>
      <c r="G740" s="58">
        <v>134685</v>
      </c>
      <c r="H740" s="114">
        <v>0</v>
      </c>
      <c r="I740">
        <v>3001</v>
      </c>
      <c r="J740">
        <v>10000</v>
      </c>
      <c r="K740" t="s">
        <v>3117</v>
      </c>
      <c r="L740" t="s">
        <v>3111</v>
      </c>
      <c r="M740" t="s">
        <v>4238</v>
      </c>
      <c r="N740" t="s">
        <v>8685</v>
      </c>
    </row>
    <row r="741" spans="1:14">
      <c r="A741" t="s">
        <v>5022</v>
      </c>
      <c r="B741" t="str">
        <f t="shared" si="22"/>
        <v>min03-P13</v>
      </c>
      <c r="C741" t="str">
        <f t="shared" si="23"/>
        <v>min03-P13-R6_UT SUMINISTROS INTENDENCIA</v>
      </c>
      <c r="D741" s="27" t="s">
        <v>3561</v>
      </c>
      <c r="E741" t="s">
        <v>3097</v>
      </c>
      <c r="F741" t="s">
        <v>190</v>
      </c>
      <c r="G741" s="58">
        <v>129297.60000000001</v>
      </c>
      <c r="H741" s="114">
        <v>0</v>
      </c>
      <c r="I741">
        <v>10001</v>
      </c>
      <c r="J741">
        <v>999999</v>
      </c>
      <c r="K741" t="s">
        <v>3117</v>
      </c>
      <c r="L741" t="s">
        <v>3111</v>
      </c>
      <c r="M741" t="s">
        <v>4238</v>
      </c>
      <c r="N741" t="s">
        <v>8685</v>
      </c>
    </row>
    <row r="742" spans="1:14">
      <c r="A742" t="s">
        <v>5023</v>
      </c>
      <c r="B742" t="str">
        <f t="shared" si="22"/>
        <v>min03-P13</v>
      </c>
      <c r="C742" t="str">
        <f t="shared" si="23"/>
        <v>min03-P13-R6_UT MARSAM INTE RAMERICANA</v>
      </c>
      <c r="D742" s="27" t="s">
        <v>3561</v>
      </c>
      <c r="E742" t="s">
        <v>4160</v>
      </c>
      <c r="F742" t="s">
        <v>190</v>
      </c>
      <c r="G742" s="58">
        <v>175090.5</v>
      </c>
      <c r="H742" s="114">
        <v>1</v>
      </c>
      <c r="I742">
        <v>1</v>
      </c>
      <c r="J742">
        <v>3000</v>
      </c>
      <c r="K742" t="s">
        <v>3117</v>
      </c>
      <c r="L742" t="s">
        <v>3111</v>
      </c>
      <c r="M742" t="s">
        <v>4238</v>
      </c>
    </row>
    <row r="743" spans="1:14">
      <c r="A743" t="s">
        <v>5024</v>
      </c>
      <c r="B743" t="str">
        <f t="shared" si="22"/>
        <v>min03-P13</v>
      </c>
      <c r="C743" t="str">
        <f t="shared" si="23"/>
        <v>min03-P13-R6_UT MARSAM INTE RAMERICANA</v>
      </c>
      <c r="D743" s="27" t="s">
        <v>3561</v>
      </c>
      <c r="E743" t="s">
        <v>4160</v>
      </c>
      <c r="F743" t="s">
        <v>190</v>
      </c>
      <c r="G743" s="58">
        <v>173339.595</v>
      </c>
      <c r="H743" s="114">
        <v>1</v>
      </c>
      <c r="I743">
        <v>3001</v>
      </c>
      <c r="J743">
        <v>10000</v>
      </c>
      <c r="K743" t="s">
        <v>3117</v>
      </c>
      <c r="L743" t="s">
        <v>3111</v>
      </c>
      <c r="M743" t="s">
        <v>4238</v>
      </c>
    </row>
    <row r="744" spans="1:14">
      <c r="A744" t="s">
        <v>5025</v>
      </c>
      <c r="B744" t="str">
        <f t="shared" si="22"/>
        <v>min03-P13</v>
      </c>
      <c r="C744" t="str">
        <f t="shared" si="23"/>
        <v>min03-P13-R6_UT MARSAM INTE RAMERICANA</v>
      </c>
      <c r="D744" s="27" t="s">
        <v>3561</v>
      </c>
      <c r="E744" t="s">
        <v>4160</v>
      </c>
      <c r="F744" t="s">
        <v>190</v>
      </c>
      <c r="G744" s="58">
        <v>171588.69</v>
      </c>
      <c r="H744" s="114">
        <v>1</v>
      </c>
      <c r="I744">
        <v>10001</v>
      </c>
      <c r="J744">
        <v>999999</v>
      </c>
      <c r="K744" t="s">
        <v>3117</v>
      </c>
      <c r="L744" t="s">
        <v>3111</v>
      </c>
      <c r="M744" t="s">
        <v>4238</v>
      </c>
    </row>
    <row r="745" spans="1:14">
      <c r="A745" t="s">
        <v>5026</v>
      </c>
      <c r="B745" t="str">
        <f t="shared" si="22"/>
        <v>min03-P13</v>
      </c>
      <c r="C745" t="str">
        <f t="shared" si="23"/>
        <v>min03-P13-R7_INVERSIONES E IMPORTACIONES SDER AP SAS</v>
      </c>
      <c r="D745" s="27" t="s">
        <v>3562</v>
      </c>
      <c r="E745" t="s">
        <v>4177</v>
      </c>
      <c r="F745" t="s">
        <v>190</v>
      </c>
      <c r="G745" s="58">
        <v>90238.95</v>
      </c>
      <c r="H745" s="114">
        <v>1</v>
      </c>
      <c r="I745">
        <v>1</v>
      </c>
      <c r="J745">
        <v>3000</v>
      </c>
      <c r="K745" t="s">
        <v>3117</v>
      </c>
      <c r="L745" t="s">
        <v>3112</v>
      </c>
      <c r="M745" t="s">
        <v>4238</v>
      </c>
    </row>
    <row r="746" spans="1:14">
      <c r="A746" t="s">
        <v>5027</v>
      </c>
      <c r="B746" t="str">
        <f t="shared" si="22"/>
        <v>min03-P13</v>
      </c>
      <c r="C746" t="str">
        <f t="shared" si="23"/>
        <v>min03-P13-R7_INVERSIONES E IMPORTACIONES SDER AP SAS</v>
      </c>
      <c r="D746" s="27" t="s">
        <v>3562</v>
      </c>
      <c r="E746" t="s">
        <v>4177</v>
      </c>
      <c r="F746" t="s">
        <v>190</v>
      </c>
      <c r="G746" s="58">
        <v>88892.1</v>
      </c>
      <c r="H746" s="114">
        <v>1</v>
      </c>
      <c r="I746">
        <v>3001</v>
      </c>
      <c r="J746">
        <v>10000</v>
      </c>
      <c r="K746" t="s">
        <v>3117</v>
      </c>
      <c r="L746" t="s">
        <v>3112</v>
      </c>
      <c r="M746" t="s">
        <v>4238</v>
      </c>
    </row>
    <row r="747" spans="1:14">
      <c r="A747" t="s">
        <v>5028</v>
      </c>
      <c r="B747" t="str">
        <f t="shared" si="22"/>
        <v>min03-P13</v>
      </c>
      <c r="C747" t="str">
        <f t="shared" si="23"/>
        <v>min03-P13-R7_INVERSIONES E IMPORTACIONES SDER AP SAS</v>
      </c>
      <c r="D747" s="27" t="s">
        <v>3562</v>
      </c>
      <c r="E747" t="s">
        <v>4177</v>
      </c>
      <c r="F747" t="s">
        <v>190</v>
      </c>
      <c r="G747" s="58">
        <v>87545.25</v>
      </c>
      <c r="H747" s="114">
        <v>1</v>
      </c>
      <c r="I747">
        <v>10001</v>
      </c>
      <c r="J747">
        <v>999999</v>
      </c>
      <c r="K747" t="s">
        <v>3117</v>
      </c>
      <c r="L747" t="s">
        <v>3112</v>
      </c>
      <c r="M747" t="s">
        <v>4238</v>
      </c>
    </row>
    <row r="748" spans="1:14">
      <c r="A748" t="s">
        <v>5029</v>
      </c>
      <c r="B748" t="str">
        <f t="shared" si="22"/>
        <v>min03-P13</v>
      </c>
      <c r="C748" t="str">
        <f t="shared" si="23"/>
        <v>min03-P13-R7_INDUSTRIAS SAGOR LIMITADA </v>
      </c>
      <c r="D748" s="27" t="s">
        <v>3562</v>
      </c>
      <c r="E748" t="s">
        <v>4184</v>
      </c>
      <c r="F748" t="s">
        <v>190</v>
      </c>
      <c r="G748" s="58">
        <v>126603.9</v>
      </c>
      <c r="H748" s="114">
        <v>1</v>
      </c>
      <c r="I748">
        <v>1</v>
      </c>
      <c r="J748">
        <v>3000</v>
      </c>
      <c r="K748" t="s">
        <v>3117</v>
      </c>
      <c r="L748" t="s">
        <v>3112</v>
      </c>
      <c r="M748" t="s">
        <v>4238</v>
      </c>
    </row>
    <row r="749" spans="1:14">
      <c r="A749" t="s">
        <v>5030</v>
      </c>
      <c r="B749" t="str">
        <f t="shared" si="22"/>
        <v>min03-P13</v>
      </c>
      <c r="C749" t="str">
        <f t="shared" si="23"/>
        <v>min03-P13-R7_INDUSTRIAS SAGOR LIMITADA </v>
      </c>
      <c r="D749" s="27" t="s">
        <v>3562</v>
      </c>
      <c r="E749" t="s">
        <v>4184</v>
      </c>
      <c r="F749" t="s">
        <v>190</v>
      </c>
      <c r="G749" s="58">
        <v>125257.05</v>
      </c>
      <c r="H749" s="114">
        <v>1</v>
      </c>
      <c r="I749">
        <v>3001</v>
      </c>
      <c r="J749">
        <v>10000</v>
      </c>
      <c r="K749" t="s">
        <v>3117</v>
      </c>
      <c r="L749" t="s">
        <v>3112</v>
      </c>
      <c r="M749" t="s">
        <v>4238</v>
      </c>
    </row>
    <row r="750" spans="1:14">
      <c r="A750" t="s">
        <v>5031</v>
      </c>
      <c r="B750" t="str">
        <f t="shared" si="22"/>
        <v>min03-P13</v>
      </c>
      <c r="C750" t="str">
        <f t="shared" si="23"/>
        <v>min03-P13-R7_INDUSTRIAS SAGOR LIMITADA </v>
      </c>
      <c r="D750" s="27" t="s">
        <v>3562</v>
      </c>
      <c r="E750" t="s">
        <v>4184</v>
      </c>
      <c r="F750" t="s">
        <v>190</v>
      </c>
      <c r="G750" s="58">
        <v>123910.2</v>
      </c>
      <c r="H750" s="114">
        <v>1</v>
      </c>
      <c r="I750">
        <v>10001</v>
      </c>
      <c r="J750">
        <v>999999</v>
      </c>
      <c r="K750" t="s">
        <v>3117</v>
      </c>
      <c r="L750" t="s">
        <v>3112</v>
      </c>
      <c r="M750" t="s">
        <v>4238</v>
      </c>
    </row>
    <row r="751" spans="1:14">
      <c r="A751" t="s">
        <v>5032</v>
      </c>
      <c r="B751" t="str">
        <f t="shared" si="22"/>
        <v>min03-P13</v>
      </c>
      <c r="C751" t="str">
        <f t="shared" si="23"/>
        <v>min03-P13-R7_UNION TEMPORAL ACUERDO KB-2024</v>
      </c>
      <c r="D751" s="27" t="s">
        <v>3562</v>
      </c>
      <c r="E751" t="s">
        <v>4185</v>
      </c>
      <c r="F751" t="s">
        <v>190</v>
      </c>
      <c r="G751" s="58">
        <v>138388.83749999999</v>
      </c>
      <c r="H751" s="114">
        <v>1</v>
      </c>
      <c r="I751">
        <v>1</v>
      </c>
      <c r="J751">
        <v>3000</v>
      </c>
      <c r="K751" t="s">
        <v>3117</v>
      </c>
      <c r="L751" t="s">
        <v>3112</v>
      </c>
      <c r="M751" t="s">
        <v>4238</v>
      </c>
    </row>
    <row r="752" spans="1:14">
      <c r="A752" t="s">
        <v>5033</v>
      </c>
      <c r="B752" t="str">
        <f t="shared" si="22"/>
        <v>min03-P13</v>
      </c>
      <c r="C752" t="str">
        <f t="shared" si="23"/>
        <v>min03-P13-R7_UNION TEMPORAL ACUERDO KB-2024</v>
      </c>
      <c r="D752" s="27" t="s">
        <v>3562</v>
      </c>
      <c r="E752" t="s">
        <v>4185</v>
      </c>
      <c r="F752" t="s">
        <v>190</v>
      </c>
      <c r="G752" s="58">
        <v>137533.58775000001</v>
      </c>
      <c r="H752" s="114">
        <v>1</v>
      </c>
      <c r="I752">
        <v>3001</v>
      </c>
      <c r="J752">
        <v>10000</v>
      </c>
      <c r="K752" t="s">
        <v>3117</v>
      </c>
      <c r="L752" t="s">
        <v>3112</v>
      </c>
      <c r="M752" t="s">
        <v>4238</v>
      </c>
    </row>
    <row r="753" spans="1:13">
      <c r="A753" t="s">
        <v>5034</v>
      </c>
      <c r="B753" t="str">
        <f t="shared" si="22"/>
        <v>min03-P13</v>
      </c>
      <c r="C753" t="str">
        <f t="shared" si="23"/>
        <v>min03-P13-R7_UNION TEMPORAL ACUERDO KB-2024</v>
      </c>
      <c r="D753" s="27" t="s">
        <v>3562</v>
      </c>
      <c r="E753" t="s">
        <v>4185</v>
      </c>
      <c r="F753" t="s">
        <v>190</v>
      </c>
      <c r="G753" s="58">
        <v>137129.53275000001</v>
      </c>
      <c r="H753" s="114">
        <v>1</v>
      </c>
      <c r="I753">
        <v>10001</v>
      </c>
      <c r="J753">
        <v>999999</v>
      </c>
      <c r="K753" t="s">
        <v>3117</v>
      </c>
      <c r="L753" t="s">
        <v>3112</v>
      </c>
      <c r="M753" t="s">
        <v>4238</v>
      </c>
    </row>
    <row r="754" spans="1:13">
      <c r="A754" t="s">
        <v>5035</v>
      </c>
      <c r="B754" t="str">
        <f t="shared" si="22"/>
        <v>min03-P13</v>
      </c>
      <c r="C754" t="str">
        <f t="shared" si="23"/>
        <v>min03-P13-R7_DISMOTOS PM EU</v>
      </c>
      <c r="D754" s="27" t="s">
        <v>3562</v>
      </c>
      <c r="E754" t="s">
        <v>4175</v>
      </c>
      <c r="F754" t="s">
        <v>190</v>
      </c>
      <c r="G754" s="58">
        <v>202027.5</v>
      </c>
      <c r="H754" s="114">
        <v>1</v>
      </c>
      <c r="I754">
        <v>1</v>
      </c>
      <c r="J754">
        <v>3000</v>
      </c>
      <c r="K754" t="s">
        <v>3117</v>
      </c>
      <c r="L754" t="s">
        <v>3112</v>
      </c>
      <c r="M754" t="s">
        <v>4238</v>
      </c>
    </row>
    <row r="755" spans="1:13">
      <c r="A755" t="s">
        <v>5036</v>
      </c>
      <c r="B755" t="str">
        <f t="shared" si="22"/>
        <v>min03-P13</v>
      </c>
      <c r="C755" t="str">
        <f t="shared" si="23"/>
        <v>min03-P13-R7_DISMOTOS PM EU</v>
      </c>
      <c r="D755" s="27" t="s">
        <v>3562</v>
      </c>
      <c r="E755" t="s">
        <v>4175</v>
      </c>
      <c r="F755" t="s">
        <v>190</v>
      </c>
      <c r="G755" s="58">
        <v>195293.25</v>
      </c>
      <c r="H755" s="114">
        <v>1</v>
      </c>
      <c r="I755">
        <v>3001</v>
      </c>
      <c r="J755">
        <v>10000</v>
      </c>
      <c r="K755" t="s">
        <v>3117</v>
      </c>
      <c r="L755" t="s">
        <v>3112</v>
      </c>
      <c r="M755" t="s">
        <v>4238</v>
      </c>
    </row>
    <row r="756" spans="1:13">
      <c r="A756" t="s">
        <v>5037</v>
      </c>
      <c r="B756" t="str">
        <f t="shared" si="22"/>
        <v>min03-P13</v>
      </c>
      <c r="C756" t="str">
        <f t="shared" si="23"/>
        <v>min03-P13-R7_DISMOTOS PM EU</v>
      </c>
      <c r="D756" s="27" t="s">
        <v>3562</v>
      </c>
      <c r="E756" t="s">
        <v>4175</v>
      </c>
      <c r="F756" t="s">
        <v>190</v>
      </c>
      <c r="G756" s="58">
        <v>188559</v>
      </c>
      <c r="H756" s="114">
        <v>1</v>
      </c>
      <c r="I756">
        <v>10001</v>
      </c>
      <c r="J756">
        <v>999999</v>
      </c>
      <c r="K756" t="s">
        <v>3117</v>
      </c>
      <c r="L756" t="s">
        <v>3112</v>
      </c>
      <c r="M756" t="s">
        <v>4238</v>
      </c>
    </row>
    <row r="757" spans="1:13">
      <c r="A757" t="s">
        <v>5038</v>
      </c>
      <c r="B757" t="str">
        <f t="shared" si="22"/>
        <v>min03-P13</v>
      </c>
      <c r="C757" t="str">
        <f t="shared" si="23"/>
        <v>min03-P13-R7_DISTRIBUCIÓN Y SERVICIO SAS</v>
      </c>
      <c r="D757" s="27" t="s">
        <v>3562</v>
      </c>
      <c r="E757" t="s">
        <v>3089</v>
      </c>
      <c r="F757" t="s">
        <v>190</v>
      </c>
      <c r="G757" s="58">
        <v>154887.75</v>
      </c>
      <c r="H757" s="114">
        <v>1</v>
      </c>
      <c r="I757">
        <v>1</v>
      </c>
      <c r="J757">
        <v>3000</v>
      </c>
      <c r="K757" t="s">
        <v>3117</v>
      </c>
      <c r="L757" t="s">
        <v>3112</v>
      </c>
      <c r="M757" t="s">
        <v>4238</v>
      </c>
    </row>
    <row r="758" spans="1:13">
      <c r="A758" t="s">
        <v>5039</v>
      </c>
      <c r="B758" t="str">
        <f t="shared" si="22"/>
        <v>min03-P13</v>
      </c>
      <c r="C758" t="str">
        <f t="shared" si="23"/>
        <v>min03-P13-R7_DISTRIBUCIÓN Y SERVICIO SAS</v>
      </c>
      <c r="D758" s="27" t="s">
        <v>3562</v>
      </c>
      <c r="E758" t="s">
        <v>3089</v>
      </c>
      <c r="F758" t="s">
        <v>190</v>
      </c>
      <c r="G758" s="58">
        <v>148153.5</v>
      </c>
      <c r="H758" s="114">
        <v>1</v>
      </c>
      <c r="I758">
        <v>3001</v>
      </c>
      <c r="J758">
        <v>10000</v>
      </c>
      <c r="K758" t="s">
        <v>3117</v>
      </c>
      <c r="L758" t="s">
        <v>3112</v>
      </c>
      <c r="M758" t="s">
        <v>4238</v>
      </c>
    </row>
    <row r="759" spans="1:13">
      <c r="A759" t="s">
        <v>5040</v>
      </c>
      <c r="B759" t="str">
        <f t="shared" si="22"/>
        <v>min03-P13</v>
      </c>
      <c r="C759" t="str">
        <f t="shared" si="23"/>
        <v>min03-P13-R7_DISTRIBUCIÓN Y SERVICIO SAS</v>
      </c>
      <c r="D759" s="27" t="s">
        <v>3562</v>
      </c>
      <c r="E759" t="s">
        <v>3089</v>
      </c>
      <c r="F759" t="s">
        <v>190</v>
      </c>
      <c r="G759" s="58">
        <v>134685</v>
      </c>
      <c r="H759" s="114">
        <v>1</v>
      </c>
      <c r="I759">
        <v>10001</v>
      </c>
      <c r="J759">
        <v>999999</v>
      </c>
      <c r="K759" t="s">
        <v>3117</v>
      </c>
      <c r="L759" t="s">
        <v>3112</v>
      </c>
      <c r="M759" t="s">
        <v>4238</v>
      </c>
    </row>
    <row r="760" spans="1:13">
      <c r="A760" t="s">
        <v>5041</v>
      </c>
      <c r="B760" t="str">
        <f t="shared" si="22"/>
        <v>min03-P13</v>
      </c>
      <c r="C760" t="str">
        <f t="shared" si="23"/>
        <v>min03-P13-R7_LEONEL RODRIGUEZ RAMOS</v>
      </c>
      <c r="D760" s="27" t="s">
        <v>3562</v>
      </c>
      <c r="E760" t="s">
        <v>1851</v>
      </c>
      <c r="F760" t="s">
        <v>190</v>
      </c>
      <c r="G760" s="58">
        <v>242433</v>
      </c>
      <c r="H760" s="114">
        <v>1</v>
      </c>
      <c r="I760">
        <v>1</v>
      </c>
      <c r="J760">
        <v>3000</v>
      </c>
      <c r="K760" t="s">
        <v>3117</v>
      </c>
      <c r="L760" t="s">
        <v>3112</v>
      </c>
      <c r="M760" t="s">
        <v>4238</v>
      </c>
    </row>
    <row r="761" spans="1:13">
      <c r="A761" t="s">
        <v>5042</v>
      </c>
      <c r="B761" t="str">
        <f t="shared" si="22"/>
        <v>min03-P13</v>
      </c>
      <c r="C761" t="str">
        <f t="shared" si="23"/>
        <v>min03-P13-R7_LEONEL RODRIGUEZ RAMOS</v>
      </c>
      <c r="D761" s="27" t="s">
        <v>3562</v>
      </c>
      <c r="E761" t="s">
        <v>1851</v>
      </c>
      <c r="F761" t="s">
        <v>190</v>
      </c>
      <c r="G761" s="58">
        <v>228964.5</v>
      </c>
      <c r="H761" s="114">
        <v>1</v>
      </c>
      <c r="I761">
        <v>3001</v>
      </c>
      <c r="J761">
        <v>10000</v>
      </c>
      <c r="K761" t="s">
        <v>3117</v>
      </c>
      <c r="L761" t="s">
        <v>3112</v>
      </c>
      <c r="M761" t="s">
        <v>4238</v>
      </c>
    </row>
    <row r="762" spans="1:13">
      <c r="A762" t="s">
        <v>5043</v>
      </c>
      <c r="B762" t="str">
        <f t="shared" si="22"/>
        <v>min03-P13</v>
      </c>
      <c r="C762" t="str">
        <f t="shared" si="23"/>
        <v>min03-P13-R7_LEONEL RODRIGUEZ RAMOS</v>
      </c>
      <c r="D762" s="27" t="s">
        <v>3562</v>
      </c>
      <c r="E762" t="s">
        <v>1851</v>
      </c>
      <c r="F762" t="s">
        <v>190</v>
      </c>
      <c r="G762" s="58">
        <v>215496</v>
      </c>
      <c r="H762" s="114">
        <v>1</v>
      </c>
      <c r="I762">
        <v>10001</v>
      </c>
      <c r="J762">
        <v>999999</v>
      </c>
      <c r="K762" t="s">
        <v>3117</v>
      </c>
      <c r="L762" t="s">
        <v>3112</v>
      </c>
      <c r="M762" t="s">
        <v>4238</v>
      </c>
    </row>
    <row r="763" spans="1:13">
      <c r="A763" t="s">
        <v>5044</v>
      </c>
      <c r="B763" t="str">
        <f t="shared" si="22"/>
        <v>min03-P13</v>
      </c>
      <c r="C763" t="str">
        <f t="shared" si="23"/>
        <v>min03-P13-R7_UNIÓN TEMPORAL OP-INTENDENCIA</v>
      </c>
      <c r="D763" s="27" t="s">
        <v>3562</v>
      </c>
      <c r="E763" t="s">
        <v>4172</v>
      </c>
      <c r="F763" t="s">
        <v>190</v>
      </c>
      <c r="G763" s="58">
        <v>127950.75</v>
      </c>
      <c r="H763" s="114">
        <v>1</v>
      </c>
      <c r="I763">
        <v>1</v>
      </c>
      <c r="J763">
        <v>3000</v>
      </c>
      <c r="K763" t="s">
        <v>3117</v>
      </c>
      <c r="L763" t="s">
        <v>3112</v>
      </c>
      <c r="M763" t="s">
        <v>4238</v>
      </c>
    </row>
    <row r="764" spans="1:13">
      <c r="A764" t="s">
        <v>5045</v>
      </c>
      <c r="B764" t="str">
        <f t="shared" si="22"/>
        <v>min03-P13</v>
      </c>
      <c r="C764" t="str">
        <f t="shared" si="23"/>
        <v>min03-P13-R7_UNIÓN TEMPORAL OP-INTENDENCIA</v>
      </c>
      <c r="D764" s="27" t="s">
        <v>3562</v>
      </c>
      <c r="E764" t="s">
        <v>4172</v>
      </c>
      <c r="F764" t="s">
        <v>190</v>
      </c>
      <c r="G764" s="58">
        <v>126603.9</v>
      </c>
      <c r="H764" s="114">
        <v>1</v>
      </c>
      <c r="I764">
        <v>3001</v>
      </c>
      <c r="J764">
        <v>10000</v>
      </c>
      <c r="K764" t="s">
        <v>3117</v>
      </c>
      <c r="L764" t="s">
        <v>3112</v>
      </c>
      <c r="M764" t="s">
        <v>4238</v>
      </c>
    </row>
    <row r="765" spans="1:13">
      <c r="A765" t="s">
        <v>5046</v>
      </c>
      <c r="B765" t="str">
        <f t="shared" si="22"/>
        <v>min03-P13</v>
      </c>
      <c r="C765" t="str">
        <f t="shared" si="23"/>
        <v>min03-P13-R7_UNIÓN TEMPORAL OP-INTENDENCIA</v>
      </c>
      <c r="D765" s="27" t="s">
        <v>3562</v>
      </c>
      <c r="E765" t="s">
        <v>4172</v>
      </c>
      <c r="F765" t="s">
        <v>190</v>
      </c>
      <c r="G765" s="58">
        <v>125257.05</v>
      </c>
      <c r="H765" s="114">
        <v>1</v>
      </c>
      <c r="I765">
        <v>10001</v>
      </c>
      <c r="J765">
        <v>999999</v>
      </c>
      <c r="K765" t="s">
        <v>3117</v>
      </c>
      <c r="L765" t="s">
        <v>3112</v>
      </c>
      <c r="M765" t="s">
        <v>4238</v>
      </c>
    </row>
    <row r="766" spans="1:13">
      <c r="A766" t="s">
        <v>5047</v>
      </c>
      <c r="B766" t="str">
        <f t="shared" si="22"/>
        <v>min03-P13</v>
      </c>
      <c r="C766" t="str">
        <f t="shared" si="23"/>
        <v>min03-P13-R7_UNIÓN TEMPORAL ATENEA</v>
      </c>
      <c r="D766" s="27" t="s">
        <v>3562</v>
      </c>
      <c r="E766" t="s">
        <v>4186</v>
      </c>
      <c r="F766" t="s">
        <v>190</v>
      </c>
      <c r="G766" s="58">
        <v>175090.5</v>
      </c>
      <c r="H766" s="114">
        <v>1</v>
      </c>
      <c r="I766">
        <v>1</v>
      </c>
      <c r="J766">
        <v>3000</v>
      </c>
      <c r="K766" t="s">
        <v>3117</v>
      </c>
      <c r="L766" t="s">
        <v>3112</v>
      </c>
      <c r="M766" t="s">
        <v>4238</v>
      </c>
    </row>
    <row r="767" spans="1:13">
      <c r="A767" t="s">
        <v>5048</v>
      </c>
      <c r="B767" t="str">
        <f t="shared" si="22"/>
        <v>min03-P13</v>
      </c>
      <c r="C767" t="str">
        <f t="shared" si="23"/>
        <v>min03-P13-R7_UNIÓN TEMPORAL ATENEA</v>
      </c>
      <c r="D767" s="27" t="s">
        <v>3562</v>
      </c>
      <c r="E767" t="s">
        <v>4186</v>
      </c>
      <c r="F767" t="s">
        <v>190</v>
      </c>
      <c r="G767" s="58">
        <v>172396.79999999999</v>
      </c>
      <c r="H767" s="114">
        <v>1</v>
      </c>
      <c r="I767">
        <v>3001</v>
      </c>
      <c r="J767">
        <v>10000</v>
      </c>
      <c r="K767" t="s">
        <v>3117</v>
      </c>
      <c r="L767" t="s">
        <v>3112</v>
      </c>
      <c r="M767" t="s">
        <v>4238</v>
      </c>
    </row>
    <row r="768" spans="1:13">
      <c r="A768" t="s">
        <v>5049</v>
      </c>
      <c r="B768" t="str">
        <f t="shared" si="22"/>
        <v>min03-P13</v>
      </c>
      <c r="C768" t="str">
        <f t="shared" si="23"/>
        <v>min03-P13-R7_UNIÓN TEMPORAL ATENEA</v>
      </c>
      <c r="D768" s="27" t="s">
        <v>3562</v>
      </c>
      <c r="E768" t="s">
        <v>4186</v>
      </c>
      <c r="F768" t="s">
        <v>190</v>
      </c>
      <c r="G768" s="58">
        <v>171049.95</v>
      </c>
      <c r="H768" s="114">
        <v>1</v>
      </c>
      <c r="I768">
        <v>10001</v>
      </c>
      <c r="J768">
        <v>999999</v>
      </c>
      <c r="K768" t="s">
        <v>3117</v>
      </c>
      <c r="L768" t="s">
        <v>3112</v>
      </c>
      <c r="M768" t="s">
        <v>4238</v>
      </c>
    </row>
    <row r="769" spans="1:13">
      <c r="A769" t="s">
        <v>5050</v>
      </c>
      <c r="B769" t="str">
        <f t="shared" si="22"/>
        <v>min03-P13</v>
      </c>
      <c r="C769" t="str">
        <f t="shared" si="23"/>
        <v>min03-P13-R7_CONSORCIO INTENDENCIA WARDERHA</v>
      </c>
      <c r="D769" s="27" t="s">
        <v>3562</v>
      </c>
      <c r="E769" t="s">
        <v>4187</v>
      </c>
      <c r="F769" t="s">
        <v>190</v>
      </c>
      <c r="G769" s="58">
        <v>120139.02</v>
      </c>
      <c r="H769" s="114">
        <v>1</v>
      </c>
      <c r="I769">
        <v>1</v>
      </c>
      <c r="J769">
        <v>3000</v>
      </c>
      <c r="K769" t="s">
        <v>3117</v>
      </c>
      <c r="L769" t="s">
        <v>3112</v>
      </c>
      <c r="M769" t="s">
        <v>4238</v>
      </c>
    </row>
    <row r="770" spans="1:13">
      <c r="A770" t="s">
        <v>5051</v>
      </c>
      <c r="B770" t="str">
        <f t="shared" si="22"/>
        <v>min03-P13</v>
      </c>
      <c r="C770" t="str">
        <f t="shared" si="23"/>
        <v>min03-P13-R7_CONSORCIO INTENDENCIA WARDERHA</v>
      </c>
      <c r="D770" s="27" t="s">
        <v>3562</v>
      </c>
      <c r="E770" t="s">
        <v>4187</v>
      </c>
      <c r="F770" t="s">
        <v>190</v>
      </c>
      <c r="G770" s="58">
        <v>117175.95</v>
      </c>
      <c r="H770" s="114">
        <v>1</v>
      </c>
      <c r="I770">
        <v>3001</v>
      </c>
      <c r="J770">
        <v>10000</v>
      </c>
      <c r="K770" t="s">
        <v>3117</v>
      </c>
      <c r="L770" t="s">
        <v>3112</v>
      </c>
      <c r="M770" t="s">
        <v>4238</v>
      </c>
    </row>
    <row r="771" spans="1:13">
      <c r="A771" t="s">
        <v>5052</v>
      </c>
      <c r="B771" t="str">
        <f t="shared" ref="B771:B834" si="24">+LEFT(D771,LEN(D771)-3)</f>
        <v>min03-P13</v>
      </c>
      <c r="C771" t="str">
        <f t="shared" ref="C771:C834" si="25">+D771&amp;"_"&amp;E771</f>
        <v>min03-P13-R7_CONSORCIO INTENDENCIA WARDERHA</v>
      </c>
      <c r="D771" s="27" t="s">
        <v>3562</v>
      </c>
      <c r="E771" t="s">
        <v>4187</v>
      </c>
      <c r="F771" t="s">
        <v>190</v>
      </c>
      <c r="G771" s="58">
        <v>114482.25</v>
      </c>
      <c r="H771" s="114">
        <v>1</v>
      </c>
      <c r="I771">
        <v>10001</v>
      </c>
      <c r="J771">
        <v>999999</v>
      </c>
      <c r="K771" t="s">
        <v>3117</v>
      </c>
      <c r="L771" t="s">
        <v>3112</v>
      </c>
      <c r="M771" t="s">
        <v>4238</v>
      </c>
    </row>
    <row r="772" spans="1:13">
      <c r="A772" t="s">
        <v>5053</v>
      </c>
      <c r="B772" t="str">
        <f t="shared" si="24"/>
        <v>min03-P13</v>
      </c>
      <c r="C772" t="str">
        <f t="shared" si="25"/>
        <v>min03-P13-R7_INDUCON SAS</v>
      </c>
      <c r="D772" s="27" t="s">
        <v>3562</v>
      </c>
      <c r="E772" t="s">
        <v>4188</v>
      </c>
      <c r="F772" t="s">
        <v>190</v>
      </c>
      <c r="G772" s="58">
        <v>168086.88</v>
      </c>
      <c r="H772" s="114">
        <v>1</v>
      </c>
      <c r="I772">
        <v>1</v>
      </c>
      <c r="J772">
        <v>3000</v>
      </c>
      <c r="K772" t="s">
        <v>3117</v>
      </c>
      <c r="L772" t="s">
        <v>3112</v>
      </c>
      <c r="M772" t="s">
        <v>4238</v>
      </c>
    </row>
    <row r="773" spans="1:13">
      <c r="A773" t="s">
        <v>5054</v>
      </c>
      <c r="B773" t="str">
        <f t="shared" si="24"/>
        <v>min03-P13</v>
      </c>
      <c r="C773" t="str">
        <f t="shared" si="25"/>
        <v>min03-P13-R7_INDUCON SAS</v>
      </c>
      <c r="D773" s="27" t="s">
        <v>3562</v>
      </c>
      <c r="E773" t="s">
        <v>4188</v>
      </c>
      <c r="F773" t="s">
        <v>190</v>
      </c>
      <c r="G773" s="58">
        <v>167009.4</v>
      </c>
      <c r="H773" s="114">
        <v>1</v>
      </c>
      <c r="I773">
        <v>3001</v>
      </c>
      <c r="J773">
        <v>10000</v>
      </c>
      <c r="K773" t="s">
        <v>3117</v>
      </c>
      <c r="L773" t="s">
        <v>3112</v>
      </c>
      <c r="M773" t="s">
        <v>4238</v>
      </c>
    </row>
    <row r="774" spans="1:13">
      <c r="A774" t="s">
        <v>5055</v>
      </c>
      <c r="B774" t="str">
        <f t="shared" si="24"/>
        <v>min03-P13</v>
      </c>
      <c r="C774" t="str">
        <f t="shared" si="25"/>
        <v>min03-P13-R7_INDUCON SAS</v>
      </c>
      <c r="D774" s="27" t="s">
        <v>3562</v>
      </c>
      <c r="E774" t="s">
        <v>4188</v>
      </c>
      <c r="F774" t="s">
        <v>190</v>
      </c>
      <c r="G774" s="58">
        <v>166335.97500000001</v>
      </c>
      <c r="H774" s="114">
        <v>1</v>
      </c>
      <c r="I774">
        <v>10001</v>
      </c>
      <c r="J774">
        <v>999999</v>
      </c>
      <c r="K774" t="s">
        <v>3117</v>
      </c>
      <c r="L774" t="s">
        <v>3112</v>
      </c>
      <c r="M774" t="s">
        <v>4238</v>
      </c>
    </row>
    <row r="775" spans="1:13">
      <c r="A775" t="s">
        <v>5056</v>
      </c>
      <c r="B775" t="str">
        <f t="shared" si="24"/>
        <v>min03-P13</v>
      </c>
      <c r="C775" t="str">
        <f t="shared" si="25"/>
        <v>min03-P13-R7_BOSTONIA SAS</v>
      </c>
      <c r="D775" s="27" t="s">
        <v>3562</v>
      </c>
      <c r="E775" t="s">
        <v>3093</v>
      </c>
      <c r="F775" t="s">
        <v>190</v>
      </c>
      <c r="G775" s="58">
        <v>154887.75</v>
      </c>
      <c r="H775" s="114">
        <v>1</v>
      </c>
      <c r="I775">
        <v>1</v>
      </c>
      <c r="J775">
        <v>3000</v>
      </c>
      <c r="K775" t="s">
        <v>3117</v>
      </c>
      <c r="L775" t="s">
        <v>3112</v>
      </c>
      <c r="M775" t="s">
        <v>4238</v>
      </c>
    </row>
    <row r="776" spans="1:13">
      <c r="A776" t="s">
        <v>5057</v>
      </c>
      <c r="B776" t="str">
        <f t="shared" si="24"/>
        <v>min03-P13</v>
      </c>
      <c r="C776" t="str">
        <f t="shared" si="25"/>
        <v>min03-P13-R7_BOSTONIA SAS</v>
      </c>
      <c r="D776" s="27" t="s">
        <v>3562</v>
      </c>
      <c r="E776" t="s">
        <v>3093</v>
      </c>
      <c r="F776" t="s">
        <v>190</v>
      </c>
      <c r="G776" s="58">
        <v>150241.11749999999</v>
      </c>
      <c r="H776" s="114">
        <v>1</v>
      </c>
      <c r="I776">
        <v>3001</v>
      </c>
      <c r="J776">
        <v>10000</v>
      </c>
      <c r="K776" t="s">
        <v>3117</v>
      </c>
      <c r="L776" t="s">
        <v>3112</v>
      </c>
      <c r="M776" t="s">
        <v>4238</v>
      </c>
    </row>
    <row r="777" spans="1:13">
      <c r="A777" t="s">
        <v>5058</v>
      </c>
      <c r="B777" t="str">
        <f t="shared" si="24"/>
        <v>min03-P13</v>
      </c>
      <c r="C777" t="str">
        <f t="shared" si="25"/>
        <v>min03-P13-R7_BOSTONIA SAS</v>
      </c>
      <c r="D777" s="27" t="s">
        <v>3562</v>
      </c>
      <c r="E777" t="s">
        <v>3093</v>
      </c>
      <c r="F777" t="s">
        <v>190</v>
      </c>
      <c r="G777" s="58">
        <v>145729.17000000001</v>
      </c>
      <c r="H777" s="114">
        <v>1</v>
      </c>
      <c r="I777">
        <v>10001</v>
      </c>
      <c r="J777">
        <v>999999</v>
      </c>
      <c r="K777" t="s">
        <v>3117</v>
      </c>
      <c r="L777" t="s">
        <v>3112</v>
      </c>
      <c r="M777" t="s">
        <v>4238</v>
      </c>
    </row>
    <row r="778" spans="1:13">
      <c r="A778" t="s">
        <v>5059</v>
      </c>
      <c r="B778" t="str">
        <f t="shared" si="24"/>
        <v>min03-P13</v>
      </c>
      <c r="C778" t="str">
        <f t="shared" si="25"/>
        <v>min03-P13-R7_UT SOLUCIONES ANC</v>
      </c>
      <c r="D778" s="27" t="s">
        <v>3562</v>
      </c>
      <c r="E778" t="s">
        <v>3091</v>
      </c>
      <c r="F778" t="s">
        <v>190</v>
      </c>
      <c r="G778" s="58">
        <v>215496</v>
      </c>
      <c r="H778" s="114">
        <v>1</v>
      </c>
      <c r="I778">
        <v>1</v>
      </c>
      <c r="J778">
        <v>3000</v>
      </c>
      <c r="K778" t="s">
        <v>3117</v>
      </c>
      <c r="L778" t="s">
        <v>3112</v>
      </c>
      <c r="M778" t="s">
        <v>4238</v>
      </c>
    </row>
    <row r="779" spans="1:13">
      <c r="A779" t="s">
        <v>5060</v>
      </c>
      <c r="B779" t="str">
        <f t="shared" si="24"/>
        <v>min03-P13</v>
      </c>
      <c r="C779" t="str">
        <f t="shared" si="25"/>
        <v>min03-P13-R7_UT SOLUCIONES ANC</v>
      </c>
      <c r="D779" s="27" t="s">
        <v>3562</v>
      </c>
      <c r="E779" t="s">
        <v>3091</v>
      </c>
      <c r="F779" t="s">
        <v>190</v>
      </c>
      <c r="G779" s="58">
        <v>214149.15</v>
      </c>
      <c r="H779" s="114">
        <v>1</v>
      </c>
      <c r="I779">
        <v>3001</v>
      </c>
      <c r="J779">
        <v>10000</v>
      </c>
      <c r="K779" t="s">
        <v>3117</v>
      </c>
      <c r="L779" t="s">
        <v>3112</v>
      </c>
      <c r="M779" t="s">
        <v>4238</v>
      </c>
    </row>
    <row r="780" spans="1:13">
      <c r="A780" t="s">
        <v>5061</v>
      </c>
      <c r="B780" t="str">
        <f t="shared" si="24"/>
        <v>min03-P13</v>
      </c>
      <c r="C780" t="str">
        <f t="shared" si="25"/>
        <v>min03-P13-R7_UT SOLUCIONES ANC</v>
      </c>
      <c r="D780" s="27" t="s">
        <v>3562</v>
      </c>
      <c r="E780" t="s">
        <v>3091</v>
      </c>
      <c r="F780" t="s">
        <v>190</v>
      </c>
      <c r="G780" s="58">
        <v>212802.3</v>
      </c>
      <c r="H780" s="114">
        <v>1</v>
      </c>
      <c r="I780">
        <v>10001</v>
      </c>
      <c r="J780">
        <v>999999</v>
      </c>
      <c r="K780" t="s">
        <v>3117</v>
      </c>
      <c r="L780" t="s">
        <v>3112</v>
      </c>
      <c r="M780" t="s">
        <v>4238</v>
      </c>
    </row>
    <row r="781" spans="1:13">
      <c r="A781" t="s">
        <v>5062</v>
      </c>
      <c r="B781" t="str">
        <f t="shared" si="24"/>
        <v>min03-P13</v>
      </c>
      <c r="C781" t="str">
        <f t="shared" si="25"/>
        <v>min03-P13-R7_MILFORT SAS</v>
      </c>
      <c r="D781" s="27" t="s">
        <v>3562</v>
      </c>
      <c r="E781" t="s">
        <v>4181</v>
      </c>
      <c r="F781" t="s">
        <v>190</v>
      </c>
      <c r="G781" s="58">
        <v>82157.850000000006</v>
      </c>
      <c r="H781" s="114">
        <v>1</v>
      </c>
      <c r="I781">
        <v>1</v>
      </c>
      <c r="J781">
        <v>3000</v>
      </c>
      <c r="K781" t="s">
        <v>3117</v>
      </c>
      <c r="L781" t="s">
        <v>3112</v>
      </c>
      <c r="M781" t="s">
        <v>4238</v>
      </c>
    </row>
    <row r="782" spans="1:13">
      <c r="A782" t="s">
        <v>5063</v>
      </c>
      <c r="B782" t="str">
        <f t="shared" si="24"/>
        <v>min03-P13</v>
      </c>
      <c r="C782" t="str">
        <f t="shared" si="25"/>
        <v>min03-P13-R7_MILFORT SAS</v>
      </c>
      <c r="D782" s="27" t="s">
        <v>3562</v>
      </c>
      <c r="E782" t="s">
        <v>4181</v>
      </c>
      <c r="F782" t="s">
        <v>190</v>
      </c>
      <c r="G782" s="58">
        <v>79464.149999999994</v>
      </c>
      <c r="H782" s="114">
        <v>1</v>
      </c>
      <c r="I782">
        <v>3001</v>
      </c>
      <c r="J782">
        <v>10000</v>
      </c>
      <c r="K782" t="s">
        <v>3117</v>
      </c>
      <c r="L782" t="s">
        <v>3112</v>
      </c>
      <c r="M782" t="s">
        <v>4238</v>
      </c>
    </row>
    <row r="783" spans="1:13">
      <c r="A783" t="s">
        <v>5064</v>
      </c>
      <c r="B783" t="str">
        <f t="shared" si="24"/>
        <v>min03-P13</v>
      </c>
      <c r="C783" t="str">
        <f t="shared" si="25"/>
        <v>min03-P13-R7_MILFORT SAS</v>
      </c>
      <c r="D783" s="27" t="s">
        <v>3562</v>
      </c>
      <c r="E783" t="s">
        <v>4181</v>
      </c>
      <c r="F783" t="s">
        <v>190</v>
      </c>
      <c r="G783" s="58">
        <v>78117.3</v>
      </c>
      <c r="H783" s="114">
        <v>1</v>
      </c>
      <c r="I783">
        <v>10001</v>
      </c>
      <c r="J783">
        <v>999999</v>
      </c>
      <c r="K783" t="s">
        <v>3117</v>
      </c>
      <c r="L783" t="s">
        <v>3112</v>
      </c>
      <c r="M783" t="s">
        <v>4238</v>
      </c>
    </row>
    <row r="784" spans="1:13">
      <c r="A784" t="s">
        <v>5065</v>
      </c>
      <c r="B784" t="str">
        <f t="shared" si="24"/>
        <v>min03-P13</v>
      </c>
      <c r="C784" t="str">
        <f t="shared" si="25"/>
        <v>min03-P13-R7_UT ALTEX+</v>
      </c>
      <c r="D784" s="27" t="s">
        <v>3562</v>
      </c>
      <c r="E784" t="s">
        <v>3094</v>
      </c>
      <c r="F784" t="s">
        <v>190</v>
      </c>
      <c r="G784" s="58">
        <v>160275.15</v>
      </c>
      <c r="H784" s="114">
        <v>1</v>
      </c>
      <c r="I784">
        <v>1</v>
      </c>
      <c r="J784">
        <v>3000</v>
      </c>
      <c r="K784" t="s">
        <v>3117</v>
      </c>
      <c r="L784" t="s">
        <v>3112</v>
      </c>
      <c r="M784" t="s">
        <v>4238</v>
      </c>
    </row>
    <row r="785" spans="1:13">
      <c r="A785" t="s">
        <v>5066</v>
      </c>
      <c r="B785" t="str">
        <f t="shared" si="24"/>
        <v>min03-P13</v>
      </c>
      <c r="C785" t="str">
        <f t="shared" si="25"/>
        <v>min03-P13-R7_UT ALTEX+</v>
      </c>
      <c r="D785" s="27" t="s">
        <v>3562</v>
      </c>
      <c r="E785" t="s">
        <v>3094</v>
      </c>
      <c r="F785" t="s">
        <v>190</v>
      </c>
      <c r="G785" s="58">
        <v>158254.875</v>
      </c>
      <c r="H785" s="114">
        <v>1</v>
      </c>
      <c r="I785">
        <v>3001</v>
      </c>
      <c r="J785">
        <v>10000</v>
      </c>
      <c r="K785" t="s">
        <v>3117</v>
      </c>
      <c r="L785" t="s">
        <v>3112</v>
      </c>
      <c r="M785" t="s">
        <v>4238</v>
      </c>
    </row>
    <row r="786" spans="1:13">
      <c r="A786" t="s">
        <v>5067</v>
      </c>
      <c r="B786" t="str">
        <f t="shared" si="24"/>
        <v>min03-P13</v>
      </c>
      <c r="C786" t="str">
        <f t="shared" si="25"/>
        <v>min03-P13-R7_UT ALTEX+</v>
      </c>
      <c r="D786" s="27" t="s">
        <v>3562</v>
      </c>
      <c r="E786" t="s">
        <v>3094</v>
      </c>
      <c r="F786" t="s">
        <v>190</v>
      </c>
      <c r="G786" s="58">
        <v>150847.20000000001</v>
      </c>
      <c r="H786" s="114">
        <v>1</v>
      </c>
      <c r="I786">
        <v>10001</v>
      </c>
      <c r="J786">
        <v>999999</v>
      </c>
      <c r="K786" t="s">
        <v>3117</v>
      </c>
      <c r="L786" t="s">
        <v>3112</v>
      </c>
      <c r="M786" t="s">
        <v>4238</v>
      </c>
    </row>
    <row r="787" spans="1:13">
      <c r="A787" t="s">
        <v>5068</v>
      </c>
      <c r="B787" t="str">
        <f t="shared" si="24"/>
        <v>min03-P13</v>
      </c>
      <c r="C787" t="str">
        <f t="shared" si="25"/>
        <v>min03-P13-R7_INDUSTRIAS SALGARI S.A.S</v>
      </c>
      <c r="D787" s="27" t="s">
        <v>3562</v>
      </c>
      <c r="E787" t="s">
        <v>3098</v>
      </c>
      <c r="F787" t="s">
        <v>190</v>
      </c>
      <c r="G787" s="58">
        <v>113808.825</v>
      </c>
      <c r="H787" s="114">
        <v>1</v>
      </c>
      <c r="I787">
        <v>1</v>
      </c>
      <c r="J787">
        <v>3000</v>
      </c>
      <c r="K787" t="s">
        <v>3117</v>
      </c>
      <c r="L787" t="s">
        <v>3112</v>
      </c>
      <c r="M787" t="s">
        <v>4238</v>
      </c>
    </row>
    <row r="788" spans="1:13">
      <c r="A788" t="s">
        <v>5069</v>
      </c>
      <c r="B788" t="str">
        <f t="shared" si="24"/>
        <v>min03-P13</v>
      </c>
      <c r="C788" t="str">
        <f t="shared" si="25"/>
        <v>min03-P13-R7_INDUSTRIAS SALGARI S.A.S</v>
      </c>
      <c r="D788" s="27" t="s">
        <v>3562</v>
      </c>
      <c r="E788" t="s">
        <v>3098</v>
      </c>
      <c r="F788" t="s">
        <v>190</v>
      </c>
      <c r="G788" s="58">
        <v>109498.905</v>
      </c>
      <c r="H788" s="114">
        <v>1</v>
      </c>
      <c r="I788">
        <v>3001</v>
      </c>
      <c r="J788">
        <v>10000</v>
      </c>
      <c r="K788" t="s">
        <v>3117</v>
      </c>
      <c r="L788" t="s">
        <v>3112</v>
      </c>
      <c r="M788" t="s">
        <v>4238</v>
      </c>
    </row>
    <row r="789" spans="1:13">
      <c r="A789" t="s">
        <v>5070</v>
      </c>
      <c r="B789" t="str">
        <f t="shared" si="24"/>
        <v>min03-P13</v>
      </c>
      <c r="C789" t="str">
        <f t="shared" si="25"/>
        <v>min03-P13-R7_INDUSTRIAS SALGARI S.A.S</v>
      </c>
      <c r="D789" s="27" t="s">
        <v>3562</v>
      </c>
      <c r="E789" t="s">
        <v>3098</v>
      </c>
      <c r="F789" t="s">
        <v>190</v>
      </c>
      <c r="G789" s="58">
        <v>105054.3</v>
      </c>
      <c r="H789" s="114">
        <v>1</v>
      </c>
      <c r="I789">
        <v>10001</v>
      </c>
      <c r="J789">
        <v>999999</v>
      </c>
      <c r="K789" t="s">
        <v>3117</v>
      </c>
      <c r="L789" t="s">
        <v>3112</v>
      </c>
      <c r="M789" t="s">
        <v>4238</v>
      </c>
    </row>
    <row r="790" spans="1:13">
      <c r="A790" t="s">
        <v>5071</v>
      </c>
      <c r="B790" t="str">
        <f t="shared" si="24"/>
        <v>min03-P13</v>
      </c>
      <c r="C790" t="str">
        <f t="shared" si="25"/>
        <v>min03-P13-R7_MILITARY INDUSTRIES SAS</v>
      </c>
      <c r="D790" s="27" t="s">
        <v>3562</v>
      </c>
      <c r="E790" t="s">
        <v>1852</v>
      </c>
      <c r="F790" t="s">
        <v>190</v>
      </c>
      <c r="G790" s="58">
        <v>142766.1</v>
      </c>
      <c r="H790" s="114">
        <v>1</v>
      </c>
      <c r="I790">
        <v>1</v>
      </c>
      <c r="J790">
        <v>3000</v>
      </c>
      <c r="K790" t="s">
        <v>3117</v>
      </c>
      <c r="L790" t="s">
        <v>3112</v>
      </c>
      <c r="M790" t="s">
        <v>4238</v>
      </c>
    </row>
    <row r="791" spans="1:13">
      <c r="A791" t="s">
        <v>5072</v>
      </c>
      <c r="B791" t="str">
        <f t="shared" si="24"/>
        <v>min03-P13</v>
      </c>
      <c r="C791" t="str">
        <f t="shared" si="25"/>
        <v>min03-P13-R7_MILITARY INDUSTRIES SAS</v>
      </c>
      <c r="D791" s="27" t="s">
        <v>3562</v>
      </c>
      <c r="E791" t="s">
        <v>1852</v>
      </c>
      <c r="F791" t="s">
        <v>190</v>
      </c>
      <c r="G791" s="58">
        <v>141419.25</v>
      </c>
      <c r="H791" s="114">
        <v>1</v>
      </c>
      <c r="I791">
        <v>3001</v>
      </c>
      <c r="J791">
        <v>10000</v>
      </c>
      <c r="K791" t="s">
        <v>3117</v>
      </c>
      <c r="L791" t="s">
        <v>3112</v>
      </c>
      <c r="M791" t="s">
        <v>4238</v>
      </c>
    </row>
    <row r="792" spans="1:13">
      <c r="A792" t="s">
        <v>5073</v>
      </c>
      <c r="B792" t="str">
        <f t="shared" si="24"/>
        <v>min03-P13</v>
      </c>
      <c r="C792" t="str">
        <f t="shared" si="25"/>
        <v>min03-P13-R7_MILITARY INDUSTRIES SAS</v>
      </c>
      <c r="D792" s="27" t="s">
        <v>3562</v>
      </c>
      <c r="E792" t="s">
        <v>1852</v>
      </c>
      <c r="F792" t="s">
        <v>190</v>
      </c>
      <c r="G792" s="58">
        <v>140072.4</v>
      </c>
      <c r="H792" s="114">
        <v>1</v>
      </c>
      <c r="I792">
        <v>10001</v>
      </c>
      <c r="J792">
        <v>999999</v>
      </c>
      <c r="K792" t="s">
        <v>3117</v>
      </c>
      <c r="L792" t="s">
        <v>3112</v>
      </c>
      <c r="M792" t="s">
        <v>4238</v>
      </c>
    </row>
    <row r="793" spans="1:13">
      <c r="A793" t="s">
        <v>5074</v>
      </c>
      <c r="B793" t="str">
        <f t="shared" si="24"/>
        <v>min03-P13</v>
      </c>
      <c r="C793" t="str">
        <f t="shared" si="25"/>
        <v>min03-P13-R7_INVERSIONES SARHEM DE COLOMBIA S.A.S.</v>
      </c>
      <c r="D793" s="27" t="s">
        <v>3562</v>
      </c>
      <c r="E793" t="s">
        <v>4168</v>
      </c>
      <c r="F793" t="s">
        <v>190</v>
      </c>
      <c r="G793" s="58">
        <v>164315.70000000001</v>
      </c>
      <c r="H793" s="114">
        <v>1</v>
      </c>
      <c r="I793">
        <v>1</v>
      </c>
      <c r="J793">
        <v>3000</v>
      </c>
      <c r="K793" t="s">
        <v>3117</v>
      </c>
      <c r="L793" t="s">
        <v>3112</v>
      </c>
      <c r="M793" t="s">
        <v>4238</v>
      </c>
    </row>
    <row r="794" spans="1:13">
      <c r="A794" t="s">
        <v>5075</v>
      </c>
      <c r="B794" t="str">
        <f t="shared" si="24"/>
        <v>min03-P13</v>
      </c>
      <c r="C794" t="str">
        <f t="shared" si="25"/>
        <v>min03-P13-R7_INVERSIONES SARHEM DE COLOMBIA S.A.S.</v>
      </c>
      <c r="D794" s="27" t="s">
        <v>3562</v>
      </c>
      <c r="E794" t="s">
        <v>4168</v>
      </c>
      <c r="F794" t="s">
        <v>190</v>
      </c>
      <c r="G794" s="58">
        <v>161622</v>
      </c>
      <c r="H794" s="114">
        <v>1</v>
      </c>
      <c r="I794">
        <v>3001</v>
      </c>
      <c r="J794">
        <v>10000</v>
      </c>
      <c r="K794" t="s">
        <v>3117</v>
      </c>
      <c r="L794" t="s">
        <v>3112</v>
      </c>
      <c r="M794" t="s">
        <v>4238</v>
      </c>
    </row>
    <row r="795" spans="1:13">
      <c r="A795" t="s">
        <v>5076</v>
      </c>
      <c r="B795" t="str">
        <f t="shared" si="24"/>
        <v>min03-P13</v>
      </c>
      <c r="C795" t="str">
        <f t="shared" si="25"/>
        <v>min03-P13-R7_INVERSIONES SARHEM DE COLOMBIA S.A.S.</v>
      </c>
      <c r="D795" s="27" t="s">
        <v>3562</v>
      </c>
      <c r="E795" t="s">
        <v>4168</v>
      </c>
      <c r="F795" t="s">
        <v>190</v>
      </c>
      <c r="G795" s="58">
        <v>158928.29999999999</v>
      </c>
      <c r="H795" s="114">
        <v>1</v>
      </c>
      <c r="I795">
        <v>10001</v>
      </c>
      <c r="J795">
        <v>999999</v>
      </c>
      <c r="K795" t="s">
        <v>3117</v>
      </c>
      <c r="L795" t="s">
        <v>3112</v>
      </c>
      <c r="M795" t="s">
        <v>4238</v>
      </c>
    </row>
    <row r="796" spans="1:13">
      <c r="A796" t="s">
        <v>5077</v>
      </c>
      <c r="B796" t="str">
        <f t="shared" si="24"/>
        <v>min03-P13</v>
      </c>
      <c r="C796" t="str">
        <f t="shared" si="25"/>
        <v>min03-P13-R7_UNIÓN TEMPORAL FABRICATO – CAPITEX</v>
      </c>
      <c r="D796" s="27" t="s">
        <v>3562</v>
      </c>
      <c r="E796" t="s">
        <v>4189</v>
      </c>
      <c r="F796" t="s">
        <v>190</v>
      </c>
      <c r="G796" s="58">
        <v>96973.2</v>
      </c>
      <c r="H796" s="114">
        <v>1</v>
      </c>
      <c r="I796">
        <v>1</v>
      </c>
      <c r="J796">
        <v>3000</v>
      </c>
      <c r="K796" t="s">
        <v>3117</v>
      </c>
      <c r="L796" t="s">
        <v>3112</v>
      </c>
      <c r="M796" t="s">
        <v>4238</v>
      </c>
    </row>
    <row r="797" spans="1:13">
      <c r="A797" t="s">
        <v>5078</v>
      </c>
      <c r="B797" t="str">
        <f t="shared" si="24"/>
        <v>min03-P13</v>
      </c>
      <c r="C797" t="str">
        <f t="shared" si="25"/>
        <v>min03-P13-R7_UNIÓN TEMPORAL FABRICATO – CAPITEX</v>
      </c>
      <c r="D797" s="27" t="s">
        <v>3562</v>
      </c>
      <c r="E797" t="s">
        <v>4189</v>
      </c>
      <c r="F797" t="s">
        <v>190</v>
      </c>
      <c r="G797" s="58">
        <v>94279.5</v>
      </c>
      <c r="H797" s="114">
        <v>1</v>
      </c>
      <c r="I797">
        <v>3001</v>
      </c>
      <c r="J797">
        <v>10000</v>
      </c>
      <c r="K797" t="s">
        <v>3117</v>
      </c>
      <c r="L797" t="s">
        <v>3112</v>
      </c>
      <c r="M797" t="s">
        <v>4238</v>
      </c>
    </row>
    <row r="798" spans="1:13">
      <c r="A798" t="s">
        <v>5079</v>
      </c>
      <c r="B798" t="str">
        <f t="shared" si="24"/>
        <v>min03-P13</v>
      </c>
      <c r="C798" t="str">
        <f t="shared" si="25"/>
        <v>min03-P13-R7_UNIÓN TEMPORAL FABRICATO – CAPITEX</v>
      </c>
      <c r="D798" s="27" t="s">
        <v>3562</v>
      </c>
      <c r="E798" t="s">
        <v>4189</v>
      </c>
      <c r="F798" t="s">
        <v>190</v>
      </c>
      <c r="G798" s="58">
        <v>91585.8</v>
      </c>
      <c r="H798" s="114">
        <v>1</v>
      </c>
      <c r="I798">
        <v>10001</v>
      </c>
      <c r="J798">
        <v>999999</v>
      </c>
      <c r="K798" t="s">
        <v>3117</v>
      </c>
      <c r="L798" t="s">
        <v>3112</v>
      </c>
      <c r="M798" t="s">
        <v>4238</v>
      </c>
    </row>
    <row r="799" spans="1:13">
      <c r="A799" t="s">
        <v>5080</v>
      </c>
      <c r="B799" t="str">
        <f t="shared" si="24"/>
        <v>min03-P14</v>
      </c>
      <c r="C799" t="str">
        <f t="shared" si="25"/>
        <v>min03-P14-R1_CONSORCIO C2-2024</v>
      </c>
      <c r="D799" s="27" t="s">
        <v>3563</v>
      </c>
      <c r="E799" t="s">
        <v>4173</v>
      </c>
      <c r="F799" t="s">
        <v>190</v>
      </c>
      <c r="G799" s="58">
        <v>44984.79</v>
      </c>
      <c r="H799" s="114">
        <v>1</v>
      </c>
      <c r="I799">
        <v>1</v>
      </c>
      <c r="J799">
        <v>5000</v>
      </c>
      <c r="K799" t="s">
        <v>3117</v>
      </c>
      <c r="L799" t="s">
        <v>3108</v>
      </c>
      <c r="M799" t="s">
        <v>4239</v>
      </c>
    </row>
    <row r="800" spans="1:13">
      <c r="A800" t="s">
        <v>5081</v>
      </c>
      <c r="B800" t="str">
        <f t="shared" si="24"/>
        <v>min03-P14</v>
      </c>
      <c r="C800" t="str">
        <f t="shared" si="25"/>
        <v>min03-P14-R1_CONSORCIO C2-2024</v>
      </c>
      <c r="D800" s="27" t="s">
        <v>3563</v>
      </c>
      <c r="E800" t="s">
        <v>4173</v>
      </c>
      <c r="F800" t="s">
        <v>190</v>
      </c>
      <c r="G800" s="58">
        <v>44446.05</v>
      </c>
      <c r="H800" s="114">
        <v>1</v>
      </c>
      <c r="I800">
        <v>5001</v>
      </c>
      <c r="J800">
        <v>999999</v>
      </c>
      <c r="K800" t="s">
        <v>3117</v>
      </c>
      <c r="L800" t="s">
        <v>3108</v>
      </c>
      <c r="M800" t="s">
        <v>4239</v>
      </c>
    </row>
    <row r="801" spans="1:13">
      <c r="A801" t="s">
        <v>5082</v>
      </c>
      <c r="B801" t="str">
        <f t="shared" si="24"/>
        <v>min03-P14</v>
      </c>
      <c r="C801" t="str">
        <f t="shared" si="25"/>
        <v>min03-P14-R1_TAMAYO DIAZ LTDA</v>
      </c>
      <c r="D801" s="27" t="s">
        <v>3563</v>
      </c>
      <c r="E801" t="s">
        <v>4191</v>
      </c>
      <c r="F801" t="s">
        <v>190</v>
      </c>
      <c r="G801" s="58">
        <v>89565.524999999994</v>
      </c>
      <c r="H801" s="114">
        <v>1</v>
      </c>
      <c r="I801">
        <v>1</v>
      </c>
      <c r="J801">
        <v>5000</v>
      </c>
      <c r="K801" t="s">
        <v>3117</v>
      </c>
      <c r="L801" t="s">
        <v>3108</v>
      </c>
      <c r="M801" t="s">
        <v>4239</v>
      </c>
    </row>
    <row r="802" spans="1:13">
      <c r="A802" t="s">
        <v>5083</v>
      </c>
      <c r="B802" t="str">
        <f t="shared" si="24"/>
        <v>min03-P14</v>
      </c>
      <c r="C802" t="str">
        <f t="shared" si="25"/>
        <v>min03-P14-R1_TAMAYO DIAZ LTDA</v>
      </c>
      <c r="D802" s="27" t="s">
        <v>3563</v>
      </c>
      <c r="E802" t="s">
        <v>4191</v>
      </c>
      <c r="F802" t="s">
        <v>190</v>
      </c>
      <c r="G802" s="58">
        <v>88218.675000000003</v>
      </c>
      <c r="H802" s="114">
        <v>1</v>
      </c>
      <c r="I802">
        <v>5001</v>
      </c>
      <c r="J802">
        <v>999999</v>
      </c>
      <c r="K802" t="s">
        <v>3117</v>
      </c>
      <c r="L802" t="s">
        <v>3108</v>
      </c>
      <c r="M802" t="s">
        <v>4239</v>
      </c>
    </row>
    <row r="803" spans="1:13">
      <c r="A803" t="s">
        <v>5084</v>
      </c>
      <c r="B803" t="str">
        <f t="shared" si="24"/>
        <v>min03-P14</v>
      </c>
      <c r="C803" t="str">
        <f t="shared" si="25"/>
        <v>min03-P14-R1_MILITARY INDUSTRIES SAS</v>
      </c>
      <c r="D803" s="27" t="s">
        <v>3563</v>
      </c>
      <c r="E803" t="s">
        <v>1852</v>
      </c>
      <c r="F803" t="s">
        <v>190</v>
      </c>
      <c r="G803" s="58">
        <v>76770.45</v>
      </c>
      <c r="H803" s="114">
        <v>1</v>
      </c>
      <c r="I803">
        <v>1</v>
      </c>
      <c r="J803">
        <v>5000</v>
      </c>
      <c r="K803" t="s">
        <v>3117</v>
      </c>
      <c r="L803" t="s">
        <v>3108</v>
      </c>
      <c r="M803" t="s">
        <v>4239</v>
      </c>
    </row>
    <row r="804" spans="1:13">
      <c r="A804" t="s">
        <v>5085</v>
      </c>
      <c r="B804" t="str">
        <f t="shared" si="24"/>
        <v>min03-P14</v>
      </c>
      <c r="C804" t="str">
        <f t="shared" si="25"/>
        <v>min03-P14-R1_MILITARY INDUSTRIES SAS</v>
      </c>
      <c r="D804" s="27" t="s">
        <v>3563</v>
      </c>
      <c r="E804" t="s">
        <v>1852</v>
      </c>
      <c r="F804" t="s">
        <v>190</v>
      </c>
      <c r="G804" s="58">
        <v>74076.75</v>
      </c>
      <c r="H804" s="114">
        <v>1</v>
      </c>
      <c r="I804">
        <v>5001</v>
      </c>
      <c r="J804">
        <v>999999</v>
      </c>
      <c r="K804" t="s">
        <v>3117</v>
      </c>
      <c r="L804" t="s">
        <v>3108</v>
      </c>
      <c r="M804" t="s">
        <v>4239</v>
      </c>
    </row>
    <row r="805" spans="1:13">
      <c r="A805" t="s">
        <v>5086</v>
      </c>
      <c r="B805" t="str">
        <f t="shared" si="24"/>
        <v>min03-P14</v>
      </c>
      <c r="C805" t="str">
        <f t="shared" si="25"/>
        <v>min03-P14-R1_UT FACOCREAR 2024</v>
      </c>
      <c r="D805" s="27" t="s">
        <v>3563</v>
      </c>
      <c r="E805" t="s">
        <v>3092</v>
      </c>
      <c r="F805" t="s">
        <v>190</v>
      </c>
      <c r="G805" s="58">
        <v>88137.864000000001</v>
      </c>
      <c r="H805" s="114">
        <v>1</v>
      </c>
      <c r="I805">
        <v>1</v>
      </c>
      <c r="J805">
        <v>5000</v>
      </c>
      <c r="K805" t="s">
        <v>3117</v>
      </c>
      <c r="L805" t="s">
        <v>3108</v>
      </c>
      <c r="M805" t="s">
        <v>4239</v>
      </c>
    </row>
    <row r="806" spans="1:13">
      <c r="A806" t="s">
        <v>5087</v>
      </c>
      <c r="B806" t="str">
        <f t="shared" si="24"/>
        <v>min03-P14</v>
      </c>
      <c r="C806" t="str">
        <f t="shared" si="25"/>
        <v>min03-P14-R1_UT FACOCREAR 2024</v>
      </c>
      <c r="D806" s="27" t="s">
        <v>3563</v>
      </c>
      <c r="E806" t="s">
        <v>3092</v>
      </c>
      <c r="F806" t="s">
        <v>190</v>
      </c>
      <c r="G806" s="58">
        <v>85492.650600000008</v>
      </c>
      <c r="H806" s="114">
        <v>1</v>
      </c>
      <c r="I806">
        <v>5001</v>
      </c>
      <c r="J806">
        <v>999999</v>
      </c>
      <c r="K806" t="s">
        <v>3117</v>
      </c>
      <c r="L806" t="s">
        <v>3108</v>
      </c>
      <c r="M806" t="s">
        <v>4239</v>
      </c>
    </row>
    <row r="807" spans="1:13">
      <c r="A807" t="s">
        <v>5088</v>
      </c>
      <c r="B807" t="str">
        <f t="shared" si="24"/>
        <v>min03-P14</v>
      </c>
      <c r="C807" t="str">
        <f t="shared" si="25"/>
        <v>min03-P14-R1_UT MARSAM INTE RAMERICANA</v>
      </c>
      <c r="D807" s="27" t="s">
        <v>3563</v>
      </c>
      <c r="E807" t="s">
        <v>4160</v>
      </c>
      <c r="F807" t="s">
        <v>190</v>
      </c>
      <c r="G807" s="58">
        <v>127950.75</v>
      </c>
      <c r="H807" s="114">
        <v>1</v>
      </c>
      <c r="I807">
        <v>1</v>
      </c>
      <c r="J807">
        <v>5000</v>
      </c>
      <c r="K807" t="s">
        <v>3117</v>
      </c>
      <c r="L807" t="s">
        <v>3108</v>
      </c>
      <c r="M807" t="s">
        <v>4239</v>
      </c>
    </row>
    <row r="808" spans="1:13">
      <c r="A808" t="s">
        <v>5089</v>
      </c>
      <c r="B808" t="str">
        <f t="shared" si="24"/>
        <v>min03-P14</v>
      </c>
      <c r="C808" t="str">
        <f t="shared" si="25"/>
        <v>min03-P14-R1_UT MARSAM INTE RAMERICANA</v>
      </c>
      <c r="D808" s="27" t="s">
        <v>3563</v>
      </c>
      <c r="E808" t="s">
        <v>4160</v>
      </c>
      <c r="F808" t="s">
        <v>190</v>
      </c>
      <c r="G808" s="58">
        <v>126671.24249999999</v>
      </c>
      <c r="H808" s="114">
        <v>1</v>
      </c>
      <c r="I808">
        <v>5001</v>
      </c>
      <c r="J808">
        <v>999999</v>
      </c>
      <c r="K808" t="s">
        <v>3117</v>
      </c>
      <c r="L808" t="s">
        <v>3108</v>
      </c>
      <c r="M808" t="s">
        <v>4239</v>
      </c>
    </row>
    <row r="809" spans="1:13">
      <c r="A809" t="s">
        <v>5090</v>
      </c>
      <c r="B809" t="str">
        <f t="shared" si="24"/>
        <v>min03-P14</v>
      </c>
      <c r="C809" t="str">
        <f t="shared" si="25"/>
        <v>min03-P14-R2_UT MARSAM INTE RAMERICANA</v>
      </c>
      <c r="D809" s="27" t="s">
        <v>3564</v>
      </c>
      <c r="E809" t="s">
        <v>4160</v>
      </c>
      <c r="F809" t="s">
        <v>190</v>
      </c>
      <c r="G809" s="58">
        <v>140745.82500000001</v>
      </c>
      <c r="H809" s="114">
        <v>1</v>
      </c>
      <c r="I809">
        <v>1</v>
      </c>
      <c r="J809">
        <v>5000</v>
      </c>
      <c r="K809" t="s">
        <v>3117</v>
      </c>
      <c r="L809" t="s">
        <v>3114</v>
      </c>
      <c r="M809" t="s">
        <v>4239</v>
      </c>
    </row>
    <row r="810" spans="1:13">
      <c r="A810" t="s">
        <v>5091</v>
      </c>
      <c r="B810" t="str">
        <f t="shared" si="24"/>
        <v>min03-P14</v>
      </c>
      <c r="C810" t="str">
        <f t="shared" si="25"/>
        <v>min03-P14-R2_UT MARSAM INTE RAMERICANA</v>
      </c>
      <c r="D810" s="27" t="s">
        <v>3564</v>
      </c>
      <c r="E810" t="s">
        <v>4160</v>
      </c>
      <c r="F810" t="s">
        <v>190</v>
      </c>
      <c r="G810" s="58">
        <v>139338.36675000002</v>
      </c>
      <c r="H810" s="114">
        <v>1</v>
      </c>
      <c r="I810">
        <v>5001</v>
      </c>
      <c r="J810">
        <v>999999</v>
      </c>
      <c r="K810" t="s">
        <v>3117</v>
      </c>
      <c r="L810" t="s">
        <v>3114</v>
      </c>
      <c r="M810" t="s">
        <v>4239</v>
      </c>
    </row>
    <row r="811" spans="1:13">
      <c r="A811" t="s">
        <v>5092</v>
      </c>
      <c r="B811" t="str">
        <f t="shared" si="24"/>
        <v>min03-P14</v>
      </c>
      <c r="C811" t="str">
        <f t="shared" si="25"/>
        <v>min03-P14-R3_TAMAYO DIAZ LTDA</v>
      </c>
      <c r="D811" s="27" t="s">
        <v>3565</v>
      </c>
      <c r="E811" t="s">
        <v>4191</v>
      </c>
      <c r="F811" t="s">
        <v>190</v>
      </c>
      <c r="G811" s="58">
        <v>89565.524999999994</v>
      </c>
      <c r="H811" s="114">
        <v>1</v>
      </c>
      <c r="I811">
        <v>1</v>
      </c>
      <c r="J811">
        <v>5000</v>
      </c>
      <c r="K811" t="s">
        <v>3117</v>
      </c>
      <c r="L811" t="s">
        <v>3109</v>
      </c>
      <c r="M811" t="s">
        <v>4239</v>
      </c>
    </row>
    <row r="812" spans="1:13">
      <c r="A812" t="s">
        <v>5093</v>
      </c>
      <c r="B812" t="str">
        <f t="shared" si="24"/>
        <v>min03-P14</v>
      </c>
      <c r="C812" t="str">
        <f t="shared" si="25"/>
        <v>min03-P14-R3_TAMAYO DIAZ LTDA</v>
      </c>
      <c r="D812" s="27" t="s">
        <v>3565</v>
      </c>
      <c r="E812" t="s">
        <v>4191</v>
      </c>
      <c r="F812" t="s">
        <v>190</v>
      </c>
      <c r="G812" s="58">
        <v>88218.675000000003</v>
      </c>
      <c r="H812" s="114">
        <v>1</v>
      </c>
      <c r="I812">
        <v>5001</v>
      </c>
      <c r="J812">
        <v>999999</v>
      </c>
      <c r="K812" t="s">
        <v>3117</v>
      </c>
      <c r="L812" t="s">
        <v>3109</v>
      </c>
      <c r="M812" t="s">
        <v>4239</v>
      </c>
    </row>
    <row r="813" spans="1:13">
      <c r="A813" t="s">
        <v>5094</v>
      </c>
      <c r="B813" t="str">
        <f t="shared" si="24"/>
        <v>min03-P14</v>
      </c>
      <c r="C813" t="str">
        <f t="shared" si="25"/>
        <v>min03-P14-R3_MILITARY INDUSTRIES SAS</v>
      </c>
      <c r="D813" s="27" t="s">
        <v>3565</v>
      </c>
      <c r="E813" t="s">
        <v>1852</v>
      </c>
      <c r="F813" t="s">
        <v>190</v>
      </c>
      <c r="G813" s="58">
        <v>76770.45</v>
      </c>
      <c r="H813" s="114">
        <v>1</v>
      </c>
      <c r="I813">
        <v>1</v>
      </c>
      <c r="J813">
        <v>5000</v>
      </c>
      <c r="K813" t="s">
        <v>3117</v>
      </c>
      <c r="L813" t="s">
        <v>3109</v>
      </c>
      <c r="M813" t="s">
        <v>4239</v>
      </c>
    </row>
    <row r="814" spans="1:13">
      <c r="A814" t="s">
        <v>5095</v>
      </c>
      <c r="B814" t="str">
        <f t="shared" si="24"/>
        <v>min03-P14</v>
      </c>
      <c r="C814" t="str">
        <f t="shared" si="25"/>
        <v>min03-P14-R3_MILITARY INDUSTRIES SAS</v>
      </c>
      <c r="D814" s="27" t="s">
        <v>3565</v>
      </c>
      <c r="E814" t="s">
        <v>1852</v>
      </c>
      <c r="F814" t="s">
        <v>190</v>
      </c>
      <c r="G814" s="58">
        <v>74076.75</v>
      </c>
      <c r="H814" s="114">
        <v>1</v>
      </c>
      <c r="I814">
        <v>5001</v>
      </c>
      <c r="J814">
        <v>999999</v>
      </c>
      <c r="K814" t="s">
        <v>3117</v>
      </c>
      <c r="L814" t="s">
        <v>3109</v>
      </c>
      <c r="M814" t="s">
        <v>4239</v>
      </c>
    </row>
    <row r="815" spans="1:13">
      <c r="A815" t="s">
        <v>5096</v>
      </c>
      <c r="B815" t="str">
        <f t="shared" si="24"/>
        <v>min03-P14</v>
      </c>
      <c r="C815" t="str">
        <f t="shared" si="25"/>
        <v>min03-P14-R3_UT FACOCREAR 2024</v>
      </c>
      <c r="D815" s="27" t="s">
        <v>3565</v>
      </c>
      <c r="E815" t="s">
        <v>3092</v>
      </c>
      <c r="F815" t="s">
        <v>190</v>
      </c>
      <c r="G815" s="58">
        <v>88137.864000000001</v>
      </c>
      <c r="H815" s="114">
        <v>1</v>
      </c>
      <c r="I815">
        <v>1</v>
      </c>
      <c r="J815">
        <v>5000</v>
      </c>
      <c r="K815" t="s">
        <v>3117</v>
      </c>
      <c r="L815" t="s">
        <v>3109</v>
      </c>
      <c r="M815" t="s">
        <v>4239</v>
      </c>
    </row>
    <row r="816" spans="1:13">
      <c r="A816" t="s">
        <v>5097</v>
      </c>
      <c r="B816" t="str">
        <f t="shared" si="24"/>
        <v>min03-P14</v>
      </c>
      <c r="C816" t="str">
        <f t="shared" si="25"/>
        <v>min03-P14-R3_UT FACOCREAR 2024</v>
      </c>
      <c r="D816" s="27" t="s">
        <v>3565</v>
      </c>
      <c r="E816" t="s">
        <v>3092</v>
      </c>
      <c r="F816" t="s">
        <v>190</v>
      </c>
      <c r="G816" s="58">
        <v>85492.650600000008</v>
      </c>
      <c r="H816" s="114">
        <v>1</v>
      </c>
      <c r="I816">
        <v>5001</v>
      </c>
      <c r="J816">
        <v>999999</v>
      </c>
      <c r="K816" t="s">
        <v>3117</v>
      </c>
      <c r="L816" t="s">
        <v>3109</v>
      </c>
      <c r="M816" t="s">
        <v>4239</v>
      </c>
    </row>
    <row r="817" spans="1:13">
      <c r="A817" t="s">
        <v>5098</v>
      </c>
      <c r="B817" t="str">
        <f t="shared" si="24"/>
        <v>min03-P14</v>
      </c>
      <c r="C817" t="str">
        <f t="shared" si="25"/>
        <v>min03-P14-R3_UT MARSAM INTE RAMERICANA</v>
      </c>
      <c r="D817" s="27" t="s">
        <v>3565</v>
      </c>
      <c r="E817" t="s">
        <v>4160</v>
      </c>
      <c r="F817" t="s">
        <v>190</v>
      </c>
      <c r="G817" s="58">
        <v>127950.75</v>
      </c>
      <c r="H817" s="114">
        <v>1</v>
      </c>
      <c r="I817">
        <v>1</v>
      </c>
      <c r="J817">
        <v>5000</v>
      </c>
      <c r="K817" t="s">
        <v>3117</v>
      </c>
      <c r="L817" t="s">
        <v>3109</v>
      </c>
      <c r="M817" t="s">
        <v>4239</v>
      </c>
    </row>
    <row r="818" spans="1:13">
      <c r="A818" t="s">
        <v>5099</v>
      </c>
      <c r="B818" t="str">
        <f t="shared" si="24"/>
        <v>min03-P14</v>
      </c>
      <c r="C818" t="str">
        <f t="shared" si="25"/>
        <v>min03-P14-R3_UT MARSAM INTE RAMERICANA</v>
      </c>
      <c r="D818" s="27" t="s">
        <v>3565</v>
      </c>
      <c r="E818" t="s">
        <v>4160</v>
      </c>
      <c r="F818" t="s">
        <v>190</v>
      </c>
      <c r="G818" s="58">
        <v>126671.24249999999</v>
      </c>
      <c r="H818" s="114">
        <v>1</v>
      </c>
      <c r="I818">
        <v>5001</v>
      </c>
      <c r="J818">
        <v>999999</v>
      </c>
      <c r="K818" t="s">
        <v>3117</v>
      </c>
      <c r="L818" t="s">
        <v>3109</v>
      </c>
      <c r="M818" t="s">
        <v>4239</v>
      </c>
    </row>
    <row r="819" spans="1:13">
      <c r="A819" t="s">
        <v>5100</v>
      </c>
      <c r="B819" t="str">
        <f t="shared" si="24"/>
        <v>min03-P14</v>
      </c>
      <c r="C819" t="str">
        <f t="shared" si="25"/>
        <v>min03-P14-R4_TAMAYO DIAZ LTDA</v>
      </c>
      <c r="D819" s="27" t="s">
        <v>3566</v>
      </c>
      <c r="E819" t="s">
        <v>4191</v>
      </c>
      <c r="F819" t="s">
        <v>190</v>
      </c>
      <c r="G819" s="58">
        <v>89565.524999999994</v>
      </c>
      <c r="H819" s="114">
        <v>1</v>
      </c>
      <c r="I819">
        <v>1</v>
      </c>
      <c r="J819">
        <v>5000</v>
      </c>
      <c r="K819" t="s">
        <v>3117</v>
      </c>
      <c r="L819" t="s">
        <v>3113</v>
      </c>
      <c r="M819" t="s">
        <v>4239</v>
      </c>
    </row>
    <row r="820" spans="1:13">
      <c r="A820" t="s">
        <v>5101</v>
      </c>
      <c r="B820" t="str">
        <f t="shared" si="24"/>
        <v>min03-P14</v>
      </c>
      <c r="C820" t="str">
        <f t="shared" si="25"/>
        <v>min03-P14-R4_TAMAYO DIAZ LTDA</v>
      </c>
      <c r="D820" s="27" t="s">
        <v>3566</v>
      </c>
      <c r="E820" t="s">
        <v>4191</v>
      </c>
      <c r="F820" t="s">
        <v>190</v>
      </c>
      <c r="G820" s="58">
        <v>88218.675000000003</v>
      </c>
      <c r="H820" s="114">
        <v>1</v>
      </c>
      <c r="I820">
        <v>5001</v>
      </c>
      <c r="J820">
        <v>999999</v>
      </c>
      <c r="K820" t="s">
        <v>3117</v>
      </c>
      <c r="L820" t="s">
        <v>3113</v>
      </c>
      <c r="M820" t="s">
        <v>4239</v>
      </c>
    </row>
    <row r="821" spans="1:13">
      <c r="A821" t="s">
        <v>5102</v>
      </c>
      <c r="B821" t="str">
        <f t="shared" si="24"/>
        <v>min03-P14</v>
      </c>
      <c r="C821" t="str">
        <f t="shared" si="25"/>
        <v>min03-P14-R4_UT DOTACIONES E INTENDENCIA JP 2024</v>
      </c>
      <c r="D821" s="27" t="s">
        <v>3566</v>
      </c>
      <c r="E821" t="s">
        <v>3096</v>
      </c>
      <c r="F821" t="s">
        <v>190</v>
      </c>
      <c r="G821" s="58">
        <v>132143.49405000001</v>
      </c>
      <c r="H821" s="114">
        <v>1</v>
      </c>
      <c r="I821">
        <v>1</v>
      </c>
      <c r="J821">
        <v>5000</v>
      </c>
      <c r="K821" t="s">
        <v>3117</v>
      </c>
      <c r="L821" t="s">
        <v>3113</v>
      </c>
      <c r="M821" t="s">
        <v>4239</v>
      </c>
    </row>
    <row r="822" spans="1:13">
      <c r="A822" t="s">
        <v>5103</v>
      </c>
      <c r="B822" t="str">
        <f t="shared" si="24"/>
        <v>min03-P14</v>
      </c>
      <c r="C822" t="str">
        <f t="shared" si="25"/>
        <v>min03-P14-R4_UT DOTACIONES E INTENDENCIA JP 2024</v>
      </c>
      <c r="D822" s="27" t="s">
        <v>3566</v>
      </c>
      <c r="E822" t="s">
        <v>3096</v>
      </c>
      <c r="F822" t="s">
        <v>190</v>
      </c>
      <c r="G822" s="58">
        <v>130160.93085</v>
      </c>
      <c r="H822" s="114">
        <v>1</v>
      </c>
      <c r="I822">
        <v>5001</v>
      </c>
      <c r="J822">
        <v>999999</v>
      </c>
      <c r="K822" t="s">
        <v>3117</v>
      </c>
      <c r="L822" t="s">
        <v>3113</v>
      </c>
      <c r="M822" t="s">
        <v>4239</v>
      </c>
    </row>
    <row r="823" spans="1:13">
      <c r="A823" t="s">
        <v>5104</v>
      </c>
      <c r="B823" t="str">
        <f t="shared" si="24"/>
        <v>min03-P14</v>
      </c>
      <c r="C823" t="str">
        <f t="shared" si="25"/>
        <v>min03-P14-R4_MILITARY INDUSTRIES SAS</v>
      </c>
      <c r="D823" s="27" t="s">
        <v>3566</v>
      </c>
      <c r="E823" t="s">
        <v>1852</v>
      </c>
      <c r="F823" t="s">
        <v>190</v>
      </c>
      <c r="G823" s="58">
        <v>76770.45</v>
      </c>
      <c r="H823" s="114">
        <v>1</v>
      </c>
      <c r="I823">
        <v>1</v>
      </c>
      <c r="J823">
        <v>5000</v>
      </c>
      <c r="K823" t="s">
        <v>3117</v>
      </c>
      <c r="L823" t="s">
        <v>3113</v>
      </c>
      <c r="M823" t="s">
        <v>4239</v>
      </c>
    </row>
    <row r="824" spans="1:13">
      <c r="A824" t="s">
        <v>5105</v>
      </c>
      <c r="B824" t="str">
        <f t="shared" si="24"/>
        <v>min03-P14</v>
      </c>
      <c r="C824" t="str">
        <f t="shared" si="25"/>
        <v>min03-P14-R4_MILITARY INDUSTRIES SAS</v>
      </c>
      <c r="D824" s="27" t="s">
        <v>3566</v>
      </c>
      <c r="E824" t="s">
        <v>1852</v>
      </c>
      <c r="F824" t="s">
        <v>190</v>
      </c>
      <c r="G824" s="58">
        <v>74076.75</v>
      </c>
      <c r="H824" s="114">
        <v>1</v>
      </c>
      <c r="I824">
        <v>5001</v>
      </c>
      <c r="J824">
        <v>999999</v>
      </c>
      <c r="K824" t="s">
        <v>3117</v>
      </c>
      <c r="L824" t="s">
        <v>3113</v>
      </c>
      <c r="M824" t="s">
        <v>4239</v>
      </c>
    </row>
    <row r="825" spans="1:13">
      <c r="A825" t="s">
        <v>5106</v>
      </c>
      <c r="B825" t="str">
        <f t="shared" si="24"/>
        <v>min03-P14</v>
      </c>
      <c r="C825" t="str">
        <f t="shared" si="25"/>
        <v>min03-P14-R4_UT FACOCREAR 2024</v>
      </c>
      <c r="D825" s="27" t="s">
        <v>3566</v>
      </c>
      <c r="E825" t="s">
        <v>3092</v>
      </c>
      <c r="F825" t="s">
        <v>190</v>
      </c>
      <c r="G825" s="58">
        <v>88137.864000000001</v>
      </c>
      <c r="H825" s="114">
        <v>1</v>
      </c>
      <c r="I825">
        <v>1</v>
      </c>
      <c r="J825">
        <v>5000</v>
      </c>
      <c r="K825" t="s">
        <v>3117</v>
      </c>
      <c r="L825" t="s">
        <v>3113</v>
      </c>
      <c r="M825" t="s">
        <v>4239</v>
      </c>
    </row>
    <row r="826" spans="1:13">
      <c r="A826" t="s">
        <v>5107</v>
      </c>
      <c r="B826" t="str">
        <f t="shared" si="24"/>
        <v>min03-P14</v>
      </c>
      <c r="C826" t="str">
        <f t="shared" si="25"/>
        <v>min03-P14-R4_UT FACOCREAR 2024</v>
      </c>
      <c r="D826" s="27" t="s">
        <v>3566</v>
      </c>
      <c r="E826" t="s">
        <v>3092</v>
      </c>
      <c r="F826" t="s">
        <v>190</v>
      </c>
      <c r="G826" s="58">
        <v>85492.650600000008</v>
      </c>
      <c r="H826" s="114">
        <v>1</v>
      </c>
      <c r="I826">
        <v>5001</v>
      </c>
      <c r="J826">
        <v>999999</v>
      </c>
      <c r="K826" t="s">
        <v>3117</v>
      </c>
      <c r="L826" t="s">
        <v>3113</v>
      </c>
      <c r="M826" t="s">
        <v>4239</v>
      </c>
    </row>
    <row r="827" spans="1:13">
      <c r="A827" t="s">
        <v>5108</v>
      </c>
      <c r="B827" t="str">
        <f t="shared" si="24"/>
        <v>min03-P14</v>
      </c>
      <c r="C827" t="str">
        <f t="shared" si="25"/>
        <v>min03-P14-R5_CONSORCIO LOGISTIC PLUS</v>
      </c>
      <c r="D827" s="27" t="s">
        <v>3567</v>
      </c>
      <c r="E827" t="s">
        <v>3099</v>
      </c>
      <c r="F827" t="s">
        <v>190</v>
      </c>
      <c r="G827" s="58">
        <v>188559</v>
      </c>
      <c r="H827" s="114">
        <v>1</v>
      </c>
      <c r="I827">
        <v>1</v>
      </c>
      <c r="J827">
        <v>5000</v>
      </c>
      <c r="K827" t="s">
        <v>3117</v>
      </c>
      <c r="L827" t="s">
        <v>3110</v>
      </c>
      <c r="M827" t="s">
        <v>4239</v>
      </c>
    </row>
    <row r="828" spans="1:13">
      <c r="A828" t="s">
        <v>5109</v>
      </c>
      <c r="B828" t="str">
        <f t="shared" si="24"/>
        <v>min03-P14</v>
      </c>
      <c r="C828" t="str">
        <f t="shared" si="25"/>
        <v>min03-P14-R5_CONSORCIO LOGISTIC PLUS</v>
      </c>
      <c r="D828" s="27" t="s">
        <v>3567</v>
      </c>
      <c r="E828" t="s">
        <v>3099</v>
      </c>
      <c r="F828" t="s">
        <v>190</v>
      </c>
      <c r="G828" s="58">
        <v>185919.174</v>
      </c>
      <c r="H828" s="114">
        <v>1</v>
      </c>
      <c r="I828">
        <v>5001</v>
      </c>
      <c r="J828">
        <v>999999</v>
      </c>
      <c r="K828" t="s">
        <v>3117</v>
      </c>
      <c r="L828" t="s">
        <v>3110</v>
      </c>
      <c r="M828" t="s">
        <v>4239</v>
      </c>
    </row>
    <row r="829" spans="1:13">
      <c r="A829" t="s">
        <v>5110</v>
      </c>
      <c r="B829" t="str">
        <f t="shared" si="24"/>
        <v>min03-P14</v>
      </c>
      <c r="C829" t="str">
        <f t="shared" si="25"/>
        <v>min03-P14-R5_TAMAYO DIAZ LTDA</v>
      </c>
      <c r="D829" s="27" t="s">
        <v>3567</v>
      </c>
      <c r="E829" t="s">
        <v>4191</v>
      </c>
      <c r="F829" t="s">
        <v>190</v>
      </c>
      <c r="G829" s="58">
        <v>89565.524999999994</v>
      </c>
      <c r="H829" s="114">
        <v>1</v>
      </c>
      <c r="I829">
        <v>1</v>
      </c>
      <c r="J829">
        <v>5000</v>
      </c>
      <c r="K829" t="s">
        <v>3117</v>
      </c>
      <c r="L829" t="s">
        <v>3110</v>
      </c>
      <c r="M829" t="s">
        <v>4239</v>
      </c>
    </row>
    <row r="830" spans="1:13">
      <c r="A830" t="s">
        <v>5111</v>
      </c>
      <c r="B830" t="str">
        <f t="shared" si="24"/>
        <v>min03-P14</v>
      </c>
      <c r="C830" t="str">
        <f t="shared" si="25"/>
        <v>min03-P14-R5_TAMAYO DIAZ LTDA</v>
      </c>
      <c r="D830" s="27" t="s">
        <v>3567</v>
      </c>
      <c r="E830" t="s">
        <v>4191</v>
      </c>
      <c r="F830" t="s">
        <v>190</v>
      </c>
      <c r="G830" s="58">
        <v>88218.675000000003</v>
      </c>
      <c r="H830" s="114">
        <v>1</v>
      </c>
      <c r="I830">
        <v>5001</v>
      </c>
      <c r="J830">
        <v>999999</v>
      </c>
      <c r="K830" t="s">
        <v>3117</v>
      </c>
      <c r="L830" t="s">
        <v>3110</v>
      </c>
      <c r="M830" t="s">
        <v>4239</v>
      </c>
    </row>
    <row r="831" spans="1:13">
      <c r="A831" t="s">
        <v>5112</v>
      </c>
      <c r="B831" t="str">
        <f t="shared" si="24"/>
        <v>min03-P14</v>
      </c>
      <c r="C831" t="str">
        <f t="shared" si="25"/>
        <v>min03-P14-R5_MILITARY INDUSTRIES SAS</v>
      </c>
      <c r="D831" s="27" t="s">
        <v>3567</v>
      </c>
      <c r="E831" t="s">
        <v>1852</v>
      </c>
      <c r="F831" t="s">
        <v>190</v>
      </c>
      <c r="G831" s="58">
        <v>76770.45</v>
      </c>
      <c r="H831" s="114">
        <v>1</v>
      </c>
      <c r="I831">
        <v>1</v>
      </c>
      <c r="J831">
        <v>5000</v>
      </c>
      <c r="K831" t="s">
        <v>3117</v>
      </c>
      <c r="L831" t="s">
        <v>3110</v>
      </c>
      <c r="M831" t="s">
        <v>4239</v>
      </c>
    </row>
    <row r="832" spans="1:13">
      <c r="A832" t="s">
        <v>5113</v>
      </c>
      <c r="B832" t="str">
        <f t="shared" si="24"/>
        <v>min03-P14</v>
      </c>
      <c r="C832" t="str">
        <f t="shared" si="25"/>
        <v>min03-P14-R5_MILITARY INDUSTRIES SAS</v>
      </c>
      <c r="D832" s="27" t="s">
        <v>3567</v>
      </c>
      <c r="E832" t="s">
        <v>1852</v>
      </c>
      <c r="F832" t="s">
        <v>190</v>
      </c>
      <c r="G832" s="58">
        <v>74076.75</v>
      </c>
      <c r="H832" s="114">
        <v>1</v>
      </c>
      <c r="I832">
        <v>5001</v>
      </c>
      <c r="J832">
        <v>999999</v>
      </c>
      <c r="K832" t="s">
        <v>3117</v>
      </c>
      <c r="L832" t="s">
        <v>3110</v>
      </c>
      <c r="M832" t="s">
        <v>4239</v>
      </c>
    </row>
    <row r="833" spans="1:13">
      <c r="A833" t="s">
        <v>5114</v>
      </c>
      <c r="B833" t="str">
        <f t="shared" si="24"/>
        <v>min03-P14</v>
      </c>
      <c r="C833" t="str">
        <f t="shared" si="25"/>
        <v>min03-P14-R5_UT FACOCREAR 2024</v>
      </c>
      <c r="D833" s="27" t="s">
        <v>3567</v>
      </c>
      <c r="E833" t="s">
        <v>3092</v>
      </c>
      <c r="F833" t="s">
        <v>190</v>
      </c>
      <c r="G833" s="58">
        <v>88137.864000000001</v>
      </c>
      <c r="H833" s="114">
        <v>1</v>
      </c>
      <c r="I833">
        <v>1</v>
      </c>
      <c r="J833">
        <v>5000</v>
      </c>
      <c r="K833" t="s">
        <v>3117</v>
      </c>
      <c r="L833" t="s">
        <v>3110</v>
      </c>
      <c r="M833" t="s">
        <v>4239</v>
      </c>
    </row>
    <row r="834" spans="1:13">
      <c r="A834" t="s">
        <v>5115</v>
      </c>
      <c r="B834" t="str">
        <f t="shared" si="24"/>
        <v>min03-P14</v>
      </c>
      <c r="C834" t="str">
        <f t="shared" si="25"/>
        <v>min03-P14-R5_UT FACOCREAR 2024</v>
      </c>
      <c r="D834" s="27" t="s">
        <v>3567</v>
      </c>
      <c r="E834" t="s">
        <v>3092</v>
      </c>
      <c r="F834" t="s">
        <v>190</v>
      </c>
      <c r="G834" s="58">
        <v>85492.650600000008</v>
      </c>
      <c r="H834" s="114">
        <v>1</v>
      </c>
      <c r="I834">
        <v>5001</v>
      </c>
      <c r="J834">
        <v>999999</v>
      </c>
      <c r="K834" t="s">
        <v>3117</v>
      </c>
      <c r="L834" t="s">
        <v>3110</v>
      </c>
      <c r="M834" t="s">
        <v>4239</v>
      </c>
    </row>
    <row r="835" spans="1:13">
      <c r="A835" t="s">
        <v>5116</v>
      </c>
      <c r="B835" t="str">
        <f t="shared" ref="B835:B898" si="26">+LEFT(D835,LEN(D835)-3)</f>
        <v>min03-P14</v>
      </c>
      <c r="C835" t="str">
        <f t="shared" ref="C835:C898" si="27">+D835&amp;"_"&amp;E835</f>
        <v>min03-P14-R5_UT MARSAM INTE RAMERICANA</v>
      </c>
      <c r="D835" s="27" t="s">
        <v>3567</v>
      </c>
      <c r="E835" t="s">
        <v>4160</v>
      </c>
      <c r="F835" t="s">
        <v>190</v>
      </c>
      <c r="G835" s="58">
        <v>127950.75</v>
      </c>
      <c r="H835" s="114">
        <v>1</v>
      </c>
      <c r="I835">
        <v>1</v>
      </c>
      <c r="J835">
        <v>5000</v>
      </c>
      <c r="K835" t="s">
        <v>3117</v>
      </c>
      <c r="L835" t="s">
        <v>3110</v>
      </c>
      <c r="M835" t="s">
        <v>4239</v>
      </c>
    </row>
    <row r="836" spans="1:13">
      <c r="A836" t="s">
        <v>5117</v>
      </c>
      <c r="B836" t="str">
        <f t="shared" si="26"/>
        <v>min03-P14</v>
      </c>
      <c r="C836" t="str">
        <f t="shared" si="27"/>
        <v>min03-P14-R5_UT MARSAM INTE RAMERICANA</v>
      </c>
      <c r="D836" s="27" t="s">
        <v>3567</v>
      </c>
      <c r="E836" t="s">
        <v>4160</v>
      </c>
      <c r="F836" t="s">
        <v>190</v>
      </c>
      <c r="G836" s="58">
        <v>126671.24249999999</v>
      </c>
      <c r="H836" s="114">
        <v>1</v>
      </c>
      <c r="I836">
        <v>5001</v>
      </c>
      <c r="J836">
        <v>999999</v>
      </c>
      <c r="K836" t="s">
        <v>3117</v>
      </c>
      <c r="L836" t="s">
        <v>3110</v>
      </c>
      <c r="M836" t="s">
        <v>4239</v>
      </c>
    </row>
    <row r="837" spans="1:13">
      <c r="A837" t="s">
        <v>5118</v>
      </c>
      <c r="B837" t="str">
        <f t="shared" si="26"/>
        <v>min03-P14</v>
      </c>
      <c r="C837" t="str">
        <f t="shared" si="27"/>
        <v>min03-P14-R6_CONSORCIO C2-2024</v>
      </c>
      <c r="D837" s="27" t="s">
        <v>3568</v>
      </c>
      <c r="E837" t="s">
        <v>4173</v>
      </c>
      <c r="F837" t="s">
        <v>190</v>
      </c>
      <c r="G837" s="58">
        <v>44984.79</v>
      </c>
      <c r="H837" s="114">
        <v>1</v>
      </c>
      <c r="I837">
        <v>1</v>
      </c>
      <c r="J837">
        <v>5000</v>
      </c>
      <c r="K837" t="s">
        <v>3117</v>
      </c>
      <c r="L837" t="s">
        <v>3111</v>
      </c>
      <c r="M837" t="s">
        <v>4239</v>
      </c>
    </row>
    <row r="838" spans="1:13">
      <c r="A838" t="s">
        <v>5119</v>
      </c>
      <c r="B838" t="str">
        <f t="shared" si="26"/>
        <v>min03-P14</v>
      </c>
      <c r="C838" t="str">
        <f t="shared" si="27"/>
        <v>min03-P14-R6_CONSORCIO C2-2024</v>
      </c>
      <c r="D838" s="27" t="s">
        <v>3568</v>
      </c>
      <c r="E838" t="s">
        <v>4173</v>
      </c>
      <c r="F838" t="s">
        <v>190</v>
      </c>
      <c r="G838" s="58">
        <v>44446.05</v>
      </c>
      <c r="H838" s="114">
        <v>1</v>
      </c>
      <c r="I838">
        <v>5001</v>
      </c>
      <c r="J838">
        <v>999999</v>
      </c>
      <c r="K838" t="s">
        <v>3117</v>
      </c>
      <c r="L838" t="s">
        <v>3111</v>
      </c>
      <c r="M838" t="s">
        <v>4239</v>
      </c>
    </row>
    <row r="839" spans="1:13">
      <c r="A839" t="s">
        <v>5120</v>
      </c>
      <c r="B839" t="str">
        <f t="shared" si="26"/>
        <v>min03-P14</v>
      </c>
      <c r="C839" t="str">
        <f t="shared" si="27"/>
        <v>min03-P14-R6_CONSORCIO LOGISTIC PLUS</v>
      </c>
      <c r="D839" s="27" t="s">
        <v>3568</v>
      </c>
      <c r="E839" t="s">
        <v>3099</v>
      </c>
      <c r="F839" t="s">
        <v>190</v>
      </c>
      <c r="G839" s="58">
        <v>188559</v>
      </c>
      <c r="H839" s="114">
        <v>1</v>
      </c>
      <c r="I839">
        <v>1</v>
      </c>
      <c r="J839">
        <v>5000</v>
      </c>
      <c r="K839" t="s">
        <v>3117</v>
      </c>
      <c r="L839" t="s">
        <v>3111</v>
      </c>
      <c r="M839" t="s">
        <v>4239</v>
      </c>
    </row>
    <row r="840" spans="1:13">
      <c r="A840" t="s">
        <v>5121</v>
      </c>
      <c r="B840" t="str">
        <f t="shared" si="26"/>
        <v>min03-P14</v>
      </c>
      <c r="C840" t="str">
        <f t="shared" si="27"/>
        <v>min03-P14-R6_CONSORCIO LOGISTIC PLUS</v>
      </c>
      <c r="D840" s="27" t="s">
        <v>3568</v>
      </c>
      <c r="E840" t="s">
        <v>3099</v>
      </c>
      <c r="F840" t="s">
        <v>190</v>
      </c>
      <c r="G840" s="58">
        <v>185919.174</v>
      </c>
      <c r="H840" s="114">
        <v>1</v>
      </c>
      <c r="I840">
        <v>5001</v>
      </c>
      <c r="J840">
        <v>999999</v>
      </c>
      <c r="K840" t="s">
        <v>3117</v>
      </c>
      <c r="L840" t="s">
        <v>3111</v>
      </c>
      <c r="M840" t="s">
        <v>4239</v>
      </c>
    </row>
    <row r="841" spans="1:13">
      <c r="A841" t="s">
        <v>5122</v>
      </c>
      <c r="B841" t="str">
        <f t="shared" si="26"/>
        <v>min03-P14</v>
      </c>
      <c r="C841" t="str">
        <f t="shared" si="27"/>
        <v>min03-P14-R6_TAMAYO DIAZ LTDA</v>
      </c>
      <c r="D841" s="27" t="s">
        <v>3568</v>
      </c>
      <c r="E841" t="s">
        <v>4191</v>
      </c>
      <c r="F841" t="s">
        <v>190</v>
      </c>
      <c r="G841" s="58">
        <v>89565.524999999994</v>
      </c>
      <c r="H841" s="114">
        <v>1</v>
      </c>
      <c r="I841">
        <v>1</v>
      </c>
      <c r="J841">
        <v>5000</v>
      </c>
      <c r="K841" t="s">
        <v>3117</v>
      </c>
      <c r="L841" t="s">
        <v>3111</v>
      </c>
      <c r="M841" t="s">
        <v>4239</v>
      </c>
    </row>
    <row r="842" spans="1:13">
      <c r="A842" t="s">
        <v>5123</v>
      </c>
      <c r="B842" t="str">
        <f t="shared" si="26"/>
        <v>min03-P14</v>
      </c>
      <c r="C842" t="str">
        <f t="shared" si="27"/>
        <v>min03-P14-R6_TAMAYO DIAZ LTDA</v>
      </c>
      <c r="D842" s="27" t="s">
        <v>3568</v>
      </c>
      <c r="E842" t="s">
        <v>4191</v>
      </c>
      <c r="F842" t="s">
        <v>190</v>
      </c>
      <c r="G842" s="58">
        <v>88218.675000000003</v>
      </c>
      <c r="H842" s="114">
        <v>1</v>
      </c>
      <c r="I842">
        <v>5001</v>
      </c>
      <c r="J842">
        <v>999999</v>
      </c>
      <c r="K842" t="s">
        <v>3117</v>
      </c>
      <c r="L842" t="s">
        <v>3111</v>
      </c>
      <c r="M842" t="s">
        <v>4239</v>
      </c>
    </row>
    <row r="843" spans="1:13">
      <c r="A843" t="s">
        <v>5124</v>
      </c>
      <c r="B843" t="str">
        <f t="shared" si="26"/>
        <v>min03-P14</v>
      </c>
      <c r="C843" t="str">
        <f t="shared" si="27"/>
        <v>min03-P14-R6_YUBARTA S.A.S.</v>
      </c>
      <c r="D843" s="27" t="s">
        <v>3568</v>
      </c>
      <c r="E843" t="s">
        <v>4162</v>
      </c>
      <c r="F843" t="s">
        <v>190</v>
      </c>
      <c r="G843" s="58">
        <v>114482.25</v>
      </c>
      <c r="H843" s="114">
        <v>1</v>
      </c>
      <c r="I843">
        <v>1</v>
      </c>
      <c r="J843">
        <v>5000</v>
      </c>
      <c r="K843" t="s">
        <v>3117</v>
      </c>
      <c r="L843" t="s">
        <v>3111</v>
      </c>
      <c r="M843" t="s">
        <v>4239</v>
      </c>
    </row>
    <row r="844" spans="1:13">
      <c r="A844" t="s">
        <v>5125</v>
      </c>
      <c r="B844" t="str">
        <f t="shared" si="26"/>
        <v>min03-P14</v>
      </c>
      <c r="C844" t="str">
        <f t="shared" si="27"/>
        <v>min03-P14-R6_YUBARTA S.A.S.</v>
      </c>
      <c r="D844" s="27" t="s">
        <v>3568</v>
      </c>
      <c r="E844" t="s">
        <v>4162</v>
      </c>
      <c r="F844" t="s">
        <v>190</v>
      </c>
      <c r="G844" s="58">
        <v>113135.4</v>
      </c>
      <c r="H844" s="114">
        <v>1</v>
      </c>
      <c r="I844">
        <v>5001</v>
      </c>
      <c r="J844">
        <v>999999</v>
      </c>
      <c r="K844" t="s">
        <v>3117</v>
      </c>
      <c r="L844" t="s">
        <v>3111</v>
      </c>
      <c r="M844" t="s">
        <v>4239</v>
      </c>
    </row>
    <row r="845" spans="1:13">
      <c r="A845" t="s">
        <v>5126</v>
      </c>
      <c r="B845" t="str">
        <f t="shared" si="26"/>
        <v>min03-P14</v>
      </c>
      <c r="C845" t="str">
        <f t="shared" si="27"/>
        <v>min03-P14-R6_BAZAR LA MONEDA SAS</v>
      </c>
      <c r="D845" s="27" t="s">
        <v>3568</v>
      </c>
      <c r="E845" t="s">
        <v>1850</v>
      </c>
      <c r="F845" t="s">
        <v>190</v>
      </c>
      <c r="G845" s="58">
        <v>124583.625</v>
      </c>
      <c r="H845" s="114">
        <v>1</v>
      </c>
      <c r="I845">
        <v>1</v>
      </c>
      <c r="J845">
        <v>5000</v>
      </c>
      <c r="K845" t="s">
        <v>3117</v>
      </c>
      <c r="L845" t="s">
        <v>3111</v>
      </c>
      <c r="M845" t="s">
        <v>4239</v>
      </c>
    </row>
    <row r="846" spans="1:13">
      <c r="A846" t="s">
        <v>5127</v>
      </c>
      <c r="B846" t="str">
        <f t="shared" si="26"/>
        <v>min03-P14</v>
      </c>
      <c r="C846" t="str">
        <f t="shared" si="27"/>
        <v>min03-P14-R6_BAZAR LA MONEDA SAS</v>
      </c>
      <c r="D846" s="27" t="s">
        <v>3568</v>
      </c>
      <c r="E846" t="s">
        <v>1850</v>
      </c>
      <c r="F846" t="s">
        <v>190</v>
      </c>
      <c r="G846" s="58">
        <v>123910.2</v>
      </c>
      <c r="H846" s="114">
        <v>1</v>
      </c>
      <c r="I846">
        <v>5001</v>
      </c>
      <c r="J846">
        <v>999999</v>
      </c>
      <c r="K846" t="s">
        <v>3117</v>
      </c>
      <c r="L846" t="s">
        <v>3111</v>
      </c>
      <c r="M846" t="s">
        <v>4239</v>
      </c>
    </row>
    <row r="847" spans="1:13">
      <c r="A847" t="s">
        <v>5128</v>
      </c>
      <c r="B847" t="str">
        <f t="shared" si="26"/>
        <v>min03-P14</v>
      </c>
      <c r="C847" t="str">
        <f t="shared" si="27"/>
        <v>min03-P14-R6_UT DOTACIONES E INTENDENCIA JP 2024</v>
      </c>
      <c r="D847" s="27" t="s">
        <v>3568</v>
      </c>
      <c r="E847" t="s">
        <v>3096</v>
      </c>
      <c r="F847" t="s">
        <v>190</v>
      </c>
      <c r="G847" s="58">
        <v>128102.94405000001</v>
      </c>
      <c r="H847" s="114">
        <v>1</v>
      </c>
      <c r="I847">
        <v>1</v>
      </c>
      <c r="J847">
        <v>5000</v>
      </c>
      <c r="K847" t="s">
        <v>3117</v>
      </c>
      <c r="L847" t="s">
        <v>3111</v>
      </c>
      <c r="M847" t="s">
        <v>4239</v>
      </c>
    </row>
    <row r="848" spans="1:13">
      <c r="A848" t="s">
        <v>5129</v>
      </c>
      <c r="B848" t="str">
        <f t="shared" si="26"/>
        <v>min03-P14</v>
      </c>
      <c r="C848" t="str">
        <f t="shared" si="27"/>
        <v>min03-P14-R6_UT DOTACIONES E INTENDENCIA JP 2024</v>
      </c>
      <c r="D848" s="27" t="s">
        <v>3568</v>
      </c>
      <c r="E848" t="s">
        <v>3096</v>
      </c>
      <c r="F848" t="s">
        <v>190</v>
      </c>
      <c r="G848" s="58">
        <v>126180.98910000001</v>
      </c>
      <c r="H848" s="114">
        <v>1</v>
      </c>
      <c r="I848">
        <v>5001</v>
      </c>
      <c r="J848">
        <v>999999</v>
      </c>
      <c r="K848" t="s">
        <v>3117</v>
      </c>
      <c r="L848" t="s">
        <v>3111</v>
      </c>
      <c r="M848" t="s">
        <v>4239</v>
      </c>
    </row>
    <row r="849" spans="1:14">
      <c r="A849" t="s">
        <v>5130</v>
      </c>
      <c r="B849" t="str">
        <f t="shared" si="26"/>
        <v>min03-P14</v>
      </c>
      <c r="C849" t="str">
        <f t="shared" si="27"/>
        <v>min03-P14-R6_UT SUMINISTROS INTENDENCIA</v>
      </c>
      <c r="D849" s="27" t="s">
        <v>3568</v>
      </c>
      <c r="E849" t="s">
        <v>3097</v>
      </c>
      <c r="F849" t="s">
        <v>190</v>
      </c>
      <c r="G849" s="58">
        <v>101013.75</v>
      </c>
      <c r="H849" s="114">
        <v>0</v>
      </c>
      <c r="I849">
        <v>1</v>
      </c>
      <c r="J849">
        <v>5000</v>
      </c>
      <c r="K849" t="s">
        <v>3117</v>
      </c>
      <c r="L849" t="s">
        <v>3111</v>
      </c>
      <c r="M849" t="s">
        <v>4239</v>
      </c>
      <c r="N849" t="s">
        <v>8685</v>
      </c>
    </row>
    <row r="850" spans="1:14">
      <c r="A850" t="s">
        <v>5131</v>
      </c>
      <c r="B850" t="str">
        <f t="shared" si="26"/>
        <v>min03-P14</v>
      </c>
      <c r="C850" t="str">
        <f t="shared" si="27"/>
        <v>min03-P14-R6_UT SUMINISTROS INTENDENCIA</v>
      </c>
      <c r="D850" s="27" t="s">
        <v>3568</v>
      </c>
      <c r="E850" t="s">
        <v>3097</v>
      </c>
      <c r="F850" t="s">
        <v>190</v>
      </c>
      <c r="G850" s="58">
        <v>95626.35</v>
      </c>
      <c r="H850" s="114">
        <v>0</v>
      </c>
      <c r="I850">
        <v>5001</v>
      </c>
      <c r="J850">
        <v>999999</v>
      </c>
      <c r="K850" t="s">
        <v>3117</v>
      </c>
      <c r="L850" t="s">
        <v>3111</v>
      </c>
      <c r="M850" t="s">
        <v>4239</v>
      </c>
      <c r="N850" t="s">
        <v>8685</v>
      </c>
    </row>
    <row r="851" spans="1:14">
      <c r="A851" t="s">
        <v>5132</v>
      </c>
      <c r="B851" t="str">
        <f t="shared" si="26"/>
        <v>min03-P14</v>
      </c>
      <c r="C851" t="str">
        <f t="shared" si="27"/>
        <v>min03-P14-R6_MILITARY INDUSTRIES SAS</v>
      </c>
      <c r="D851" s="27" t="s">
        <v>3568</v>
      </c>
      <c r="E851" t="s">
        <v>1852</v>
      </c>
      <c r="F851" t="s">
        <v>190</v>
      </c>
      <c r="G851" s="58">
        <v>76770.45</v>
      </c>
      <c r="H851" s="114">
        <v>1</v>
      </c>
      <c r="I851">
        <v>1</v>
      </c>
      <c r="J851">
        <v>5000</v>
      </c>
      <c r="K851" t="s">
        <v>3117</v>
      </c>
      <c r="L851" t="s">
        <v>3111</v>
      </c>
      <c r="M851" t="s">
        <v>4239</v>
      </c>
    </row>
    <row r="852" spans="1:14">
      <c r="A852" t="s">
        <v>5133</v>
      </c>
      <c r="B852" t="str">
        <f t="shared" si="26"/>
        <v>min03-P14</v>
      </c>
      <c r="C852" t="str">
        <f t="shared" si="27"/>
        <v>min03-P14-R6_MILITARY INDUSTRIES SAS</v>
      </c>
      <c r="D852" s="27" t="s">
        <v>3568</v>
      </c>
      <c r="E852" t="s">
        <v>1852</v>
      </c>
      <c r="F852" t="s">
        <v>190</v>
      </c>
      <c r="G852" s="58">
        <v>74076.75</v>
      </c>
      <c r="H852" s="114">
        <v>1</v>
      </c>
      <c r="I852">
        <v>5001</v>
      </c>
      <c r="J852">
        <v>999999</v>
      </c>
      <c r="K852" t="s">
        <v>3117</v>
      </c>
      <c r="L852" t="s">
        <v>3111</v>
      </c>
      <c r="M852" t="s">
        <v>4239</v>
      </c>
    </row>
    <row r="853" spans="1:14">
      <c r="A853" t="s">
        <v>5134</v>
      </c>
      <c r="B853" t="str">
        <f t="shared" si="26"/>
        <v>min03-P14</v>
      </c>
      <c r="C853" t="str">
        <f t="shared" si="27"/>
        <v>min03-P14-R6_UT FACOCREAR 2024</v>
      </c>
      <c r="D853" s="27" t="s">
        <v>3568</v>
      </c>
      <c r="E853" t="s">
        <v>3092</v>
      </c>
      <c r="F853" t="s">
        <v>190</v>
      </c>
      <c r="G853" s="58">
        <v>88137.864000000001</v>
      </c>
      <c r="H853" s="114">
        <v>1</v>
      </c>
      <c r="I853">
        <v>1</v>
      </c>
      <c r="J853">
        <v>5000</v>
      </c>
      <c r="K853" t="s">
        <v>3117</v>
      </c>
      <c r="L853" t="s">
        <v>3111</v>
      </c>
      <c r="M853" t="s">
        <v>4239</v>
      </c>
    </row>
    <row r="854" spans="1:14">
      <c r="A854" t="s">
        <v>5135</v>
      </c>
      <c r="B854" t="str">
        <f t="shared" si="26"/>
        <v>min03-P14</v>
      </c>
      <c r="C854" t="str">
        <f t="shared" si="27"/>
        <v>min03-P14-R6_UT FACOCREAR 2024</v>
      </c>
      <c r="D854" s="27" t="s">
        <v>3568</v>
      </c>
      <c r="E854" t="s">
        <v>3092</v>
      </c>
      <c r="F854" t="s">
        <v>190</v>
      </c>
      <c r="G854" s="58">
        <v>85492.650600000008</v>
      </c>
      <c r="H854" s="114">
        <v>1</v>
      </c>
      <c r="I854">
        <v>5001</v>
      </c>
      <c r="J854">
        <v>999999</v>
      </c>
      <c r="K854" t="s">
        <v>3117</v>
      </c>
      <c r="L854" t="s">
        <v>3111</v>
      </c>
      <c r="M854" t="s">
        <v>4239</v>
      </c>
    </row>
    <row r="855" spans="1:14">
      <c r="A855" t="s">
        <v>5136</v>
      </c>
      <c r="B855" t="str">
        <f t="shared" si="26"/>
        <v>min03-P14</v>
      </c>
      <c r="C855" t="str">
        <f t="shared" si="27"/>
        <v>min03-P14-R6_UT MARSAM INTE RAMERICANA</v>
      </c>
      <c r="D855" s="27" t="s">
        <v>3568</v>
      </c>
      <c r="E855" t="s">
        <v>4160</v>
      </c>
      <c r="F855" t="s">
        <v>190</v>
      </c>
      <c r="G855" s="58">
        <v>127950.75</v>
      </c>
      <c r="H855" s="114">
        <v>1</v>
      </c>
      <c r="I855">
        <v>1</v>
      </c>
      <c r="J855">
        <v>5000</v>
      </c>
      <c r="K855" t="s">
        <v>3117</v>
      </c>
      <c r="L855" t="s">
        <v>3111</v>
      </c>
      <c r="M855" t="s">
        <v>4239</v>
      </c>
    </row>
    <row r="856" spans="1:14">
      <c r="A856" t="s">
        <v>5137</v>
      </c>
      <c r="B856" t="str">
        <f t="shared" si="26"/>
        <v>min03-P14</v>
      </c>
      <c r="C856" t="str">
        <f t="shared" si="27"/>
        <v>min03-P14-R6_UT MARSAM INTE RAMERICANA</v>
      </c>
      <c r="D856" s="27" t="s">
        <v>3568</v>
      </c>
      <c r="E856" t="s">
        <v>4160</v>
      </c>
      <c r="F856" t="s">
        <v>190</v>
      </c>
      <c r="G856" s="58">
        <v>126671.24249999999</v>
      </c>
      <c r="H856" s="114">
        <v>1</v>
      </c>
      <c r="I856">
        <v>5001</v>
      </c>
      <c r="J856">
        <v>999999</v>
      </c>
      <c r="K856" t="s">
        <v>3117</v>
      </c>
      <c r="L856" t="s">
        <v>3111</v>
      </c>
      <c r="M856" t="s">
        <v>4239</v>
      </c>
    </row>
    <row r="857" spans="1:14">
      <c r="A857" t="s">
        <v>5138</v>
      </c>
      <c r="B857" t="str">
        <f t="shared" si="26"/>
        <v>min03-P14</v>
      </c>
      <c r="C857" t="str">
        <f t="shared" si="27"/>
        <v>min03-P14-R7_INVERSIONES E IMPORTACIONES SDER AP SAS</v>
      </c>
      <c r="D857" s="27" t="s">
        <v>3569</v>
      </c>
      <c r="E857" t="s">
        <v>4177</v>
      </c>
      <c r="F857" t="s">
        <v>190</v>
      </c>
      <c r="G857" s="58">
        <v>83504.7</v>
      </c>
      <c r="H857" s="114">
        <v>1</v>
      </c>
      <c r="I857">
        <v>1</v>
      </c>
      <c r="J857">
        <v>5000</v>
      </c>
      <c r="K857" t="s">
        <v>3117</v>
      </c>
      <c r="L857" t="s">
        <v>3112</v>
      </c>
      <c r="M857" t="s">
        <v>4239</v>
      </c>
    </row>
    <row r="858" spans="1:14">
      <c r="A858" t="s">
        <v>5139</v>
      </c>
      <c r="B858" t="str">
        <f t="shared" si="26"/>
        <v>min03-P14</v>
      </c>
      <c r="C858" t="str">
        <f t="shared" si="27"/>
        <v>min03-P14-R7_INVERSIONES E IMPORTACIONES SDER AP SAS</v>
      </c>
      <c r="D858" s="27" t="s">
        <v>3569</v>
      </c>
      <c r="E858" t="s">
        <v>4177</v>
      </c>
      <c r="F858" t="s">
        <v>190</v>
      </c>
      <c r="G858" s="58">
        <v>82157.850000000006</v>
      </c>
      <c r="H858" s="114">
        <v>1</v>
      </c>
      <c r="I858">
        <v>5001</v>
      </c>
      <c r="J858">
        <v>999999</v>
      </c>
      <c r="K858" t="s">
        <v>3117</v>
      </c>
      <c r="L858" t="s">
        <v>3112</v>
      </c>
      <c r="M858" t="s">
        <v>4239</v>
      </c>
    </row>
    <row r="859" spans="1:14">
      <c r="A859" t="s">
        <v>5140</v>
      </c>
      <c r="B859" t="str">
        <f t="shared" si="26"/>
        <v>min03-P14</v>
      </c>
      <c r="C859" t="str">
        <f t="shared" si="27"/>
        <v>min03-P14-R7_DISMOTOS PM EU</v>
      </c>
      <c r="D859" s="27" t="s">
        <v>3569</v>
      </c>
      <c r="E859" t="s">
        <v>4175</v>
      </c>
      <c r="F859" t="s">
        <v>190</v>
      </c>
      <c r="G859" s="58">
        <v>161622</v>
      </c>
      <c r="H859" s="114">
        <v>1</v>
      </c>
      <c r="I859">
        <v>1</v>
      </c>
      <c r="J859">
        <v>5000</v>
      </c>
      <c r="K859" t="s">
        <v>3117</v>
      </c>
      <c r="L859" t="s">
        <v>3112</v>
      </c>
      <c r="M859" t="s">
        <v>4239</v>
      </c>
    </row>
    <row r="860" spans="1:14">
      <c r="A860" t="s">
        <v>5141</v>
      </c>
      <c r="B860" t="str">
        <f t="shared" si="26"/>
        <v>min03-P14</v>
      </c>
      <c r="C860" t="str">
        <f t="shared" si="27"/>
        <v>min03-P14-R7_DISMOTOS PM EU</v>
      </c>
      <c r="D860" s="27" t="s">
        <v>3569</v>
      </c>
      <c r="E860" t="s">
        <v>4175</v>
      </c>
      <c r="F860" t="s">
        <v>190</v>
      </c>
      <c r="G860" s="58">
        <v>154887.75</v>
      </c>
      <c r="H860" s="114">
        <v>1</v>
      </c>
      <c r="I860">
        <v>5001</v>
      </c>
      <c r="J860">
        <v>999999</v>
      </c>
      <c r="K860" t="s">
        <v>3117</v>
      </c>
      <c r="L860" t="s">
        <v>3112</v>
      </c>
      <c r="M860" t="s">
        <v>4239</v>
      </c>
    </row>
    <row r="861" spans="1:14">
      <c r="A861" t="s">
        <v>5142</v>
      </c>
      <c r="B861" t="str">
        <f t="shared" si="26"/>
        <v>min03-P14</v>
      </c>
      <c r="C861" t="str">
        <f t="shared" si="27"/>
        <v>min03-P14-R7_DISTRIBUCIÓN Y SERVICIO SAS</v>
      </c>
      <c r="D861" s="27" t="s">
        <v>3569</v>
      </c>
      <c r="E861" t="s">
        <v>3089</v>
      </c>
      <c r="F861" t="s">
        <v>190</v>
      </c>
      <c r="G861" s="58">
        <v>59261.4</v>
      </c>
      <c r="H861" s="114">
        <v>1</v>
      </c>
      <c r="I861">
        <v>1</v>
      </c>
      <c r="J861">
        <v>5000</v>
      </c>
      <c r="K861" t="s">
        <v>3117</v>
      </c>
      <c r="L861" t="s">
        <v>3112</v>
      </c>
      <c r="M861" t="s">
        <v>4239</v>
      </c>
    </row>
    <row r="862" spans="1:14">
      <c r="A862" t="s">
        <v>5143</v>
      </c>
      <c r="B862" t="str">
        <f t="shared" si="26"/>
        <v>min03-P14</v>
      </c>
      <c r="C862" t="str">
        <f t="shared" si="27"/>
        <v>min03-P14-R7_DISTRIBUCIÓN Y SERVICIO SAS</v>
      </c>
      <c r="D862" s="27" t="s">
        <v>3569</v>
      </c>
      <c r="E862" t="s">
        <v>3089</v>
      </c>
      <c r="F862" t="s">
        <v>190</v>
      </c>
      <c r="G862" s="58">
        <v>57914.55</v>
      </c>
      <c r="H862" s="114">
        <v>1</v>
      </c>
      <c r="I862">
        <v>5001</v>
      </c>
      <c r="J862">
        <v>999999</v>
      </c>
      <c r="K862" t="s">
        <v>3117</v>
      </c>
      <c r="L862" t="s">
        <v>3112</v>
      </c>
      <c r="M862" t="s">
        <v>4239</v>
      </c>
    </row>
    <row r="863" spans="1:14">
      <c r="A863" t="s">
        <v>5144</v>
      </c>
      <c r="B863" t="str">
        <f t="shared" si="26"/>
        <v>min03-P14</v>
      </c>
      <c r="C863" t="str">
        <f t="shared" si="27"/>
        <v>min03-P14-R7_LEONEL RODRIGUEZ RAMOS</v>
      </c>
      <c r="D863" s="27" t="s">
        <v>3569</v>
      </c>
      <c r="E863" t="s">
        <v>1851</v>
      </c>
      <c r="F863" t="s">
        <v>190</v>
      </c>
      <c r="G863" s="58">
        <v>242433</v>
      </c>
      <c r="H863" s="114">
        <v>1</v>
      </c>
      <c r="I863">
        <v>1</v>
      </c>
      <c r="J863">
        <v>5000</v>
      </c>
      <c r="K863" t="s">
        <v>3117</v>
      </c>
      <c r="L863" t="s">
        <v>3112</v>
      </c>
      <c r="M863" t="s">
        <v>4239</v>
      </c>
    </row>
    <row r="864" spans="1:14">
      <c r="A864" t="s">
        <v>5145</v>
      </c>
      <c r="B864" t="str">
        <f t="shared" si="26"/>
        <v>min03-P14</v>
      </c>
      <c r="C864" t="str">
        <f t="shared" si="27"/>
        <v>min03-P14-R7_LEONEL RODRIGUEZ RAMOS</v>
      </c>
      <c r="D864" s="27" t="s">
        <v>3569</v>
      </c>
      <c r="E864" t="s">
        <v>1851</v>
      </c>
      <c r="F864" t="s">
        <v>190</v>
      </c>
      <c r="G864" s="58">
        <v>228964.5</v>
      </c>
      <c r="H864" s="114">
        <v>1</v>
      </c>
      <c r="I864">
        <v>5001</v>
      </c>
      <c r="J864">
        <v>999999</v>
      </c>
      <c r="K864" t="s">
        <v>3117</v>
      </c>
      <c r="L864" t="s">
        <v>3112</v>
      </c>
      <c r="M864" t="s">
        <v>4239</v>
      </c>
    </row>
    <row r="865" spans="1:13">
      <c r="A865" t="s">
        <v>5146</v>
      </c>
      <c r="B865" t="str">
        <f t="shared" si="26"/>
        <v>min03-P14</v>
      </c>
      <c r="C865" t="str">
        <f t="shared" si="27"/>
        <v>min03-P14-R7_UNION TEMPORAL COINPA</v>
      </c>
      <c r="D865" s="27" t="s">
        <v>3569</v>
      </c>
      <c r="E865" t="s">
        <v>3090</v>
      </c>
      <c r="F865" t="s">
        <v>190</v>
      </c>
      <c r="G865" s="58">
        <v>88865.163</v>
      </c>
      <c r="H865" s="114">
        <v>1</v>
      </c>
      <c r="I865">
        <v>1</v>
      </c>
      <c r="J865">
        <v>5000</v>
      </c>
      <c r="K865" t="s">
        <v>3117</v>
      </c>
      <c r="L865" t="s">
        <v>3112</v>
      </c>
      <c r="M865" t="s">
        <v>4239</v>
      </c>
    </row>
    <row r="866" spans="1:13">
      <c r="A866" t="s">
        <v>5147</v>
      </c>
      <c r="B866" t="str">
        <f t="shared" si="26"/>
        <v>min03-P14</v>
      </c>
      <c r="C866" t="str">
        <f t="shared" si="27"/>
        <v>min03-P14-R7_UNION TEMPORAL COINPA</v>
      </c>
      <c r="D866" s="27" t="s">
        <v>3569</v>
      </c>
      <c r="E866" t="s">
        <v>3090</v>
      </c>
      <c r="F866" t="s">
        <v>190</v>
      </c>
      <c r="G866" s="58">
        <v>85830.709950000004</v>
      </c>
      <c r="H866" s="114">
        <v>1</v>
      </c>
      <c r="I866">
        <v>5001</v>
      </c>
      <c r="J866">
        <v>999999</v>
      </c>
      <c r="K866" t="s">
        <v>3117</v>
      </c>
      <c r="L866" t="s">
        <v>3112</v>
      </c>
      <c r="M866" t="s">
        <v>4239</v>
      </c>
    </row>
    <row r="867" spans="1:13">
      <c r="A867" t="s">
        <v>5148</v>
      </c>
      <c r="B867" t="str">
        <f t="shared" si="26"/>
        <v>min03-P14</v>
      </c>
      <c r="C867" t="str">
        <f t="shared" si="27"/>
        <v>min03-P14-R7_ROOTT + CO SAS</v>
      </c>
      <c r="D867" s="27" t="s">
        <v>3569</v>
      </c>
      <c r="E867" t="s">
        <v>4190</v>
      </c>
      <c r="F867" t="s">
        <v>190</v>
      </c>
      <c r="G867" s="58">
        <v>45792.9</v>
      </c>
      <c r="H867" s="114">
        <v>1</v>
      </c>
      <c r="I867">
        <v>1</v>
      </c>
      <c r="J867">
        <v>5000</v>
      </c>
      <c r="K867" t="s">
        <v>3117</v>
      </c>
      <c r="L867" t="s">
        <v>3112</v>
      </c>
      <c r="M867" t="s">
        <v>4239</v>
      </c>
    </row>
    <row r="868" spans="1:13">
      <c r="A868" t="s">
        <v>5149</v>
      </c>
      <c r="B868" t="str">
        <f t="shared" si="26"/>
        <v>min03-P14</v>
      </c>
      <c r="C868" t="str">
        <f t="shared" si="27"/>
        <v>min03-P14-R7_ROOTT + CO SAS</v>
      </c>
      <c r="D868" s="27" t="s">
        <v>3569</v>
      </c>
      <c r="E868" t="s">
        <v>4190</v>
      </c>
      <c r="F868" t="s">
        <v>190</v>
      </c>
      <c r="G868" s="58">
        <v>42156.404999999999</v>
      </c>
      <c r="H868" s="114">
        <v>1</v>
      </c>
      <c r="I868">
        <v>5001</v>
      </c>
      <c r="J868">
        <v>999999</v>
      </c>
      <c r="K868" t="s">
        <v>3117</v>
      </c>
      <c r="L868" t="s">
        <v>3112</v>
      </c>
      <c r="M868" t="s">
        <v>4239</v>
      </c>
    </row>
    <row r="869" spans="1:13">
      <c r="A869" t="s">
        <v>5150</v>
      </c>
      <c r="B869" t="str">
        <f t="shared" si="26"/>
        <v>min03-P14</v>
      </c>
      <c r="C869" t="str">
        <f t="shared" si="27"/>
        <v>min03-P14-R7_UNIÓN TEMPORAL OP-INTENDENCIA</v>
      </c>
      <c r="D869" s="27" t="s">
        <v>3569</v>
      </c>
      <c r="E869" t="s">
        <v>4172</v>
      </c>
      <c r="F869" t="s">
        <v>190</v>
      </c>
      <c r="G869" s="58">
        <v>161622</v>
      </c>
      <c r="H869" s="114">
        <v>1</v>
      </c>
      <c r="I869">
        <v>1</v>
      </c>
      <c r="J869">
        <v>5000</v>
      </c>
      <c r="K869" t="s">
        <v>3117</v>
      </c>
      <c r="L869" t="s">
        <v>3112</v>
      </c>
      <c r="M869" t="s">
        <v>4239</v>
      </c>
    </row>
    <row r="870" spans="1:13">
      <c r="A870" t="s">
        <v>5151</v>
      </c>
      <c r="B870" t="str">
        <f t="shared" si="26"/>
        <v>min03-P14</v>
      </c>
      <c r="C870" t="str">
        <f t="shared" si="27"/>
        <v>min03-P14-R7_UNIÓN TEMPORAL OP-INTENDENCIA</v>
      </c>
      <c r="D870" s="27" t="s">
        <v>3569</v>
      </c>
      <c r="E870" t="s">
        <v>4172</v>
      </c>
      <c r="F870" t="s">
        <v>190</v>
      </c>
      <c r="G870" s="58">
        <v>148153.5</v>
      </c>
      <c r="H870" s="114">
        <v>1</v>
      </c>
      <c r="I870">
        <v>5001</v>
      </c>
      <c r="J870">
        <v>999999</v>
      </c>
      <c r="K870" t="s">
        <v>3117</v>
      </c>
      <c r="L870" t="s">
        <v>3112</v>
      </c>
      <c r="M870" t="s">
        <v>4239</v>
      </c>
    </row>
    <row r="871" spans="1:13">
      <c r="A871" t="s">
        <v>5152</v>
      </c>
      <c r="B871" t="str">
        <f t="shared" si="26"/>
        <v>min03-P14</v>
      </c>
      <c r="C871" t="str">
        <f t="shared" si="27"/>
        <v>min03-P14-R7_CREACIONES BAGS STAR SAS</v>
      </c>
      <c r="D871" s="27" t="s">
        <v>3569</v>
      </c>
      <c r="E871" t="s">
        <v>4192</v>
      </c>
      <c r="F871" t="s">
        <v>190</v>
      </c>
      <c r="G871" s="58">
        <v>96299.774999999994</v>
      </c>
      <c r="H871" s="114">
        <v>1</v>
      </c>
      <c r="I871">
        <v>1</v>
      </c>
      <c r="J871">
        <v>5000</v>
      </c>
      <c r="K871" t="s">
        <v>3117</v>
      </c>
      <c r="L871" t="s">
        <v>3112</v>
      </c>
      <c r="M871" t="s">
        <v>4239</v>
      </c>
    </row>
    <row r="872" spans="1:13">
      <c r="A872" t="s">
        <v>5153</v>
      </c>
      <c r="B872" t="str">
        <f t="shared" si="26"/>
        <v>min03-P14</v>
      </c>
      <c r="C872" t="str">
        <f t="shared" si="27"/>
        <v>min03-P14-R7_CREACIONES BAGS STAR SAS</v>
      </c>
      <c r="D872" s="27" t="s">
        <v>3569</v>
      </c>
      <c r="E872" t="s">
        <v>4192</v>
      </c>
      <c r="F872" t="s">
        <v>190</v>
      </c>
      <c r="G872" s="58">
        <v>92932.65</v>
      </c>
      <c r="H872" s="114">
        <v>1</v>
      </c>
      <c r="I872">
        <v>5001</v>
      </c>
      <c r="J872">
        <v>999999</v>
      </c>
      <c r="K872" t="s">
        <v>3117</v>
      </c>
      <c r="L872" t="s">
        <v>3112</v>
      </c>
      <c r="M872" t="s">
        <v>4239</v>
      </c>
    </row>
    <row r="873" spans="1:13">
      <c r="A873" t="s">
        <v>5154</v>
      </c>
      <c r="B873" t="str">
        <f t="shared" si="26"/>
        <v>min03-P14</v>
      </c>
      <c r="C873" t="str">
        <f t="shared" si="27"/>
        <v>min03-P14-R7_CONSORCIO INTENDENCIA WARDERHA</v>
      </c>
      <c r="D873" s="27" t="s">
        <v>3569</v>
      </c>
      <c r="E873" t="s">
        <v>4187</v>
      </c>
      <c r="F873" t="s">
        <v>190</v>
      </c>
      <c r="G873" s="58">
        <v>64110.06</v>
      </c>
      <c r="H873" s="114">
        <v>1</v>
      </c>
      <c r="I873">
        <v>1</v>
      </c>
      <c r="J873">
        <v>5000</v>
      </c>
      <c r="K873" t="s">
        <v>3117</v>
      </c>
      <c r="L873" t="s">
        <v>3112</v>
      </c>
      <c r="M873" t="s">
        <v>4239</v>
      </c>
    </row>
    <row r="874" spans="1:13">
      <c r="A874" t="s">
        <v>5155</v>
      </c>
      <c r="B874" t="str">
        <f t="shared" si="26"/>
        <v>min03-P14</v>
      </c>
      <c r="C874" t="str">
        <f t="shared" si="27"/>
        <v>min03-P14-R7_CONSORCIO INTENDENCIA WARDERHA</v>
      </c>
      <c r="D874" s="27" t="s">
        <v>3569</v>
      </c>
      <c r="E874" t="s">
        <v>4187</v>
      </c>
      <c r="F874" t="s">
        <v>190</v>
      </c>
      <c r="G874" s="58">
        <v>62628.525000000001</v>
      </c>
      <c r="H874" s="114">
        <v>1</v>
      </c>
      <c r="I874">
        <v>5001</v>
      </c>
      <c r="J874">
        <v>999999</v>
      </c>
      <c r="K874" t="s">
        <v>3117</v>
      </c>
      <c r="L874" t="s">
        <v>3112</v>
      </c>
      <c r="M874" t="s">
        <v>4239</v>
      </c>
    </row>
    <row r="875" spans="1:13">
      <c r="A875" t="s">
        <v>5156</v>
      </c>
      <c r="B875" t="str">
        <f t="shared" si="26"/>
        <v>min03-P14</v>
      </c>
      <c r="C875" t="str">
        <f t="shared" si="27"/>
        <v>min03-P14-R7_INDUCON SAS</v>
      </c>
      <c r="D875" s="27" t="s">
        <v>3569</v>
      </c>
      <c r="E875" t="s">
        <v>4188</v>
      </c>
      <c r="F875" t="s">
        <v>190</v>
      </c>
      <c r="G875" s="58">
        <v>84645.481950000001</v>
      </c>
      <c r="H875" s="114">
        <v>1</v>
      </c>
      <c r="I875">
        <v>1</v>
      </c>
      <c r="J875">
        <v>5000</v>
      </c>
      <c r="K875" t="s">
        <v>3117</v>
      </c>
      <c r="L875" t="s">
        <v>3112</v>
      </c>
      <c r="M875" t="s">
        <v>4239</v>
      </c>
    </row>
    <row r="876" spans="1:13">
      <c r="A876" t="s">
        <v>5157</v>
      </c>
      <c r="B876" t="str">
        <f t="shared" si="26"/>
        <v>min03-P14</v>
      </c>
      <c r="C876" t="str">
        <f t="shared" si="27"/>
        <v>min03-P14-R7_INDUCON SAS</v>
      </c>
      <c r="D876" s="27" t="s">
        <v>3569</v>
      </c>
      <c r="E876" t="s">
        <v>4188</v>
      </c>
      <c r="F876" t="s">
        <v>190</v>
      </c>
      <c r="G876" s="58">
        <v>83504.7</v>
      </c>
      <c r="H876" s="114">
        <v>1</v>
      </c>
      <c r="I876">
        <v>5001</v>
      </c>
      <c r="J876">
        <v>999999</v>
      </c>
      <c r="K876" t="s">
        <v>3117</v>
      </c>
      <c r="L876" t="s">
        <v>3112</v>
      </c>
      <c r="M876" t="s">
        <v>4239</v>
      </c>
    </row>
    <row r="877" spans="1:13">
      <c r="A877" t="s">
        <v>5158</v>
      </c>
      <c r="B877" t="str">
        <f t="shared" si="26"/>
        <v>min03-P14</v>
      </c>
      <c r="C877" t="str">
        <f t="shared" si="27"/>
        <v>min03-P14-R7_UTPRESENTE TEXTIL 2024</v>
      </c>
      <c r="D877" s="27" t="s">
        <v>3569</v>
      </c>
      <c r="E877" t="s">
        <v>4193</v>
      </c>
      <c r="F877" t="s">
        <v>190</v>
      </c>
      <c r="G877" s="58">
        <v>92528.595000000001</v>
      </c>
      <c r="H877" s="114">
        <v>1</v>
      </c>
      <c r="I877">
        <v>1</v>
      </c>
      <c r="J877">
        <v>5000</v>
      </c>
      <c r="K877" t="s">
        <v>3117</v>
      </c>
      <c r="L877" t="s">
        <v>3112</v>
      </c>
      <c r="M877" t="s">
        <v>4239</v>
      </c>
    </row>
    <row r="878" spans="1:13">
      <c r="A878" t="s">
        <v>5159</v>
      </c>
      <c r="B878" t="str">
        <f t="shared" si="26"/>
        <v>min03-P14</v>
      </c>
      <c r="C878" t="str">
        <f t="shared" si="27"/>
        <v>min03-P14-R7_UTPRESENTE TEXTIL 2024</v>
      </c>
      <c r="D878" s="27" t="s">
        <v>3569</v>
      </c>
      <c r="E878" t="s">
        <v>4193</v>
      </c>
      <c r="F878" t="s">
        <v>190</v>
      </c>
      <c r="G878" s="58">
        <v>90104.264999999999</v>
      </c>
      <c r="H878" s="114">
        <v>1</v>
      </c>
      <c r="I878">
        <v>5001</v>
      </c>
      <c r="J878">
        <v>999999</v>
      </c>
      <c r="K878" t="s">
        <v>3117</v>
      </c>
      <c r="L878" t="s">
        <v>3112</v>
      </c>
      <c r="M878" t="s">
        <v>4239</v>
      </c>
    </row>
    <row r="879" spans="1:13">
      <c r="A879" t="s">
        <v>5160</v>
      </c>
      <c r="B879" t="str">
        <f t="shared" si="26"/>
        <v>min03-P14</v>
      </c>
      <c r="C879" t="str">
        <f t="shared" si="27"/>
        <v>min03-P14-R7_BOSTONIA SAS</v>
      </c>
      <c r="D879" s="27" t="s">
        <v>3569</v>
      </c>
      <c r="E879" t="s">
        <v>3093</v>
      </c>
      <c r="F879" t="s">
        <v>190</v>
      </c>
      <c r="G879" s="58">
        <v>80811</v>
      </c>
      <c r="H879" s="114">
        <v>1</v>
      </c>
      <c r="I879">
        <v>1</v>
      </c>
      <c r="J879">
        <v>5000</v>
      </c>
      <c r="K879" t="s">
        <v>3117</v>
      </c>
      <c r="L879" t="s">
        <v>3112</v>
      </c>
      <c r="M879" t="s">
        <v>4239</v>
      </c>
    </row>
    <row r="880" spans="1:13">
      <c r="A880" t="s">
        <v>5161</v>
      </c>
      <c r="B880" t="str">
        <f t="shared" si="26"/>
        <v>min03-P14</v>
      </c>
      <c r="C880" t="str">
        <f t="shared" si="27"/>
        <v>min03-P14-R7_BOSTONIA SAS</v>
      </c>
      <c r="D880" s="27" t="s">
        <v>3569</v>
      </c>
      <c r="E880" t="s">
        <v>3093</v>
      </c>
      <c r="F880" t="s">
        <v>190</v>
      </c>
      <c r="G880" s="58">
        <v>78386.67</v>
      </c>
      <c r="H880" s="114">
        <v>1</v>
      </c>
      <c r="I880">
        <v>5001</v>
      </c>
      <c r="J880">
        <v>999999</v>
      </c>
      <c r="K880" t="s">
        <v>3117</v>
      </c>
      <c r="L880" t="s">
        <v>3112</v>
      </c>
      <c r="M880" t="s">
        <v>4239</v>
      </c>
    </row>
    <row r="881" spans="1:13">
      <c r="A881" t="s">
        <v>5162</v>
      </c>
      <c r="B881" t="str">
        <f t="shared" si="26"/>
        <v>min03-P14</v>
      </c>
      <c r="C881" t="str">
        <f t="shared" si="27"/>
        <v>min03-P14-R7_UT SOLUCIONES ANC</v>
      </c>
      <c r="D881" s="27" t="s">
        <v>3569</v>
      </c>
      <c r="E881" t="s">
        <v>3091</v>
      </c>
      <c r="F881" t="s">
        <v>190</v>
      </c>
      <c r="G881" s="58">
        <v>105054.3</v>
      </c>
      <c r="H881" s="114">
        <v>1</v>
      </c>
      <c r="I881">
        <v>1</v>
      </c>
      <c r="J881">
        <v>5000</v>
      </c>
      <c r="K881" t="s">
        <v>3117</v>
      </c>
      <c r="L881" t="s">
        <v>3112</v>
      </c>
      <c r="M881" t="s">
        <v>4239</v>
      </c>
    </row>
    <row r="882" spans="1:13">
      <c r="A882" t="s">
        <v>5163</v>
      </c>
      <c r="B882" t="str">
        <f t="shared" si="26"/>
        <v>min03-P14</v>
      </c>
      <c r="C882" t="str">
        <f t="shared" si="27"/>
        <v>min03-P14-R7_UT SOLUCIONES ANC</v>
      </c>
      <c r="D882" s="27" t="s">
        <v>3569</v>
      </c>
      <c r="E882" t="s">
        <v>3091</v>
      </c>
      <c r="F882" t="s">
        <v>190</v>
      </c>
      <c r="G882" s="58">
        <v>103707.45</v>
      </c>
      <c r="H882" s="114">
        <v>1</v>
      </c>
      <c r="I882">
        <v>5001</v>
      </c>
      <c r="J882">
        <v>999999</v>
      </c>
      <c r="K882" t="s">
        <v>3117</v>
      </c>
      <c r="L882" t="s">
        <v>3112</v>
      </c>
      <c r="M882" t="s">
        <v>4239</v>
      </c>
    </row>
    <row r="883" spans="1:13">
      <c r="A883" t="s">
        <v>5164</v>
      </c>
      <c r="B883" t="str">
        <f t="shared" si="26"/>
        <v>min03-P14</v>
      </c>
      <c r="C883" t="str">
        <f t="shared" si="27"/>
        <v>min03-P14-R7_TEXTILES ACRILAN SAS</v>
      </c>
      <c r="D883" s="27" t="s">
        <v>3569</v>
      </c>
      <c r="E883" t="s">
        <v>4194</v>
      </c>
      <c r="F883" t="s">
        <v>190</v>
      </c>
      <c r="G883" s="58">
        <v>39058.65</v>
      </c>
      <c r="H883" s="114">
        <v>1</v>
      </c>
      <c r="I883">
        <v>1</v>
      </c>
      <c r="J883">
        <v>5000</v>
      </c>
      <c r="K883" t="s">
        <v>3117</v>
      </c>
      <c r="L883" t="s">
        <v>3112</v>
      </c>
      <c r="M883" t="s">
        <v>4239</v>
      </c>
    </row>
    <row r="884" spans="1:13">
      <c r="A884" t="s">
        <v>5165</v>
      </c>
      <c r="B884" t="str">
        <f t="shared" si="26"/>
        <v>min03-P14</v>
      </c>
      <c r="C884" t="str">
        <f t="shared" si="27"/>
        <v>min03-P14-R7_TEXTILES ACRILAN SAS</v>
      </c>
      <c r="D884" s="27" t="s">
        <v>3569</v>
      </c>
      <c r="E884" t="s">
        <v>4194</v>
      </c>
      <c r="F884" t="s">
        <v>190</v>
      </c>
      <c r="G884" s="58">
        <v>37711.800000000003</v>
      </c>
      <c r="H884" s="114">
        <v>1</v>
      </c>
      <c r="I884">
        <v>5001</v>
      </c>
      <c r="J884">
        <v>999999</v>
      </c>
      <c r="K884" t="s">
        <v>3117</v>
      </c>
      <c r="L884" t="s">
        <v>3112</v>
      </c>
      <c r="M884" t="s">
        <v>4239</v>
      </c>
    </row>
    <row r="885" spans="1:13">
      <c r="A885" t="s">
        <v>5166</v>
      </c>
      <c r="B885" t="str">
        <f t="shared" si="26"/>
        <v>min03-P14</v>
      </c>
      <c r="C885" t="str">
        <f t="shared" si="27"/>
        <v>min03-P14-R7_MILFORT SAS</v>
      </c>
      <c r="D885" s="27" t="s">
        <v>3569</v>
      </c>
      <c r="E885" t="s">
        <v>4181</v>
      </c>
      <c r="F885" t="s">
        <v>190</v>
      </c>
      <c r="G885" s="58">
        <v>92932.65</v>
      </c>
      <c r="H885" s="114">
        <v>1</v>
      </c>
      <c r="I885">
        <v>1</v>
      </c>
      <c r="J885">
        <v>5000</v>
      </c>
      <c r="K885" t="s">
        <v>3117</v>
      </c>
      <c r="L885" t="s">
        <v>3112</v>
      </c>
      <c r="M885" t="s">
        <v>4239</v>
      </c>
    </row>
    <row r="886" spans="1:13">
      <c r="A886" t="s">
        <v>5167</v>
      </c>
      <c r="B886" t="str">
        <f t="shared" si="26"/>
        <v>min03-P14</v>
      </c>
      <c r="C886" t="str">
        <f t="shared" si="27"/>
        <v>min03-P14-R7_MILFORT SAS</v>
      </c>
      <c r="D886" s="27" t="s">
        <v>3569</v>
      </c>
      <c r="E886" t="s">
        <v>4181</v>
      </c>
      <c r="F886" t="s">
        <v>190</v>
      </c>
      <c r="G886" s="58">
        <v>91720.485000000001</v>
      </c>
      <c r="H886" s="114">
        <v>1</v>
      </c>
      <c r="I886">
        <v>5001</v>
      </c>
      <c r="J886">
        <v>999999</v>
      </c>
      <c r="K886" t="s">
        <v>3117</v>
      </c>
      <c r="L886" t="s">
        <v>3112</v>
      </c>
      <c r="M886" t="s">
        <v>4239</v>
      </c>
    </row>
    <row r="887" spans="1:13">
      <c r="A887" t="s">
        <v>5168</v>
      </c>
      <c r="B887" t="str">
        <f t="shared" si="26"/>
        <v>min03-P14</v>
      </c>
      <c r="C887" t="str">
        <f t="shared" si="27"/>
        <v>min03-P14-R7_UT ALTEX+</v>
      </c>
      <c r="D887" s="27" t="s">
        <v>3569</v>
      </c>
      <c r="E887" t="s">
        <v>3094</v>
      </c>
      <c r="F887" t="s">
        <v>190</v>
      </c>
      <c r="G887" s="58">
        <v>75423.600000000006</v>
      </c>
      <c r="H887" s="114">
        <v>1</v>
      </c>
      <c r="I887">
        <v>1</v>
      </c>
      <c r="J887">
        <v>5000</v>
      </c>
      <c r="K887" t="s">
        <v>3117</v>
      </c>
      <c r="L887" t="s">
        <v>3112</v>
      </c>
      <c r="M887" t="s">
        <v>4239</v>
      </c>
    </row>
    <row r="888" spans="1:13">
      <c r="A888" t="s">
        <v>5169</v>
      </c>
      <c r="B888" t="str">
        <f t="shared" si="26"/>
        <v>min03-P14</v>
      </c>
      <c r="C888" t="str">
        <f t="shared" si="27"/>
        <v>min03-P14-R7_UT ALTEX+</v>
      </c>
      <c r="D888" s="27" t="s">
        <v>3569</v>
      </c>
      <c r="E888" t="s">
        <v>3094</v>
      </c>
      <c r="F888" t="s">
        <v>190</v>
      </c>
      <c r="G888" s="58">
        <v>69362.774999999994</v>
      </c>
      <c r="H888" s="114">
        <v>1</v>
      </c>
      <c r="I888">
        <v>5001</v>
      </c>
      <c r="J888">
        <v>999999</v>
      </c>
      <c r="K888" t="s">
        <v>3117</v>
      </c>
      <c r="L888" t="s">
        <v>3112</v>
      </c>
      <c r="M888" t="s">
        <v>4239</v>
      </c>
    </row>
    <row r="889" spans="1:13">
      <c r="A889" t="s">
        <v>5170</v>
      </c>
      <c r="B889" t="str">
        <f t="shared" si="26"/>
        <v>min03-P14</v>
      </c>
      <c r="C889" t="str">
        <f t="shared" si="27"/>
        <v>min03-P14-R7_MANUFACTURAS CAPITEX SAS</v>
      </c>
      <c r="D889" s="27" t="s">
        <v>3569</v>
      </c>
      <c r="E889" t="s">
        <v>4176</v>
      </c>
      <c r="F889" t="s">
        <v>190</v>
      </c>
      <c r="G889" s="58">
        <v>79464.149999999994</v>
      </c>
      <c r="H889" s="114">
        <v>1</v>
      </c>
      <c r="I889">
        <v>1</v>
      </c>
      <c r="J889">
        <v>5000</v>
      </c>
      <c r="K889" t="s">
        <v>3117</v>
      </c>
      <c r="L889" t="s">
        <v>3112</v>
      </c>
      <c r="M889" t="s">
        <v>4239</v>
      </c>
    </row>
    <row r="890" spans="1:13">
      <c r="A890" t="s">
        <v>5171</v>
      </c>
      <c r="B890" t="str">
        <f t="shared" si="26"/>
        <v>min03-P14</v>
      </c>
      <c r="C890" t="str">
        <f t="shared" si="27"/>
        <v>min03-P14-R7_MANUFACTURAS CAPITEX SAS</v>
      </c>
      <c r="D890" s="27" t="s">
        <v>3569</v>
      </c>
      <c r="E890" t="s">
        <v>4176</v>
      </c>
      <c r="F890" t="s">
        <v>190</v>
      </c>
      <c r="G890" s="58">
        <v>77443.875</v>
      </c>
      <c r="H890" s="114">
        <v>1</v>
      </c>
      <c r="I890">
        <v>5001</v>
      </c>
      <c r="J890">
        <v>999999</v>
      </c>
      <c r="K890" t="s">
        <v>3117</v>
      </c>
      <c r="L890" t="s">
        <v>3112</v>
      </c>
      <c r="M890" t="s">
        <v>4239</v>
      </c>
    </row>
    <row r="891" spans="1:13">
      <c r="A891" t="s">
        <v>5172</v>
      </c>
      <c r="B891" t="str">
        <f t="shared" si="26"/>
        <v>min03-P14</v>
      </c>
      <c r="C891" t="str">
        <f t="shared" si="27"/>
        <v>min03-P14-R7_INDUSTRIAS SALGARI S.A.S</v>
      </c>
      <c r="D891" s="27" t="s">
        <v>3569</v>
      </c>
      <c r="E891" t="s">
        <v>3098</v>
      </c>
      <c r="F891" t="s">
        <v>190</v>
      </c>
      <c r="G891" s="58">
        <v>109633.59</v>
      </c>
      <c r="H891" s="114">
        <v>1</v>
      </c>
      <c r="I891">
        <v>1</v>
      </c>
      <c r="J891">
        <v>5000</v>
      </c>
      <c r="K891" t="s">
        <v>3117</v>
      </c>
      <c r="L891" t="s">
        <v>3112</v>
      </c>
      <c r="M891" t="s">
        <v>4239</v>
      </c>
    </row>
    <row r="892" spans="1:13">
      <c r="A892" t="s">
        <v>5173</v>
      </c>
      <c r="B892" t="str">
        <f t="shared" si="26"/>
        <v>min03-P14</v>
      </c>
      <c r="C892" t="str">
        <f t="shared" si="27"/>
        <v>min03-P14-R7_INDUSTRIAS SALGARI S.A.S</v>
      </c>
      <c r="D892" s="27" t="s">
        <v>3569</v>
      </c>
      <c r="E892" t="s">
        <v>3098</v>
      </c>
      <c r="F892" t="s">
        <v>190</v>
      </c>
      <c r="G892" s="58">
        <v>103707.45</v>
      </c>
      <c r="H892" s="114">
        <v>1</v>
      </c>
      <c r="I892">
        <v>5001</v>
      </c>
      <c r="J892">
        <v>999999</v>
      </c>
      <c r="K892" t="s">
        <v>3117</v>
      </c>
      <c r="L892" t="s">
        <v>3112</v>
      </c>
      <c r="M892" t="s">
        <v>4239</v>
      </c>
    </row>
    <row r="893" spans="1:13">
      <c r="A893" t="s">
        <v>5174</v>
      </c>
      <c r="B893" t="str">
        <f t="shared" si="26"/>
        <v>min03-P14</v>
      </c>
      <c r="C893" t="str">
        <f t="shared" si="27"/>
        <v>min03-P14-R7_INVERSIONES SARHEM DE COLOMBIA S.A.S.</v>
      </c>
      <c r="D893" s="27" t="s">
        <v>3569</v>
      </c>
      <c r="E893" t="s">
        <v>4168</v>
      </c>
      <c r="F893" t="s">
        <v>190</v>
      </c>
      <c r="G893" s="58">
        <v>110441.7</v>
      </c>
      <c r="H893" s="114">
        <v>1</v>
      </c>
      <c r="I893">
        <v>1</v>
      </c>
      <c r="J893">
        <v>5000</v>
      </c>
      <c r="K893" t="s">
        <v>3117</v>
      </c>
      <c r="L893" t="s">
        <v>3112</v>
      </c>
      <c r="M893" t="s">
        <v>4239</v>
      </c>
    </row>
    <row r="894" spans="1:13">
      <c r="A894" t="s">
        <v>5175</v>
      </c>
      <c r="B894" t="str">
        <f t="shared" si="26"/>
        <v>min03-P14</v>
      </c>
      <c r="C894" t="str">
        <f t="shared" si="27"/>
        <v>min03-P14-R7_INVERSIONES SARHEM DE COLOMBIA S.A.S.</v>
      </c>
      <c r="D894" s="27" t="s">
        <v>3569</v>
      </c>
      <c r="E894" t="s">
        <v>4168</v>
      </c>
      <c r="F894" t="s">
        <v>190</v>
      </c>
      <c r="G894" s="58">
        <v>107748</v>
      </c>
      <c r="H894" s="114">
        <v>1</v>
      </c>
      <c r="I894">
        <v>5001</v>
      </c>
      <c r="J894">
        <v>999999</v>
      </c>
      <c r="K894" t="s">
        <v>3117</v>
      </c>
      <c r="L894" t="s">
        <v>3112</v>
      </c>
      <c r="M894" t="s">
        <v>4239</v>
      </c>
    </row>
    <row r="895" spans="1:13">
      <c r="A895" t="s">
        <v>5176</v>
      </c>
      <c r="B895" t="str">
        <f t="shared" si="26"/>
        <v>min03-P14</v>
      </c>
      <c r="C895" t="str">
        <f t="shared" si="27"/>
        <v>min03-P14-R7_REPRESENTACIONES CS SAS</v>
      </c>
      <c r="D895" s="27" t="s">
        <v>3569</v>
      </c>
      <c r="E895" t="s">
        <v>3095</v>
      </c>
      <c r="F895" t="s">
        <v>190</v>
      </c>
      <c r="G895" s="58">
        <v>83504.7</v>
      </c>
      <c r="H895" s="114">
        <v>1</v>
      </c>
      <c r="I895">
        <v>1</v>
      </c>
      <c r="J895">
        <v>5000</v>
      </c>
      <c r="K895" t="s">
        <v>3117</v>
      </c>
      <c r="L895" t="s">
        <v>3112</v>
      </c>
      <c r="M895" t="s">
        <v>4239</v>
      </c>
    </row>
    <row r="896" spans="1:13">
      <c r="A896" t="s">
        <v>5177</v>
      </c>
      <c r="B896" t="str">
        <f t="shared" si="26"/>
        <v>min03-P14</v>
      </c>
      <c r="C896" t="str">
        <f t="shared" si="27"/>
        <v>min03-P14-R7_REPRESENTACIONES CS SAS</v>
      </c>
      <c r="D896" s="27" t="s">
        <v>3569</v>
      </c>
      <c r="E896" t="s">
        <v>3095</v>
      </c>
      <c r="F896" t="s">
        <v>190</v>
      </c>
      <c r="G896" s="58">
        <v>78117.3</v>
      </c>
      <c r="H896" s="114">
        <v>1</v>
      </c>
      <c r="I896">
        <v>5001</v>
      </c>
      <c r="J896">
        <v>999999</v>
      </c>
      <c r="K896" t="s">
        <v>3117</v>
      </c>
      <c r="L896" t="s">
        <v>3112</v>
      </c>
      <c r="M896" t="s">
        <v>4239</v>
      </c>
    </row>
    <row r="897" spans="1:13">
      <c r="A897" t="s">
        <v>5178</v>
      </c>
      <c r="B897" t="str">
        <f t="shared" si="26"/>
        <v>min03-P15</v>
      </c>
      <c r="C897" t="str">
        <f t="shared" si="27"/>
        <v>min03-P15-R1_YUBARTA S.A.S.</v>
      </c>
      <c r="D897" s="27" t="s">
        <v>3570</v>
      </c>
      <c r="E897" t="s">
        <v>4162</v>
      </c>
      <c r="F897" t="s">
        <v>190</v>
      </c>
      <c r="G897" s="58">
        <v>53874</v>
      </c>
      <c r="H897" s="114">
        <v>1</v>
      </c>
      <c r="I897">
        <v>1</v>
      </c>
      <c r="J897">
        <v>3000</v>
      </c>
      <c r="K897" t="s">
        <v>3117</v>
      </c>
      <c r="L897" t="s">
        <v>3108</v>
      </c>
      <c r="M897" t="s">
        <v>4240</v>
      </c>
    </row>
    <row r="898" spans="1:13">
      <c r="A898" t="s">
        <v>5179</v>
      </c>
      <c r="B898" t="str">
        <f t="shared" si="26"/>
        <v>min03-P15</v>
      </c>
      <c r="C898" t="str">
        <f t="shared" si="27"/>
        <v>min03-P15-R1_YUBARTA S.A.S.</v>
      </c>
      <c r="D898" s="27" t="s">
        <v>3570</v>
      </c>
      <c r="E898" t="s">
        <v>4162</v>
      </c>
      <c r="F898" t="s">
        <v>190</v>
      </c>
      <c r="G898" s="58">
        <v>53874</v>
      </c>
      <c r="H898" s="114">
        <v>1</v>
      </c>
      <c r="I898">
        <v>3001</v>
      </c>
      <c r="J898">
        <v>10000</v>
      </c>
      <c r="K898" t="s">
        <v>3117</v>
      </c>
      <c r="L898" t="s">
        <v>3108</v>
      </c>
      <c r="M898" t="s">
        <v>4240</v>
      </c>
    </row>
    <row r="899" spans="1:13">
      <c r="A899" t="s">
        <v>5180</v>
      </c>
      <c r="B899" t="str">
        <f t="shared" ref="B899:B962" si="28">+LEFT(D899,LEN(D899)-3)</f>
        <v>min03-P15</v>
      </c>
      <c r="C899" t="str">
        <f t="shared" ref="C899:C962" si="29">+D899&amp;"_"&amp;E899</f>
        <v>min03-P15-R1_YUBARTA S.A.S.</v>
      </c>
      <c r="D899" s="27" t="s">
        <v>3570</v>
      </c>
      <c r="E899" t="s">
        <v>4162</v>
      </c>
      <c r="F899" t="s">
        <v>190</v>
      </c>
      <c r="G899" s="58">
        <v>53874</v>
      </c>
      <c r="H899" s="114">
        <v>1</v>
      </c>
      <c r="I899">
        <v>10001</v>
      </c>
      <c r="J899">
        <v>999999</v>
      </c>
      <c r="K899" t="s">
        <v>3117</v>
      </c>
      <c r="L899" t="s">
        <v>3108</v>
      </c>
      <c r="M899" t="s">
        <v>4240</v>
      </c>
    </row>
    <row r="900" spans="1:13">
      <c r="A900" t="s">
        <v>5181</v>
      </c>
      <c r="B900" t="str">
        <f t="shared" si="28"/>
        <v>min03-P15</v>
      </c>
      <c r="C900" t="str">
        <f t="shared" si="29"/>
        <v>min03-P15-R1_UT MARSAM INTE RAMERICANA</v>
      </c>
      <c r="D900" s="27" t="s">
        <v>3570</v>
      </c>
      <c r="E900" t="s">
        <v>4160</v>
      </c>
      <c r="F900" t="s">
        <v>190</v>
      </c>
      <c r="G900" s="58">
        <v>107748</v>
      </c>
      <c r="H900" s="114">
        <v>1</v>
      </c>
      <c r="I900">
        <v>1</v>
      </c>
      <c r="J900">
        <v>3000</v>
      </c>
      <c r="K900" t="s">
        <v>3117</v>
      </c>
      <c r="L900" t="s">
        <v>3108</v>
      </c>
      <c r="M900" t="s">
        <v>4240</v>
      </c>
    </row>
    <row r="901" spans="1:13">
      <c r="A901" t="s">
        <v>5182</v>
      </c>
      <c r="B901" t="str">
        <f t="shared" si="28"/>
        <v>min03-P15</v>
      </c>
      <c r="C901" t="str">
        <f t="shared" si="29"/>
        <v>min03-P15-R1_UT MARSAM INTE RAMERICANA</v>
      </c>
      <c r="D901" s="27" t="s">
        <v>3570</v>
      </c>
      <c r="E901" t="s">
        <v>4160</v>
      </c>
      <c r="F901" t="s">
        <v>190</v>
      </c>
      <c r="G901" s="58">
        <v>106670.52</v>
      </c>
      <c r="H901" s="114">
        <v>1</v>
      </c>
      <c r="I901">
        <v>3001</v>
      </c>
      <c r="J901">
        <v>10000</v>
      </c>
      <c r="K901" t="s">
        <v>3117</v>
      </c>
      <c r="L901" t="s">
        <v>3108</v>
      </c>
      <c r="M901" t="s">
        <v>4240</v>
      </c>
    </row>
    <row r="902" spans="1:13">
      <c r="A902" t="s">
        <v>5183</v>
      </c>
      <c r="B902" t="str">
        <f t="shared" si="28"/>
        <v>min03-P15</v>
      </c>
      <c r="C902" t="str">
        <f t="shared" si="29"/>
        <v>min03-P15-R1_UT MARSAM INTE RAMERICANA</v>
      </c>
      <c r="D902" s="27" t="s">
        <v>3570</v>
      </c>
      <c r="E902" t="s">
        <v>4160</v>
      </c>
      <c r="F902" t="s">
        <v>190</v>
      </c>
      <c r="G902" s="58">
        <v>105593.04000000001</v>
      </c>
      <c r="H902" s="114">
        <v>1</v>
      </c>
      <c r="I902">
        <v>10001</v>
      </c>
      <c r="J902">
        <v>999999</v>
      </c>
      <c r="K902" t="s">
        <v>3117</v>
      </c>
      <c r="L902" t="s">
        <v>3108</v>
      </c>
      <c r="M902" t="s">
        <v>4240</v>
      </c>
    </row>
    <row r="903" spans="1:13">
      <c r="A903" t="s">
        <v>5184</v>
      </c>
      <c r="B903" t="str">
        <f t="shared" si="28"/>
        <v>min03-P15</v>
      </c>
      <c r="C903" t="str">
        <f t="shared" si="29"/>
        <v>min03-P15-R2_UT MARSAM INTE RAMERICANA</v>
      </c>
      <c r="D903" s="27" t="s">
        <v>3571</v>
      </c>
      <c r="E903" t="s">
        <v>4160</v>
      </c>
      <c r="F903" t="s">
        <v>190</v>
      </c>
      <c r="G903" s="58">
        <v>118522.8</v>
      </c>
      <c r="H903" s="114">
        <v>1</v>
      </c>
      <c r="I903">
        <v>1</v>
      </c>
      <c r="J903">
        <v>3000</v>
      </c>
      <c r="K903" t="s">
        <v>3117</v>
      </c>
      <c r="L903" t="s">
        <v>3114</v>
      </c>
      <c r="M903" t="s">
        <v>4240</v>
      </c>
    </row>
    <row r="904" spans="1:13">
      <c r="A904" t="s">
        <v>5185</v>
      </c>
      <c r="B904" t="str">
        <f t="shared" si="28"/>
        <v>min03-P15</v>
      </c>
      <c r="C904" t="str">
        <f t="shared" si="29"/>
        <v>min03-P15-R2_UT MARSAM INTE RAMERICANA</v>
      </c>
      <c r="D904" s="27" t="s">
        <v>3571</v>
      </c>
      <c r="E904" t="s">
        <v>4160</v>
      </c>
      <c r="F904" t="s">
        <v>190</v>
      </c>
      <c r="G904" s="58">
        <v>117337.57199999999</v>
      </c>
      <c r="H904" s="114">
        <v>1</v>
      </c>
      <c r="I904">
        <v>3001</v>
      </c>
      <c r="J904">
        <v>10000</v>
      </c>
      <c r="K904" t="s">
        <v>3117</v>
      </c>
      <c r="L904" t="s">
        <v>3114</v>
      </c>
      <c r="M904" t="s">
        <v>4240</v>
      </c>
    </row>
    <row r="905" spans="1:13">
      <c r="A905" t="s">
        <v>5186</v>
      </c>
      <c r="B905" t="str">
        <f t="shared" si="28"/>
        <v>min03-P15</v>
      </c>
      <c r="C905" t="str">
        <f t="shared" si="29"/>
        <v>min03-P15-R2_UT MARSAM INTE RAMERICANA</v>
      </c>
      <c r="D905" s="27" t="s">
        <v>3571</v>
      </c>
      <c r="E905" t="s">
        <v>4160</v>
      </c>
      <c r="F905" t="s">
        <v>190</v>
      </c>
      <c r="G905" s="58">
        <v>116152.34400000001</v>
      </c>
      <c r="H905" s="114">
        <v>1</v>
      </c>
      <c r="I905">
        <v>10001</v>
      </c>
      <c r="J905">
        <v>999999</v>
      </c>
      <c r="K905" t="s">
        <v>3117</v>
      </c>
      <c r="L905" t="s">
        <v>3114</v>
      </c>
      <c r="M905" t="s">
        <v>4240</v>
      </c>
    </row>
    <row r="906" spans="1:13">
      <c r="A906" t="s">
        <v>5187</v>
      </c>
      <c r="B906" t="str">
        <f t="shared" si="28"/>
        <v>min03-P15</v>
      </c>
      <c r="C906" t="str">
        <f t="shared" si="29"/>
        <v>min03-P15-R3_YUBARTA S.A.S.</v>
      </c>
      <c r="D906" s="27" t="s">
        <v>3572</v>
      </c>
      <c r="E906" t="s">
        <v>4162</v>
      </c>
      <c r="F906" t="s">
        <v>190</v>
      </c>
      <c r="G906" s="58">
        <v>53874</v>
      </c>
      <c r="H906" s="114">
        <v>1</v>
      </c>
      <c r="I906">
        <v>1</v>
      </c>
      <c r="J906">
        <v>3000</v>
      </c>
      <c r="K906" t="s">
        <v>3117</v>
      </c>
      <c r="L906" t="s">
        <v>3109</v>
      </c>
      <c r="M906" t="s">
        <v>4240</v>
      </c>
    </row>
    <row r="907" spans="1:13">
      <c r="A907" t="s">
        <v>5188</v>
      </c>
      <c r="B907" t="str">
        <f t="shared" si="28"/>
        <v>min03-P15</v>
      </c>
      <c r="C907" t="str">
        <f t="shared" si="29"/>
        <v>min03-P15-R3_YUBARTA S.A.S.</v>
      </c>
      <c r="D907" s="27" t="s">
        <v>3572</v>
      </c>
      <c r="E907" t="s">
        <v>4162</v>
      </c>
      <c r="F907" t="s">
        <v>190</v>
      </c>
      <c r="G907" s="58">
        <v>53874</v>
      </c>
      <c r="H907" s="114">
        <v>1</v>
      </c>
      <c r="I907">
        <v>3001</v>
      </c>
      <c r="J907">
        <v>10000</v>
      </c>
      <c r="K907" t="s">
        <v>3117</v>
      </c>
      <c r="L907" t="s">
        <v>3109</v>
      </c>
      <c r="M907" t="s">
        <v>4240</v>
      </c>
    </row>
    <row r="908" spans="1:13">
      <c r="A908" t="s">
        <v>5189</v>
      </c>
      <c r="B908" t="str">
        <f t="shared" si="28"/>
        <v>min03-P15</v>
      </c>
      <c r="C908" t="str">
        <f t="shared" si="29"/>
        <v>min03-P15-R3_YUBARTA S.A.S.</v>
      </c>
      <c r="D908" s="27" t="s">
        <v>3572</v>
      </c>
      <c r="E908" t="s">
        <v>4162</v>
      </c>
      <c r="F908" t="s">
        <v>190</v>
      </c>
      <c r="G908" s="58">
        <v>53874</v>
      </c>
      <c r="H908" s="114">
        <v>1</v>
      </c>
      <c r="I908">
        <v>10001</v>
      </c>
      <c r="J908">
        <v>999999</v>
      </c>
      <c r="K908" t="s">
        <v>3117</v>
      </c>
      <c r="L908" t="s">
        <v>3109</v>
      </c>
      <c r="M908" t="s">
        <v>4240</v>
      </c>
    </row>
    <row r="909" spans="1:13">
      <c r="A909" t="s">
        <v>5190</v>
      </c>
      <c r="B909" t="str">
        <f t="shared" si="28"/>
        <v>min03-P15</v>
      </c>
      <c r="C909" t="str">
        <f t="shared" si="29"/>
        <v>min03-P15-R3_UT MARSAM INTE RAMERICANA</v>
      </c>
      <c r="D909" s="27" t="s">
        <v>3572</v>
      </c>
      <c r="E909" t="s">
        <v>4160</v>
      </c>
      <c r="F909" t="s">
        <v>190</v>
      </c>
      <c r="G909" s="58">
        <v>107748</v>
      </c>
      <c r="H909" s="114">
        <v>1</v>
      </c>
      <c r="I909">
        <v>1</v>
      </c>
      <c r="J909">
        <v>3000</v>
      </c>
      <c r="K909" t="s">
        <v>3117</v>
      </c>
      <c r="L909" t="s">
        <v>3109</v>
      </c>
      <c r="M909" t="s">
        <v>4240</v>
      </c>
    </row>
    <row r="910" spans="1:13">
      <c r="A910" t="s">
        <v>5191</v>
      </c>
      <c r="B910" t="str">
        <f t="shared" si="28"/>
        <v>min03-P15</v>
      </c>
      <c r="C910" t="str">
        <f t="shared" si="29"/>
        <v>min03-P15-R3_UT MARSAM INTE RAMERICANA</v>
      </c>
      <c r="D910" s="27" t="s">
        <v>3572</v>
      </c>
      <c r="E910" t="s">
        <v>4160</v>
      </c>
      <c r="F910" t="s">
        <v>190</v>
      </c>
      <c r="G910" s="58">
        <v>106670.52</v>
      </c>
      <c r="H910" s="114">
        <v>1</v>
      </c>
      <c r="I910">
        <v>3001</v>
      </c>
      <c r="J910">
        <v>10000</v>
      </c>
      <c r="K910" t="s">
        <v>3117</v>
      </c>
      <c r="L910" t="s">
        <v>3109</v>
      </c>
      <c r="M910" t="s">
        <v>4240</v>
      </c>
    </row>
    <row r="911" spans="1:13">
      <c r="A911" t="s">
        <v>5192</v>
      </c>
      <c r="B911" t="str">
        <f t="shared" si="28"/>
        <v>min03-P15</v>
      </c>
      <c r="C911" t="str">
        <f t="shared" si="29"/>
        <v>min03-P15-R3_UT MARSAM INTE RAMERICANA</v>
      </c>
      <c r="D911" s="27" t="s">
        <v>3572</v>
      </c>
      <c r="E911" t="s">
        <v>4160</v>
      </c>
      <c r="F911" t="s">
        <v>190</v>
      </c>
      <c r="G911" s="58">
        <v>105593.04000000001</v>
      </c>
      <c r="H911" s="114">
        <v>1</v>
      </c>
      <c r="I911">
        <v>10001</v>
      </c>
      <c r="J911">
        <v>999999</v>
      </c>
      <c r="K911" t="s">
        <v>3117</v>
      </c>
      <c r="L911" t="s">
        <v>3109</v>
      </c>
      <c r="M911" t="s">
        <v>4240</v>
      </c>
    </row>
    <row r="912" spans="1:13">
      <c r="A912" t="s">
        <v>5193</v>
      </c>
      <c r="B912" t="str">
        <f t="shared" si="28"/>
        <v>min03-P15</v>
      </c>
      <c r="C912" t="str">
        <f t="shared" si="29"/>
        <v>min03-P15-R4_TAMAYO DIAZ LTDA</v>
      </c>
      <c r="D912" s="27" t="s">
        <v>3573</v>
      </c>
      <c r="E912" t="s">
        <v>4191</v>
      </c>
      <c r="F912" t="s">
        <v>190</v>
      </c>
      <c r="G912" s="58">
        <v>41617.665000000001</v>
      </c>
      <c r="H912" s="114">
        <v>1</v>
      </c>
      <c r="I912">
        <v>1</v>
      </c>
      <c r="J912">
        <v>3000</v>
      </c>
      <c r="K912" t="s">
        <v>3117</v>
      </c>
      <c r="L912" t="s">
        <v>3113</v>
      </c>
      <c r="M912" t="s">
        <v>4240</v>
      </c>
    </row>
    <row r="913" spans="1:13">
      <c r="A913" t="s">
        <v>5194</v>
      </c>
      <c r="B913" t="str">
        <f t="shared" si="28"/>
        <v>min03-P15</v>
      </c>
      <c r="C913" t="str">
        <f t="shared" si="29"/>
        <v>min03-P15-R4_TAMAYO DIAZ LTDA</v>
      </c>
      <c r="D913" s="27" t="s">
        <v>3573</v>
      </c>
      <c r="E913" t="s">
        <v>4191</v>
      </c>
      <c r="F913" t="s">
        <v>190</v>
      </c>
      <c r="G913" s="58">
        <v>41213.61</v>
      </c>
      <c r="H913" s="114">
        <v>1</v>
      </c>
      <c r="I913">
        <v>3001</v>
      </c>
      <c r="J913">
        <v>10000</v>
      </c>
      <c r="K913" t="s">
        <v>3117</v>
      </c>
      <c r="L913" t="s">
        <v>3113</v>
      </c>
      <c r="M913" t="s">
        <v>4240</v>
      </c>
    </row>
    <row r="914" spans="1:13">
      <c r="A914" t="s">
        <v>5195</v>
      </c>
      <c r="B914" t="str">
        <f t="shared" si="28"/>
        <v>min03-P15</v>
      </c>
      <c r="C914" t="str">
        <f t="shared" si="29"/>
        <v>min03-P15-R4_TAMAYO DIAZ LTDA</v>
      </c>
      <c r="D914" s="27" t="s">
        <v>3573</v>
      </c>
      <c r="E914" t="s">
        <v>4191</v>
      </c>
      <c r="F914" t="s">
        <v>190</v>
      </c>
      <c r="G914" s="58">
        <v>40809.555</v>
      </c>
      <c r="H914" s="114">
        <v>1</v>
      </c>
      <c r="I914">
        <v>10001</v>
      </c>
      <c r="J914">
        <v>999999</v>
      </c>
      <c r="K914" t="s">
        <v>3117</v>
      </c>
      <c r="L914" t="s">
        <v>3113</v>
      </c>
      <c r="M914" t="s">
        <v>4240</v>
      </c>
    </row>
    <row r="915" spans="1:13">
      <c r="A915" t="s">
        <v>5196</v>
      </c>
      <c r="B915" t="str">
        <f t="shared" si="28"/>
        <v>min03-P15</v>
      </c>
      <c r="C915" t="str">
        <f t="shared" si="29"/>
        <v>min03-P15-R4_YUBARTA S.A.S.</v>
      </c>
      <c r="D915" s="27" t="s">
        <v>3573</v>
      </c>
      <c r="E915" t="s">
        <v>4162</v>
      </c>
      <c r="F915" t="s">
        <v>190</v>
      </c>
      <c r="G915" s="58">
        <v>53874</v>
      </c>
      <c r="H915" s="114">
        <v>1</v>
      </c>
      <c r="I915">
        <v>1</v>
      </c>
      <c r="J915">
        <v>3000</v>
      </c>
      <c r="K915" t="s">
        <v>3117</v>
      </c>
      <c r="L915" t="s">
        <v>3113</v>
      </c>
      <c r="M915" t="s">
        <v>4240</v>
      </c>
    </row>
    <row r="916" spans="1:13">
      <c r="A916" t="s">
        <v>5197</v>
      </c>
      <c r="B916" t="str">
        <f t="shared" si="28"/>
        <v>min03-P15</v>
      </c>
      <c r="C916" t="str">
        <f t="shared" si="29"/>
        <v>min03-P15-R4_YUBARTA S.A.S.</v>
      </c>
      <c r="D916" s="27" t="s">
        <v>3573</v>
      </c>
      <c r="E916" t="s">
        <v>4162</v>
      </c>
      <c r="F916" t="s">
        <v>190</v>
      </c>
      <c r="G916" s="58">
        <v>53874</v>
      </c>
      <c r="H916" s="114">
        <v>1</v>
      </c>
      <c r="I916">
        <v>3001</v>
      </c>
      <c r="J916">
        <v>10000</v>
      </c>
      <c r="K916" t="s">
        <v>3117</v>
      </c>
      <c r="L916" t="s">
        <v>3113</v>
      </c>
      <c r="M916" t="s">
        <v>4240</v>
      </c>
    </row>
    <row r="917" spans="1:13">
      <c r="A917" t="s">
        <v>5198</v>
      </c>
      <c r="B917" t="str">
        <f t="shared" si="28"/>
        <v>min03-P15</v>
      </c>
      <c r="C917" t="str">
        <f t="shared" si="29"/>
        <v>min03-P15-R4_YUBARTA S.A.S.</v>
      </c>
      <c r="D917" s="27" t="s">
        <v>3573</v>
      </c>
      <c r="E917" t="s">
        <v>4162</v>
      </c>
      <c r="F917" t="s">
        <v>190</v>
      </c>
      <c r="G917" s="58">
        <v>53874</v>
      </c>
      <c r="H917" s="114">
        <v>1</v>
      </c>
      <c r="I917">
        <v>10001</v>
      </c>
      <c r="J917">
        <v>999999</v>
      </c>
      <c r="K917" t="s">
        <v>3117</v>
      </c>
      <c r="L917" t="s">
        <v>3113</v>
      </c>
      <c r="M917" t="s">
        <v>4240</v>
      </c>
    </row>
    <row r="918" spans="1:13">
      <c r="A918" t="s">
        <v>5199</v>
      </c>
      <c r="B918" t="str">
        <f t="shared" si="28"/>
        <v>min03-P15</v>
      </c>
      <c r="C918" t="str">
        <f t="shared" si="29"/>
        <v>min03-P15-R5_YUBARTA S.A.S.</v>
      </c>
      <c r="D918" s="27" t="s">
        <v>3574</v>
      </c>
      <c r="E918" t="s">
        <v>4162</v>
      </c>
      <c r="F918" t="s">
        <v>190</v>
      </c>
      <c r="G918" s="58">
        <v>53874</v>
      </c>
      <c r="H918" s="114">
        <v>1</v>
      </c>
      <c r="I918">
        <v>1</v>
      </c>
      <c r="J918">
        <v>3000</v>
      </c>
      <c r="K918" t="s">
        <v>3117</v>
      </c>
      <c r="L918" t="s">
        <v>3110</v>
      </c>
      <c r="M918" t="s">
        <v>4240</v>
      </c>
    </row>
    <row r="919" spans="1:13">
      <c r="A919" t="s">
        <v>5200</v>
      </c>
      <c r="B919" t="str">
        <f t="shared" si="28"/>
        <v>min03-P15</v>
      </c>
      <c r="C919" t="str">
        <f t="shared" si="29"/>
        <v>min03-P15-R5_YUBARTA S.A.S.</v>
      </c>
      <c r="D919" s="27" t="s">
        <v>3574</v>
      </c>
      <c r="E919" t="s">
        <v>4162</v>
      </c>
      <c r="F919" t="s">
        <v>190</v>
      </c>
      <c r="G919" s="58">
        <v>53874</v>
      </c>
      <c r="H919" s="114">
        <v>1</v>
      </c>
      <c r="I919">
        <v>3001</v>
      </c>
      <c r="J919">
        <v>10000</v>
      </c>
      <c r="K919" t="s">
        <v>3117</v>
      </c>
      <c r="L919" t="s">
        <v>3110</v>
      </c>
      <c r="M919" t="s">
        <v>4240</v>
      </c>
    </row>
    <row r="920" spans="1:13">
      <c r="A920" t="s">
        <v>5201</v>
      </c>
      <c r="B920" t="str">
        <f t="shared" si="28"/>
        <v>min03-P15</v>
      </c>
      <c r="C920" t="str">
        <f t="shared" si="29"/>
        <v>min03-P15-R5_YUBARTA S.A.S.</v>
      </c>
      <c r="D920" s="27" t="s">
        <v>3574</v>
      </c>
      <c r="E920" t="s">
        <v>4162</v>
      </c>
      <c r="F920" t="s">
        <v>190</v>
      </c>
      <c r="G920" s="58">
        <v>53874</v>
      </c>
      <c r="H920" s="114">
        <v>1</v>
      </c>
      <c r="I920">
        <v>10001</v>
      </c>
      <c r="J920">
        <v>999999</v>
      </c>
      <c r="K920" t="s">
        <v>3117</v>
      </c>
      <c r="L920" t="s">
        <v>3110</v>
      </c>
      <c r="M920" t="s">
        <v>4240</v>
      </c>
    </row>
    <row r="921" spans="1:13">
      <c r="A921" t="s">
        <v>5202</v>
      </c>
      <c r="B921" t="str">
        <f t="shared" si="28"/>
        <v>min03-P15</v>
      </c>
      <c r="C921" t="str">
        <f t="shared" si="29"/>
        <v>min03-P15-R5_TEXTILES ACRILAN SAS</v>
      </c>
      <c r="D921" s="27" t="s">
        <v>3574</v>
      </c>
      <c r="E921" t="s">
        <v>4194</v>
      </c>
      <c r="F921" t="s">
        <v>190</v>
      </c>
      <c r="G921" s="58">
        <v>32324.400000000001</v>
      </c>
      <c r="H921" s="114">
        <v>1</v>
      </c>
      <c r="I921">
        <v>1</v>
      </c>
      <c r="J921">
        <v>3000</v>
      </c>
      <c r="K921" t="s">
        <v>3117</v>
      </c>
      <c r="L921" t="s">
        <v>3110</v>
      </c>
      <c r="M921" t="s">
        <v>4240</v>
      </c>
    </row>
    <row r="922" spans="1:13">
      <c r="A922" t="s">
        <v>5203</v>
      </c>
      <c r="B922" t="str">
        <f t="shared" si="28"/>
        <v>min03-P15</v>
      </c>
      <c r="C922" t="str">
        <f t="shared" si="29"/>
        <v>min03-P15-R5_TEXTILES ACRILAN SAS</v>
      </c>
      <c r="D922" s="27" t="s">
        <v>3574</v>
      </c>
      <c r="E922" t="s">
        <v>4194</v>
      </c>
      <c r="F922" t="s">
        <v>190</v>
      </c>
      <c r="G922" s="58">
        <v>30977.55</v>
      </c>
      <c r="H922" s="114">
        <v>1</v>
      </c>
      <c r="I922">
        <v>3001</v>
      </c>
      <c r="J922">
        <v>10000</v>
      </c>
      <c r="K922" t="s">
        <v>3117</v>
      </c>
      <c r="L922" t="s">
        <v>3110</v>
      </c>
      <c r="M922" t="s">
        <v>4240</v>
      </c>
    </row>
    <row r="923" spans="1:13">
      <c r="A923" t="s">
        <v>5204</v>
      </c>
      <c r="B923" t="str">
        <f t="shared" si="28"/>
        <v>min03-P15</v>
      </c>
      <c r="C923" t="str">
        <f t="shared" si="29"/>
        <v>min03-P15-R5_TEXTILES ACRILAN SAS</v>
      </c>
      <c r="D923" s="27" t="s">
        <v>3574</v>
      </c>
      <c r="E923" t="s">
        <v>4194</v>
      </c>
      <c r="F923" t="s">
        <v>190</v>
      </c>
      <c r="G923" s="58">
        <v>29630.7</v>
      </c>
      <c r="H923" s="114">
        <v>1</v>
      </c>
      <c r="I923">
        <v>10001</v>
      </c>
      <c r="J923">
        <v>999999</v>
      </c>
      <c r="K923" t="s">
        <v>3117</v>
      </c>
      <c r="L923" t="s">
        <v>3110</v>
      </c>
      <c r="M923" t="s">
        <v>4240</v>
      </c>
    </row>
    <row r="924" spans="1:13">
      <c r="A924" t="s">
        <v>5205</v>
      </c>
      <c r="B924" t="str">
        <f t="shared" si="28"/>
        <v>min03-P15</v>
      </c>
      <c r="C924" t="str">
        <f t="shared" si="29"/>
        <v>min03-P15-R5_UT MARSAM INTE RAMERICANA</v>
      </c>
      <c r="D924" s="27" t="s">
        <v>3574</v>
      </c>
      <c r="E924" t="s">
        <v>4160</v>
      </c>
      <c r="F924" t="s">
        <v>190</v>
      </c>
      <c r="G924" s="58">
        <v>107748</v>
      </c>
      <c r="H924" s="114">
        <v>1</v>
      </c>
      <c r="I924">
        <v>1</v>
      </c>
      <c r="J924">
        <v>3000</v>
      </c>
      <c r="K924" t="s">
        <v>3117</v>
      </c>
      <c r="L924" t="s">
        <v>3110</v>
      </c>
      <c r="M924" t="s">
        <v>4240</v>
      </c>
    </row>
    <row r="925" spans="1:13">
      <c r="A925" t="s">
        <v>5206</v>
      </c>
      <c r="B925" t="str">
        <f t="shared" si="28"/>
        <v>min03-P15</v>
      </c>
      <c r="C925" t="str">
        <f t="shared" si="29"/>
        <v>min03-P15-R5_UT MARSAM INTE RAMERICANA</v>
      </c>
      <c r="D925" s="27" t="s">
        <v>3574</v>
      </c>
      <c r="E925" t="s">
        <v>4160</v>
      </c>
      <c r="F925" t="s">
        <v>190</v>
      </c>
      <c r="G925" s="58">
        <v>106670.52</v>
      </c>
      <c r="H925" s="114">
        <v>1</v>
      </c>
      <c r="I925">
        <v>3001</v>
      </c>
      <c r="J925">
        <v>10000</v>
      </c>
      <c r="K925" t="s">
        <v>3117</v>
      </c>
      <c r="L925" t="s">
        <v>3110</v>
      </c>
      <c r="M925" t="s">
        <v>4240</v>
      </c>
    </row>
    <row r="926" spans="1:13">
      <c r="A926" t="s">
        <v>5207</v>
      </c>
      <c r="B926" t="str">
        <f t="shared" si="28"/>
        <v>min03-P15</v>
      </c>
      <c r="C926" t="str">
        <f t="shared" si="29"/>
        <v>min03-P15-R5_UT MARSAM INTE RAMERICANA</v>
      </c>
      <c r="D926" s="27" t="s">
        <v>3574</v>
      </c>
      <c r="E926" t="s">
        <v>4160</v>
      </c>
      <c r="F926" t="s">
        <v>190</v>
      </c>
      <c r="G926" s="58">
        <v>105593.04000000001</v>
      </c>
      <c r="H926" s="114">
        <v>1</v>
      </c>
      <c r="I926">
        <v>10001</v>
      </c>
      <c r="J926">
        <v>999999</v>
      </c>
      <c r="K926" t="s">
        <v>3117</v>
      </c>
      <c r="L926" t="s">
        <v>3110</v>
      </c>
      <c r="M926" t="s">
        <v>4240</v>
      </c>
    </row>
    <row r="927" spans="1:13">
      <c r="A927" t="s">
        <v>5208</v>
      </c>
      <c r="B927" t="str">
        <f t="shared" si="28"/>
        <v>min03-P15</v>
      </c>
      <c r="C927" t="str">
        <f t="shared" si="29"/>
        <v>min03-P15-R6_YUBARTA S.A.S.</v>
      </c>
      <c r="D927" s="27" t="s">
        <v>3575</v>
      </c>
      <c r="E927" t="s">
        <v>4162</v>
      </c>
      <c r="F927" t="s">
        <v>190</v>
      </c>
      <c r="G927" s="58">
        <v>53874</v>
      </c>
      <c r="H927" s="114">
        <v>1</v>
      </c>
      <c r="I927">
        <v>1</v>
      </c>
      <c r="J927">
        <v>3000</v>
      </c>
      <c r="K927" t="s">
        <v>3117</v>
      </c>
      <c r="L927" t="s">
        <v>3111</v>
      </c>
      <c r="M927" t="s">
        <v>4240</v>
      </c>
    </row>
    <row r="928" spans="1:13">
      <c r="A928" t="s">
        <v>5209</v>
      </c>
      <c r="B928" t="str">
        <f t="shared" si="28"/>
        <v>min03-P15</v>
      </c>
      <c r="C928" t="str">
        <f t="shared" si="29"/>
        <v>min03-P15-R6_YUBARTA S.A.S.</v>
      </c>
      <c r="D928" s="27" t="s">
        <v>3575</v>
      </c>
      <c r="E928" t="s">
        <v>4162</v>
      </c>
      <c r="F928" t="s">
        <v>190</v>
      </c>
      <c r="G928" s="58">
        <v>53874</v>
      </c>
      <c r="H928" s="114">
        <v>1</v>
      </c>
      <c r="I928">
        <v>3001</v>
      </c>
      <c r="J928">
        <v>10000</v>
      </c>
      <c r="K928" t="s">
        <v>3117</v>
      </c>
      <c r="L928" t="s">
        <v>3111</v>
      </c>
      <c r="M928" t="s">
        <v>4240</v>
      </c>
    </row>
    <row r="929" spans="1:14">
      <c r="A929" t="s">
        <v>5210</v>
      </c>
      <c r="B929" t="str">
        <f t="shared" si="28"/>
        <v>min03-P15</v>
      </c>
      <c r="C929" t="str">
        <f t="shared" si="29"/>
        <v>min03-P15-R6_YUBARTA S.A.S.</v>
      </c>
      <c r="D929" s="27" t="s">
        <v>3575</v>
      </c>
      <c r="E929" t="s">
        <v>4162</v>
      </c>
      <c r="F929" t="s">
        <v>190</v>
      </c>
      <c r="G929" s="58">
        <v>53874</v>
      </c>
      <c r="H929" s="114">
        <v>1</v>
      </c>
      <c r="I929">
        <v>10001</v>
      </c>
      <c r="J929">
        <v>999999</v>
      </c>
      <c r="K929" t="s">
        <v>3117</v>
      </c>
      <c r="L929" t="s">
        <v>3111</v>
      </c>
      <c r="M929" t="s">
        <v>4240</v>
      </c>
    </row>
    <row r="930" spans="1:14">
      <c r="A930" t="s">
        <v>5211</v>
      </c>
      <c r="B930" t="str">
        <f t="shared" si="28"/>
        <v>min03-P15</v>
      </c>
      <c r="C930" t="str">
        <f t="shared" si="29"/>
        <v>min03-P15-R6_CREACIONES BAGS STAR SAS</v>
      </c>
      <c r="D930" s="27" t="s">
        <v>3575</v>
      </c>
      <c r="E930" t="s">
        <v>4192</v>
      </c>
      <c r="F930" t="s">
        <v>190</v>
      </c>
      <c r="G930" s="58">
        <v>24647.355</v>
      </c>
      <c r="H930" s="114">
        <v>1</v>
      </c>
      <c r="I930">
        <v>1</v>
      </c>
      <c r="J930">
        <v>3000</v>
      </c>
      <c r="K930" t="s">
        <v>3117</v>
      </c>
      <c r="L930" t="s">
        <v>3111</v>
      </c>
      <c r="M930" t="s">
        <v>4240</v>
      </c>
    </row>
    <row r="931" spans="1:14">
      <c r="A931" t="s">
        <v>5212</v>
      </c>
      <c r="B931" t="str">
        <f t="shared" si="28"/>
        <v>min03-P15</v>
      </c>
      <c r="C931" t="str">
        <f t="shared" si="29"/>
        <v>min03-P15-R6_CREACIONES BAGS STAR SAS</v>
      </c>
      <c r="D931" s="27" t="s">
        <v>3575</v>
      </c>
      <c r="E931" t="s">
        <v>4192</v>
      </c>
      <c r="F931" t="s">
        <v>190</v>
      </c>
      <c r="G931" s="58">
        <v>23435.190000000002</v>
      </c>
      <c r="H931" s="114">
        <v>1</v>
      </c>
      <c r="I931">
        <v>3001</v>
      </c>
      <c r="J931">
        <v>10000</v>
      </c>
      <c r="K931" t="s">
        <v>3117</v>
      </c>
      <c r="L931" t="s">
        <v>3111</v>
      </c>
      <c r="M931" t="s">
        <v>4240</v>
      </c>
    </row>
    <row r="932" spans="1:14">
      <c r="A932" t="s">
        <v>5213</v>
      </c>
      <c r="B932" t="str">
        <f t="shared" si="28"/>
        <v>min03-P15</v>
      </c>
      <c r="C932" t="str">
        <f t="shared" si="29"/>
        <v>min03-P15-R6_CREACIONES BAGS STAR SAS</v>
      </c>
      <c r="D932" s="27" t="s">
        <v>3575</v>
      </c>
      <c r="E932" t="s">
        <v>4192</v>
      </c>
      <c r="F932" t="s">
        <v>190</v>
      </c>
      <c r="G932" s="58">
        <v>22627.08</v>
      </c>
      <c r="H932" s="114">
        <v>1</v>
      </c>
      <c r="I932">
        <v>10001</v>
      </c>
      <c r="J932">
        <v>999999</v>
      </c>
      <c r="K932" t="s">
        <v>3117</v>
      </c>
      <c r="L932" t="s">
        <v>3111</v>
      </c>
      <c r="M932" t="s">
        <v>4240</v>
      </c>
    </row>
    <row r="933" spans="1:14">
      <c r="A933" t="s">
        <v>5214</v>
      </c>
      <c r="B933" t="str">
        <f t="shared" si="28"/>
        <v>min03-P15</v>
      </c>
      <c r="C933" t="str">
        <f t="shared" si="29"/>
        <v>min03-P15-R6_UNIÓN TEMPORAL 24</v>
      </c>
      <c r="D933" s="27" t="s">
        <v>3575</v>
      </c>
      <c r="E933" t="s">
        <v>4163</v>
      </c>
      <c r="F933" t="s">
        <v>190</v>
      </c>
      <c r="G933" s="58">
        <v>18855.900000000001</v>
      </c>
      <c r="H933" s="114">
        <v>1</v>
      </c>
      <c r="I933">
        <v>1</v>
      </c>
      <c r="J933">
        <v>3000</v>
      </c>
      <c r="K933" t="s">
        <v>3117</v>
      </c>
      <c r="L933" t="s">
        <v>3111</v>
      </c>
      <c r="M933" t="s">
        <v>4240</v>
      </c>
    </row>
    <row r="934" spans="1:14">
      <c r="A934" t="s">
        <v>5215</v>
      </c>
      <c r="B934" t="str">
        <f t="shared" si="28"/>
        <v>min03-P15</v>
      </c>
      <c r="C934" t="str">
        <f t="shared" si="29"/>
        <v>min03-P15-R6_UNIÓN TEMPORAL 24</v>
      </c>
      <c r="D934" s="27" t="s">
        <v>3575</v>
      </c>
      <c r="E934" t="s">
        <v>4163</v>
      </c>
      <c r="F934" t="s">
        <v>190</v>
      </c>
      <c r="G934" s="58">
        <v>18855.900000000001</v>
      </c>
      <c r="H934" s="114">
        <v>1</v>
      </c>
      <c r="I934">
        <v>3001</v>
      </c>
      <c r="J934">
        <v>10000</v>
      </c>
      <c r="K934" t="s">
        <v>3117</v>
      </c>
      <c r="L934" t="s">
        <v>3111</v>
      </c>
      <c r="M934" t="s">
        <v>4240</v>
      </c>
    </row>
    <row r="935" spans="1:14">
      <c r="A935" t="s">
        <v>5216</v>
      </c>
      <c r="B935" t="str">
        <f t="shared" si="28"/>
        <v>min03-P15</v>
      </c>
      <c r="C935" t="str">
        <f t="shared" si="29"/>
        <v>min03-P15-R6_UNIÓN TEMPORAL 24</v>
      </c>
      <c r="D935" s="27" t="s">
        <v>3575</v>
      </c>
      <c r="E935" t="s">
        <v>4163</v>
      </c>
      <c r="F935" t="s">
        <v>190</v>
      </c>
      <c r="G935" s="58">
        <v>18855.900000000001</v>
      </c>
      <c r="H935" s="114">
        <v>1</v>
      </c>
      <c r="I935">
        <v>10001</v>
      </c>
      <c r="J935">
        <v>999999</v>
      </c>
      <c r="K935" t="s">
        <v>3117</v>
      </c>
      <c r="L935" t="s">
        <v>3111</v>
      </c>
      <c r="M935" t="s">
        <v>4240</v>
      </c>
    </row>
    <row r="936" spans="1:14">
      <c r="A936" t="s">
        <v>5217</v>
      </c>
      <c r="B936" t="str">
        <f t="shared" si="28"/>
        <v>min03-P15</v>
      </c>
      <c r="C936" t="str">
        <f t="shared" si="29"/>
        <v>min03-P15-R6_BAZAR LA MONEDA SAS</v>
      </c>
      <c r="D936" s="27" t="s">
        <v>3575</v>
      </c>
      <c r="E936" t="s">
        <v>1850</v>
      </c>
      <c r="F936" t="s">
        <v>190</v>
      </c>
      <c r="G936" s="58">
        <v>32997.824999999997</v>
      </c>
      <c r="H936" s="114">
        <v>1</v>
      </c>
      <c r="I936">
        <v>1</v>
      </c>
      <c r="J936">
        <v>3000</v>
      </c>
      <c r="K936" t="s">
        <v>3117</v>
      </c>
      <c r="L936" t="s">
        <v>3111</v>
      </c>
      <c r="M936" t="s">
        <v>4240</v>
      </c>
    </row>
    <row r="937" spans="1:14">
      <c r="A937" t="s">
        <v>5218</v>
      </c>
      <c r="B937" t="str">
        <f t="shared" si="28"/>
        <v>min03-P15</v>
      </c>
      <c r="C937" t="str">
        <f t="shared" si="29"/>
        <v>min03-P15-R6_BAZAR LA MONEDA SAS</v>
      </c>
      <c r="D937" s="27" t="s">
        <v>3575</v>
      </c>
      <c r="E937" t="s">
        <v>1850</v>
      </c>
      <c r="F937" t="s">
        <v>190</v>
      </c>
      <c r="G937" s="58">
        <v>32324.400000000001</v>
      </c>
      <c r="H937" s="114">
        <v>1</v>
      </c>
      <c r="I937">
        <v>3001</v>
      </c>
      <c r="J937">
        <v>10000</v>
      </c>
      <c r="K937" t="s">
        <v>3117</v>
      </c>
      <c r="L937" t="s">
        <v>3111</v>
      </c>
      <c r="M937" t="s">
        <v>4240</v>
      </c>
    </row>
    <row r="938" spans="1:14">
      <c r="A938" t="s">
        <v>5219</v>
      </c>
      <c r="B938" t="str">
        <f t="shared" si="28"/>
        <v>min03-P15</v>
      </c>
      <c r="C938" t="str">
        <f t="shared" si="29"/>
        <v>min03-P15-R6_BAZAR LA MONEDA SAS</v>
      </c>
      <c r="D938" s="27" t="s">
        <v>3575</v>
      </c>
      <c r="E938" t="s">
        <v>1850</v>
      </c>
      <c r="F938" t="s">
        <v>190</v>
      </c>
      <c r="G938" s="58">
        <v>31650.974999999999</v>
      </c>
      <c r="H938" s="114">
        <v>1</v>
      </c>
      <c r="I938">
        <v>10001</v>
      </c>
      <c r="J938">
        <v>999999</v>
      </c>
      <c r="K938" t="s">
        <v>3117</v>
      </c>
      <c r="L938" t="s">
        <v>3111</v>
      </c>
      <c r="M938" t="s">
        <v>4240</v>
      </c>
    </row>
    <row r="939" spans="1:14">
      <c r="A939" t="s">
        <v>5220</v>
      </c>
      <c r="B939" t="str">
        <f t="shared" si="28"/>
        <v>min03-P15</v>
      </c>
      <c r="C939" t="str">
        <f t="shared" si="29"/>
        <v>min03-P15-R6_UT SUMINISTROS INTENDENCIA</v>
      </c>
      <c r="D939" s="27" t="s">
        <v>3575</v>
      </c>
      <c r="E939" t="s">
        <v>3097</v>
      </c>
      <c r="F939" t="s">
        <v>190</v>
      </c>
      <c r="G939" s="58">
        <v>39058.65</v>
      </c>
      <c r="H939" s="114">
        <v>0</v>
      </c>
      <c r="I939">
        <v>1</v>
      </c>
      <c r="J939">
        <v>3000</v>
      </c>
      <c r="K939" t="s">
        <v>3117</v>
      </c>
      <c r="L939" t="s">
        <v>3111</v>
      </c>
      <c r="M939" t="s">
        <v>4240</v>
      </c>
      <c r="N939" t="s">
        <v>8685</v>
      </c>
    </row>
    <row r="940" spans="1:14">
      <c r="A940" t="s">
        <v>5221</v>
      </c>
      <c r="B940" t="str">
        <f t="shared" si="28"/>
        <v>min03-P15</v>
      </c>
      <c r="C940" t="str">
        <f t="shared" si="29"/>
        <v>min03-P15-R6_UT SUMINISTROS INTENDENCIA</v>
      </c>
      <c r="D940" s="27" t="s">
        <v>3575</v>
      </c>
      <c r="E940" t="s">
        <v>3097</v>
      </c>
      <c r="F940" t="s">
        <v>190</v>
      </c>
      <c r="G940" s="58">
        <v>36364.949999999997</v>
      </c>
      <c r="H940" s="114">
        <v>0</v>
      </c>
      <c r="I940">
        <v>3001</v>
      </c>
      <c r="J940">
        <v>10000</v>
      </c>
      <c r="K940" t="s">
        <v>3117</v>
      </c>
      <c r="L940" t="s">
        <v>3111</v>
      </c>
      <c r="M940" t="s">
        <v>4240</v>
      </c>
      <c r="N940" t="s">
        <v>8685</v>
      </c>
    </row>
    <row r="941" spans="1:14">
      <c r="A941" t="s">
        <v>5222</v>
      </c>
      <c r="B941" t="str">
        <f t="shared" si="28"/>
        <v>min03-P15</v>
      </c>
      <c r="C941" t="str">
        <f t="shared" si="29"/>
        <v>min03-P15-R6_UT SUMINISTROS INTENDENCIA</v>
      </c>
      <c r="D941" s="27" t="s">
        <v>3575</v>
      </c>
      <c r="E941" t="s">
        <v>3097</v>
      </c>
      <c r="F941" t="s">
        <v>190</v>
      </c>
      <c r="G941" s="58">
        <v>32324.400000000001</v>
      </c>
      <c r="H941" s="114">
        <v>0</v>
      </c>
      <c r="I941">
        <v>10001</v>
      </c>
      <c r="J941">
        <v>999999</v>
      </c>
      <c r="K941" t="s">
        <v>3117</v>
      </c>
      <c r="L941" t="s">
        <v>3111</v>
      </c>
      <c r="M941" t="s">
        <v>4240</v>
      </c>
      <c r="N941" t="s">
        <v>8685</v>
      </c>
    </row>
    <row r="942" spans="1:14">
      <c r="A942" t="s">
        <v>5223</v>
      </c>
      <c r="B942" t="str">
        <f t="shared" si="28"/>
        <v>min03-P15</v>
      </c>
      <c r="C942" t="str">
        <f t="shared" si="29"/>
        <v>min03-P15-R6_UT MARSAM INTE RAMERICANA</v>
      </c>
      <c r="D942" s="27" t="s">
        <v>3575</v>
      </c>
      <c r="E942" t="s">
        <v>4160</v>
      </c>
      <c r="F942" t="s">
        <v>190</v>
      </c>
      <c r="G942" s="58">
        <v>107748</v>
      </c>
      <c r="H942" s="114">
        <v>1</v>
      </c>
      <c r="I942">
        <v>1</v>
      </c>
      <c r="J942">
        <v>3000</v>
      </c>
      <c r="K942" t="s">
        <v>3117</v>
      </c>
      <c r="L942" t="s">
        <v>3111</v>
      </c>
      <c r="M942" t="s">
        <v>4240</v>
      </c>
    </row>
    <row r="943" spans="1:14">
      <c r="A943" t="s">
        <v>5224</v>
      </c>
      <c r="B943" t="str">
        <f t="shared" si="28"/>
        <v>min03-P15</v>
      </c>
      <c r="C943" t="str">
        <f t="shared" si="29"/>
        <v>min03-P15-R6_UT MARSAM INTE RAMERICANA</v>
      </c>
      <c r="D943" s="27" t="s">
        <v>3575</v>
      </c>
      <c r="E943" t="s">
        <v>4160</v>
      </c>
      <c r="F943" t="s">
        <v>190</v>
      </c>
      <c r="G943" s="58">
        <v>106670.52</v>
      </c>
      <c r="H943" s="114">
        <v>1</v>
      </c>
      <c r="I943">
        <v>3001</v>
      </c>
      <c r="J943">
        <v>10000</v>
      </c>
      <c r="K943" t="s">
        <v>3117</v>
      </c>
      <c r="L943" t="s">
        <v>3111</v>
      </c>
      <c r="M943" t="s">
        <v>4240</v>
      </c>
    </row>
    <row r="944" spans="1:14">
      <c r="A944" t="s">
        <v>5225</v>
      </c>
      <c r="B944" t="str">
        <f t="shared" si="28"/>
        <v>min03-P15</v>
      </c>
      <c r="C944" t="str">
        <f t="shared" si="29"/>
        <v>min03-P15-R6_UT MARSAM INTE RAMERICANA</v>
      </c>
      <c r="D944" s="27" t="s">
        <v>3575</v>
      </c>
      <c r="E944" t="s">
        <v>4160</v>
      </c>
      <c r="F944" t="s">
        <v>190</v>
      </c>
      <c r="G944" s="58">
        <v>105593.04000000001</v>
      </c>
      <c r="H944" s="114">
        <v>1</v>
      </c>
      <c r="I944">
        <v>10001</v>
      </c>
      <c r="J944">
        <v>999999</v>
      </c>
      <c r="K944" t="s">
        <v>3117</v>
      </c>
      <c r="L944" t="s">
        <v>3111</v>
      </c>
      <c r="M944" t="s">
        <v>4240</v>
      </c>
    </row>
    <row r="945" spans="1:13">
      <c r="A945" t="s">
        <v>5226</v>
      </c>
      <c r="B945" t="str">
        <f t="shared" si="28"/>
        <v>min03-P15</v>
      </c>
      <c r="C945" t="str">
        <f t="shared" si="29"/>
        <v>min03-P15-R7_INVERSIONES E IMPORTACIONES SDER AP SAS</v>
      </c>
      <c r="D945" s="27" t="s">
        <v>3576</v>
      </c>
      <c r="E945" t="s">
        <v>4177</v>
      </c>
      <c r="F945" t="s">
        <v>190</v>
      </c>
      <c r="G945" s="58">
        <v>33671.25</v>
      </c>
      <c r="H945" s="114">
        <v>1</v>
      </c>
      <c r="I945">
        <v>1</v>
      </c>
      <c r="J945">
        <v>3000</v>
      </c>
      <c r="K945" t="s">
        <v>3117</v>
      </c>
      <c r="L945" t="s">
        <v>3112</v>
      </c>
      <c r="M945" t="s">
        <v>4240</v>
      </c>
    </row>
    <row r="946" spans="1:13">
      <c r="A946" t="s">
        <v>5227</v>
      </c>
      <c r="B946" t="str">
        <f t="shared" si="28"/>
        <v>min03-P15</v>
      </c>
      <c r="C946" t="str">
        <f t="shared" si="29"/>
        <v>min03-P15-R7_INVERSIONES E IMPORTACIONES SDER AP SAS</v>
      </c>
      <c r="D946" s="27" t="s">
        <v>3576</v>
      </c>
      <c r="E946" t="s">
        <v>4177</v>
      </c>
      <c r="F946" t="s">
        <v>190</v>
      </c>
      <c r="G946" s="58">
        <v>29630.7</v>
      </c>
      <c r="H946" s="114">
        <v>1</v>
      </c>
      <c r="I946">
        <v>3001</v>
      </c>
      <c r="J946">
        <v>10000</v>
      </c>
      <c r="K946" t="s">
        <v>3117</v>
      </c>
      <c r="L946" t="s">
        <v>3112</v>
      </c>
      <c r="M946" t="s">
        <v>4240</v>
      </c>
    </row>
    <row r="947" spans="1:13">
      <c r="A947" t="s">
        <v>5228</v>
      </c>
      <c r="B947" t="str">
        <f t="shared" si="28"/>
        <v>min03-P15</v>
      </c>
      <c r="C947" t="str">
        <f t="shared" si="29"/>
        <v>min03-P15-R7_INVERSIONES E IMPORTACIONES SDER AP SAS</v>
      </c>
      <c r="D947" s="27" t="s">
        <v>3576</v>
      </c>
      <c r="E947" t="s">
        <v>4177</v>
      </c>
      <c r="F947" t="s">
        <v>190</v>
      </c>
      <c r="G947" s="58">
        <v>26937</v>
      </c>
      <c r="H947" s="114">
        <v>1</v>
      </c>
      <c r="I947">
        <v>10001</v>
      </c>
      <c r="J947">
        <v>999999</v>
      </c>
      <c r="K947" t="s">
        <v>3117</v>
      </c>
      <c r="L947" t="s">
        <v>3112</v>
      </c>
      <c r="M947" t="s">
        <v>4240</v>
      </c>
    </row>
    <row r="948" spans="1:13">
      <c r="A948" t="s">
        <v>5229</v>
      </c>
      <c r="B948" t="str">
        <f t="shared" si="28"/>
        <v>min03-P15</v>
      </c>
      <c r="C948" t="str">
        <f t="shared" si="29"/>
        <v>min03-P15-R7_DISMOTOS PM EU</v>
      </c>
      <c r="D948" s="27" t="s">
        <v>3576</v>
      </c>
      <c r="E948" t="s">
        <v>4175</v>
      </c>
      <c r="F948" t="s">
        <v>190</v>
      </c>
      <c r="G948" s="58">
        <v>78117.3</v>
      </c>
      <c r="H948" s="114">
        <v>1</v>
      </c>
      <c r="I948">
        <v>1</v>
      </c>
      <c r="J948">
        <v>3000</v>
      </c>
      <c r="K948" t="s">
        <v>3117</v>
      </c>
      <c r="L948" t="s">
        <v>3112</v>
      </c>
      <c r="M948" t="s">
        <v>4240</v>
      </c>
    </row>
    <row r="949" spans="1:13">
      <c r="A949" t="s">
        <v>5230</v>
      </c>
      <c r="B949" t="str">
        <f t="shared" si="28"/>
        <v>min03-P15</v>
      </c>
      <c r="C949" t="str">
        <f t="shared" si="29"/>
        <v>min03-P15-R7_DISMOTOS PM EU</v>
      </c>
      <c r="D949" s="27" t="s">
        <v>3576</v>
      </c>
      <c r="E949" t="s">
        <v>4175</v>
      </c>
      <c r="F949" t="s">
        <v>190</v>
      </c>
      <c r="G949" s="58">
        <v>74076.75</v>
      </c>
      <c r="H949" s="114">
        <v>1</v>
      </c>
      <c r="I949">
        <v>3001</v>
      </c>
      <c r="J949">
        <v>10000</v>
      </c>
      <c r="K949" t="s">
        <v>3117</v>
      </c>
      <c r="L949" t="s">
        <v>3112</v>
      </c>
      <c r="M949" t="s">
        <v>4240</v>
      </c>
    </row>
    <row r="950" spans="1:13">
      <c r="A950" t="s">
        <v>5231</v>
      </c>
      <c r="B950" t="str">
        <f t="shared" si="28"/>
        <v>min03-P15</v>
      </c>
      <c r="C950" t="str">
        <f t="shared" si="29"/>
        <v>min03-P15-R7_DISMOTOS PM EU</v>
      </c>
      <c r="D950" s="27" t="s">
        <v>3576</v>
      </c>
      <c r="E950" t="s">
        <v>4175</v>
      </c>
      <c r="F950" t="s">
        <v>190</v>
      </c>
      <c r="G950" s="58">
        <v>67342.5</v>
      </c>
      <c r="H950" s="114">
        <v>1</v>
      </c>
      <c r="I950">
        <v>10001</v>
      </c>
      <c r="J950">
        <v>999999</v>
      </c>
      <c r="K950" t="s">
        <v>3117</v>
      </c>
      <c r="L950" t="s">
        <v>3112</v>
      </c>
      <c r="M950" t="s">
        <v>4240</v>
      </c>
    </row>
    <row r="951" spans="1:13">
      <c r="A951" t="s">
        <v>5232</v>
      </c>
      <c r="B951" t="str">
        <f t="shared" si="28"/>
        <v>min03-P15</v>
      </c>
      <c r="C951" t="str">
        <f t="shared" si="29"/>
        <v>min03-P15-R7_DISTRIBUCIÓN Y SERVICIO SAS</v>
      </c>
      <c r="D951" s="27" t="s">
        <v>3576</v>
      </c>
      <c r="E951" t="s">
        <v>3089</v>
      </c>
      <c r="F951" t="s">
        <v>190</v>
      </c>
      <c r="G951" s="58">
        <v>32324.400000000001</v>
      </c>
      <c r="H951" s="114">
        <v>1</v>
      </c>
      <c r="I951">
        <v>1</v>
      </c>
      <c r="J951">
        <v>3000</v>
      </c>
      <c r="K951" t="s">
        <v>3117</v>
      </c>
      <c r="L951" t="s">
        <v>3112</v>
      </c>
      <c r="M951" t="s">
        <v>4240</v>
      </c>
    </row>
    <row r="952" spans="1:13">
      <c r="A952" t="s">
        <v>5233</v>
      </c>
      <c r="B952" t="str">
        <f t="shared" si="28"/>
        <v>min03-P15</v>
      </c>
      <c r="C952" t="str">
        <f t="shared" si="29"/>
        <v>min03-P15-R7_DISTRIBUCIÓN Y SERVICIO SAS</v>
      </c>
      <c r="D952" s="27" t="s">
        <v>3576</v>
      </c>
      <c r="E952" t="s">
        <v>3089</v>
      </c>
      <c r="F952" t="s">
        <v>190</v>
      </c>
      <c r="G952" s="58">
        <v>30977.55</v>
      </c>
      <c r="H952" s="114">
        <v>1</v>
      </c>
      <c r="I952">
        <v>3001</v>
      </c>
      <c r="J952">
        <v>10000</v>
      </c>
      <c r="K952" t="s">
        <v>3117</v>
      </c>
      <c r="L952" t="s">
        <v>3112</v>
      </c>
      <c r="M952" t="s">
        <v>4240</v>
      </c>
    </row>
    <row r="953" spans="1:13">
      <c r="A953" t="s">
        <v>5234</v>
      </c>
      <c r="B953" t="str">
        <f t="shared" si="28"/>
        <v>min03-P15</v>
      </c>
      <c r="C953" t="str">
        <f t="shared" si="29"/>
        <v>min03-P15-R7_DISTRIBUCIÓN Y SERVICIO SAS</v>
      </c>
      <c r="D953" s="27" t="s">
        <v>3576</v>
      </c>
      <c r="E953" t="s">
        <v>3089</v>
      </c>
      <c r="F953" t="s">
        <v>190</v>
      </c>
      <c r="G953" s="58">
        <v>29630.7</v>
      </c>
      <c r="H953" s="114">
        <v>1</v>
      </c>
      <c r="I953">
        <v>10001</v>
      </c>
      <c r="J953">
        <v>999999</v>
      </c>
      <c r="K953" t="s">
        <v>3117</v>
      </c>
      <c r="L953" t="s">
        <v>3112</v>
      </c>
      <c r="M953" t="s">
        <v>4240</v>
      </c>
    </row>
    <row r="954" spans="1:13">
      <c r="A954" t="s">
        <v>5235</v>
      </c>
      <c r="B954" t="str">
        <f t="shared" si="28"/>
        <v>min03-P15</v>
      </c>
      <c r="C954" t="str">
        <f t="shared" si="29"/>
        <v>min03-P15-R7_LEONEL RODRIGUEZ RAMOS</v>
      </c>
      <c r="D954" s="27" t="s">
        <v>3576</v>
      </c>
      <c r="E954" t="s">
        <v>1851</v>
      </c>
      <c r="F954" t="s">
        <v>190</v>
      </c>
      <c r="G954" s="58">
        <v>60608.25</v>
      </c>
      <c r="H954" s="114">
        <v>1</v>
      </c>
      <c r="I954">
        <v>1</v>
      </c>
      <c r="J954">
        <v>3000</v>
      </c>
      <c r="K954" t="s">
        <v>3117</v>
      </c>
      <c r="L954" t="s">
        <v>3112</v>
      </c>
      <c r="M954" t="s">
        <v>4240</v>
      </c>
    </row>
    <row r="955" spans="1:13">
      <c r="A955" t="s">
        <v>5236</v>
      </c>
      <c r="B955" t="str">
        <f t="shared" si="28"/>
        <v>min03-P15</v>
      </c>
      <c r="C955" t="str">
        <f t="shared" si="29"/>
        <v>min03-P15-R7_LEONEL RODRIGUEZ RAMOS</v>
      </c>
      <c r="D955" s="27" t="s">
        <v>3576</v>
      </c>
      <c r="E955" t="s">
        <v>1851</v>
      </c>
      <c r="F955" t="s">
        <v>190</v>
      </c>
      <c r="G955" s="58">
        <v>57914.55</v>
      </c>
      <c r="H955" s="114">
        <v>1</v>
      </c>
      <c r="I955">
        <v>3001</v>
      </c>
      <c r="J955">
        <v>10000</v>
      </c>
      <c r="K955" t="s">
        <v>3117</v>
      </c>
      <c r="L955" t="s">
        <v>3112</v>
      </c>
      <c r="M955" t="s">
        <v>4240</v>
      </c>
    </row>
    <row r="956" spans="1:13">
      <c r="A956" t="s">
        <v>5237</v>
      </c>
      <c r="B956" t="str">
        <f t="shared" si="28"/>
        <v>min03-P15</v>
      </c>
      <c r="C956" t="str">
        <f t="shared" si="29"/>
        <v>min03-P15-R7_LEONEL RODRIGUEZ RAMOS</v>
      </c>
      <c r="D956" s="27" t="s">
        <v>3576</v>
      </c>
      <c r="E956" t="s">
        <v>1851</v>
      </c>
      <c r="F956" t="s">
        <v>190</v>
      </c>
      <c r="G956" s="58">
        <v>55220.85</v>
      </c>
      <c r="H956" s="114">
        <v>1</v>
      </c>
      <c r="I956">
        <v>10001</v>
      </c>
      <c r="J956">
        <v>999999</v>
      </c>
      <c r="K956" t="s">
        <v>3117</v>
      </c>
      <c r="L956" t="s">
        <v>3112</v>
      </c>
      <c r="M956" t="s">
        <v>4240</v>
      </c>
    </row>
    <row r="957" spans="1:13">
      <c r="A957" t="s">
        <v>5238</v>
      </c>
      <c r="B957" t="str">
        <f t="shared" si="28"/>
        <v>min03-P15</v>
      </c>
      <c r="C957" t="str">
        <f t="shared" si="29"/>
        <v>min03-P15-R7_UNION TEMPORAL COINPA</v>
      </c>
      <c r="D957" s="27" t="s">
        <v>3576</v>
      </c>
      <c r="E957" t="s">
        <v>3090</v>
      </c>
      <c r="F957" t="s">
        <v>190</v>
      </c>
      <c r="G957" s="58">
        <v>36540.040499999996</v>
      </c>
      <c r="H957" s="114">
        <v>1</v>
      </c>
      <c r="I957">
        <v>1</v>
      </c>
      <c r="J957">
        <v>3000</v>
      </c>
      <c r="K957" t="s">
        <v>3117</v>
      </c>
      <c r="L957" t="s">
        <v>3112</v>
      </c>
      <c r="M957" t="s">
        <v>4240</v>
      </c>
    </row>
    <row r="958" spans="1:13">
      <c r="A958" t="s">
        <v>5239</v>
      </c>
      <c r="B958" t="str">
        <f t="shared" si="28"/>
        <v>min03-P15</v>
      </c>
      <c r="C958" t="str">
        <f t="shared" si="29"/>
        <v>min03-P15-R7_UNION TEMPORAL COINPA</v>
      </c>
      <c r="D958" s="27" t="s">
        <v>3576</v>
      </c>
      <c r="E958" t="s">
        <v>3090</v>
      </c>
      <c r="F958" t="s">
        <v>190</v>
      </c>
      <c r="G958" s="58">
        <v>36173.6973</v>
      </c>
      <c r="H958" s="114">
        <v>1</v>
      </c>
      <c r="I958">
        <v>3001</v>
      </c>
      <c r="J958">
        <v>10000</v>
      </c>
      <c r="K958" t="s">
        <v>3117</v>
      </c>
      <c r="L958" t="s">
        <v>3112</v>
      </c>
      <c r="M958" t="s">
        <v>4240</v>
      </c>
    </row>
    <row r="959" spans="1:13">
      <c r="A959" t="s">
        <v>5240</v>
      </c>
      <c r="B959" t="str">
        <f t="shared" si="28"/>
        <v>min03-P15</v>
      </c>
      <c r="C959" t="str">
        <f t="shared" si="29"/>
        <v>min03-P15-R7_UNION TEMPORAL COINPA</v>
      </c>
      <c r="D959" s="27" t="s">
        <v>3576</v>
      </c>
      <c r="E959" t="s">
        <v>3090</v>
      </c>
      <c r="F959" t="s">
        <v>190</v>
      </c>
      <c r="G959" s="58">
        <v>35812.741499999996</v>
      </c>
      <c r="H959" s="114">
        <v>1</v>
      </c>
      <c r="I959">
        <v>10001</v>
      </c>
      <c r="J959">
        <v>999999</v>
      </c>
      <c r="K959" t="s">
        <v>3117</v>
      </c>
      <c r="L959" t="s">
        <v>3112</v>
      </c>
      <c r="M959" t="s">
        <v>4240</v>
      </c>
    </row>
    <row r="960" spans="1:13">
      <c r="A960" t="s">
        <v>5241</v>
      </c>
      <c r="B960" t="str">
        <f t="shared" si="28"/>
        <v>min03-P15</v>
      </c>
      <c r="C960" t="str">
        <f t="shared" si="29"/>
        <v>min03-P15-R7_UNIÓN TEMPORAL OP-INTENDENCIA</v>
      </c>
      <c r="D960" s="27" t="s">
        <v>3576</v>
      </c>
      <c r="E960" t="s">
        <v>4172</v>
      </c>
      <c r="F960" t="s">
        <v>190</v>
      </c>
      <c r="G960" s="58">
        <v>43099.199999999997</v>
      </c>
      <c r="H960" s="114">
        <v>1</v>
      </c>
      <c r="I960">
        <v>1</v>
      </c>
      <c r="J960">
        <v>3000</v>
      </c>
      <c r="K960" t="s">
        <v>3117</v>
      </c>
      <c r="L960" t="s">
        <v>3112</v>
      </c>
      <c r="M960" t="s">
        <v>4240</v>
      </c>
    </row>
    <row r="961" spans="1:13">
      <c r="A961" t="s">
        <v>5242</v>
      </c>
      <c r="B961" t="str">
        <f t="shared" si="28"/>
        <v>min03-P15</v>
      </c>
      <c r="C961" t="str">
        <f t="shared" si="29"/>
        <v>min03-P15-R7_UNIÓN TEMPORAL OP-INTENDENCIA</v>
      </c>
      <c r="D961" s="27" t="s">
        <v>3576</v>
      </c>
      <c r="E961" t="s">
        <v>4172</v>
      </c>
      <c r="F961" t="s">
        <v>190</v>
      </c>
      <c r="G961" s="58">
        <v>41752.35</v>
      </c>
      <c r="H961" s="114">
        <v>1</v>
      </c>
      <c r="I961">
        <v>3001</v>
      </c>
      <c r="J961">
        <v>10000</v>
      </c>
      <c r="K961" t="s">
        <v>3117</v>
      </c>
      <c r="L961" t="s">
        <v>3112</v>
      </c>
      <c r="M961" t="s">
        <v>4240</v>
      </c>
    </row>
    <row r="962" spans="1:13">
      <c r="A962" t="s">
        <v>5243</v>
      </c>
      <c r="B962" t="str">
        <f t="shared" si="28"/>
        <v>min03-P15</v>
      </c>
      <c r="C962" t="str">
        <f t="shared" si="29"/>
        <v>min03-P15-R7_UNIÓN TEMPORAL OP-INTENDENCIA</v>
      </c>
      <c r="D962" s="27" t="s">
        <v>3576</v>
      </c>
      <c r="E962" t="s">
        <v>4172</v>
      </c>
      <c r="F962" t="s">
        <v>190</v>
      </c>
      <c r="G962" s="58">
        <v>40405.5</v>
      </c>
      <c r="H962" s="114">
        <v>1</v>
      </c>
      <c r="I962">
        <v>10001</v>
      </c>
      <c r="J962">
        <v>999999</v>
      </c>
      <c r="K962" t="s">
        <v>3117</v>
      </c>
      <c r="L962" t="s">
        <v>3112</v>
      </c>
      <c r="M962" t="s">
        <v>4240</v>
      </c>
    </row>
    <row r="963" spans="1:13">
      <c r="A963" t="s">
        <v>5244</v>
      </c>
      <c r="B963" t="str">
        <f t="shared" ref="B963:B1026" si="30">+LEFT(D963,LEN(D963)-3)</f>
        <v>min03-P15</v>
      </c>
      <c r="C963" t="str">
        <f t="shared" ref="C963:C1026" si="31">+D963&amp;"_"&amp;E963</f>
        <v>min03-P15-R7_CONSORCIO INTENDENCIA WARDERHA</v>
      </c>
      <c r="D963" s="27" t="s">
        <v>3576</v>
      </c>
      <c r="E963" t="s">
        <v>4187</v>
      </c>
      <c r="F963" t="s">
        <v>190</v>
      </c>
      <c r="G963" s="58">
        <v>40405.5</v>
      </c>
      <c r="H963" s="114">
        <v>1</v>
      </c>
      <c r="I963">
        <v>1</v>
      </c>
      <c r="J963">
        <v>3000</v>
      </c>
      <c r="K963" t="s">
        <v>3117</v>
      </c>
      <c r="L963" t="s">
        <v>3112</v>
      </c>
      <c r="M963" t="s">
        <v>4240</v>
      </c>
    </row>
    <row r="964" spans="1:13">
      <c r="A964" t="s">
        <v>5245</v>
      </c>
      <c r="B964" t="str">
        <f t="shared" si="30"/>
        <v>min03-P15</v>
      </c>
      <c r="C964" t="str">
        <f t="shared" si="31"/>
        <v>min03-P15-R7_CONSORCIO INTENDENCIA WARDERHA</v>
      </c>
      <c r="D964" s="27" t="s">
        <v>3576</v>
      </c>
      <c r="E964" t="s">
        <v>4187</v>
      </c>
      <c r="F964" t="s">
        <v>190</v>
      </c>
      <c r="G964" s="58">
        <v>36364.949999999997</v>
      </c>
      <c r="H964" s="114">
        <v>1</v>
      </c>
      <c r="I964">
        <v>3001</v>
      </c>
      <c r="J964">
        <v>10000</v>
      </c>
      <c r="K964" t="s">
        <v>3117</v>
      </c>
      <c r="L964" t="s">
        <v>3112</v>
      </c>
      <c r="M964" t="s">
        <v>4240</v>
      </c>
    </row>
    <row r="965" spans="1:13">
      <c r="A965" t="s">
        <v>5246</v>
      </c>
      <c r="B965" t="str">
        <f t="shared" si="30"/>
        <v>min03-P15</v>
      </c>
      <c r="C965" t="str">
        <f t="shared" si="31"/>
        <v>min03-P15-R7_CONSORCIO INTENDENCIA WARDERHA</v>
      </c>
      <c r="D965" s="27" t="s">
        <v>3576</v>
      </c>
      <c r="E965" t="s">
        <v>4187</v>
      </c>
      <c r="F965" t="s">
        <v>190</v>
      </c>
      <c r="G965" s="58">
        <v>35018.1</v>
      </c>
      <c r="H965" s="114">
        <v>1</v>
      </c>
      <c r="I965">
        <v>10001</v>
      </c>
      <c r="J965">
        <v>999999</v>
      </c>
      <c r="K965" t="s">
        <v>3117</v>
      </c>
      <c r="L965" t="s">
        <v>3112</v>
      </c>
      <c r="M965" t="s">
        <v>4240</v>
      </c>
    </row>
    <row r="966" spans="1:13">
      <c r="A966" t="s">
        <v>5247</v>
      </c>
      <c r="B966" t="str">
        <f t="shared" si="30"/>
        <v>min03-P15</v>
      </c>
      <c r="C966" t="str">
        <f t="shared" si="31"/>
        <v>min03-P15-R7_INDUCON SAS</v>
      </c>
      <c r="D966" s="27" t="s">
        <v>3576</v>
      </c>
      <c r="E966" t="s">
        <v>4188</v>
      </c>
      <c r="F966" t="s">
        <v>190</v>
      </c>
      <c r="G966" s="58">
        <v>78117.3</v>
      </c>
      <c r="H966" s="114">
        <v>1</v>
      </c>
      <c r="I966">
        <v>1</v>
      </c>
      <c r="J966">
        <v>3000</v>
      </c>
      <c r="K966" t="s">
        <v>3117</v>
      </c>
      <c r="L966" t="s">
        <v>3112</v>
      </c>
      <c r="M966" t="s">
        <v>4240</v>
      </c>
    </row>
    <row r="967" spans="1:13">
      <c r="A967" t="s">
        <v>5248</v>
      </c>
      <c r="B967" t="str">
        <f t="shared" si="30"/>
        <v>min03-P15</v>
      </c>
      <c r="C967" t="str">
        <f t="shared" si="31"/>
        <v>min03-P15-R7_INDUCON SAS</v>
      </c>
      <c r="D967" s="27" t="s">
        <v>3576</v>
      </c>
      <c r="E967" t="s">
        <v>4188</v>
      </c>
      <c r="F967" t="s">
        <v>190</v>
      </c>
      <c r="G967" s="58">
        <v>77578.559999999998</v>
      </c>
      <c r="H967" s="114">
        <v>1</v>
      </c>
      <c r="I967">
        <v>3001</v>
      </c>
      <c r="J967">
        <v>10000</v>
      </c>
      <c r="K967" t="s">
        <v>3117</v>
      </c>
      <c r="L967" t="s">
        <v>3112</v>
      </c>
      <c r="M967" t="s">
        <v>4240</v>
      </c>
    </row>
    <row r="968" spans="1:13">
      <c r="A968" t="s">
        <v>5249</v>
      </c>
      <c r="B968" t="str">
        <f t="shared" si="30"/>
        <v>min03-P15</v>
      </c>
      <c r="C968" t="str">
        <f t="shared" si="31"/>
        <v>min03-P15-R7_INDUCON SAS</v>
      </c>
      <c r="D968" s="27" t="s">
        <v>3576</v>
      </c>
      <c r="E968" t="s">
        <v>4188</v>
      </c>
      <c r="F968" t="s">
        <v>190</v>
      </c>
      <c r="G968" s="58">
        <v>76770.45</v>
      </c>
      <c r="H968" s="114">
        <v>1</v>
      </c>
      <c r="I968">
        <v>10001</v>
      </c>
      <c r="J968">
        <v>999999</v>
      </c>
      <c r="K968" t="s">
        <v>3117</v>
      </c>
      <c r="L968" t="s">
        <v>3112</v>
      </c>
      <c r="M968" t="s">
        <v>4240</v>
      </c>
    </row>
    <row r="969" spans="1:13">
      <c r="A969" t="s">
        <v>5250</v>
      </c>
      <c r="B969" t="str">
        <f t="shared" si="30"/>
        <v>min03-P15</v>
      </c>
      <c r="C969" t="str">
        <f t="shared" si="31"/>
        <v>min03-P15-R7_UTPRESENTE TEXTIL 2024</v>
      </c>
      <c r="D969" s="27" t="s">
        <v>3576</v>
      </c>
      <c r="E969" t="s">
        <v>4193</v>
      </c>
      <c r="F969" t="s">
        <v>190</v>
      </c>
      <c r="G969" s="58">
        <v>39866.76</v>
      </c>
      <c r="H969" s="114">
        <v>1</v>
      </c>
      <c r="I969">
        <v>1</v>
      </c>
      <c r="J969">
        <v>3000</v>
      </c>
      <c r="K969" t="s">
        <v>3117</v>
      </c>
      <c r="L969" t="s">
        <v>3112</v>
      </c>
      <c r="M969" t="s">
        <v>4240</v>
      </c>
    </row>
    <row r="970" spans="1:13">
      <c r="A970" t="s">
        <v>5251</v>
      </c>
      <c r="B970" t="str">
        <f t="shared" si="30"/>
        <v>min03-P15</v>
      </c>
      <c r="C970" t="str">
        <f t="shared" si="31"/>
        <v>min03-P15-R7_UTPRESENTE TEXTIL 2024</v>
      </c>
      <c r="D970" s="27" t="s">
        <v>3576</v>
      </c>
      <c r="E970" t="s">
        <v>4193</v>
      </c>
      <c r="F970" t="s">
        <v>190</v>
      </c>
      <c r="G970" s="58">
        <v>39597.39</v>
      </c>
      <c r="H970" s="114">
        <v>1</v>
      </c>
      <c r="I970">
        <v>3001</v>
      </c>
      <c r="J970">
        <v>10000</v>
      </c>
      <c r="K970" t="s">
        <v>3117</v>
      </c>
      <c r="L970" t="s">
        <v>3112</v>
      </c>
      <c r="M970" t="s">
        <v>4240</v>
      </c>
    </row>
    <row r="971" spans="1:13">
      <c r="A971" t="s">
        <v>5252</v>
      </c>
      <c r="B971" t="str">
        <f t="shared" si="30"/>
        <v>min03-P15</v>
      </c>
      <c r="C971" t="str">
        <f t="shared" si="31"/>
        <v>min03-P15-R7_UTPRESENTE TEXTIL 2024</v>
      </c>
      <c r="D971" s="27" t="s">
        <v>3576</v>
      </c>
      <c r="E971" t="s">
        <v>4193</v>
      </c>
      <c r="F971" t="s">
        <v>190</v>
      </c>
      <c r="G971" s="58">
        <v>39328.020000000004</v>
      </c>
      <c r="H971" s="114">
        <v>1</v>
      </c>
      <c r="I971">
        <v>10001</v>
      </c>
      <c r="J971">
        <v>999999</v>
      </c>
      <c r="K971" t="s">
        <v>3117</v>
      </c>
      <c r="L971" t="s">
        <v>3112</v>
      </c>
      <c r="M971" t="s">
        <v>4240</v>
      </c>
    </row>
    <row r="972" spans="1:13">
      <c r="A972" t="s">
        <v>5253</v>
      </c>
      <c r="B972" t="str">
        <f t="shared" si="30"/>
        <v>min03-P15</v>
      </c>
      <c r="C972" t="str">
        <f t="shared" si="31"/>
        <v>min03-P15-R7_BOSTONIA SAS</v>
      </c>
      <c r="D972" s="27" t="s">
        <v>3576</v>
      </c>
      <c r="E972" t="s">
        <v>3093</v>
      </c>
      <c r="F972" t="s">
        <v>190</v>
      </c>
      <c r="G972" s="58">
        <v>20202.75</v>
      </c>
      <c r="H972" s="114">
        <v>1</v>
      </c>
      <c r="I972">
        <v>1</v>
      </c>
      <c r="J972">
        <v>3000</v>
      </c>
      <c r="K972" t="s">
        <v>3117</v>
      </c>
      <c r="L972" t="s">
        <v>3112</v>
      </c>
      <c r="M972" t="s">
        <v>4240</v>
      </c>
    </row>
    <row r="973" spans="1:13">
      <c r="A973" t="s">
        <v>5254</v>
      </c>
      <c r="B973" t="str">
        <f t="shared" si="30"/>
        <v>min03-P15</v>
      </c>
      <c r="C973" t="str">
        <f t="shared" si="31"/>
        <v>min03-P15-R7_BOSTONIA SAS</v>
      </c>
      <c r="D973" s="27" t="s">
        <v>3576</v>
      </c>
      <c r="E973" t="s">
        <v>3093</v>
      </c>
      <c r="F973" t="s">
        <v>190</v>
      </c>
      <c r="G973" s="58">
        <v>19596.6675</v>
      </c>
      <c r="H973" s="114">
        <v>1</v>
      </c>
      <c r="I973">
        <v>3001</v>
      </c>
      <c r="J973">
        <v>10000</v>
      </c>
      <c r="K973" t="s">
        <v>3117</v>
      </c>
      <c r="L973" t="s">
        <v>3112</v>
      </c>
      <c r="M973" t="s">
        <v>4240</v>
      </c>
    </row>
    <row r="974" spans="1:13">
      <c r="A974" t="s">
        <v>5255</v>
      </c>
      <c r="B974" t="str">
        <f t="shared" si="30"/>
        <v>min03-P15</v>
      </c>
      <c r="C974" t="str">
        <f t="shared" si="31"/>
        <v>min03-P15-R7_BOSTONIA SAS</v>
      </c>
      <c r="D974" s="27" t="s">
        <v>3576</v>
      </c>
      <c r="E974" t="s">
        <v>3093</v>
      </c>
      <c r="F974" t="s">
        <v>190</v>
      </c>
      <c r="G974" s="58">
        <v>19008.09405</v>
      </c>
      <c r="H974" s="114">
        <v>1</v>
      </c>
      <c r="I974">
        <v>10001</v>
      </c>
      <c r="J974">
        <v>999999</v>
      </c>
      <c r="K974" t="s">
        <v>3117</v>
      </c>
      <c r="L974" t="s">
        <v>3112</v>
      </c>
      <c r="M974" t="s">
        <v>4240</v>
      </c>
    </row>
    <row r="975" spans="1:13">
      <c r="A975" t="s">
        <v>5256</v>
      </c>
      <c r="B975" t="str">
        <f t="shared" si="30"/>
        <v>min03-P15</v>
      </c>
      <c r="C975" t="str">
        <f t="shared" si="31"/>
        <v>min03-P15-R7_UT SOLUCIONES ANC</v>
      </c>
      <c r="D975" s="27" t="s">
        <v>3576</v>
      </c>
      <c r="E975" t="s">
        <v>3091</v>
      </c>
      <c r="F975" t="s">
        <v>190</v>
      </c>
      <c r="G975" s="58">
        <v>60608.25</v>
      </c>
      <c r="H975" s="114">
        <v>1</v>
      </c>
      <c r="I975">
        <v>1</v>
      </c>
      <c r="J975">
        <v>3000</v>
      </c>
      <c r="K975" t="s">
        <v>3117</v>
      </c>
      <c r="L975" t="s">
        <v>3112</v>
      </c>
      <c r="M975" t="s">
        <v>4240</v>
      </c>
    </row>
    <row r="976" spans="1:13">
      <c r="A976" t="s">
        <v>5257</v>
      </c>
      <c r="B976" t="str">
        <f t="shared" si="30"/>
        <v>min03-P15</v>
      </c>
      <c r="C976" t="str">
        <f t="shared" si="31"/>
        <v>min03-P15-R7_UT SOLUCIONES ANC</v>
      </c>
      <c r="D976" s="27" t="s">
        <v>3576</v>
      </c>
      <c r="E976" t="s">
        <v>3091</v>
      </c>
      <c r="F976" t="s">
        <v>190</v>
      </c>
      <c r="G976" s="58">
        <v>59261.4</v>
      </c>
      <c r="H976" s="114">
        <v>1</v>
      </c>
      <c r="I976">
        <v>3001</v>
      </c>
      <c r="J976">
        <v>10000</v>
      </c>
      <c r="K976" t="s">
        <v>3117</v>
      </c>
      <c r="L976" t="s">
        <v>3112</v>
      </c>
      <c r="M976" t="s">
        <v>4240</v>
      </c>
    </row>
    <row r="977" spans="1:13">
      <c r="A977" t="s">
        <v>5258</v>
      </c>
      <c r="B977" t="str">
        <f t="shared" si="30"/>
        <v>min03-P15</v>
      </c>
      <c r="C977" t="str">
        <f t="shared" si="31"/>
        <v>min03-P15-R7_UT SOLUCIONES ANC</v>
      </c>
      <c r="D977" s="27" t="s">
        <v>3576</v>
      </c>
      <c r="E977" t="s">
        <v>3091</v>
      </c>
      <c r="F977" t="s">
        <v>190</v>
      </c>
      <c r="G977" s="58">
        <v>57914.55</v>
      </c>
      <c r="H977" s="114">
        <v>1</v>
      </c>
      <c r="I977">
        <v>10001</v>
      </c>
      <c r="J977">
        <v>999999</v>
      </c>
      <c r="K977" t="s">
        <v>3117</v>
      </c>
      <c r="L977" t="s">
        <v>3112</v>
      </c>
      <c r="M977" t="s">
        <v>4240</v>
      </c>
    </row>
    <row r="978" spans="1:13">
      <c r="A978" t="s">
        <v>5259</v>
      </c>
      <c r="B978" t="str">
        <f t="shared" si="30"/>
        <v>min03-P15</v>
      </c>
      <c r="C978" t="str">
        <f t="shared" si="31"/>
        <v>min03-P15-R7_UT ALTEX+</v>
      </c>
      <c r="D978" s="27" t="s">
        <v>3576</v>
      </c>
      <c r="E978" t="s">
        <v>3094</v>
      </c>
      <c r="F978" t="s">
        <v>190</v>
      </c>
      <c r="G978" s="58">
        <v>20876.174999999999</v>
      </c>
      <c r="H978" s="114">
        <v>1</v>
      </c>
      <c r="I978">
        <v>1</v>
      </c>
      <c r="J978">
        <v>3000</v>
      </c>
      <c r="K978" t="s">
        <v>3117</v>
      </c>
      <c r="L978" t="s">
        <v>3112</v>
      </c>
      <c r="M978" t="s">
        <v>4240</v>
      </c>
    </row>
    <row r="979" spans="1:13">
      <c r="A979" t="s">
        <v>5260</v>
      </c>
      <c r="B979" t="str">
        <f t="shared" si="30"/>
        <v>min03-P15</v>
      </c>
      <c r="C979" t="str">
        <f t="shared" si="31"/>
        <v>min03-P15-R7_UT ALTEX+</v>
      </c>
      <c r="D979" s="27" t="s">
        <v>3576</v>
      </c>
      <c r="E979" t="s">
        <v>3094</v>
      </c>
      <c r="F979" t="s">
        <v>190</v>
      </c>
      <c r="G979" s="58">
        <v>20000.7225</v>
      </c>
      <c r="H979" s="114">
        <v>1</v>
      </c>
      <c r="I979">
        <v>3001</v>
      </c>
      <c r="J979">
        <v>10000</v>
      </c>
      <c r="K979" t="s">
        <v>3117</v>
      </c>
      <c r="L979" t="s">
        <v>3112</v>
      </c>
      <c r="M979" t="s">
        <v>4240</v>
      </c>
    </row>
    <row r="980" spans="1:13">
      <c r="A980" t="s">
        <v>5261</v>
      </c>
      <c r="B980" t="str">
        <f t="shared" si="30"/>
        <v>min03-P15</v>
      </c>
      <c r="C980" t="str">
        <f t="shared" si="31"/>
        <v>min03-P15-R7_UT ALTEX+</v>
      </c>
      <c r="D980" s="27" t="s">
        <v>3576</v>
      </c>
      <c r="E980" t="s">
        <v>3094</v>
      </c>
      <c r="F980" t="s">
        <v>190</v>
      </c>
      <c r="G980" s="58">
        <v>18855.900000000001</v>
      </c>
      <c r="H980" s="114">
        <v>1</v>
      </c>
      <c r="I980">
        <v>10001</v>
      </c>
      <c r="J980">
        <v>999999</v>
      </c>
      <c r="K980" t="s">
        <v>3117</v>
      </c>
      <c r="L980" t="s">
        <v>3112</v>
      </c>
      <c r="M980" t="s">
        <v>4240</v>
      </c>
    </row>
    <row r="981" spans="1:13">
      <c r="A981" t="s">
        <v>5262</v>
      </c>
      <c r="B981" t="str">
        <f t="shared" si="30"/>
        <v>min03-P15</v>
      </c>
      <c r="C981" t="str">
        <f t="shared" si="31"/>
        <v>min03-P15-R7_UT M&amp;M 2024</v>
      </c>
      <c r="D981" s="27" t="s">
        <v>3576</v>
      </c>
      <c r="E981" t="s">
        <v>3100</v>
      </c>
      <c r="F981" t="s">
        <v>190</v>
      </c>
      <c r="G981" s="58">
        <v>43099.199999999997</v>
      </c>
      <c r="H981" s="114">
        <v>1</v>
      </c>
      <c r="I981">
        <v>1</v>
      </c>
      <c r="J981">
        <v>3000</v>
      </c>
      <c r="K981" t="s">
        <v>3117</v>
      </c>
      <c r="L981" t="s">
        <v>3112</v>
      </c>
      <c r="M981" t="s">
        <v>4240</v>
      </c>
    </row>
    <row r="982" spans="1:13">
      <c r="A982" t="s">
        <v>5263</v>
      </c>
      <c r="B982" t="str">
        <f t="shared" si="30"/>
        <v>min03-P15</v>
      </c>
      <c r="C982" t="str">
        <f t="shared" si="31"/>
        <v>min03-P15-R7_UT M&amp;M 2024</v>
      </c>
      <c r="D982" s="27" t="s">
        <v>3576</v>
      </c>
      <c r="E982" t="s">
        <v>3100</v>
      </c>
      <c r="F982" t="s">
        <v>190</v>
      </c>
      <c r="G982" s="58">
        <v>41887.035000000003</v>
      </c>
      <c r="H982" s="114">
        <v>1</v>
      </c>
      <c r="I982">
        <v>3001</v>
      </c>
      <c r="J982">
        <v>10000</v>
      </c>
      <c r="K982" t="s">
        <v>3117</v>
      </c>
      <c r="L982" t="s">
        <v>3112</v>
      </c>
      <c r="M982" t="s">
        <v>4240</v>
      </c>
    </row>
    <row r="983" spans="1:13">
      <c r="A983" t="s">
        <v>5264</v>
      </c>
      <c r="B983" t="str">
        <f t="shared" si="30"/>
        <v>min03-P15</v>
      </c>
      <c r="C983" t="str">
        <f t="shared" si="31"/>
        <v>min03-P15-R7_UT M&amp;M 2024</v>
      </c>
      <c r="D983" s="27" t="s">
        <v>3576</v>
      </c>
      <c r="E983" t="s">
        <v>3100</v>
      </c>
      <c r="F983" t="s">
        <v>190</v>
      </c>
      <c r="G983" s="58">
        <v>40136.129999999997</v>
      </c>
      <c r="H983" s="114">
        <v>1</v>
      </c>
      <c r="I983">
        <v>10001</v>
      </c>
      <c r="J983">
        <v>999999</v>
      </c>
      <c r="K983" t="s">
        <v>3117</v>
      </c>
      <c r="L983" t="s">
        <v>3112</v>
      </c>
      <c r="M983" t="s">
        <v>4240</v>
      </c>
    </row>
    <row r="984" spans="1:13">
      <c r="A984" t="s">
        <v>5265</v>
      </c>
      <c r="B984" t="str">
        <f t="shared" si="30"/>
        <v>min03-P15</v>
      </c>
      <c r="C984" t="str">
        <f t="shared" si="31"/>
        <v>min03-P15-R7_MILITARY INDUSTRIES SAS</v>
      </c>
      <c r="D984" s="27" t="s">
        <v>3576</v>
      </c>
      <c r="E984" t="s">
        <v>1852</v>
      </c>
      <c r="F984" t="s">
        <v>190</v>
      </c>
      <c r="G984" s="58">
        <v>24243.3</v>
      </c>
      <c r="H984" s="114">
        <v>1</v>
      </c>
      <c r="I984">
        <v>1</v>
      </c>
      <c r="J984">
        <v>3000</v>
      </c>
      <c r="K984" t="s">
        <v>3117</v>
      </c>
      <c r="L984" t="s">
        <v>3112</v>
      </c>
      <c r="M984" t="s">
        <v>4240</v>
      </c>
    </row>
    <row r="985" spans="1:13">
      <c r="A985" t="s">
        <v>5266</v>
      </c>
      <c r="B985" t="str">
        <f t="shared" si="30"/>
        <v>min03-P15</v>
      </c>
      <c r="C985" t="str">
        <f t="shared" si="31"/>
        <v>min03-P15-R7_MILITARY INDUSTRIES SAS</v>
      </c>
      <c r="D985" s="27" t="s">
        <v>3576</v>
      </c>
      <c r="E985" t="s">
        <v>1852</v>
      </c>
      <c r="F985" t="s">
        <v>190</v>
      </c>
      <c r="G985" s="58">
        <v>23569.875</v>
      </c>
      <c r="H985" s="114">
        <v>1</v>
      </c>
      <c r="I985">
        <v>3001</v>
      </c>
      <c r="J985">
        <v>10000</v>
      </c>
      <c r="K985" t="s">
        <v>3117</v>
      </c>
      <c r="L985" t="s">
        <v>3112</v>
      </c>
      <c r="M985" t="s">
        <v>4240</v>
      </c>
    </row>
    <row r="986" spans="1:13">
      <c r="A986" t="s">
        <v>5267</v>
      </c>
      <c r="B986" t="str">
        <f t="shared" si="30"/>
        <v>min03-P15</v>
      </c>
      <c r="C986" t="str">
        <f t="shared" si="31"/>
        <v>min03-P15-R7_MILITARY INDUSTRIES SAS</v>
      </c>
      <c r="D986" s="27" t="s">
        <v>3576</v>
      </c>
      <c r="E986" t="s">
        <v>1852</v>
      </c>
      <c r="F986" t="s">
        <v>190</v>
      </c>
      <c r="G986" s="58">
        <v>22896.45</v>
      </c>
      <c r="H986" s="114">
        <v>1</v>
      </c>
      <c r="I986">
        <v>10001</v>
      </c>
      <c r="J986">
        <v>999999</v>
      </c>
      <c r="K986" t="s">
        <v>3117</v>
      </c>
      <c r="L986" t="s">
        <v>3112</v>
      </c>
      <c r="M986" t="s">
        <v>4240</v>
      </c>
    </row>
    <row r="987" spans="1:13">
      <c r="A987" t="s">
        <v>5268</v>
      </c>
      <c r="B987" t="str">
        <f t="shared" si="30"/>
        <v>min03-P15</v>
      </c>
      <c r="C987" t="str">
        <f t="shared" si="31"/>
        <v>min03-P15-R7_INVERSIONES SARHEM DE COLOMBIA S.A.S.</v>
      </c>
      <c r="D987" s="27" t="s">
        <v>3576</v>
      </c>
      <c r="E987" t="s">
        <v>4168</v>
      </c>
      <c r="F987" t="s">
        <v>190</v>
      </c>
      <c r="G987" s="58">
        <v>29630.7</v>
      </c>
      <c r="H987" s="114">
        <v>1</v>
      </c>
      <c r="I987">
        <v>1</v>
      </c>
      <c r="J987">
        <v>3000</v>
      </c>
      <c r="K987" t="s">
        <v>3117</v>
      </c>
      <c r="L987" t="s">
        <v>3112</v>
      </c>
      <c r="M987" t="s">
        <v>4240</v>
      </c>
    </row>
    <row r="988" spans="1:13">
      <c r="A988" t="s">
        <v>5269</v>
      </c>
      <c r="B988" t="str">
        <f t="shared" si="30"/>
        <v>min03-P15</v>
      </c>
      <c r="C988" t="str">
        <f t="shared" si="31"/>
        <v>min03-P15-R7_INVERSIONES SARHEM DE COLOMBIA S.A.S.</v>
      </c>
      <c r="D988" s="27" t="s">
        <v>3576</v>
      </c>
      <c r="E988" t="s">
        <v>4168</v>
      </c>
      <c r="F988" t="s">
        <v>190</v>
      </c>
      <c r="G988" s="58">
        <v>26937</v>
      </c>
      <c r="H988" s="114">
        <v>1</v>
      </c>
      <c r="I988">
        <v>3001</v>
      </c>
      <c r="J988">
        <v>10000</v>
      </c>
      <c r="K988" t="s">
        <v>3117</v>
      </c>
      <c r="L988" t="s">
        <v>3112</v>
      </c>
      <c r="M988" t="s">
        <v>4240</v>
      </c>
    </row>
    <row r="989" spans="1:13">
      <c r="A989" t="s">
        <v>5270</v>
      </c>
      <c r="B989" t="str">
        <f t="shared" si="30"/>
        <v>min03-P15</v>
      </c>
      <c r="C989" t="str">
        <f t="shared" si="31"/>
        <v>min03-P15-R7_INVERSIONES SARHEM DE COLOMBIA S.A.S.</v>
      </c>
      <c r="D989" s="27" t="s">
        <v>3576</v>
      </c>
      <c r="E989" t="s">
        <v>4168</v>
      </c>
      <c r="F989" t="s">
        <v>190</v>
      </c>
      <c r="G989" s="58">
        <v>24243.3</v>
      </c>
      <c r="H989" s="114">
        <v>1</v>
      </c>
      <c r="I989">
        <v>10001</v>
      </c>
      <c r="J989">
        <v>999999</v>
      </c>
      <c r="K989" t="s">
        <v>3117</v>
      </c>
      <c r="L989" t="s">
        <v>3112</v>
      </c>
      <c r="M989" t="s">
        <v>4240</v>
      </c>
    </row>
    <row r="990" spans="1:13">
      <c r="A990" t="s">
        <v>5271</v>
      </c>
      <c r="B990" t="str">
        <f t="shared" si="30"/>
        <v>min03-P16</v>
      </c>
      <c r="C990" t="str">
        <f t="shared" si="31"/>
        <v>min03-P16-R1_YUBARTA S.A.S.</v>
      </c>
      <c r="D990" s="27" t="s">
        <v>3577</v>
      </c>
      <c r="E990" t="s">
        <v>4162</v>
      </c>
      <c r="F990" t="s">
        <v>190</v>
      </c>
      <c r="G990" s="58">
        <v>39058.65</v>
      </c>
      <c r="H990" s="114">
        <v>1</v>
      </c>
      <c r="I990">
        <v>1</v>
      </c>
      <c r="J990">
        <v>3000</v>
      </c>
      <c r="K990" t="s">
        <v>3117</v>
      </c>
      <c r="L990" t="s">
        <v>3108</v>
      </c>
      <c r="M990" t="s">
        <v>4241</v>
      </c>
    </row>
    <row r="991" spans="1:13">
      <c r="A991" t="s">
        <v>5272</v>
      </c>
      <c r="B991" t="str">
        <f t="shared" si="30"/>
        <v>min03-P16</v>
      </c>
      <c r="C991" t="str">
        <f t="shared" si="31"/>
        <v>min03-P16-R1_YUBARTA S.A.S.</v>
      </c>
      <c r="D991" s="27" t="s">
        <v>3577</v>
      </c>
      <c r="E991" t="s">
        <v>4162</v>
      </c>
      <c r="F991" t="s">
        <v>190</v>
      </c>
      <c r="G991" s="58">
        <v>39058.65</v>
      </c>
      <c r="H991" s="114">
        <v>1</v>
      </c>
      <c r="I991">
        <v>3001</v>
      </c>
      <c r="J991">
        <v>10000</v>
      </c>
      <c r="K991" t="s">
        <v>3117</v>
      </c>
      <c r="L991" t="s">
        <v>3108</v>
      </c>
      <c r="M991" t="s">
        <v>4241</v>
      </c>
    </row>
    <row r="992" spans="1:13">
      <c r="A992" t="s">
        <v>5273</v>
      </c>
      <c r="B992" t="str">
        <f t="shared" si="30"/>
        <v>min03-P16</v>
      </c>
      <c r="C992" t="str">
        <f t="shared" si="31"/>
        <v>min03-P16-R1_YUBARTA S.A.S.</v>
      </c>
      <c r="D992" s="27" t="s">
        <v>3577</v>
      </c>
      <c r="E992" t="s">
        <v>4162</v>
      </c>
      <c r="F992" t="s">
        <v>190</v>
      </c>
      <c r="G992" s="58">
        <v>39058.65</v>
      </c>
      <c r="H992" s="114">
        <v>1</v>
      </c>
      <c r="I992">
        <v>10001</v>
      </c>
      <c r="J992">
        <v>999999</v>
      </c>
      <c r="K992" t="s">
        <v>3117</v>
      </c>
      <c r="L992" t="s">
        <v>3108</v>
      </c>
      <c r="M992" t="s">
        <v>4241</v>
      </c>
    </row>
    <row r="993" spans="1:13">
      <c r="A993" t="s">
        <v>5274</v>
      </c>
      <c r="B993" t="str">
        <f t="shared" si="30"/>
        <v>min03-P16</v>
      </c>
      <c r="C993" t="str">
        <f t="shared" si="31"/>
        <v>min03-P16-R5_YUBARTA S.A.S.</v>
      </c>
      <c r="D993" s="27" t="s">
        <v>3578</v>
      </c>
      <c r="E993" t="s">
        <v>4162</v>
      </c>
      <c r="F993" t="s">
        <v>190</v>
      </c>
      <c r="G993" s="58">
        <v>39058.65</v>
      </c>
      <c r="H993" s="114">
        <v>1</v>
      </c>
      <c r="I993">
        <v>1</v>
      </c>
      <c r="J993">
        <v>3000</v>
      </c>
      <c r="K993" t="s">
        <v>3117</v>
      </c>
      <c r="L993" t="s">
        <v>3110</v>
      </c>
      <c r="M993" t="s">
        <v>4241</v>
      </c>
    </row>
    <row r="994" spans="1:13">
      <c r="A994" t="s">
        <v>5275</v>
      </c>
      <c r="B994" t="str">
        <f t="shared" si="30"/>
        <v>min03-P16</v>
      </c>
      <c r="C994" t="str">
        <f t="shared" si="31"/>
        <v>min03-P16-R5_YUBARTA S.A.S.</v>
      </c>
      <c r="D994" s="27" t="s">
        <v>3578</v>
      </c>
      <c r="E994" t="s">
        <v>4162</v>
      </c>
      <c r="F994" t="s">
        <v>190</v>
      </c>
      <c r="G994" s="58">
        <v>39058.65</v>
      </c>
      <c r="H994" s="114">
        <v>1</v>
      </c>
      <c r="I994">
        <v>3001</v>
      </c>
      <c r="J994">
        <v>10000</v>
      </c>
      <c r="K994" t="s">
        <v>3117</v>
      </c>
      <c r="L994" t="s">
        <v>3110</v>
      </c>
      <c r="M994" t="s">
        <v>4241</v>
      </c>
    </row>
    <row r="995" spans="1:13">
      <c r="A995" t="s">
        <v>5276</v>
      </c>
      <c r="B995" t="str">
        <f t="shared" si="30"/>
        <v>min03-P16</v>
      </c>
      <c r="C995" t="str">
        <f t="shared" si="31"/>
        <v>min03-P16-R5_YUBARTA S.A.S.</v>
      </c>
      <c r="D995" s="27" t="s">
        <v>3578</v>
      </c>
      <c r="E995" t="s">
        <v>4162</v>
      </c>
      <c r="F995" t="s">
        <v>190</v>
      </c>
      <c r="G995" s="58">
        <v>39058.65</v>
      </c>
      <c r="H995" s="114">
        <v>1</v>
      </c>
      <c r="I995">
        <v>10001</v>
      </c>
      <c r="J995">
        <v>999999</v>
      </c>
      <c r="K995" t="s">
        <v>3117</v>
      </c>
      <c r="L995" t="s">
        <v>3110</v>
      </c>
      <c r="M995" t="s">
        <v>4241</v>
      </c>
    </row>
    <row r="996" spans="1:13">
      <c r="A996" t="s">
        <v>5277</v>
      </c>
      <c r="B996" t="str">
        <f t="shared" si="30"/>
        <v>min03-P16</v>
      </c>
      <c r="C996" t="str">
        <f t="shared" si="31"/>
        <v>min03-P16-R6_ML SUMINISTROS Y SOLUCIONES SAS</v>
      </c>
      <c r="D996" s="27" t="s">
        <v>3579</v>
      </c>
      <c r="E996" t="s">
        <v>4170</v>
      </c>
      <c r="F996" t="s">
        <v>190</v>
      </c>
      <c r="G996" s="58">
        <v>25823.155050000001</v>
      </c>
      <c r="H996" s="114">
        <v>1</v>
      </c>
      <c r="I996">
        <v>1</v>
      </c>
      <c r="J996">
        <v>3000</v>
      </c>
      <c r="K996" t="s">
        <v>3117</v>
      </c>
      <c r="L996" t="s">
        <v>3111</v>
      </c>
      <c r="M996" t="s">
        <v>4241</v>
      </c>
    </row>
    <row r="997" spans="1:13">
      <c r="A997" t="s">
        <v>5278</v>
      </c>
      <c r="B997" t="str">
        <f t="shared" si="30"/>
        <v>min03-P16</v>
      </c>
      <c r="C997" t="str">
        <f t="shared" si="31"/>
        <v>min03-P16-R6_ML SUMINISTROS Y SOLUCIONES SAS</v>
      </c>
      <c r="D997" s="27" t="s">
        <v>3579</v>
      </c>
      <c r="E997" t="s">
        <v>4170</v>
      </c>
      <c r="F997" t="s">
        <v>190</v>
      </c>
      <c r="G997" s="58">
        <v>25564.559849999998</v>
      </c>
      <c r="H997" s="114">
        <v>1</v>
      </c>
      <c r="I997">
        <v>3001</v>
      </c>
      <c r="J997">
        <v>10000</v>
      </c>
      <c r="K997" t="s">
        <v>3117</v>
      </c>
      <c r="L997" t="s">
        <v>3111</v>
      </c>
      <c r="M997" t="s">
        <v>4241</v>
      </c>
    </row>
    <row r="998" spans="1:13">
      <c r="A998" t="s">
        <v>5279</v>
      </c>
      <c r="B998" t="str">
        <f t="shared" si="30"/>
        <v>min03-P16</v>
      </c>
      <c r="C998" t="str">
        <f t="shared" si="31"/>
        <v>min03-P16-R6_ML SUMINISTROS Y SOLUCIONES SAS</v>
      </c>
      <c r="D998" s="27" t="s">
        <v>3579</v>
      </c>
      <c r="E998" t="s">
        <v>4170</v>
      </c>
      <c r="F998" t="s">
        <v>190</v>
      </c>
      <c r="G998" s="58">
        <v>25308.658350000002</v>
      </c>
      <c r="H998" s="114">
        <v>1</v>
      </c>
      <c r="I998">
        <v>10001</v>
      </c>
      <c r="J998">
        <v>999999</v>
      </c>
      <c r="K998" t="s">
        <v>3117</v>
      </c>
      <c r="L998" t="s">
        <v>3111</v>
      </c>
      <c r="M998" t="s">
        <v>4241</v>
      </c>
    </row>
    <row r="999" spans="1:13">
      <c r="A999" t="s">
        <v>5280</v>
      </c>
      <c r="B999" t="str">
        <f t="shared" si="30"/>
        <v>min03-P16</v>
      </c>
      <c r="C999" t="str">
        <f t="shared" si="31"/>
        <v>min03-P16-R6_YUBARTA S.A.S.</v>
      </c>
      <c r="D999" s="27" t="s">
        <v>3579</v>
      </c>
      <c r="E999" t="s">
        <v>4162</v>
      </c>
      <c r="F999" t="s">
        <v>190</v>
      </c>
      <c r="G999" s="58">
        <v>39058.65</v>
      </c>
      <c r="H999" s="114">
        <v>1</v>
      </c>
      <c r="I999">
        <v>1</v>
      </c>
      <c r="J999">
        <v>3000</v>
      </c>
      <c r="K999" t="s">
        <v>3117</v>
      </c>
      <c r="L999" t="s">
        <v>3111</v>
      </c>
      <c r="M999" t="s">
        <v>4241</v>
      </c>
    </row>
    <row r="1000" spans="1:13">
      <c r="A1000" t="s">
        <v>5281</v>
      </c>
      <c r="B1000" t="str">
        <f t="shared" si="30"/>
        <v>min03-P16</v>
      </c>
      <c r="C1000" t="str">
        <f t="shared" si="31"/>
        <v>min03-P16-R6_YUBARTA S.A.S.</v>
      </c>
      <c r="D1000" s="27" t="s">
        <v>3579</v>
      </c>
      <c r="E1000" t="s">
        <v>4162</v>
      </c>
      <c r="F1000" t="s">
        <v>190</v>
      </c>
      <c r="G1000" s="58">
        <v>39058.65</v>
      </c>
      <c r="H1000" s="114">
        <v>1</v>
      </c>
      <c r="I1000">
        <v>3001</v>
      </c>
      <c r="J1000">
        <v>10000</v>
      </c>
      <c r="K1000" t="s">
        <v>3117</v>
      </c>
      <c r="L1000" t="s">
        <v>3111</v>
      </c>
      <c r="M1000" t="s">
        <v>4241</v>
      </c>
    </row>
    <row r="1001" spans="1:13">
      <c r="A1001" t="s">
        <v>5282</v>
      </c>
      <c r="B1001" t="str">
        <f t="shared" si="30"/>
        <v>min03-P16</v>
      </c>
      <c r="C1001" t="str">
        <f t="shared" si="31"/>
        <v>min03-P16-R6_YUBARTA S.A.S.</v>
      </c>
      <c r="D1001" s="27" t="s">
        <v>3579</v>
      </c>
      <c r="E1001" t="s">
        <v>4162</v>
      </c>
      <c r="F1001" t="s">
        <v>190</v>
      </c>
      <c r="G1001" s="58">
        <v>39058.65</v>
      </c>
      <c r="H1001" s="114">
        <v>1</v>
      </c>
      <c r="I1001">
        <v>10001</v>
      </c>
      <c r="J1001">
        <v>999999</v>
      </c>
      <c r="K1001" t="s">
        <v>3117</v>
      </c>
      <c r="L1001" t="s">
        <v>3111</v>
      </c>
      <c r="M1001" t="s">
        <v>4241</v>
      </c>
    </row>
    <row r="1002" spans="1:13">
      <c r="A1002" t="s">
        <v>5283</v>
      </c>
      <c r="B1002" t="str">
        <f t="shared" si="30"/>
        <v>min03-P16</v>
      </c>
      <c r="C1002" t="str">
        <f t="shared" si="31"/>
        <v>min03-P16-R7_UNIÓN TEMPORAL MQCOL2024</v>
      </c>
      <c r="D1002" s="27" t="s">
        <v>3580</v>
      </c>
      <c r="E1002" t="s">
        <v>4195</v>
      </c>
      <c r="F1002" t="s">
        <v>190</v>
      </c>
      <c r="G1002" s="58">
        <v>22519.332000000002</v>
      </c>
      <c r="H1002" s="114">
        <v>1</v>
      </c>
      <c r="I1002">
        <v>1</v>
      </c>
      <c r="J1002">
        <v>3000</v>
      </c>
      <c r="K1002" t="s">
        <v>3117</v>
      </c>
      <c r="L1002" t="s">
        <v>3112</v>
      </c>
      <c r="M1002" t="s">
        <v>4241</v>
      </c>
    </row>
    <row r="1003" spans="1:13">
      <c r="A1003" t="s">
        <v>5284</v>
      </c>
      <c r="B1003" t="str">
        <f t="shared" si="30"/>
        <v>min03-P16</v>
      </c>
      <c r="C1003" t="str">
        <f t="shared" si="31"/>
        <v>min03-P16-R7_UNIÓN TEMPORAL MQCOL2024</v>
      </c>
      <c r="D1003" s="27" t="s">
        <v>3580</v>
      </c>
      <c r="E1003" t="s">
        <v>4195</v>
      </c>
      <c r="F1003" t="s">
        <v>190</v>
      </c>
      <c r="G1003" s="58">
        <v>22181.272649999999</v>
      </c>
      <c r="H1003" s="114">
        <v>1</v>
      </c>
      <c r="I1003">
        <v>3001</v>
      </c>
      <c r="J1003">
        <v>10000</v>
      </c>
      <c r="K1003" t="s">
        <v>3117</v>
      </c>
      <c r="L1003" t="s">
        <v>3112</v>
      </c>
      <c r="M1003" t="s">
        <v>4241</v>
      </c>
    </row>
    <row r="1004" spans="1:13">
      <c r="A1004" t="s">
        <v>5285</v>
      </c>
      <c r="B1004" t="str">
        <f t="shared" si="30"/>
        <v>min03-P16</v>
      </c>
      <c r="C1004" t="str">
        <f t="shared" si="31"/>
        <v>min03-P16-R7_UNIÓN TEMPORAL MQCOL2024</v>
      </c>
      <c r="D1004" s="27" t="s">
        <v>3580</v>
      </c>
      <c r="E1004" t="s">
        <v>4195</v>
      </c>
      <c r="F1004" t="s">
        <v>190</v>
      </c>
      <c r="G1004" s="58">
        <v>21843.213299999999</v>
      </c>
      <c r="H1004" s="114">
        <v>1</v>
      </c>
      <c r="I1004">
        <v>10001</v>
      </c>
      <c r="J1004">
        <v>999999</v>
      </c>
      <c r="K1004" t="s">
        <v>3117</v>
      </c>
      <c r="L1004" t="s">
        <v>3112</v>
      </c>
      <c r="M1004" t="s">
        <v>4241</v>
      </c>
    </row>
    <row r="1005" spans="1:13">
      <c r="A1005" t="s">
        <v>5286</v>
      </c>
      <c r="B1005" t="str">
        <f t="shared" si="30"/>
        <v>min03-P16</v>
      </c>
      <c r="C1005" t="str">
        <f t="shared" si="31"/>
        <v>min03-P16-R7_UNION TEMPORAL COINPA</v>
      </c>
      <c r="D1005" s="27" t="s">
        <v>3580</v>
      </c>
      <c r="E1005" t="s">
        <v>3090</v>
      </c>
      <c r="F1005" t="s">
        <v>190</v>
      </c>
      <c r="G1005" s="58">
        <v>33671.25</v>
      </c>
      <c r="H1005" s="114">
        <v>1</v>
      </c>
      <c r="I1005">
        <v>1</v>
      </c>
      <c r="J1005">
        <v>3000</v>
      </c>
      <c r="K1005" t="s">
        <v>3117</v>
      </c>
      <c r="L1005" t="s">
        <v>3112</v>
      </c>
      <c r="M1005" t="s">
        <v>4241</v>
      </c>
    </row>
    <row r="1006" spans="1:13">
      <c r="A1006" t="s">
        <v>5287</v>
      </c>
      <c r="B1006" t="str">
        <f t="shared" si="30"/>
        <v>min03-P16</v>
      </c>
      <c r="C1006" t="str">
        <f t="shared" si="31"/>
        <v>min03-P16-R7_UNION TEMPORAL COINPA</v>
      </c>
      <c r="D1006" s="27" t="s">
        <v>3580</v>
      </c>
      <c r="E1006" t="s">
        <v>3090</v>
      </c>
      <c r="F1006" t="s">
        <v>190</v>
      </c>
      <c r="G1006" s="58">
        <v>32324.400000000001</v>
      </c>
      <c r="H1006" s="114">
        <v>1</v>
      </c>
      <c r="I1006">
        <v>3001</v>
      </c>
      <c r="J1006">
        <v>10000</v>
      </c>
      <c r="K1006" t="s">
        <v>3117</v>
      </c>
      <c r="L1006" t="s">
        <v>3112</v>
      </c>
      <c r="M1006" t="s">
        <v>4241</v>
      </c>
    </row>
    <row r="1007" spans="1:13">
      <c r="A1007" t="s">
        <v>5288</v>
      </c>
      <c r="B1007" t="str">
        <f t="shared" si="30"/>
        <v>min03-P16</v>
      </c>
      <c r="C1007" t="str">
        <f t="shared" si="31"/>
        <v>min03-P16-R7_UNION TEMPORAL COINPA</v>
      </c>
      <c r="D1007" s="27" t="s">
        <v>3580</v>
      </c>
      <c r="E1007" t="s">
        <v>3090</v>
      </c>
      <c r="F1007" t="s">
        <v>190</v>
      </c>
      <c r="G1007" s="58">
        <v>29630.7</v>
      </c>
      <c r="H1007" s="114">
        <v>1</v>
      </c>
      <c r="I1007">
        <v>10001</v>
      </c>
      <c r="J1007">
        <v>999999</v>
      </c>
      <c r="K1007" t="s">
        <v>3117</v>
      </c>
      <c r="L1007" t="s">
        <v>3112</v>
      </c>
      <c r="M1007" t="s">
        <v>4241</v>
      </c>
    </row>
    <row r="1008" spans="1:13">
      <c r="A1008" t="s">
        <v>5289</v>
      </c>
      <c r="B1008" t="str">
        <f t="shared" si="30"/>
        <v>min03-P16</v>
      </c>
      <c r="C1008" t="str">
        <f t="shared" si="31"/>
        <v>min03-P16-R7_NICHOLLS TACTICA SAS</v>
      </c>
      <c r="D1008" s="27" t="s">
        <v>3580</v>
      </c>
      <c r="E1008" t="s">
        <v>4196</v>
      </c>
      <c r="F1008" t="s">
        <v>190</v>
      </c>
      <c r="G1008" s="58">
        <v>39732.074999999997</v>
      </c>
      <c r="H1008" s="114">
        <v>1</v>
      </c>
      <c r="I1008">
        <v>1</v>
      </c>
      <c r="J1008">
        <v>3000</v>
      </c>
      <c r="K1008" t="s">
        <v>3117</v>
      </c>
      <c r="L1008" t="s">
        <v>3112</v>
      </c>
      <c r="M1008" t="s">
        <v>4241</v>
      </c>
    </row>
    <row r="1009" spans="1:13">
      <c r="A1009" t="s">
        <v>5290</v>
      </c>
      <c r="B1009" t="str">
        <f t="shared" si="30"/>
        <v>min03-P16</v>
      </c>
      <c r="C1009" t="str">
        <f t="shared" si="31"/>
        <v>min03-P16-R7_NICHOLLS TACTICA SAS</v>
      </c>
      <c r="D1009" s="27" t="s">
        <v>3580</v>
      </c>
      <c r="E1009" t="s">
        <v>4196</v>
      </c>
      <c r="F1009" t="s">
        <v>190</v>
      </c>
      <c r="G1009" s="58">
        <v>33671.25</v>
      </c>
      <c r="H1009" s="114">
        <v>1</v>
      </c>
      <c r="I1009">
        <v>3001</v>
      </c>
      <c r="J1009">
        <v>10000</v>
      </c>
      <c r="K1009" t="s">
        <v>3117</v>
      </c>
      <c r="L1009" t="s">
        <v>3112</v>
      </c>
      <c r="M1009" t="s">
        <v>4241</v>
      </c>
    </row>
    <row r="1010" spans="1:13">
      <c r="A1010" t="s">
        <v>5291</v>
      </c>
      <c r="B1010" t="str">
        <f t="shared" si="30"/>
        <v>min03-P16</v>
      </c>
      <c r="C1010" t="str">
        <f t="shared" si="31"/>
        <v>min03-P16-R7_NICHOLLS TACTICA SAS</v>
      </c>
      <c r="D1010" s="27" t="s">
        <v>3580</v>
      </c>
      <c r="E1010" t="s">
        <v>4196</v>
      </c>
      <c r="F1010" t="s">
        <v>190</v>
      </c>
      <c r="G1010" s="58">
        <v>29630.7</v>
      </c>
      <c r="H1010" s="114">
        <v>1</v>
      </c>
      <c r="I1010">
        <v>10001</v>
      </c>
      <c r="J1010">
        <v>999999</v>
      </c>
      <c r="K1010" t="s">
        <v>3117</v>
      </c>
      <c r="L1010" t="s">
        <v>3112</v>
      </c>
      <c r="M1010" t="s">
        <v>4241</v>
      </c>
    </row>
    <row r="1011" spans="1:13">
      <c r="A1011" t="s">
        <v>5292</v>
      </c>
      <c r="B1011" t="str">
        <f t="shared" si="30"/>
        <v>min03-P16</v>
      </c>
      <c r="C1011" t="str">
        <f t="shared" si="31"/>
        <v>min03-P16-R7_BOSTONIA SAS</v>
      </c>
      <c r="D1011" s="27" t="s">
        <v>3580</v>
      </c>
      <c r="E1011" t="s">
        <v>3093</v>
      </c>
      <c r="F1011" t="s">
        <v>190</v>
      </c>
      <c r="G1011" s="58">
        <v>33671.25</v>
      </c>
      <c r="H1011" s="114">
        <v>1</v>
      </c>
      <c r="I1011">
        <v>1</v>
      </c>
      <c r="J1011">
        <v>3000</v>
      </c>
      <c r="K1011" t="s">
        <v>3117</v>
      </c>
      <c r="L1011" t="s">
        <v>3112</v>
      </c>
      <c r="M1011" t="s">
        <v>4241</v>
      </c>
    </row>
    <row r="1012" spans="1:13">
      <c r="A1012" t="s">
        <v>5293</v>
      </c>
      <c r="B1012" t="str">
        <f t="shared" si="30"/>
        <v>min03-P16</v>
      </c>
      <c r="C1012" t="str">
        <f t="shared" si="31"/>
        <v>min03-P16-R7_BOSTONIA SAS</v>
      </c>
      <c r="D1012" s="27" t="s">
        <v>3580</v>
      </c>
      <c r="E1012" t="s">
        <v>3093</v>
      </c>
      <c r="F1012" t="s">
        <v>190</v>
      </c>
      <c r="G1012" s="58">
        <v>32661.112499999999</v>
      </c>
      <c r="H1012" s="114">
        <v>1</v>
      </c>
      <c r="I1012">
        <v>3001</v>
      </c>
      <c r="J1012">
        <v>10000</v>
      </c>
      <c r="K1012" t="s">
        <v>3117</v>
      </c>
      <c r="L1012" t="s">
        <v>3112</v>
      </c>
      <c r="M1012" t="s">
        <v>4241</v>
      </c>
    </row>
    <row r="1013" spans="1:13">
      <c r="A1013" t="s">
        <v>5294</v>
      </c>
      <c r="B1013" t="str">
        <f t="shared" si="30"/>
        <v>min03-P16</v>
      </c>
      <c r="C1013" t="str">
        <f t="shared" si="31"/>
        <v>min03-P16-R7_BOSTONIA SAS</v>
      </c>
      <c r="D1013" s="27" t="s">
        <v>3580</v>
      </c>
      <c r="E1013" t="s">
        <v>3093</v>
      </c>
      <c r="F1013" t="s">
        <v>190</v>
      </c>
      <c r="G1013" s="58">
        <v>31680.6057</v>
      </c>
      <c r="H1013" s="114">
        <v>1</v>
      </c>
      <c r="I1013">
        <v>10001</v>
      </c>
      <c r="J1013">
        <v>999999</v>
      </c>
      <c r="K1013" t="s">
        <v>3117</v>
      </c>
      <c r="L1013" t="s">
        <v>3112</v>
      </c>
      <c r="M1013" t="s">
        <v>4241</v>
      </c>
    </row>
    <row r="1014" spans="1:13">
      <c r="A1014" t="s">
        <v>5295</v>
      </c>
      <c r="B1014" t="str">
        <f t="shared" si="30"/>
        <v>min03-P16</v>
      </c>
      <c r="C1014" t="str">
        <f t="shared" si="31"/>
        <v>min03-P16-R7_UT SOLUCIONES ANC</v>
      </c>
      <c r="D1014" s="27" t="s">
        <v>3580</v>
      </c>
      <c r="E1014" t="s">
        <v>3091</v>
      </c>
      <c r="F1014" t="s">
        <v>190</v>
      </c>
      <c r="G1014" s="58">
        <v>33671.25</v>
      </c>
      <c r="H1014" s="114">
        <v>1</v>
      </c>
      <c r="I1014">
        <v>1</v>
      </c>
      <c r="J1014">
        <v>3000</v>
      </c>
      <c r="K1014" t="s">
        <v>3117</v>
      </c>
      <c r="L1014" t="s">
        <v>3112</v>
      </c>
      <c r="M1014" t="s">
        <v>4241</v>
      </c>
    </row>
    <row r="1015" spans="1:13">
      <c r="A1015" t="s">
        <v>5296</v>
      </c>
      <c r="B1015" t="str">
        <f t="shared" si="30"/>
        <v>min03-P16</v>
      </c>
      <c r="C1015" t="str">
        <f t="shared" si="31"/>
        <v>min03-P16-R7_UT SOLUCIONES ANC</v>
      </c>
      <c r="D1015" s="27" t="s">
        <v>3580</v>
      </c>
      <c r="E1015" t="s">
        <v>3091</v>
      </c>
      <c r="F1015" t="s">
        <v>190</v>
      </c>
      <c r="G1015" s="58">
        <v>32324.400000000001</v>
      </c>
      <c r="H1015" s="114">
        <v>1</v>
      </c>
      <c r="I1015">
        <v>3001</v>
      </c>
      <c r="J1015">
        <v>10000</v>
      </c>
      <c r="K1015" t="s">
        <v>3117</v>
      </c>
      <c r="L1015" t="s">
        <v>3112</v>
      </c>
      <c r="M1015" t="s">
        <v>4241</v>
      </c>
    </row>
    <row r="1016" spans="1:13">
      <c r="A1016" t="s">
        <v>5297</v>
      </c>
      <c r="B1016" t="str">
        <f t="shared" si="30"/>
        <v>min03-P16</v>
      </c>
      <c r="C1016" t="str">
        <f t="shared" si="31"/>
        <v>min03-P16-R7_UT SOLUCIONES ANC</v>
      </c>
      <c r="D1016" s="27" t="s">
        <v>3580</v>
      </c>
      <c r="E1016" t="s">
        <v>3091</v>
      </c>
      <c r="F1016" t="s">
        <v>190</v>
      </c>
      <c r="G1016" s="58">
        <v>30977.55</v>
      </c>
      <c r="H1016" s="114">
        <v>1</v>
      </c>
      <c r="I1016">
        <v>10001</v>
      </c>
      <c r="J1016">
        <v>999999</v>
      </c>
      <c r="K1016" t="s">
        <v>3117</v>
      </c>
      <c r="L1016" t="s">
        <v>3112</v>
      </c>
      <c r="M1016" t="s">
        <v>4241</v>
      </c>
    </row>
    <row r="1017" spans="1:13">
      <c r="A1017" t="s">
        <v>5298</v>
      </c>
      <c r="B1017" t="str">
        <f t="shared" si="30"/>
        <v>min03-P16</v>
      </c>
      <c r="C1017" t="str">
        <f t="shared" si="31"/>
        <v>min03-P16-R7_MILFORT SAS</v>
      </c>
      <c r="D1017" s="27" t="s">
        <v>3580</v>
      </c>
      <c r="E1017" t="s">
        <v>4181</v>
      </c>
      <c r="F1017" t="s">
        <v>190</v>
      </c>
      <c r="G1017" s="58">
        <v>26802.315000000002</v>
      </c>
      <c r="H1017" s="114">
        <v>1</v>
      </c>
      <c r="I1017">
        <v>1</v>
      </c>
      <c r="J1017">
        <v>3000</v>
      </c>
      <c r="K1017" t="s">
        <v>3117</v>
      </c>
      <c r="L1017" t="s">
        <v>3112</v>
      </c>
      <c r="M1017" t="s">
        <v>4241</v>
      </c>
    </row>
    <row r="1018" spans="1:13">
      <c r="A1018" t="s">
        <v>5299</v>
      </c>
      <c r="B1018" t="str">
        <f t="shared" si="30"/>
        <v>min03-P16</v>
      </c>
      <c r="C1018" t="str">
        <f t="shared" si="31"/>
        <v>min03-P16-R7_MILFORT SAS</v>
      </c>
      <c r="D1018" s="27" t="s">
        <v>3580</v>
      </c>
      <c r="E1018" t="s">
        <v>4181</v>
      </c>
      <c r="F1018" t="s">
        <v>190</v>
      </c>
      <c r="G1018" s="58">
        <v>26263.575000000001</v>
      </c>
      <c r="H1018" s="114">
        <v>1</v>
      </c>
      <c r="I1018">
        <v>3001</v>
      </c>
      <c r="J1018">
        <v>10000</v>
      </c>
      <c r="K1018" t="s">
        <v>3117</v>
      </c>
      <c r="L1018" t="s">
        <v>3112</v>
      </c>
      <c r="M1018" t="s">
        <v>4241</v>
      </c>
    </row>
    <row r="1019" spans="1:13">
      <c r="A1019" t="s">
        <v>5300</v>
      </c>
      <c r="B1019" t="str">
        <f t="shared" si="30"/>
        <v>min03-P16</v>
      </c>
      <c r="C1019" t="str">
        <f t="shared" si="31"/>
        <v>min03-P16-R7_MILFORT SAS</v>
      </c>
      <c r="D1019" s="27" t="s">
        <v>3580</v>
      </c>
      <c r="E1019" t="s">
        <v>4181</v>
      </c>
      <c r="F1019" t="s">
        <v>190</v>
      </c>
      <c r="G1019" s="58">
        <v>25724.834999999999</v>
      </c>
      <c r="H1019" s="114">
        <v>1</v>
      </c>
      <c r="I1019">
        <v>10001</v>
      </c>
      <c r="J1019">
        <v>999999</v>
      </c>
      <c r="K1019" t="s">
        <v>3117</v>
      </c>
      <c r="L1019" t="s">
        <v>3112</v>
      </c>
      <c r="M1019" t="s">
        <v>4241</v>
      </c>
    </row>
    <row r="1020" spans="1:13">
      <c r="A1020" t="s">
        <v>5301</v>
      </c>
      <c r="B1020" t="str">
        <f t="shared" si="30"/>
        <v>min03-P16</v>
      </c>
      <c r="C1020" t="str">
        <f t="shared" si="31"/>
        <v>min03-P16-R7_UT ALTEX+</v>
      </c>
      <c r="D1020" s="27" t="s">
        <v>3580</v>
      </c>
      <c r="E1020" t="s">
        <v>3094</v>
      </c>
      <c r="F1020" t="s">
        <v>190</v>
      </c>
      <c r="G1020" s="58">
        <v>36364.949999999997</v>
      </c>
      <c r="H1020" s="114">
        <v>1</v>
      </c>
      <c r="I1020">
        <v>1</v>
      </c>
      <c r="J1020">
        <v>3000</v>
      </c>
      <c r="K1020" t="s">
        <v>3117</v>
      </c>
      <c r="L1020" t="s">
        <v>3112</v>
      </c>
      <c r="M1020" t="s">
        <v>4241</v>
      </c>
    </row>
    <row r="1021" spans="1:13">
      <c r="A1021" t="s">
        <v>5302</v>
      </c>
      <c r="B1021" t="str">
        <f t="shared" si="30"/>
        <v>min03-P16</v>
      </c>
      <c r="C1021" t="str">
        <f t="shared" si="31"/>
        <v>min03-P16-R7_UT ALTEX+</v>
      </c>
      <c r="D1021" s="27" t="s">
        <v>3580</v>
      </c>
      <c r="E1021" t="s">
        <v>3094</v>
      </c>
      <c r="F1021" t="s">
        <v>190</v>
      </c>
      <c r="G1021" s="58">
        <v>33671.25</v>
      </c>
      <c r="H1021" s="114">
        <v>1</v>
      </c>
      <c r="I1021">
        <v>3001</v>
      </c>
      <c r="J1021">
        <v>10000</v>
      </c>
      <c r="K1021" t="s">
        <v>3117</v>
      </c>
      <c r="L1021" t="s">
        <v>3112</v>
      </c>
      <c r="M1021" t="s">
        <v>4241</v>
      </c>
    </row>
    <row r="1022" spans="1:13">
      <c r="A1022" t="s">
        <v>5303</v>
      </c>
      <c r="B1022" t="str">
        <f t="shared" si="30"/>
        <v>min03-P16</v>
      </c>
      <c r="C1022" t="str">
        <f t="shared" si="31"/>
        <v>min03-P16-R7_UT ALTEX+</v>
      </c>
      <c r="D1022" s="27" t="s">
        <v>3580</v>
      </c>
      <c r="E1022" t="s">
        <v>3094</v>
      </c>
      <c r="F1022" t="s">
        <v>190</v>
      </c>
      <c r="G1022" s="58">
        <v>30573.494999999999</v>
      </c>
      <c r="H1022" s="114">
        <v>1</v>
      </c>
      <c r="I1022">
        <v>10001</v>
      </c>
      <c r="J1022">
        <v>999999</v>
      </c>
      <c r="K1022" t="s">
        <v>3117</v>
      </c>
      <c r="L1022" t="s">
        <v>3112</v>
      </c>
      <c r="M1022" t="s">
        <v>4241</v>
      </c>
    </row>
    <row r="1023" spans="1:13">
      <c r="A1023" t="s">
        <v>5304</v>
      </c>
      <c r="B1023" t="str">
        <f t="shared" si="30"/>
        <v>min03-P16</v>
      </c>
      <c r="C1023" t="str">
        <f t="shared" si="31"/>
        <v>min03-P16-R7_MANUFACTURAS CAPITEX SAS</v>
      </c>
      <c r="D1023" s="27" t="s">
        <v>3580</v>
      </c>
      <c r="E1023" t="s">
        <v>4176</v>
      </c>
      <c r="F1023" t="s">
        <v>190</v>
      </c>
      <c r="G1023" s="58">
        <v>20202.75</v>
      </c>
      <c r="H1023" s="114">
        <v>1</v>
      </c>
      <c r="I1023">
        <v>1</v>
      </c>
      <c r="J1023">
        <v>3000</v>
      </c>
      <c r="K1023" t="s">
        <v>3117</v>
      </c>
      <c r="L1023" t="s">
        <v>3112</v>
      </c>
      <c r="M1023" t="s">
        <v>4241</v>
      </c>
    </row>
    <row r="1024" spans="1:13">
      <c r="A1024" t="s">
        <v>5305</v>
      </c>
      <c r="B1024" t="str">
        <f t="shared" si="30"/>
        <v>min03-P16</v>
      </c>
      <c r="C1024" t="str">
        <f t="shared" si="31"/>
        <v>min03-P16-R7_MANUFACTURAS CAPITEX SAS</v>
      </c>
      <c r="D1024" s="27" t="s">
        <v>3580</v>
      </c>
      <c r="E1024" t="s">
        <v>4176</v>
      </c>
      <c r="F1024" t="s">
        <v>190</v>
      </c>
      <c r="G1024" s="58">
        <v>19529.325000000001</v>
      </c>
      <c r="H1024" s="114">
        <v>1</v>
      </c>
      <c r="I1024">
        <v>3001</v>
      </c>
      <c r="J1024">
        <v>10000</v>
      </c>
      <c r="K1024" t="s">
        <v>3117</v>
      </c>
      <c r="L1024" t="s">
        <v>3112</v>
      </c>
      <c r="M1024" t="s">
        <v>4241</v>
      </c>
    </row>
    <row r="1025" spans="1:13">
      <c r="A1025" t="s">
        <v>5306</v>
      </c>
      <c r="B1025" t="str">
        <f t="shared" si="30"/>
        <v>min03-P16</v>
      </c>
      <c r="C1025" t="str">
        <f t="shared" si="31"/>
        <v>min03-P16-R7_MANUFACTURAS CAPITEX SAS</v>
      </c>
      <c r="D1025" s="27" t="s">
        <v>3580</v>
      </c>
      <c r="E1025" t="s">
        <v>4176</v>
      </c>
      <c r="F1025" t="s">
        <v>190</v>
      </c>
      <c r="G1025" s="58">
        <v>18855.900000000001</v>
      </c>
      <c r="H1025" s="114">
        <v>1</v>
      </c>
      <c r="I1025">
        <v>10001</v>
      </c>
      <c r="J1025">
        <v>999999</v>
      </c>
      <c r="K1025" t="s">
        <v>3117</v>
      </c>
      <c r="L1025" t="s">
        <v>3112</v>
      </c>
      <c r="M1025" t="s">
        <v>4241</v>
      </c>
    </row>
    <row r="1026" spans="1:13">
      <c r="A1026" t="s">
        <v>5307</v>
      </c>
      <c r="B1026" t="str">
        <f t="shared" si="30"/>
        <v>min03-P16</v>
      </c>
      <c r="C1026" t="str">
        <f t="shared" si="31"/>
        <v>min03-P16-R7_CONSORCIO ACUERDO MARCO MTH – II</v>
      </c>
      <c r="D1026" s="27" t="s">
        <v>3580</v>
      </c>
      <c r="E1026" t="s">
        <v>4197</v>
      </c>
      <c r="F1026" t="s">
        <v>190</v>
      </c>
      <c r="G1026" s="58">
        <v>33671.25</v>
      </c>
      <c r="H1026" s="114">
        <v>1</v>
      </c>
      <c r="I1026">
        <v>1</v>
      </c>
      <c r="J1026">
        <v>3000</v>
      </c>
      <c r="K1026" t="s">
        <v>3117</v>
      </c>
      <c r="L1026" t="s">
        <v>3112</v>
      </c>
      <c r="M1026" t="s">
        <v>4241</v>
      </c>
    </row>
    <row r="1027" spans="1:13">
      <c r="A1027" t="s">
        <v>5308</v>
      </c>
      <c r="B1027" t="str">
        <f t="shared" ref="B1027:B1090" si="32">+LEFT(D1027,LEN(D1027)-3)</f>
        <v>min03-P16</v>
      </c>
      <c r="C1027" t="str">
        <f t="shared" ref="C1027:C1090" si="33">+D1027&amp;"_"&amp;E1027</f>
        <v>min03-P16-R7_CONSORCIO ACUERDO MARCO MTH – II</v>
      </c>
      <c r="D1027" s="27" t="s">
        <v>3580</v>
      </c>
      <c r="E1027" t="s">
        <v>4197</v>
      </c>
      <c r="F1027" t="s">
        <v>190</v>
      </c>
      <c r="G1027" s="58">
        <v>32997.824999999997</v>
      </c>
      <c r="H1027" s="114">
        <v>1</v>
      </c>
      <c r="I1027">
        <v>3001</v>
      </c>
      <c r="J1027">
        <v>10000</v>
      </c>
      <c r="K1027" t="s">
        <v>3117</v>
      </c>
      <c r="L1027" t="s">
        <v>3112</v>
      </c>
      <c r="M1027" t="s">
        <v>4241</v>
      </c>
    </row>
    <row r="1028" spans="1:13">
      <c r="A1028" t="s">
        <v>5309</v>
      </c>
      <c r="B1028" t="str">
        <f t="shared" si="32"/>
        <v>min03-P16</v>
      </c>
      <c r="C1028" t="str">
        <f t="shared" si="33"/>
        <v>min03-P16-R7_CONSORCIO ACUERDO MARCO MTH – II</v>
      </c>
      <c r="D1028" s="27" t="s">
        <v>3580</v>
      </c>
      <c r="E1028" t="s">
        <v>4197</v>
      </c>
      <c r="F1028" t="s">
        <v>190</v>
      </c>
      <c r="G1028" s="58">
        <v>30977.55</v>
      </c>
      <c r="H1028" s="114">
        <v>1</v>
      </c>
      <c r="I1028">
        <v>10001</v>
      </c>
      <c r="J1028">
        <v>999999</v>
      </c>
      <c r="K1028" t="s">
        <v>3117</v>
      </c>
      <c r="L1028" t="s">
        <v>3112</v>
      </c>
      <c r="M1028" t="s">
        <v>4241</v>
      </c>
    </row>
    <row r="1029" spans="1:13">
      <c r="A1029" t="s">
        <v>5310</v>
      </c>
      <c r="B1029" t="str">
        <f t="shared" si="32"/>
        <v>min03-P17</v>
      </c>
      <c r="C1029" t="str">
        <f t="shared" si="33"/>
        <v>min03-P17-R1_CONSORCIO C2-2024</v>
      </c>
      <c r="D1029" s="27" t="s">
        <v>3581</v>
      </c>
      <c r="E1029" t="s">
        <v>4173</v>
      </c>
      <c r="F1029" t="s">
        <v>190</v>
      </c>
      <c r="G1029" s="58">
        <v>87545.25</v>
      </c>
      <c r="H1029" s="114">
        <v>1</v>
      </c>
      <c r="I1029">
        <v>1</v>
      </c>
      <c r="J1029">
        <v>5000</v>
      </c>
      <c r="K1029" t="s">
        <v>3117</v>
      </c>
      <c r="L1029" t="s">
        <v>3108</v>
      </c>
      <c r="M1029" t="s">
        <v>4242</v>
      </c>
    </row>
    <row r="1030" spans="1:13">
      <c r="A1030" t="s">
        <v>5311</v>
      </c>
      <c r="B1030" t="str">
        <f t="shared" si="32"/>
        <v>min03-P17</v>
      </c>
      <c r="C1030" t="str">
        <f t="shared" si="33"/>
        <v>min03-P17-R1_CONSORCIO C2-2024</v>
      </c>
      <c r="D1030" s="27" t="s">
        <v>3581</v>
      </c>
      <c r="E1030" t="s">
        <v>4173</v>
      </c>
      <c r="F1030" t="s">
        <v>190</v>
      </c>
      <c r="G1030" s="58">
        <v>86871.824999999997</v>
      </c>
      <c r="H1030" s="114">
        <v>1</v>
      </c>
      <c r="I1030">
        <v>5001</v>
      </c>
      <c r="J1030">
        <v>999999</v>
      </c>
      <c r="K1030" t="s">
        <v>3117</v>
      </c>
      <c r="L1030" t="s">
        <v>3108</v>
      </c>
      <c r="M1030" t="s">
        <v>4242</v>
      </c>
    </row>
    <row r="1031" spans="1:13">
      <c r="A1031" t="s">
        <v>5312</v>
      </c>
      <c r="B1031" t="str">
        <f t="shared" si="32"/>
        <v>min03-P17</v>
      </c>
      <c r="C1031" t="str">
        <f t="shared" si="33"/>
        <v>min03-P17-R1_CONSORCIO ACUERDO MARCO MTH – II</v>
      </c>
      <c r="D1031" s="27" t="s">
        <v>3581</v>
      </c>
      <c r="E1031" t="s">
        <v>4197</v>
      </c>
      <c r="F1031" t="s">
        <v>190</v>
      </c>
      <c r="G1031" s="58">
        <v>195293.25</v>
      </c>
      <c r="H1031" s="114">
        <v>1</v>
      </c>
      <c r="I1031">
        <v>1</v>
      </c>
      <c r="J1031">
        <v>5000</v>
      </c>
      <c r="K1031" t="s">
        <v>3117</v>
      </c>
      <c r="L1031" t="s">
        <v>3108</v>
      </c>
      <c r="M1031" t="s">
        <v>4242</v>
      </c>
    </row>
    <row r="1032" spans="1:13">
      <c r="A1032" t="s">
        <v>5313</v>
      </c>
      <c r="B1032" t="str">
        <f t="shared" si="32"/>
        <v>min03-P17</v>
      </c>
      <c r="C1032" t="str">
        <f t="shared" si="33"/>
        <v>min03-P17-R1_CONSORCIO ACUERDO MARCO MTH – II</v>
      </c>
      <c r="D1032" s="27" t="s">
        <v>3581</v>
      </c>
      <c r="E1032" t="s">
        <v>4197</v>
      </c>
      <c r="F1032" t="s">
        <v>190</v>
      </c>
      <c r="G1032" s="58">
        <v>188559</v>
      </c>
      <c r="H1032" s="114">
        <v>1</v>
      </c>
      <c r="I1032">
        <v>5001</v>
      </c>
      <c r="J1032">
        <v>999999</v>
      </c>
      <c r="K1032" t="s">
        <v>3117</v>
      </c>
      <c r="L1032" t="s">
        <v>3108</v>
      </c>
      <c r="M1032" t="s">
        <v>4242</v>
      </c>
    </row>
    <row r="1033" spans="1:13">
      <c r="A1033" t="s">
        <v>5314</v>
      </c>
      <c r="B1033" t="str">
        <f t="shared" si="32"/>
        <v>min03-P17</v>
      </c>
      <c r="C1033" t="str">
        <f t="shared" si="33"/>
        <v>min03-P17-R1_UT MARSAM INTE RAMERICANA</v>
      </c>
      <c r="D1033" s="27" t="s">
        <v>3581</v>
      </c>
      <c r="E1033" t="s">
        <v>4160</v>
      </c>
      <c r="F1033" t="s">
        <v>190</v>
      </c>
      <c r="G1033" s="58">
        <v>309775.5</v>
      </c>
      <c r="H1033" s="114">
        <v>1</v>
      </c>
      <c r="I1033">
        <v>1</v>
      </c>
      <c r="J1033">
        <v>5000</v>
      </c>
      <c r="K1033" t="s">
        <v>3117</v>
      </c>
      <c r="L1033" t="s">
        <v>3108</v>
      </c>
      <c r="M1033" t="s">
        <v>4242</v>
      </c>
    </row>
    <row r="1034" spans="1:13">
      <c r="A1034" t="s">
        <v>5315</v>
      </c>
      <c r="B1034" t="str">
        <f t="shared" si="32"/>
        <v>min03-P17</v>
      </c>
      <c r="C1034" t="str">
        <f t="shared" si="33"/>
        <v>min03-P17-R1_UT MARSAM INTE RAMERICANA</v>
      </c>
      <c r="D1034" s="27" t="s">
        <v>3581</v>
      </c>
      <c r="E1034" t="s">
        <v>4160</v>
      </c>
      <c r="F1034" t="s">
        <v>190</v>
      </c>
      <c r="G1034" s="58">
        <v>306677.745</v>
      </c>
      <c r="H1034" s="114">
        <v>1</v>
      </c>
      <c r="I1034">
        <v>5001</v>
      </c>
      <c r="J1034">
        <v>999999</v>
      </c>
      <c r="K1034" t="s">
        <v>3117</v>
      </c>
      <c r="L1034" t="s">
        <v>3108</v>
      </c>
      <c r="M1034" t="s">
        <v>4242</v>
      </c>
    </row>
    <row r="1035" spans="1:13">
      <c r="A1035" t="s">
        <v>5316</v>
      </c>
      <c r="B1035" t="str">
        <f t="shared" si="32"/>
        <v>min03-P17</v>
      </c>
      <c r="C1035" t="str">
        <f t="shared" si="33"/>
        <v>min03-P17-R3_CONSORCIO ACUERDO MARCO MTH – II</v>
      </c>
      <c r="D1035" s="27" t="s">
        <v>3582</v>
      </c>
      <c r="E1035" t="s">
        <v>4197</v>
      </c>
      <c r="F1035" t="s">
        <v>190</v>
      </c>
      <c r="G1035" s="58">
        <v>195293.25</v>
      </c>
      <c r="H1035" s="114">
        <v>1</v>
      </c>
      <c r="I1035">
        <v>1</v>
      </c>
      <c r="J1035">
        <v>5000</v>
      </c>
      <c r="K1035" t="s">
        <v>3117</v>
      </c>
      <c r="L1035" t="s">
        <v>3109</v>
      </c>
      <c r="M1035" t="s">
        <v>4242</v>
      </c>
    </row>
    <row r="1036" spans="1:13">
      <c r="A1036" t="s">
        <v>5317</v>
      </c>
      <c r="B1036" t="str">
        <f t="shared" si="32"/>
        <v>min03-P17</v>
      </c>
      <c r="C1036" t="str">
        <f t="shared" si="33"/>
        <v>min03-P17-R3_CONSORCIO ACUERDO MARCO MTH – II</v>
      </c>
      <c r="D1036" s="27" t="s">
        <v>3582</v>
      </c>
      <c r="E1036" t="s">
        <v>4197</v>
      </c>
      <c r="F1036" t="s">
        <v>190</v>
      </c>
      <c r="G1036" s="58">
        <v>188559</v>
      </c>
      <c r="H1036" s="114">
        <v>1</v>
      </c>
      <c r="I1036">
        <v>5001</v>
      </c>
      <c r="J1036">
        <v>999999</v>
      </c>
      <c r="K1036" t="s">
        <v>3117</v>
      </c>
      <c r="L1036" t="s">
        <v>3109</v>
      </c>
      <c r="M1036" t="s">
        <v>4242</v>
      </c>
    </row>
    <row r="1037" spans="1:13">
      <c r="A1037" t="s">
        <v>5318</v>
      </c>
      <c r="B1037" t="str">
        <f t="shared" si="32"/>
        <v>min03-P17</v>
      </c>
      <c r="C1037" t="str">
        <f t="shared" si="33"/>
        <v>min03-P17-R3_UT MARSAM INTE RAMERICANA</v>
      </c>
      <c r="D1037" s="27" t="s">
        <v>3582</v>
      </c>
      <c r="E1037" t="s">
        <v>4160</v>
      </c>
      <c r="F1037" t="s">
        <v>190</v>
      </c>
      <c r="G1037" s="58">
        <v>309775.5</v>
      </c>
      <c r="H1037" s="114">
        <v>1</v>
      </c>
      <c r="I1037">
        <v>1</v>
      </c>
      <c r="J1037">
        <v>5000</v>
      </c>
      <c r="K1037" t="s">
        <v>3117</v>
      </c>
      <c r="L1037" t="s">
        <v>3109</v>
      </c>
      <c r="M1037" t="s">
        <v>4242</v>
      </c>
    </row>
    <row r="1038" spans="1:13">
      <c r="A1038" t="s">
        <v>5319</v>
      </c>
      <c r="B1038" t="str">
        <f t="shared" si="32"/>
        <v>min03-P17</v>
      </c>
      <c r="C1038" t="str">
        <f t="shared" si="33"/>
        <v>min03-P17-R3_UT MARSAM INTE RAMERICANA</v>
      </c>
      <c r="D1038" s="27" t="s">
        <v>3582</v>
      </c>
      <c r="E1038" t="s">
        <v>4160</v>
      </c>
      <c r="F1038" t="s">
        <v>190</v>
      </c>
      <c r="G1038" s="58">
        <v>306677.745</v>
      </c>
      <c r="H1038" s="114">
        <v>1</v>
      </c>
      <c r="I1038">
        <v>5001</v>
      </c>
      <c r="J1038">
        <v>999999</v>
      </c>
      <c r="K1038" t="s">
        <v>3117</v>
      </c>
      <c r="L1038" t="s">
        <v>3109</v>
      </c>
      <c r="M1038" t="s">
        <v>4242</v>
      </c>
    </row>
    <row r="1039" spans="1:13">
      <c r="A1039" t="s">
        <v>5320</v>
      </c>
      <c r="B1039" t="str">
        <f t="shared" si="32"/>
        <v>min03-P17</v>
      </c>
      <c r="C1039" t="str">
        <f t="shared" si="33"/>
        <v>min03-P17-R4_CONSORCIO ACUERDO MARCO MTH – II</v>
      </c>
      <c r="D1039" s="27" t="s">
        <v>3583</v>
      </c>
      <c r="E1039" t="s">
        <v>4197</v>
      </c>
      <c r="F1039" t="s">
        <v>190</v>
      </c>
      <c r="G1039" s="58">
        <v>195293.25</v>
      </c>
      <c r="H1039" s="114">
        <v>1</v>
      </c>
      <c r="I1039">
        <v>1</v>
      </c>
      <c r="J1039">
        <v>5000</v>
      </c>
      <c r="K1039" t="s">
        <v>3117</v>
      </c>
      <c r="L1039" t="s">
        <v>3113</v>
      </c>
      <c r="M1039" t="s">
        <v>4242</v>
      </c>
    </row>
    <row r="1040" spans="1:13">
      <c r="A1040" t="s">
        <v>5321</v>
      </c>
      <c r="B1040" t="str">
        <f t="shared" si="32"/>
        <v>min03-P17</v>
      </c>
      <c r="C1040" t="str">
        <f t="shared" si="33"/>
        <v>min03-P17-R4_CONSORCIO ACUERDO MARCO MTH – II</v>
      </c>
      <c r="D1040" s="27" t="s">
        <v>3583</v>
      </c>
      <c r="E1040" t="s">
        <v>4197</v>
      </c>
      <c r="F1040" t="s">
        <v>190</v>
      </c>
      <c r="G1040" s="58">
        <v>188559</v>
      </c>
      <c r="H1040" s="114">
        <v>1</v>
      </c>
      <c r="I1040">
        <v>5001</v>
      </c>
      <c r="J1040">
        <v>999999</v>
      </c>
      <c r="K1040" t="s">
        <v>3117</v>
      </c>
      <c r="L1040" t="s">
        <v>3113</v>
      </c>
      <c r="M1040" t="s">
        <v>4242</v>
      </c>
    </row>
    <row r="1041" spans="1:13">
      <c r="A1041" t="s">
        <v>5322</v>
      </c>
      <c r="B1041" t="str">
        <f t="shared" si="32"/>
        <v>min03-P17</v>
      </c>
      <c r="C1041" t="str">
        <f t="shared" si="33"/>
        <v>min03-P17-R4_UT MARSAM INTE RAMERICANA</v>
      </c>
      <c r="D1041" s="27" t="s">
        <v>3583</v>
      </c>
      <c r="E1041" t="s">
        <v>4160</v>
      </c>
      <c r="F1041" t="s">
        <v>190</v>
      </c>
      <c r="G1041" s="58">
        <v>340753.05</v>
      </c>
      <c r="H1041" s="114">
        <v>1</v>
      </c>
      <c r="I1041">
        <v>1</v>
      </c>
      <c r="J1041">
        <v>5000</v>
      </c>
      <c r="K1041" t="s">
        <v>3117</v>
      </c>
      <c r="L1041" t="s">
        <v>3113</v>
      </c>
      <c r="M1041" t="s">
        <v>4242</v>
      </c>
    </row>
    <row r="1042" spans="1:13">
      <c r="A1042" t="s">
        <v>5323</v>
      </c>
      <c r="B1042" t="str">
        <f t="shared" si="32"/>
        <v>min03-P17</v>
      </c>
      <c r="C1042" t="str">
        <f t="shared" si="33"/>
        <v>min03-P17-R4_UT MARSAM INTE RAMERICANA</v>
      </c>
      <c r="D1042" s="27" t="s">
        <v>3583</v>
      </c>
      <c r="E1042" t="s">
        <v>4160</v>
      </c>
      <c r="F1042" t="s">
        <v>190</v>
      </c>
      <c r="G1042" s="58">
        <v>337345.51950000005</v>
      </c>
      <c r="H1042" s="114">
        <v>1</v>
      </c>
      <c r="I1042">
        <v>5001</v>
      </c>
      <c r="J1042">
        <v>999999</v>
      </c>
      <c r="K1042" t="s">
        <v>3117</v>
      </c>
      <c r="L1042" t="s">
        <v>3113</v>
      </c>
      <c r="M1042" t="s">
        <v>4242</v>
      </c>
    </row>
    <row r="1043" spans="1:13">
      <c r="A1043" t="s">
        <v>5324</v>
      </c>
      <c r="B1043" t="str">
        <f t="shared" si="32"/>
        <v>min03-P17</v>
      </c>
      <c r="C1043" t="str">
        <f t="shared" si="33"/>
        <v>min03-P17-R5_CONSORCIO ACUERDO MARCO MTH – II</v>
      </c>
      <c r="D1043" s="27" t="s">
        <v>3584</v>
      </c>
      <c r="E1043" t="s">
        <v>4197</v>
      </c>
      <c r="F1043" t="s">
        <v>190</v>
      </c>
      <c r="G1043" s="58">
        <v>195293.25</v>
      </c>
      <c r="H1043" s="114">
        <v>1</v>
      </c>
      <c r="I1043">
        <v>1</v>
      </c>
      <c r="J1043">
        <v>5000</v>
      </c>
      <c r="K1043" t="s">
        <v>3117</v>
      </c>
      <c r="L1043" t="s">
        <v>3110</v>
      </c>
      <c r="M1043" t="s">
        <v>4242</v>
      </c>
    </row>
    <row r="1044" spans="1:13">
      <c r="A1044" t="s">
        <v>5325</v>
      </c>
      <c r="B1044" t="str">
        <f t="shared" si="32"/>
        <v>min03-P17</v>
      </c>
      <c r="C1044" t="str">
        <f t="shared" si="33"/>
        <v>min03-P17-R5_CONSORCIO ACUERDO MARCO MTH – II</v>
      </c>
      <c r="D1044" s="27" t="s">
        <v>3584</v>
      </c>
      <c r="E1044" t="s">
        <v>4197</v>
      </c>
      <c r="F1044" t="s">
        <v>190</v>
      </c>
      <c r="G1044" s="58">
        <v>188559</v>
      </c>
      <c r="H1044" s="114">
        <v>1</v>
      </c>
      <c r="I1044">
        <v>5001</v>
      </c>
      <c r="J1044">
        <v>999999</v>
      </c>
      <c r="K1044" t="s">
        <v>3117</v>
      </c>
      <c r="L1044" t="s">
        <v>3110</v>
      </c>
      <c r="M1044" t="s">
        <v>4242</v>
      </c>
    </row>
    <row r="1045" spans="1:13">
      <c r="A1045" t="s">
        <v>5326</v>
      </c>
      <c r="B1045" t="str">
        <f t="shared" si="32"/>
        <v>min03-P17</v>
      </c>
      <c r="C1045" t="str">
        <f t="shared" si="33"/>
        <v>min03-P17-R5_UT MARSAM INTE RAMERICANA</v>
      </c>
      <c r="D1045" s="27" t="s">
        <v>3584</v>
      </c>
      <c r="E1045" t="s">
        <v>4160</v>
      </c>
      <c r="F1045" t="s">
        <v>190</v>
      </c>
      <c r="G1045" s="58">
        <v>309775.5</v>
      </c>
      <c r="H1045" s="114">
        <v>1</v>
      </c>
      <c r="I1045">
        <v>1</v>
      </c>
      <c r="J1045">
        <v>5000</v>
      </c>
      <c r="K1045" t="s">
        <v>3117</v>
      </c>
      <c r="L1045" t="s">
        <v>3110</v>
      </c>
      <c r="M1045" t="s">
        <v>4242</v>
      </c>
    </row>
    <row r="1046" spans="1:13">
      <c r="A1046" t="s">
        <v>5327</v>
      </c>
      <c r="B1046" t="str">
        <f t="shared" si="32"/>
        <v>min03-P17</v>
      </c>
      <c r="C1046" t="str">
        <f t="shared" si="33"/>
        <v>min03-P17-R5_UT MARSAM INTE RAMERICANA</v>
      </c>
      <c r="D1046" s="27" t="s">
        <v>3584</v>
      </c>
      <c r="E1046" t="s">
        <v>4160</v>
      </c>
      <c r="F1046" t="s">
        <v>190</v>
      </c>
      <c r="G1046" s="58">
        <v>306677.745</v>
      </c>
      <c r="H1046" s="114">
        <v>1</v>
      </c>
      <c r="I1046">
        <v>5001</v>
      </c>
      <c r="J1046">
        <v>999999</v>
      </c>
      <c r="K1046" t="s">
        <v>3117</v>
      </c>
      <c r="L1046" t="s">
        <v>3110</v>
      </c>
      <c r="M1046" t="s">
        <v>4242</v>
      </c>
    </row>
    <row r="1047" spans="1:13">
      <c r="A1047" t="s">
        <v>5328</v>
      </c>
      <c r="B1047" t="str">
        <f t="shared" si="32"/>
        <v>min03-P17</v>
      </c>
      <c r="C1047" t="str">
        <f t="shared" si="33"/>
        <v>min03-P17-R6_CONSORCIO C2-2024</v>
      </c>
      <c r="D1047" s="27" t="s">
        <v>3585</v>
      </c>
      <c r="E1047" t="s">
        <v>4173</v>
      </c>
      <c r="F1047" t="s">
        <v>190</v>
      </c>
      <c r="G1047" s="58">
        <v>87545.25</v>
      </c>
      <c r="H1047" s="114">
        <v>1</v>
      </c>
      <c r="I1047">
        <v>1</v>
      </c>
      <c r="J1047">
        <v>5000</v>
      </c>
      <c r="K1047" t="s">
        <v>3117</v>
      </c>
      <c r="L1047" t="s">
        <v>3111</v>
      </c>
      <c r="M1047" t="s">
        <v>4242</v>
      </c>
    </row>
    <row r="1048" spans="1:13">
      <c r="A1048" t="s">
        <v>5329</v>
      </c>
      <c r="B1048" t="str">
        <f t="shared" si="32"/>
        <v>min03-P17</v>
      </c>
      <c r="C1048" t="str">
        <f t="shared" si="33"/>
        <v>min03-P17-R6_CONSORCIO C2-2024</v>
      </c>
      <c r="D1048" s="27" t="s">
        <v>3585</v>
      </c>
      <c r="E1048" t="s">
        <v>4173</v>
      </c>
      <c r="F1048" t="s">
        <v>190</v>
      </c>
      <c r="G1048" s="58">
        <v>86871.824999999997</v>
      </c>
      <c r="H1048" s="114">
        <v>1</v>
      </c>
      <c r="I1048">
        <v>5001</v>
      </c>
      <c r="J1048">
        <v>999999</v>
      </c>
      <c r="K1048" t="s">
        <v>3117</v>
      </c>
      <c r="L1048" t="s">
        <v>3111</v>
      </c>
      <c r="M1048" t="s">
        <v>4242</v>
      </c>
    </row>
    <row r="1049" spans="1:13">
      <c r="A1049" t="s">
        <v>5330</v>
      </c>
      <c r="B1049" t="str">
        <f t="shared" si="32"/>
        <v>min03-P17</v>
      </c>
      <c r="C1049" t="str">
        <f t="shared" si="33"/>
        <v>min03-P17-R6_YUBARTA S.A.S.</v>
      </c>
      <c r="D1049" s="27" t="s">
        <v>3585</v>
      </c>
      <c r="E1049" t="s">
        <v>4162</v>
      </c>
      <c r="F1049" t="s">
        <v>190</v>
      </c>
      <c r="G1049" s="58">
        <v>323244</v>
      </c>
      <c r="H1049" s="114">
        <v>1</v>
      </c>
      <c r="I1049">
        <v>1</v>
      </c>
      <c r="J1049">
        <v>5000</v>
      </c>
      <c r="K1049" t="s">
        <v>3117</v>
      </c>
      <c r="L1049" t="s">
        <v>3111</v>
      </c>
      <c r="M1049" t="s">
        <v>4242</v>
      </c>
    </row>
    <row r="1050" spans="1:13">
      <c r="A1050" t="s">
        <v>5331</v>
      </c>
      <c r="B1050" t="str">
        <f t="shared" si="32"/>
        <v>min03-P17</v>
      </c>
      <c r="C1050" t="str">
        <f t="shared" si="33"/>
        <v>min03-P17-R6_YUBARTA S.A.S.</v>
      </c>
      <c r="D1050" s="27" t="s">
        <v>3585</v>
      </c>
      <c r="E1050" t="s">
        <v>4162</v>
      </c>
      <c r="F1050" t="s">
        <v>190</v>
      </c>
      <c r="G1050" s="58">
        <v>317856.59999999998</v>
      </c>
      <c r="H1050" s="114">
        <v>1</v>
      </c>
      <c r="I1050">
        <v>5001</v>
      </c>
      <c r="J1050">
        <v>999999</v>
      </c>
      <c r="K1050" t="s">
        <v>3117</v>
      </c>
      <c r="L1050" t="s">
        <v>3111</v>
      </c>
      <c r="M1050" t="s">
        <v>4242</v>
      </c>
    </row>
    <row r="1051" spans="1:13">
      <c r="A1051" t="s">
        <v>5332</v>
      </c>
      <c r="B1051" t="str">
        <f t="shared" si="32"/>
        <v>min03-P17</v>
      </c>
      <c r="C1051" t="str">
        <f t="shared" si="33"/>
        <v>min03-P17-R6_UNIÓN TEMPORAL 24</v>
      </c>
      <c r="D1051" s="27" t="s">
        <v>3585</v>
      </c>
      <c r="E1051" t="s">
        <v>4163</v>
      </c>
      <c r="F1051" t="s">
        <v>190</v>
      </c>
      <c r="G1051" s="58">
        <v>202027.5</v>
      </c>
      <c r="H1051" s="114">
        <v>1</v>
      </c>
      <c r="I1051">
        <v>1</v>
      </c>
      <c r="J1051">
        <v>5000</v>
      </c>
      <c r="K1051" t="s">
        <v>3117</v>
      </c>
      <c r="L1051" t="s">
        <v>3111</v>
      </c>
      <c r="M1051" t="s">
        <v>4242</v>
      </c>
    </row>
    <row r="1052" spans="1:13">
      <c r="A1052" t="s">
        <v>5333</v>
      </c>
      <c r="B1052" t="str">
        <f t="shared" si="32"/>
        <v>min03-P17</v>
      </c>
      <c r="C1052" t="str">
        <f t="shared" si="33"/>
        <v>min03-P17-R6_UNIÓN TEMPORAL 24</v>
      </c>
      <c r="D1052" s="27" t="s">
        <v>3585</v>
      </c>
      <c r="E1052" t="s">
        <v>4163</v>
      </c>
      <c r="F1052" t="s">
        <v>190</v>
      </c>
      <c r="G1052" s="58">
        <v>202027.5</v>
      </c>
      <c r="H1052" s="114">
        <v>1</v>
      </c>
      <c r="I1052">
        <v>5001</v>
      </c>
      <c r="J1052">
        <v>999999</v>
      </c>
      <c r="K1052" t="s">
        <v>3117</v>
      </c>
      <c r="L1052" t="s">
        <v>3111</v>
      </c>
      <c r="M1052" t="s">
        <v>4242</v>
      </c>
    </row>
    <row r="1053" spans="1:13">
      <c r="A1053" t="s">
        <v>5334</v>
      </c>
      <c r="B1053" t="str">
        <f t="shared" si="32"/>
        <v>min03-P17</v>
      </c>
      <c r="C1053" t="str">
        <f t="shared" si="33"/>
        <v>min03-P17-R6_CONSORCIO ACUERDO MARCO MTH – II</v>
      </c>
      <c r="D1053" s="27" t="s">
        <v>3585</v>
      </c>
      <c r="E1053" t="s">
        <v>4197</v>
      </c>
      <c r="F1053" t="s">
        <v>190</v>
      </c>
      <c r="G1053" s="58">
        <v>195293.25</v>
      </c>
      <c r="H1053" s="114">
        <v>1</v>
      </c>
      <c r="I1053">
        <v>1</v>
      </c>
      <c r="J1053">
        <v>5000</v>
      </c>
      <c r="K1053" t="s">
        <v>3117</v>
      </c>
      <c r="L1053" t="s">
        <v>3111</v>
      </c>
      <c r="M1053" t="s">
        <v>4242</v>
      </c>
    </row>
    <row r="1054" spans="1:13">
      <c r="A1054" t="s">
        <v>5335</v>
      </c>
      <c r="B1054" t="str">
        <f t="shared" si="32"/>
        <v>min03-P17</v>
      </c>
      <c r="C1054" t="str">
        <f t="shared" si="33"/>
        <v>min03-P17-R6_CONSORCIO ACUERDO MARCO MTH – II</v>
      </c>
      <c r="D1054" s="27" t="s">
        <v>3585</v>
      </c>
      <c r="E1054" t="s">
        <v>4197</v>
      </c>
      <c r="F1054" t="s">
        <v>190</v>
      </c>
      <c r="G1054" s="58">
        <v>188559</v>
      </c>
      <c r="H1054" s="114">
        <v>1</v>
      </c>
      <c r="I1054">
        <v>5001</v>
      </c>
      <c r="J1054">
        <v>999999</v>
      </c>
      <c r="K1054" t="s">
        <v>3117</v>
      </c>
      <c r="L1054" t="s">
        <v>3111</v>
      </c>
      <c r="M1054" t="s">
        <v>4242</v>
      </c>
    </row>
    <row r="1055" spans="1:13">
      <c r="A1055" t="s">
        <v>5336</v>
      </c>
      <c r="B1055" t="str">
        <f t="shared" si="32"/>
        <v>min03-P17</v>
      </c>
      <c r="C1055" t="str">
        <f t="shared" si="33"/>
        <v>min03-P17-R6_UT MARSAM INTE RAMERICANA</v>
      </c>
      <c r="D1055" s="27" t="s">
        <v>3585</v>
      </c>
      <c r="E1055" t="s">
        <v>4160</v>
      </c>
      <c r="F1055" t="s">
        <v>190</v>
      </c>
      <c r="G1055" s="58">
        <v>309775.5</v>
      </c>
      <c r="H1055" s="114">
        <v>1</v>
      </c>
      <c r="I1055">
        <v>1</v>
      </c>
      <c r="J1055">
        <v>5000</v>
      </c>
      <c r="K1055" t="s">
        <v>3117</v>
      </c>
      <c r="L1055" t="s">
        <v>3111</v>
      </c>
      <c r="M1055" t="s">
        <v>4242</v>
      </c>
    </row>
    <row r="1056" spans="1:13">
      <c r="A1056" t="s">
        <v>5337</v>
      </c>
      <c r="B1056" t="str">
        <f t="shared" si="32"/>
        <v>min03-P17</v>
      </c>
      <c r="C1056" t="str">
        <f t="shared" si="33"/>
        <v>min03-P17-R6_UT MARSAM INTE RAMERICANA</v>
      </c>
      <c r="D1056" s="27" t="s">
        <v>3585</v>
      </c>
      <c r="E1056" t="s">
        <v>4160</v>
      </c>
      <c r="F1056" t="s">
        <v>190</v>
      </c>
      <c r="G1056" s="58">
        <v>306677.745</v>
      </c>
      <c r="H1056" s="114">
        <v>1</v>
      </c>
      <c r="I1056">
        <v>5001</v>
      </c>
      <c r="J1056">
        <v>999999</v>
      </c>
      <c r="K1056" t="s">
        <v>3117</v>
      </c>
      <c r="L1056" t="s">
        <v>3111</v>
      </c>
      <c r="M1056" t="s">
        <v>4242</v>
      </c>
    </row>
    <row r="1057" spans="1:13">
      <c r="A1057" t="s">
        <v>5338</v>
      </c>
      <c r="B1057" t="str">
        <f t="shared" si="32"/>
        <v>min03-P17</v>
      </c>
      <c r="C1057" t="str">
        <f t="shared" si="33"/>
        <v>min03-P17-R7_INVERSIONES E IMPORTACIONES SDER AP SAS</v>
      </c>
      <c r="D1057" s="27" t="s">
        <v>3586</v>
      </c>
      <c r="E1057" t="s">
        <v>4177</v>
      </c>
      <c r="F1057" t="s">
        <v>190</v>
      </c>
      <c r="G1057" s="58">
        <v>83504.7</v>
      </c>
      <c r="H1057" s="114">
        <v>1</v>
      </c>
      <c r="I1057">
        <v>1</v>
      </c>
      <c r="J1057">
        <v>5000</v>
      </c>
      <c r="K1057" t="s">
        <v>3117</v>
      </c>
      <c r="L1057" t="s">
        <v>3112</v>
      </c>
      <c r="M1057" t="s">
        <v>4242</v>
      </c>
    </row>
    <row r="1058" spans="1:13">
      <c r="A1058" t="s">
        <v>5339</v>
      </c>
      <c r="B1058" t="str">
        <f t="shared" si="32"/>
        <v>min03-P17</v>
      </c>
      <c r="C1058" t="str">
        <f t="shared" si="33"/>
        <v>min03-P17-R7_INVERSIONES E IMPORTACIONES SDER AP SAS</v>
      </c>
      <c r="D1058" s="27" t="s">
        <v>3586</v>
      </c>
      <c r="E1058" t="s">
        <v>4177</v>
      </c>
      <c r="F1058" t="s">
        <v>190</v>
      </c>
      <c r="G1058" s="58">
        <v>82157.850000000006</v>
      </c>
      <c r="H1058" s="114">
        <v>1</v>
      </c>
      <c r="I1058">
        <v>5001</v>
      </c>
      <c r="J1058">
        <v>999999</v>
      </c>
      <c r="K1058" t="s">
        <v>3117</v>
      </c>
      <c r="L1058" t="s">
        <v>3112</v>
      </c>
      <c r="M1058" t="s">
        <v>4242</v>
      </c>
    </row>
    <row r="1059" spans="1:13">
      <c r="A1059" t="s">
        <v>5340</v>
      </c>
      <c r="B1059" t="str">
        <f t="shared" si="32"/>
        <v>min03-P17</v>
      </c>
      <c r="C1059" t="str">
        <f t="shared" si="33"/>
        <v>min03-P17-R7_UNION TEMPORAL ACUERDO KB-2024</v>
      </c>
      <c r="D1059" s="27" t="s">
        <v>3586</v>
      </c>
      <c r="E1059" t="s">
        <v>4185</v>
      </c>
      <c r="F1059" t="s">
        <v>190</v>
      </c>
      <c r="G1059" s="58">
        <v>185191.875</v>
      </c>
      <c r="H1059" s="114">
        <v>1</v>
      </c>
      <c r="I1059">
        <v>1</v>
      </c>
      <c r="J1059">
        <v>5000</v>
      </c>
      <c r="K1059" t="s">
        <v>3117</v>
      </c>
      <c r="L1059" t="s">
        <v>3112</v>
      </c>
      <c r="M1059" t="s">
        <v>4242</v>
      </c>
    </row>
    <row r="1060" spans="1:13">
      <c r="A1060" t="s">
        <v>5341</v>
      </c>
      <c r="B1060" t="str">
        <f t="shared" si="32"/>
        <v>min03-P17</v>
      </c>
      <c r="C1060" t="str">
        <f t="shared" si="33"/>
        <v>min03-P17-R7_UNION TEMPORAL ACUERDO KB-2024</v>
      </c>
      <c r="D1060" s="27" t="s">
        <v>3586</v>
      </c>
      <c r="E1060" t="s">
        <v>4185</v>
      </c>
      <c r="F1060" t="s">
        <v>190</v>
      </c>
      <c r="G1060" s="58">
        <v>181824.75</v>
      </c>
      <c r="H1060" s="114">
        <v>1</v>
      </c>
      <c r="I1060">
        <v>5001</v>
      </c>
      <c r="J1060">
        <v>999999</v>
      </c>
      <c r="K1060" t="s">
        <v>3117</v>
      </c>
      <c r="L1060" t="s">
        <v>3112</v>
      </c>
      <c r="M1060" t="s">
        <v>4242</v>
      </c>
    </row>
    <row r="1061" spans="1:13">
      <c r="A1061" t="s">
        <v>5342</v>
      </c>
      <c r="B1061" t="str">
        <f t="shared" si="32"/>
        <v>min03-P17</v>
      </c>
      <c r="C1061" t="str">
        <f t="shared" si="33"/>
        <v>min03-P17-R7_DISMOTOS PM EU</v>
      </c>
      <c r="D1061" s="27" t="s">
        <v>3586</v>
      </c>
      <c r="E1061" t="s">
        <v>4175</v>
      </c>
      <c r="F1061" t="s">
        <v>190</v>
      </c>
      <c r="G1061" s="58">
        <v>404055</v>
      </c>
      <c r="H1061" s="114">
        <v>1</v>
      </c>
      <c r="I1061">
        <v>1</v>
      </c>
      <c r="J1061">
        <v>5000</v>
      </c>
      <c r="K1061" t="s">
        <v>3117</v>
      </c>
      <c r="L1061" t="s">
        <v>3112</v>
      </c>
      <c r="M1061" t="s">
        <v>4242</v>
      </c>
    </row>
    <row r="1062" spans="1:13">
      <c r="A1062" t="s">
        <v>5343</v>
      </c>
      <c r="B1062" t="str">
        <f t="shared" si="32"/>
        <v>min03-P17</v>
      </c>
      <c r="C1062" t="str">
        <f t="shared" si="33"/>
        <v>min03-P17-R7_DISMOTOS PM EU</v>
      </c>
      <c r="D1062" s="27" t="s">
        <v>3586</v>
      </c>
      <c r="E1062" t="s">
        <v>4175</v>
      </c>
      <c r="F1062" t="s">
        <v>190</v>
      </c>
      <c r="G1062" s="58">
        <v>401361.3</v>
      </c>
      <c r="H1062" s="114">
        <v>1</v>
      </c>
      <c r="I1062">
        <v>5001</v>
      </c>
      <c r="J1062">
        <v>999999</v>
      </c>
      <c r="K1062" t="s">
        <v>3117</v>
      </c>
      <c r="L1062" t="s">
        <v>3112</v>
      </c>
      <c r="M1062" t="s">
        <v>4242</v>
      </c>
    </row>
    <row r="1063" spans="1:13">
      <c r="A1063" t="s">
        <v>5344</v>
      </c>
      <c r="B1063" t="str">
        <f t="shared" si="32"/>
        <v>min03-P17</v>
      </c>
      <c r="C1063" t="str">
        <f t="shared" si="33"/>
        <v>min03-P17-R7_DISTRIBUCIÓN Y SERVICIO SAS</v>
      </c>
      <c r="D1063" s="27" t="s">
        <v>3586</v>
      </c>
      <c r="E1063" t="s">
        <v>3089</v>
      </c>
      <c r="F1063" t="s">
        <v>190</v>
      </c>
      <c r="G1063" s="58">
        <v>191252.7</v>
      </c>
      <c r="H1063" s="114">
        <v>1</v>
      </c>
      <c r="I1063">
        <v>1</v>
      </c>
      <c r="J1063">
        <v>5000</v>
      </c>
      <c r="K1063" t="s">
        <v>3117</v>
      </c>
      <c r="L1063" t="s">
        <v>3112</v>
      </c>
      <c r="M1063" t="s">
        <v>4242</v>
      </c>
    </row>
    <row r="1064" spans="1:13">
      <c r="A1064" t="s">
        <v>5345</v>
      </c>
      <c r="B1064" t="str">
        <f t="shared" si="32"/>
        <v>min03-P17</v>
      </c>
      <c r="C1064" t="str">
        <f t="shared" si="33"/>
        <v>min03-P17-R7_DISTRIBUCIÓN Y SERVICIO SAS</v>
      </c>
      <c r="D1064" s="27" t="s">
        <v>3586</v>
      </c>
      <c r="E1064" t="s">
        <v>3089</v>
      </c>
      <c r="F1064" t="s">
        <v>190</v>
      </c>
      <c r="G1064" s="58">
        <v>189905.85</v>
      </c>
      <c r="H1064" s="114">
        <v>1</v>
      </c>
      <c r="I1064">
        <v>5001</v>
      </c>
      <c r="J1064">
        <v>999999</v>
      </c>
      <c r="K1064" t="s">
        <v>3117</v>
      </c>
      <c r="L1064" t="s">
        <v>3112</v>
      </c>
      <c r="M1064" t="s">
        <v>4242</v>
      </c>
    </row>
    <row r="1065" spans="1:13">
      <c r="A1065" t="s">
        <v>5346</v>
      </c>
      <c r="B1065" t="str">
        <f t="shared" si="32"/>
        <v>min03-P17</v>
      </c>
      <c r="C1065" t="str">
        <f t="shared" si="33"/>
        <v>min03-P17-R7_IMDICOL SAS</v>
      </c>
      <c r="D1065" s="27" t="s">
        <v>3586</v>
      </c>
      <c r="E1065" t="s">
        <v>4164</v>
      </c>
      <c r="F1065" t="s">
        <v>190</v>
      </c>
      <c r="G1065" s="58">
        <v>133338.15</v>
      </c>
      <c r="H1065" s="114">
        <v>1</v>
      </c>
      <c r="I1065">
        <v>1</v>
      </c>
      <c r="J1065">
        <v>5000</v>
      </c>
      <c r="K1065" t="s">
        <v>3117</v>
      </c>
      <c r="L1065" t="s">
        <v>3112</v>
      </c>
      <c r="M1065" t="s">
        <v>4242</v>
      </c>
    </row>
    <row r="1066" spans="1:13">
      <c r="A1066" t="s">
        <v>5347</v>
      </c>
      <c r="B1066" t="str">
        <f t="shared" si="32"/>
        <v>min03-P17</v>
      </c>
      <c r="C1066" t="str">
        <f t="shared" si="33"/>
        <v>min03-P17-R7_IMDICOL SAS</v>
      </c>
      <c r="D1066" s="27" t="s">
        <v>3586</v>
      </c>
      <c r="E1066" t="s">
        <v>4164</v>
      </c>
      <c r="F1066" t="s">
        <v>190</v>
      </c>
      <c r="G1066" s="58">
        <v>131338.07775</v>
      </c>
      <c r="H1066" s="114">
        <v>1</v>
      </c>
      <c r="I1066">
        <v>5001</v>
      </c>
      <c r="J1066">
        <v>999999</v>
      </c>
      <c r="K1066" t="s">
        <v>3117</v>
      </c>
      <c r="L1066" t="s">
        <v>3112</v>
      </c>
      <c r="M1066" t="s">
        <v>4242</v>
      </c>
    </row>
    <row r="1067" spans="1:13">
      <c r="A1067" t="s">
        <v>5348</v>
      </c>
      <c r="B1067" t="str">
        <f t="shared" si="32"/>
        <v>min03-P17</v>
      </c>
      <c r="C1067" t="str">
        <f t="shared" si="33"/>
        <v>min03-P17-R7_LEONEL RODRIGUEZ RAMOS</v>
      </c>
      <c r="D1067" s="27" t="s">
        <v>3586</v>
      </c>
      <c r="E1067" t="s">
        <v>1851</v>
      </c>
      <c r="F1067" t="s">
        <v>190</v>
      </c>
      <c r="G1067" s="58">
        <v>511803</v>
      </c>
      <c r="H1067" s="114">
        <v>1</v>
      </c>
      <c r="I1067">
        <v>1</v>
      </c>
      <c r="J1067">
        <v>5000</v>
      </c>
      <c r="K1067" t="s">
        <v>3117</v>
      </c>
      <c r="L1067" t="s">
        <v>3112</v>
      </c>
      <c r="M1067" t="s">
        <v>4242</v>
      </c>
    </row>
    <row r="1068" spans="1:13">
      <c r="A1068" t="s">
        <v>5349</v>
      </c>
      <c r="B1068" t="str">
        <f t="shared" si="32"/>
        <v>min03-P17</v>
      </c>
      <c r="C1068" t="str">
        <f t="shared" si="33"/>
        <v>min03-P17-R7_LEONEL RODRIGUEZ RAMOS</v>
      </c>
      <c r="D1068" s="27" t="s">
        <v>3586</v>
      </c>
      <c r="E1068" t="s">
        <v>1851</v>
      </c>
      <c r="F1068" t="s">
        <v>190</v>
      </c>
      <c r="G1068" s="58">
        <v>498334.5</v>
      </c>
      <c r="H1068" s="114">
        <v>1</v>
      </c>
      <c r="I1068">
        <v>5001</v>
      </c>
      <c r="J1068">
        <v>999999</v>
      </c>
      <c r="K1068" t="s">
        <v>3117</v>
      </c>
      <c r="L1068" t="s">
        <v>3112</v>
      </c>
      <c r="M1068" t="s">
        <v>4242</v>
      </c>
    </row>
    <row r="1069" spans="1:13">
      <c r="A1069" t="s">
        <v>5350</v>
      </c>
      <c r="B1069" t="str">
        <f t="shared" si="32"/>
        <v>min03-P17</v>
      </c>
      <c r="C1069" t="str">
        <f t="shared" si="33"/>
        <v>min03-P17-R7_UNION TEMPORAL COINPA</v>
      </c>
      <c r="D1069" s="27" t="s">
        <v>3586</v>
      </c>
      <c r="E1069" t="s">
        <v>3090</v>
      </c>
      <c r="F1069" t="s">
        <v>190</v>
      </c>
      <c r="G1069" s="58">
        <v>142496.73000000001</v>
      </c>
      <c r="H1069" s="114">
        <v>1</v>
      </c>
      <c r="I1069">
        <v>1</v>
      </c>
      <c r="J1069">
        <v>5000</v>
      </c>
      <c r="K1069" t="s">
        <v>3117</v>
      </c>
      <c r="L1069" t="s">
        <v>3112</v>
      </c>
      <c r="M1069" t="s">
        <v>4242</v>
      </c>
    </row>
    <row r="1070" spans="1:13">
      <c r="A1070" t="s">
        <v>5351</v>
      </c>
      <c r="B1070" t="str">
        <f t="shared" si="32"/>
        <v>min03-P17</v>
      </c>
      <c r="C1070" t="str">
        <f t="shared" si="33"/>
        <v>min03-P17-R7_UNION TEMPORAL COINPA</v>
      </c>
      <c r="D1070" s="27" t="s">
        <v>3586</v>
      </c>
      <c r="E1070" t="s">
        <v>3090</v>
      </c>
      <c r="F1070" t="s">
        <v>190</v>
      </c>
      <c r="G1070" s="58">
        <v>139062.26250000001</v>
      </c>
      <c r="H1070" s="114">
        <v>1</v>
      </c>
      <c r="I1070">
        <v>5001</v>
      </c>
      <c r="J1070">
        <v>999999</v>
      </c>
      <c r="K1070" t="s">
        <v>3117</v>
      </c>
      <c r="L1070" t="s">
        <v>3112</v>
      </c>
      <c r="M1070" t="s">
        <v>4242</v>
      </c>
    </row>
    <row r="1071" spans="1:13">
      <c r="A1071" t="s">
        <v>5352</v>
      </c>
      <c r="B1071" t="str">
        <f t="shared" si="32"/>
        <v>min03-P17</v>
      </c>
      <c r="C1071" t="str">
        <f t="shared" si="33"/>
        <v>min03-P17-R7_NICHOLLS TACTICA SAS</v>
      </c>
      <c r="D1071" s="27" t="s">
        <v>3586</v>
      </c>
      <c r="E1071" t="s">
        <v>4196</v>
      </c>
      <c r="F1071" t="s">
        <v>190</v>
      </c>
      <c r="G1071" s="58">
        <v>127950.75</v>
      </c>
      <c r="H1071" s="114">
        <v>1</v>
      </c>
      <c r="I1071">
        <v>1</v>
      </c>
      <c r="J1071">
        <v>5000</v>
      </c>
      <c r="K1071" t="s">
        <v>3117</v>
      </c>
      <c r="L1071" t="s">
        <v>3112</v>
      </c>
      <c r="M1071" t="s">
        <v>4242</v>
      </c>
    </row>
    <row r="1072" spans="1:13">
      <c r="A1072" t="s">
        <v>5353</v>
      </c>
      <c r="B1072" t="str">
        <f t="shared" si="32"/>
        <v>min03-P17</v>
      </c>
      <c r="C1072" t="str">
        <f t="shared" si="33"/>
        <v>min03-P17-R7_NICHOLLS TACTICA SAS</v>
      </c>
      <c r="D1072" s="27" t="s">
        <v>3586</v>
      </c>
      <c r="E1072" t="s">
        <v>4196</v>
      </c>
      <c r="F1072" t="s">
        <v>190</v>
      </c>
      <c r="G1072" s="58">
        <v>126603.9</v>
      </c>
      <c r="H1072" s="114">
        <v>1</v>
      </c>
      <c r="I1072">
        <v>5001</v>
      </c>
      <c r="J1072">
        <v>999999</v>
      </c>
      <c r="K1072" t="s">
        <v>3117</v>
      </c>
      <c r="L1072" t="s">
        <v>3112</v>
      </c>
      <c r="M1072" t="s">
        <v>4242</v>
      </c>
    </row>
    <row r="1073" spans="1:13">
      <c r="A1073" t="s">
        <v>5354</v>
      </c>
      <c r="B1073" t="str">
        <f t="shared" si="32"/>
        <v>min03-P17</v>
      </c>
      <c r="C1073" t="str">
        <f t="shared" si="33"/>
        <v>min03-P17-R7_INDUCON SAS</v>
      </c>
      <c r="D1073" s="27" t="s">
        <v>3586</v>
      </c>
      <c r="E1073" t="s">
        <v>4188</v>
      </c>
      <c r="F1073" t="s">
        <v>190</v>
      </c>
      <c r="G1073" s="58">
        <v>207414.9</v>
      </c>
      <c r="H1073" s="114">
        <v>1</v>
      </c>
      <c r="I1073">
        <v>1</v>
      </c>
      <c r="J1073">
        <v>5000</v>
      </c>
      <c r="K1073" t="s">
        <v>3117</v>
      </c>
      <c r="L1073" t="s">
        <v>3112</v>
      </c>
      <c r="M1073" t="s">
        <v>4242</v>
      </c>
    </row>
    <row r="1074" spans="1:13">
      <c r="A1074" t="s">
        <v>5355</v>
      </c>
      <c r="B1074" t="str">
        <f t="shared" si="32"/>
        <v>min03-P17</v>
      </c>
      <c r="C1074" t="str">
        <f t="shared" si="33"/>
        <v>min03-P17-R7_INDUCON SAS</v>
      </c>
      <c r="D1074" s="27" t="s">
        <v>3586</v>
      </c>
      <c r="E1074" t="s">
        <v>4188</v>
      </c>
      <c r="F1074" t="s">
        <v>190</v>
      </c>
      <c r="G1074" s="58">
        <v>206876.16</v>
      </c>
      <c r="H1074" s="114">
        <v>1</v>
      </c>
      <c r="I1074">
        <v>5001</v>
      </c>
      <c r="J1074">
        <v>999999</v>
      </c>
      <c r="K1074" t="s">
        <v>3117</v>
      </c>
      <c r="L1074" t="s">
        <v>3112</v>
      </c>
      <c r="M1074" t="s">
        <v>4242</v>
      </c>
    </row>
    <row r="1075" spans="1:13">
      <c r="A1075" t="s">
        <v>5356</v>
      </c>
      <c r="B1075" t="str">
        <f t="shared" si="32"/>
        <v>min03-P17</v>
      </c>
      <c r="C1075" t="str">
        <f t="shared" si="33"/>
        <v>min03-P17-R7_UTPRESENTE TEXTIL 2024</v>
      </c>
      <c r="D1075" s="27" t="s">
        <v>3586</v>
      </c>
      <c r="E1075" t="s">
        <v>4193</v>
      </c>
      <c r="F1075" t="s">
        <v>190</v>
      </c>
      <c r="G1075" s="58">
        <v>283646.61</v>
      </c>
      <c r="H1075" s="114">
        <v>1</v>
      </c>
      <c r="I1075">
        <v>1</v>
      </c>
      <c r="J1075">
        <v>5000</v>
      </c>
      <c r="K1075" t="s">
        <v>3117</v>
      </c>
      <c r="L1075" t="s">
        <v>3112</v>
      </c>
      <c r="M1075" t="s">
        <v>4242</v>
      </c>
    </row>
    <row r="1076" spans="1:13">
      <c r="A1076" t="s">
        <v>5357</v>
      </c>
      <c r="B1076" t="str">
        <f t="shared" si="32"/>
        <v>min03-P17</v>
      </c>
      <c r="C1076" t="str">
        <f t="shared" si="33"/>
        <v>min03-P17-R7_UTPRESENTE TEXTIL 2024</v>
      </c>
      <c r="D1076" s="27" t="s">
        <v>3586</v>
      </c>
      <c r="E1076" t="s">
        <v>4193</v>
      </c>
      <c r="F1076" t="s">
        <v>190</v>
      </c>
      <c r="G1076" s="58">
        <v>279606.06</v>
      </c>
      <c r="H1076" s="114">
        <v>1</v>
      </c>
      <c r="I1076">
        <v>5001</v>
      </c>
      <c r="J1076">
        <v>999999</v>
      </c>
      <c r="K1076" t="s">
        <v>3117</v>
      </c>
      <c r="L1076" t="s">
        <v>3112</v>
      </c>
      <c r="M1076" t="s">
        <v>4242</v>
      </c>
    </row>
    <row r="1077" spans="1:13">
      <c r="A1077" t="s">
        <v>5358</v>
      </c>
      <c r="B1077" t="str">
        <f t="shared" si="32"/>
        <v>min03-P17</v>
      </c>
      <c r="C1077" t="str">
        <f t="shared" si="33"/>
        <v>min03-P17-R7_BOSTONIA SAS</v>
      </c>
      <c r="D1077" s="27" t="s">
        <v>3586</v>
      </c>
      <c r="E1077" t="s">
        <v>3093</v>
      </c>
      <c r="F1077" t="s">
        <v>190</v>
      </c>
      <c r="G1077" s="58">
        <v>565677</v>
      </c>
      <c r="H1077" s="114">
        <v>1</v>
      </c>
      <c r="I1077">
        <v>1</v>
      </c>
      <c r="J1077">
        <v>5000</v>
      </c>
      <c r="K1077" t="s">
        <v>3117</v>
      </c>
      <c r="L1077" t="s">
        <v>3112</v>
      </c>
      <c r="M1077" t="s">
        <v>4242</v>
      </c>
    </row>
    <row r="1078" spans="1:13">
      <c r="A1078" t="s">
        <v>5359</v>
      </c>
      <c r="B1078" t="str">
        <f t="shared" si="32"/>
        <v>min03-P17</v>
      </c>
      <c r="C1078" t="str">
        <f t="shared" si="33"/>
        <v>min03-P17-R7_BOSTONIA SAS</v>
      </c>
      <c r="D1078" s="27" t="s">
        <v>3586</v>
      </c>
      <c r="E1078" t="s">
        <v>3093</v>
      </c>
      <c r="F1078" t="s">
        <v>190</v>
      </c>
      <c r="G1078" s="58">
        <v>548706.68999999994</v>
      </c>
      <c r="H1078" s="114">
        <v>1</v>
      </c>
      <c r="I1078">
        <v>5001</v>
      </c>
      <c r="J1078">
        <v>999999</v>
      </c>
      <c r="K1078" t="s">
        <v>3117</v>
      </c>
      <c r="L1078" t="s">
        <v>3112</v>
      </c>
      <c r="M1078" t="s">
        <v>4242</v>
      </c>
    </row>
    <row r="1079" spans="1:13">
      <c r="A1079" t="s">
        <v>5360</v>
      </c>
      <c r="B1079" t="str">
        <f t="shared" si="32"/>
        <v>min03-P17</v>
      </c>
      <c r="C1079" t="str">
        <f t="shared" si="33"/>
        <v>min03-P17-R7_UNIÓN TEMPORAL TACTICAL DEFENSE</v>
      </c>
      <c r="D1079" s="27" t="s">
        <v>3586</v>
      </c>
      <c r="E1079" t="s">
        <v>4171</v>
      </c>
      <c r="F1079" t="s">
        <v>190</v>
      </c>
      <c r="G1079" s="58">
        <v>121593.61800000002</v>
      </c>
      <c r="H1079" s="114">
        <v>1</v>
      </c>
      <c r="I1079">
        <v>1</v>
      </c>
      <c r="J1079">
        <v>5000</v>
      </c>
      <c r="K1079" t="s">
        <v>3117</v>
      </c>
      <c r="L1079" t="s">
        <v>3112</v>
      </c>
      <c r="M1079" t="s">
        <v>4242</v>
      </c>
    </row>
    <row r="1080" spans="1:13">
      <c r="A1080" t="s">
        <v>5361</v>
      </c>
      <c r="B1080" t="str">
        <f t="shared" si="32"/>
        <v>min03-P17</v>
      </c>
      <c r="C1080" t="str">
        <f t="shared" si="33"/>
        <v>min03-P17-R7_UNIÓN TEMPORAL TACTICAL DEFENSE</v>
      </c>
      <c r="D1080" s="27" t="s">
        <v>3586</v>
      </c>
      <c r="E1080" t="s">
        <v>4171</v>
      </c>
      <c r="F1080" t="s">
        <v>190</v>
      </c>
      <c r="G1080" s="58">
        <v>118307.304</v>
      </c>
      <c r="H1080" s="114">
        <v>1</v>
      </c>
      <c r="I1080">
        <v>5001</v>
      </c>
      <c r="J1080">
        <v>999999</v>
      </c>
      <c r="K1080" t="s">
        <v>3117</v>
      </c>
      <c r="L1080" t="s">
        <v>3112</v>
      </c>
      <c r="M1080" t="s">
        <v>4242</v>
      </c>
    </row>
    <row r="1081" spans="1:13">
      <c r="A1081" t="s">
        <v>5362</v>
      </c>
      <c r="B1081" t="str">
        <f t="shared" si="32"/>
        <v>min03-P17</v>
      </c>
      <c r="C1081" t="str">
        <f t="shared" si="33"/>
        <v>min03-P17-R7_UT SOLUCIONES ANC</v>
      </c>
      <c r="D1081" s="27" t="s">
        <v>3586</v>
      </c>
      <c r="E1081" t="s">
        <v>3091</v>
      </c>
      <c r="F1081" t="s">
        <v>190</v>
      </c>
      <c r="G1081" s="58">
        <v>242433</v>
      </c>
      <c r="H1081" s="114">
        <v>1</v>
      </c>
      <c r="I1081">
        <v>1</v>
      </c>
      <c r="J1081">
        <v>5000</v>
      </c>
      <c r="K1081" t="s">
        <v>3117</v>
      </c>
      <c r="L1081" t="s">
        <v>3112</v>
      </c>
      <c r="M1081" t="s">
        <v>4242</v>
      </c>
    </row>
    <row r="1082" spans="1:13">
      <c r="A1082" t="s">
        <v>5363</v>
      </c>
      <c r="B1082" t="str">
        <f t="shared" si="32"/>
        <v>min03-P17</v>
      </c>
      <c r="C1082" t="str">
        <f t="shared" si="33"/>
        <v>min03-P17-R7_UT SOLUCIONES ANC</v>
      </c>
      <c r="D1082" s="27" t="s">
        <v>3586</v>
      </c>
      <c r="E1082" t="s">
        <v>3091</v>
      </c>
      <c r="F1082" t="s">
        <v>190</v>
      </c>
      <c r="G1082" s="58">
        <v>241086.15</v>
      </c>
      <c r="H1082" s="114">
        <v>1</v>
      </c>
      <c r="I1082">
        <v>5001</v>
      </c>
      <c r="J1082">
        <v>999999</v>
      </c>
      <c r="K1082" t="s">
        <v>3117</v>
      </c>
      <c r="L1082" t="s">
        <v>3112</v>
      </c>
      <c r="M1082" t="s">
        <v>4242</v>
      </c>
    </row>
    <row r="1083" spans="1:13">
      <c r="A1083" t="s">
        <v>5364</v>
      </c>
      <c r="B1083" t="str">
        <f t="shared" si="32"/>
        <v>min03-P17</v>
      </c>
      <c r="C1083" t="str">
        <f t="shared" si="33"/>
        <v>min03-P17-R7_UT ALTEX+</v>
      </c>
      <c r="D1083" s="27" t="s">
        <v>3586</v>
      </c>
      <c r="E1083" t="s">
        <v>3094</v>
      </c>
      <c r="F1083" t="s">
        <v>190</v>
      </c>
      <c r="G1083" s="58">
        <v>589920.30000000005</v>
      </c>
      <c r="H1083" s="114">
        <v>1</v>
      </c>
      <c r="I1083">
        <v>1</v>
      </c>
      <c r="J1083">
        <v>5000</v>
      </c>
      <c r="K1083" t="s">
        <v>3117</v>
      </c>
      <c r="L1083" t="s">
        <v>3112</v>
      </c>
      <c r="M1083" t="s">
        <v>4242</v>
      </c>
    </row>
    <row r="1084" spans="1:13">
      <c r="A1084" t="s">
        <v>5365</v>
      </c>
      <c r="B1084" t="str">
        <f t="shared" si="32"/>
        <v>min03-P17</v>
      </c>
      <c r="C1084" t="str">
        <f t="shared" si="33"/>
        <v>min03-P17-R7_UT ALTEX+</v>
      </c>
      <c r="D1084" s="27" t="s">
        <v>3586</v>
      </c>
      <c r="E1084" t="s">
        <v>3094</v>
      </c>
      <c r="F1084" t="s">
        <v>190</v>
      </c>
      <c r="G1084" s="58">
        <v>585879.75</v>
      </c>
      <c r="H1084" s="114">
        <v>1</v>
      </c>
      <c r="I1084">
        <v>5001</v>
      </c>
      <c r="J1084">
        <v>999999</v>
      </c>
      <c r="K1084" t="s">
        <v>3117</v>
      </c>
      <c r="L1084" t="s">
        <v>3112</v>
      </c>
      <c r="M1084" t="s">
        <v>4242</v>
      </c>
    </row>
    <row r="1085" spans="1:13">
      <c r="A1085" t="s">
        <v>5366</v>
      </c>
      <c r="B1085" t="str">
        <f t="shared" si="32"/>
        <v>min03-P17</v>
      </c>
      <c r="C1085" t="str">
        <f t="shared" si="33"/>
        <v>min03-P17-R7_MANUFACTURAS CAPITEX SAS</v>
      </c>
      <c r="D1085" s="27" t="s">
        <v>3586</v>
      </c>
      <c r="E1085" t="s">
        <v>4176</v>
      </c>
      <c r="F1085" t="s">
        <v>190</v>
      </c>
      <c r="G1085" s="58">
        <v>185191.875</v>
      </c>
      <c r="H1085" s="114">
        <v>1</v>
      </c>
      <c r="I1085">
        <v>1</v>
      </c>
      <c r="J1085">
        <v>5000</v>
      </c>
      <c r="K1085" t="s">
        <v>3117</v>
      </c>
      <c r="L1085" t="s">
        <v>3112</v>
      </c>
      <c r="M1085" t="s">
        <v>4242</v>
      </c>
    </row>
    <row r="1086" spans="1:13">
      <c r="A1086" t="s">
        <v>5367</v>
      </c>
      <c r="B1086" t="str">
        <f t="shared" si="32"/>
        <v>min03-P17</v>
      </c>
      <c r="C1086" t="str">
        <f t="shared" si="33"/>
        <v>min03-P17-R7_MANUFACTURAS CAPITEX SAS</v>
      </c>
      <c r="D1086" s="27" t="s">
        <v>3586</v>
      </c>
      <c r="E1086" t="s">
        <v>4176</v>
      </c>
      <c r="F1086" t="s">
        <v>190</v>
      </c>
      <c r="G1086" s="58">
        <v>179804.47500000001</v>
      </c>
      <c r="H1086" s="114">
        <v>1</v>
      </c>
      <c r="I1086">
        <v>5001</v>
      </c>
      <c r="J1086">
        <v>999999</v>
      </c>
      <c r="K1086" t="s">
        <v>3117</v>
      </c>
      <c r="L1086" t="s">
        <v>3112</v>
      </c>
      <c r="M1086" t="s">
        <v>4242</v>
      </c>
    </row>
    <row r="1087" spans="1:13">
      <c r="A1087" t="s">
        <v>5368</v>
      </c>
      <c r="B1087" t="str">
        <f t="shared" si="32"/>
        <v>min03-P17</v>
      </c>
      <c r="C1087" t="str">
        <f t="shared" si="33"/>
        <v>min03-P17-R7_INDUSTRIAS SALGARI S.A.S</v>
      </c>
      <c r="D1087" s="27" t="s">
        <v>3586</v>
      </c>
      <c r="E1087" t="s">
        <v>3098</v>
      </c>
      <c r="F1087" t="s">
        <v>190</v>
      </c>
      <c r="G1087" s="58">
        <v>198929.745</v>
      </c>
      <c r="H1087" s="114">
        <v>1</v>
      </c>
      <c r="I1087">
        <v>1</v>
      </c>
      <c r="J1087">
        <v>5000</v>
      </c>
      <c r="K1087" t="s">
        <v>3117</v>
      </c>
      <c r="L1087" t="s">
        <v>3112</v>
      </c>
      <c r="M1087" t="s">
        <v>4242</v>
      </c>
    </row>
    <row r="1088" spans="1:13">
      <c r="A1088" t="s">
        <v>5369</v>
      </c>
      <c r="B1088" t="str">
        <f t="shared" si="32"/>
        <v>min03-P17</v>
      </c>
      <c r="C1088" t="str">
        <f t="shared" si="33"/>
        <v>min03-P17-R7_INDUSTRIAS SALGARI S.A.S</v>
      </c>
      <c r="D1088" s="27" t="s">
        <v>3586</v>
      </c>
      <c r="E1088" t="s">
        <v>3098</v>
      </c>
      <c r="F1088" t="s">
        <v>190</v>
      </c>
      <c r="G1088" s="58">
        <v>191252.7</v>
      </c>
      <c r="H1088" s="114">
        <v>1</v>
      </c>
      <c r="I1088">
        <v>5001</v>
      </c>
      <c r="J1088">
        <v>999999</v>
      </c>
      <c r="K1088" t="s">
        <v>3117</v>
      </c>
      <c r="L1088" t="s">
        <v>3112</v>
      </c>
      <c r="M1088" t="s">
        <v>4242</v>
      </c>
    </row>
    <row r="1089" spans="1:13">
      <c r="A1089" t="s">
        <v>5370</v>
      </c>
      <c r="B1089" t="str">
        <f t="shared" si="32"/>
        <v>min03-P17</v>
      </c>
      <c r="C1089" t="str">
        <f t="shared" si="33"/>
        <v>min03-P17-R7_INVERSIONES SARHEM DE COLOMBIA S.A.S.</v>
      </c>
      <c r="D1089" s="27" t="s">
        <v>3586</v>
      </c>
      <c r="E1089" t="s">
        <v>4168</v>
      </c>
      <c r="F1089" t="s">
        <v>190</v>
      </c>
      <c r="G1089" s="58">
        <v>406748.7</v>
      </c>
      <c r="H1089" s="114">
        <v>1</v>
      </c>
      <c r="I1089">
        <v>1</v>
      </c>
      <c r="J1089">
        <v>5000</v>
      </c>
      <c r="K1089" t="s">
        <v>3117</v>
      </c>
      <c r="L1089" t="s">
        <v>3112</v>
      </c>
      <c r="M1089" t="s">
        <v>4242</v>
      </c>
    </row>
    <row r="1090" spans="1:13">
      <c r="A1090" t="s">
        <v>5371</v>
      </c>
      <c r="B1090" t="str">
        <f t="shared" si="32"/>
        <v>min03-P17</v>
      </c>
      <c r="C1090" t="str">
        <f t="shared" si="33"/>
        <v>min03-P17-R7_INVERSIONES SARHEM DE COLOMBIA S.A.S.</v>
      </c>
      <c r="D1090" s="27" t="s">
        <v>3586</v>
      </c>
      <c r="E1090" t="s">
        <v>4168</v>
      </c>
      <c r="F1090" t="s">
        <v>190</v>
      </c>
      <c r="G1090" s="58">
        <v>404055</v>
      </c>
      <c r="H1090" s="114">
        <v>1</v>
      </c>
      <c r="I1090">
        <v>5001</v>
      </c>
      <c r="J1090">
        <v>999999</v>
      </c>
      <c r="K1090" t="s">
        <v>3117</v>
      </c>
      <c r="L1090" t="s">
        <v>3112</v>
      </c>
      <c r="M1090" t="s">
        <v>4242</v>
      </c>
    </row>
    <row r="1091" spans="1:13">
      <c r="A1091" t="s">
        <v>5372</v>
      </c>
      <c r="B1091" t="str">
        <f t="shared" ref="B1091:B1154" si="34">+LEFT(D1091,LEN(D1091)-3)</f>
        <v>min03-P18</v>
      </c>
      <c r="C1091" t="str">
        <f t="shared" ref="C1091:C1154" si="35">+D1091&amp;"_"&amp;E1091</f>
        <v>min03-P18-R1_CONSORCIO C2-2024</v>
      </c>
      <c r="D1091" s="27" t="s">
        <v>3587</v>
      </c>
      <c r="E1091" t="s">
        <v>4173</v>
      </c>
      <c r="F1091" t="s">
        <v>190</v>
      </c>
      <c r="G1091" s="58">
        <v>254554.65</v>
      </c>
      <c r="H1091" s="114">
        <v>1</v>
      </c>
      <c r="I1091">
        <v>1</v>
      </c>
      <c r="J1091">
        <v>5000</v>
      </c>
      <c r="K1091" t="s">
        <v>3117</v>
      </c>
      <c r="L1091" t="s">
        <v>3108</v>
      </c>
      <c r="M1091" t="s">
        <v>4243</v>
      </c>
    </row>
    <row r="1092" spans="1:13">
      <c r="A1092" t="s">
        <v>5373</v>
      </c>
      <c r="B1092" t="str">
        <f t="shared" si="34"/>
        <v>min03-P18</v>
      </c>
      <c r="C1092" t="str">
        <f t="shared" si="35"/>
        <v>min03-P18-R1_CONSORCIO C2-2024</v>
      </c>
      <c r="D1092" s="27" t="s">
        <v>3587</v>
      </c>
      <c r="E1092" t="s">
        <v>4173</v>
      </c>
      <c r="F1092" t="s">
        <v>190</v>
      </c>
      <c r="G1092" s="58">
        <v>253881.22500000001</v>
      </c>
      <c r="H1092" s="114">
        <v>1</v>
      </c>
      <c r="I1092">
        <v>5001</v>
      </c>
      <c r="J1092">
        <v>999999</v>
      </c>
      <c r="K1092" t="s">
        <v>3117</v>
      </c>
      <c r="L1092" t="s">
        <v>3108</v>
      </c>
      <c r="M1092" t="s">
        <v>4243</v>
      </c>
    </row>
    <row r="1093" spans="1:13">
      <c r="A1093" t="s">
        <v>5374</v>
      </c>
      <c r="B1093" t="str">
        <f t="shared" si="34"/>
        <v>min03-P18</v>
      </c>
      <c r="C1093" t="str">
        <f t="shared" si="35"/>
        <v>min03-P18-R1_CONSORCIO TITAN</v>
      </c>
      <c r="D1093" s="27" t="s">
        <v>3587</v>
      </c>
      <c r="E1093" t="s">
        <v>4198</v>
      </c>
      <c r="F1093" t="s">
        <v>190</v>
      </c>
      <c r="G1093" s="58">
        <v>220290.78600000002</v>
      </c>
      <c r="H1093" s="114">
        <v>1</v>
      </c>
      <c r="I1093">
        <v>1</v>
      </c>
      <c r="J1093">
        <v>5000</v>
      </c>
      <c r="K1093" t="s">
        <v>3117</v>
      </c>
      <c r="L1093" t="s">
        <v>3108</v>
      </c>
      <c r="M1093" t="s">
        <v>4243</v>
      </c>
    </row>
    <row r="1094" spans="1:13">
      <c r="A1094" t="s">
        <v>5375</v>
      </c>
      <c r="B1094" t="str">
        <f t="shared" si="34"/>
        <v>min03-P18</v>
      </c>
      <c r="C1094" t="str">
        <f t="shared" si="35"/>
        <v>min03-P18-R1_CONSORCIO TITAN</v>
      </c>
      <c r="D1094" s="27" t="s">
        <v>3587</v>
      </c>
      <c r="E1094" t="s">
        <v>4198</v>
      </c>
      <c r="F1094" t="s">
        <v>190</v>
      </c>
      <c r="G1094" s="58">
        <v>215883.89279999997</v>
      </c>
      <c r="H1094" s="114">
        <v>1</v>
      </c>
      <c r="I1094">
        <v>5001</v>
      </c>
      <c r="J1094">
        <v>999999</v>
      </c>
      <c r="K1094" t="s">
        <v>3117</v>
      </c>
      <c r="L1094" t="s">
        <v>3108</v>
      </c>
      <c r="M1094" t="s">
        <v>4243</v>
      </c>
    </row>
    <row r="1095" spans="1:13">
      <c r="A1095" t="s">
        <v>5376</v>
      </c>
      <c r="B1095" t="str">
        <f t="shared" si="34"/>
        <v>min03-P18</v>
      </c>
      <c r="C1095" t="str">
        <f t="shared" si="35"/>
        <v>min03-P18-R1_UT MARSAM INTE RAMERICANA</v>
      </c>
      <c r="D1095" s="27" t="s">
        <v>3587</v>
      </c>
      <c r="E1095" t="s">
        <v>4160</v>
      </c>
      <c r="F1095" t="s">
        <v>190</v>
      </c>
      <c r="G1095" s="58">
        <v>659956.5</v>
      </c>
      <c r="H1095" s="114">
        <v>1</v>
      </c>
      <c r="I1095">
        <v>1</v>
      </c>
      <c r="J1095">
        <v>5000</v>
      </c>
      <c r="K1095" t="s">
        <v>3117</v>
      </c>
      <c r="L1095" t="s">
        <v>3108</v>
      </c>
      <c r="M1095" t="s">
        <v>4243</v>
      </c>
    </row>
    <row r="1096" spans="1:13">
      <c r="A1096" t="s">
        <v>5377</v>
      </c>
      <c r="B1096" t="str">
        <f t="shared" si="34"/>
        <v>min03-P18</v>
      </c>
      <c r="C1096" t="str">
        <f t="shared" si="35"/>
        <v>min03-P18-R1_UT MARSAM INTE RAMERICANA</v>
      </c>
      <c r="D1096" s="27" t="s">
        <v>3587</v>
      </c>
      <c r="E1096" t="s">
        <v>4160</v>
      </c>
      <c r="F1096" t="s">
        <v>190</v>
      </c>
      <c r="G1096" s="58">
        <v>653356.93500000006</v>
      </c>
      <c r="H1096" s="114">
        <v>1</v>
      </c>
      <c r="I1096">
        <v>5001</v>
      </c>
      <c r="J1096">
        <v>999999</v>
      </c>
      <c r="K1096" t="s">
        <v>3117</v>
      </c>
      <c r="L1096" t="s">
        <v>3108</v>
      </c>
      <c r="M1096" t="s">
        <v>4243</v>
      </c>
    </row>
    <row r="1097" spans="1:13">
      <c r="A1097" t="s">
        <v>5378</v>
      </c>
      <c r="B1097" t="str">
        <f t="shared" si="34"/>
        <v>min03-P18</v>
      </c>
      <c r="C1097" t="str">
        <f t="shared" si="35"/>
        <v>min03-P18-R3_CONSORCIO TITAN</v>
      </c>
      <c r="D1097" s="27" t="s">
        <v>3588</v>
      </c>
      <c r="E1097" t="s">
        <v>4198</v>
      </c>
      <c r="F1097" t="s">
        <v>190</v>
      </c>
      <c r="G1097" s="58">
        <v>220290.78600000002</v>
      </c>
      <c r="H1097" s="114">
        <v>1</v>
      </c>
      <c r="I1097">
        <v>1</v>
      </c>
      <c r="J1097">
        <v>5000</v>
      </c>
      <c r="K1097" t="s">
        <v>3117</v>
      </c>
      <c r="L1097" t="s">
        <v>3109</v>
      </c>
      <c r="M1097" t="s">
        <v>4243</v>
      </c>
    </row>
    <row r="1098" spans="1:13">
      <c r="A1098" t="s">
        <v>5379</v>
      </c>
      <c r="B1098" t="str">
        <f t="shared" si="34"/>
        <v>min03-P18</v>
      </c>
      <c r="C1098" t="str">
        <f t="shared" si="35"/>
        <v>min03-P18-R3_CONSORCIO TITAN</v>
      </c>
      <c r="D1098" s="27" t="s">
        <v>3588</v>
      </c>
      <c r="E1098" t="s">
        <v>4198</v>
      </c>
      <c r="F1098" t="s">
        <v>190</v>
      </c>
      <c r="G1098" s="58">
        <v>215883.89279999997</v>
      </c>
      <c r="H1098" s="114">
        <v>1</v>
      </c>
      <c r="I1098">
        <v>5001</v>
      </c>
      <c r="J1098">
        <v>999999</v>
      </c>
      <c r="K1098" t="s">
        <v>3117</v>
      </c>
      <c r="L1098" t="s">
        <v>3109</v>
      </c>
      <c r="M1098" t="s">
        <v>4243</v>
      </c>
    </row>
    <row r="1099" spans="1:13">
      <c r="A1099" t="s">
        <v>5380</v>
      </c>
      <c r="B1099" t="str">
        <f t="shared" si="34"/>
        <v>min03-P18</v>
      </c>
      <c r="C1099" t="str">
        <f t="shared" si="35"/>
        <v>min03-P18-R3_UT MARSAM INTE RAMERICANA</v>
      </c>
      <c r="D1099" s="27" t="s">
        <v>3588</v>
      </c>
      <c r="E1099" t="s">
        <v>4160</v>
      </c>
      <c r="F1099" t="s">
        <v>190</v>
      </c>
      <c r="G1099" s="58">
        <v>659956.5</v>
      </c>
      <c r="H1099" s="114">
        <v>1</v>
      </c>
      <c r="I1099">
        <v>1</v>
      </c>
      <c r="J1099">
        <v>5000</v>
      </c>
      <c r="K1099" t="s">
        <v>3117</v>
      </c>
      <c r="L1099" t="s">
        <v>3109</v>
      </c>
      <c r="M1099" t="s">
        <v>4243</v>
      </c>
    </row>
    <row r="1100" spans="1:13">
      <c r="A1100" t="s">
        <v>5381</v>
      </c>
      <c r="B1100" t="str">
        <f t="shared" si="34"/>
        <v>min03-P18</v>
      </c>
      <c r="C1100" t="str">
        <f t="shared" si="35"/>
        <v>min03-P18-R3_UT MARSAM INTE RAMERICANA</v>
      </c>
      <c r="D1100" s="27" t="s">
        <v>3588</v>
      </c>
      <c r="E1100" t="s">
        <v>4160</v>
      </c>
      <c r="F1100" t="s">
        <v>190</v>
      </c>
      <c r="G1100" s="58">
        <v>653356.93500000006</v>
      </c>
      <c r="H1100" s="114">
        <v>1</v>
      </c>
      <c r="I1100">
        <v>5001</v>
      </c>
      <c r="J1100">
        <v>999999</v>
      </c>
      <c r="K1100" t="s">
        <v>3117</v>
      </c>
      <c r="L1100" t="s">
        <v>3109</v>
      </c>
      <c r="M1100" t="s">
        <v>4243</v>
      </c>
    </row>
    <row r="1101" spans="1:13">
      <c r="A1101" t="s">
        <v>5382</v>
      </c>
      <c r="B1101" t="str">
        <f t="shared" si="34"/>
        <v>min03-P18</v>
      </c>
      <c r="C1101" t="str">
        <f t="shared" si="35"/>
        <v>min03-P18-R3_UT FE DISTRITAR 2024</v>
      </c>
      <c r="D1101" s="27" t="s">
        <v>3588</v>
      </c>
      <c r="E1101" t="s">
        <v>3101</v>
      </c>
      <c r="F1101" t="s">
        <v>190</v>
      </c>
      <c r="G1101" s="58">
        <v>430992</v>
      </c>
      <c r="H1101" s="114">
        <v>1</v>
      </c>
      <c r="I1101">
        <v>1</v>
      </c>
      <c r="J1101">
        <v>5000</v>
      </c>
      <c r="K1101" t="s">
        <v>3117</v>
      </c>
      <c r="L1101" t="s">
        <v>3109</v>
      </c>
      <c r="M1101" t="s">
        <v>4243</v>
      </c>
    </row>
    <row r="1102" spans="1:13">
      <c r="A1102" t="s">
        <v>5383</v>
      </c>
      <c r="B1102" t="str">
        <f t="shared" si="34"/>
        <v>min03-P18</v>
      </c>
      <c r="C1102" t="str">
        <f t="shared" si="35"/>
        <v>min03-P18-R3_UT FE DISTRITAR 2024</v>
      </c>
      <c r="D1102" s="27" t="s">
        <v>3588</v>
      </c>
      <c r="E1102" t="s">
        <v>3101</v>
      </c>
      <c r="F1102" t="s">
        <v>190</v>
      </c>
      <c r="G1102" s="58">
        <v>430992</v>
      </c>
      <c r="H1102" s="114">
        <v>1</v>
      </c>
      <c r="I1102">
        <v>5001</v>
      </c>
      <c r="J1102">
        <v>999999</v>
      </c>
      <c r="K1102" t="s">
        <v>3117</v>
      </c>
      <c r="L1102" t="s">
        <v>3109</v>
      </c>
      <c r="M1102" t="s">
        <v>4243</v>
      </c>
    </row>
    <row r="1103" spans="1:13">
      <c r="A1103" t="s">
        <v>5384</v>
      </c>
      <c r="B1103" t="str">
        <f t="shared" si="34"/>
        <v>min03-P18</v>
      </c>
      <c r="C1103" t="str">
        <f t="shared" si="35"/>
        <v>min03-P18-R4_UT MARSAM INTE RAMERICANA</v>
      </c>
      <c r="D1103" s="27" t="s">
        <v>3589</v>
      </c>
      <c r="E1103" t="s">
        <v>4160</v>
      </c>
      <c r="F1103" t="s">
        <v>190</v>
      </c>
      <c r="G1103" s="58">
        <v>725952.15</v>
      </c>
      <c r="H1103" s="114">
        <v>1</v>
      </c>
      <c r="I1103">
        <v>1</v>
      </c>
      <c r="J1103">
        <v>5000</v>
      </c>
      <c r="K1103" t="s">
        <v>3117</v>
      </c>
      <c r="L1103" t="s">
        <v>3113</v>
      </c>
      <c r="M1103" t="s">
        <v>4243</v>
      </c>
    </row>
    <row r="1104" spans="1:13">
      <c r="A1104" t="s">
        <v>5385</v>
      </c>
      <c r="B1104" t="str">
        <f t="shared" si="34"/>
        <v>min03-P18</v>
      </c>
      <c r="C1104" t="str">
        <f t="shared" si="35"/>
        <v>min03-P18-R4_UT MARSAM INTE RAMERICANA</v>
      </c>
      <c r="D1104" s="27" t="s">
        <v>3589</v>
      </c>
      <c r="E1104" t="s">
        <v>4160</v>
      </c>
      <c r="F1104" t="s">
        <v>190</v>
      </c>
      <c r="G1104" s="58">
        <v>718692.62849999999</v>
      </c>
      <c r="H1104" s="114">
        <v>1</v>
      </c>
      <c r="I1104">
        <v>5001</v>
      </c>
      <c r="J1104">
        <v>999999</v>
      </c>
      <c r="K1104" t="s">
        <v>3117</v>
      </c>
      <c r="L1104" t="s">
        <v>3113</v>
      </c>
      <c r="M1104" t="s">
        <v>4243</v>
      </c>
    </row>
    <row r="1105" spans="1:13">
      <c r="A1105" t="s">
        <v>5386</v>
      </c>
      <c r="B1105" t="str">
        <f t="shared" si="34"/>
        <v>min03-P18</v>
      </c>
      <c r="C1105" t="str">
        <f t="shared" si="35"/>
        <v>min03-P18-R5_CONSORCIO TITAN</v>
      </c>
      <c r="D1105" s="27" t="s">
        <v>3590</v>
      </c>
      <c r="E1105" t="s">
        <v>4198</v>
      </c>
      <c r="F1105" t="s">
        <v>190</v>
      </c>
      <c r="G1105" s="58">
        <v>220290.78600000002</v>
      </c>
      <c r="H1105" s="114">
        <v>1</v>
      </c>
      <c r="I1105">
        <v>1</v>
      </c>
      <c r="J1105">
        <v>5000</v>
      </c>
      <c r="K1105" t="s">
        <v>3117</v>
      </c>
      <c r="L1105" t="s">
        <v>3110</v>
      </c>
      <c r="M1105" t="s">
        <v>4243</v>
      </c>
    </row>
    <row r="1106" spans="1:13">
      <c r="A1106" t="s">
        <v>5387</v>
      </c>
      <c r="B1106" t="str">
        <f t="shared" si="34"/>
        <v>min03-P18</v>
      </c>
      <c r="C1106" t="str">
        <f t="shared" si="35"/>
        <v>min03-P18-R5_CONSORCIO TITAN</v>
      </c>
      <c r="D1106" s="27" t="s">
        <v>3590</v>
      </c>
      <c r="E1106" t="s">
        <v>4198</v>
      </c>
      <c r="F1106" t="s">
        <v>190</v>
      </c>
      <c r="G1106" s="58">
        <v>215883.89279999997</v>
      </c>
      <c r="H1106" s="114">
        <v>1</v>
      </c>
      <c r="I1106">
        <v>5001</v>
      </c>
      <c r="J1106">
        <v>999999</v>
      </c>
      <c r="K1106" t="s">
        <v>3117</v>
      </c>
      <c r="L1106" t="s">
        <v>3110</v>
      </c>
      <c r="M1106" t="s">
        <v>4243</v>
      </c>
    </row>
    <row r="1107" spans="1:13">
      <c r="A1107" t="s">
        <v>5388</v>
      </c>
      <c r="B1107" t="str">
        <f t="shared" si="34"/>
        <v>min03-P18</v>
      </c>
      <c r="C1107" t="str">
        <f t="shared" si="35"/>
        <v>min03-P18-R5_UT MARSAM INTE RAMERICANA</v>
      </c>
      <c r="D1107" s="27" t="s">
        <v>3590</v>
      </c>
      <c r="E1107" t="s">
        <v>4160</v>
      </c>
      <c r="F1107" t="s">
        <v>190</v>
      </c>
      <c r="G1107" s="58">
        <v>659956.5</v>
      </c>
      <c r="H1107" s="114">
        <v>1</v>
      </c>
      <c r="I1107">
        <v>1</v>
      </c>
      <c r="J1107">
        <v>5000</v>
      </c>
      <c r="K1107" t="s">
        <v>3117</v>
      </c>
      <c r="L1107" t="s">
        <v>3110</v>
      </c>
      <c r="M1107" t="s">
        <v>4243</v>
      </c>
    </row>
    <row r="1108" spans="1:13">
      <c r="A1108" t="s">
        <v>5389</v>
      </c>
      <c r="B1108" t="str">
        <f t="shared" si="34"/>
        <v>min03-P18</v>
      </c>
      <c r="C1108" t="str">
        <f t="shared" si="35"/>
        <v>min03-P18-R5_UT MARSAM INTE RAMERICANA</v>
      </c>
      <c r="D1108" s="27" t="s">
        <v>3590</v>
      </c>
      <c r="E1108" t="s">
        <v>4160</v>
      </c>
      <c r="F1108" t="s">
        <v>190</v>
      </c>
      <c r="G1108" s="58">
        <v>653356.93500000006</v>
      </c>
      <c r="H1108" s="114">
        <v>1</v>
      </c>
      <c r="I1108">
        <v>5001</v>
      </c>
      <c r="J1108">
        <v>999999</v>
      </c>
      <c r="K1108" t="s">
        <v>3117</v>
      </c>
      <c r="L1108" t="s">
        <v>3110</v>
      </c>
      <c r="M1108" t="s">
        <v>4243</v>
      </c>
    </row>
    <row r="1109" spans="1:13">
      <c r="A1109" t="s">
        <v>5390</v>
      </c>
      <c r="B1109" t="str">
        <f t="shared" si="34"/>
        <v>min03-P18</v>
      </c>
      <c r="C1109" t="str">
        <f t="shared" si="35"/>
        <v>min03-P18-R6_YUBARTA S.A.S.</v>
      </c>
      <c r="D1109" s="27" t="s">
        <v>3591</v>
      </c>
      <c r="E1109" t="s">
        <v>4162</v>
      </c>
      <c r="F1109" t="s">
        <v>190</v>
      </c>
      <c r="G1109" s="58">
        <v>565677</v>
      </c>
      <c r="H1109" s="114">
        <v>1</v>
      </c>
      <c r="I1109">
        <v>1</v>
      </c>
      <c r="J1109">
        <v>5000</v>
      </c>
      <c r="K1109" t="s">
        <v>3117</v>
      </c>
      <c r="L1109" t="s">
        <v>3111</v>
      </c>
      <c r="M1109" t="s">
        <v>4243</v>
      </c>
    </row>
    <row r="1110" spans="1:13">
      <c r="A1110" t="s">
        <v>5391</v>
      </c>
      <c r="B1110" t="str">
        <f t="shared" si="34"/>
        <v>min03-P18</v>
      </c>
      <c r="C1110" t="str">
        <f t="shared" si="35"/>
        <v>min03-P18-R6_YUBARTA S.A.S.</v>
      </c>
      <c r="D1110" s="27" t="s">
        <v>3591</v>
      </c>
      <c r="E1110" t="s">
        <v>4162</v>
      </c>
      <c r="F1110" t="s">
        <v>190</v>
      </c>
      <c r="G1110" s="58">
        <v>554902.19999999995</v>
      </c>
      <c r="H1110" s="114">
        <v>1</v>
      </c>
      <c r="I1110">
        <v>5001</v>
      </c>
      <c r="J1110">
        <v>999999</v>
      </c>
      <c r="K1110" t="s">
        <v>3117</v>
      </c>
      <c r="L1110" t="s">
        <v>3111</v>
      </c>
      <c r="M1110" t="s">
        <v>4243</v>
      </c>
    </row>
    <row r="1111" spans="1:13">
      <c r="A1111" t="s">
        <v>5392</v>
      </c>
      <c r="B1111" t="str">
        <f t="shared" si="34"/>
        <v>min03-P18</v>
      </c>
      <c r="C1111" t="str">
        <f t="shared" si="35"/>
        <v>min03-P18-R6_UT MARSAM INTE RAMERICANA</v>
      </c>
      <c r="D1111" s="27" t="s">
        <v>3591</v>
      </c>
      <c r="E1111" t="s">
        <v>4160</v>
      </c>
      <c r="F1111" t="s">
        <v>190</v>
      </c>
      <c r="G1111" s="58">
        <v>659956.5</v>
      </c>
      <c r="H1111" s="114">
        <v>1</v>
      </c>
      <c r="I1111">
        <v>1</v>
      </c>
      <c r="J1111">
        <v>5000</v>
      </c>
      <c r="K1111" t="s">
        <v>3117</v>
      </c>
      <c r="L1111" t="s">
        <v>3111</v>
      </c>
      <c r="M1111" t="s">
        <v>4243</v>
      </c>
    </row>
    <row r="1112" spans="1:13">
      <c r="A1112" t="s">
        <v>5393</v>
      </c>
      <c r="B1112" t="str">
        <f t="shared" si="34"/>
        <v>min03-P18</v>
      </c>
      <c r="C1112" t="str">
        <f t="shared" si="35"/>
        <v>min03-P18-R6_UT MARSAM INTE RAMERICANA</v>
      </c>
      <c r="D1112" s="27" t="s">
        <v>3591</v>
      </c>
      <c r="E1112" t="s">
        <v>4160</v>
      </c>
      <c r="F1112" t="s">
        <v>190</v>
      </c>
      <c r="G1112" s="58">
        <v>653356.93500000006</v>
      </c>
      <c r="H1112" s="114">
        <v>1</v>
      </c>
      <c r="I1112">
        <v>5001</v>
      </c>
      <c r="J1112">
        <v>999999</v>
      </c>
      <c r="K1112" t="s">
        <v>3117</v>
      </c>
      <c r="L1112" t="s">
        <v>3111</v>
      </c>
      <c r="M1112" t="s">
        <v>4243</v>
      </c>
    </row>
    <row r="1113" spans="1:13">
      <c r="A1113" t="s">
        <v>5394</v>
      </c>
      <c r="B1113" t="str">
        <f t="shared" si="34"/>
        <v>min03-P18</v>
      </c>
      <c r="C1113" t="str">
        <f t="shared" si="35"/>
        <v>min03-P18-R6_UT FE DISTRITAR 2024</v>
      </c>
      <c r="D1113" s="27" t="s">
        <v>3591</v>
      </c>
      <c r="E1113" t="s">
        <v>3101</v>
      </c>
      <c r="F1113" t="s">
        <v>190</v>
      </c>
      <c r="G1113" s="58">
        <v>430992</v>
      </c>
      <c r="H1113" s="114">
        <v>1</v>
      </c>
      <c r="I1113">
        <v>1</v>
      </c>
      <c r="J1113">
        <v>5000</v>
      </c>
      <c r="K1113" t="s">
        <v>3117</v>
      </c>
      <c r="L1113" t="s">
        <v>3111</v>
      </c>
      <c r="M1113" t="s">
        <v>4243</v>
      </c>
    </row>
    <row r="1114" spans="1:13">
      <c r="A1114" t="s">
        <v>5395</v>
      </c>
      <c r="B1114" t="str">
        <f t="shared" si="34"/>
        <v>min03-P18</v>
      </c>
      <c r="C1114" t="str">
        <f t="shared" si="35"/>
        <v>min03-P18-R6_UT FE DISTRITAR 2024</v>
      </c>
      <c r="D1114" s="27" t="s">
        <v>3591</v>
      </c>
      <c r="E1114" t="s">
        <v>3101</v>
      </c>
      <c r="F1114" t="s">
        <v>190</v>
      </c>
      <c r="G1114" s="58">
        <v>430992</v>
      </c>
      <c r="H1114" s="114">
        <v>1</v>
      </c>
      <c r="I1114">
        <v>5001</v>
      </c>
      <c r="J1114">
        <v>999999</v>
      </c>
      <c r="K1114" t="s">
        <v>3117</v>
      </c>
      <c r="L1114" t="s">
        <v>3111</v>
      </c>
      <c r="M1114" t="s">
        <v>4243</v>
      </c>
    </row>
    <row r="1115" spans="1:13">
      <c r="A1115" t="s">
        <v>5396</v>
      </c>
      <c r="B1115" t="str">
        <f t="shared" si="34"/>
        <v>min03-P18</v>
      </c>
      <c r="C1115" t="str">
        <f t="shared" si="35"/>
        <v>min03-P18-R7_UNION TEMPORAL ACUERDO KB-2024</v>
      </c>
      <c r="D1115" s="27" t="s">
        <v>3592</v>
      </c>
      <c r="E1115" t="s">
        <v>4185</v>
      </c>
      <c r="F1115" t="s">
        <v>190</v>
      </c>
      <c r="G1115" s="58">
        <v>389239.65</v>
      </c>
      <c r="H1115" s="114">
        <v>1</v>
      </c>
      <c r="I1115">
        <v>1</v>
      </c>
      <c r="J1115">
        <v>5000</v>
      </c>
      <c r="K1115" t="s">
        <v>3117</v>
      </c>
      <c r="L1115" t="s">
        <v>3112</v>
      </c>
      <c r="M1115" t="s">
        <v>4243</v>
      </c>
    </row>
    <row r="1116" spans="1:13">
      <c r="A1116" t="s">
        <v>5397</v>
      </c>
      <c r="B1116" t="str">
        <f t="shared" si="34"/>
        <v>min03-P18</v>
      </c>
      <c r="C1116" t="str">
        <f t="shared" si="35"/>
        <v>min03-P18-R7_UNION TEMPORAL ACUERDO KB-2024</v>
      </c>
      <c r="D1116" s="27" t="s">
        <v>3592</v>
      </c>
      <c r="E1116" t="s">
        <v>4185</v>
      </c>
      <c r="F1116" t="s">
        <v>190</v>
      </c>
      <c r="G1116" s="58">
        <v>383852.25</v>
      </c>
      <c r="H1116" s="114">
        <v>1</v>
      </c>
      <c r="I1116">
        <v>5001</v>
      </c>
      <c r="J1116">
        <v>999999</v>
      </c>
      <c r="K1116" t="s">
        <v>3117</v>
      </c>
      <c r="L1116" t="s">
        <v>3112</v>
      </c>
      <c r="M1116" t="s">
        <v>4243</v>
      </c>
    </row>
    <row r="1117" spans="1:13">
      <c r="A1117" t="s">
        <v>5398</v>
      </c>
      <c r="B1117" t="str">
        <f t="shared" si="34"/>
        <v>min03-P18</v>
      </c>
      <c r="C1117" t="str">
        <f t="shared" si="35"/>
        <v>min03-P18-R7_DISMOTOS PM EU</v>
      </c>
      <c r="D1117" s="27" t="s">
        <v>3592</v>
      </c>
      <c r="E1117" t="s">
        <v>4175</v>
      </c>
      <c r="F1117" t="s">
        <v>190</v>
      </c>
      <c r="G1117" s="58">
        <v>659956.5</v>
      </c>
      <c r="H1117" s="114">
        <v>1</v>
      </c>
      <c r="I1117">
        <v>1</v>
      </c>
      <c r="J1117">
        <v>5000</v>
      </c>
      <c r="K1117" t="s">
        <v>3117</v>
      </c>
      <c r="L1117" t="s">
        <v>3112</v>
      </c>
      <c r="M1117" t="s">
        <v>4243</v>
      </c>
    </row>
    <row r="1118" spans="1:13">
      <c r="A1118" t="s">
        <v>5399</v>
      </c>
      <c r="B1118" t="str">
        <f t="shared" si="34"/>
        <v>min03-P18</v>
      </c>
      <c r="C1118" t="str">
        <f t="shared" si="35"/>
        <v>min03-P18-R7_DISMOTOS PM EU</v>
      </c>
      <c r="D1118" s="27" t="s">
        <v>3592</v>
      </c>
      <c r="E1118" t="s">
        <v>4175</v>
      </c>
      <c r="F1118" t="s">
        <v>190</v>
      </c>
      <c r="G1118" s="58">
        <v>646488</v>
      </c>
      <c r="H1118" s="114">
        <v>1</v>
      </c>
      <c r="I1118">
        <v>5001</v>
      </c>
      <c r="J1118">
        <v>999999</v>
      </c>
      <c r="K1118" t="s">
        <v>3117</v>
      </c>
      <c r="L1118" t="s">
        <v>3112</v>
      </c>
      <c r="M1118" t="s">
        <v>4243</v>
      </c>
    </row>
    <row r="1119" spans="1:13">
      <c r="A1119" t="s">
        <v>5400</v>
      </c>
      <c r="B1119" t="str">
        <f t="shared" si="34"/>
        <v>min03-P18</v>
      </c>
      <c r="C1119" t="str">
        <f t="shared" si="35"/>
        <v>min03-P18-R7_IMDICOL SAS</v>
      </c>
      <c r="D1119" s="27" t="s">
        <v>3592</v>
      </c>
      <c r="E1119" t="s">
        <v>4164</v>
      </c>
      <c r="F1119" t="s">
        <v>190</v>
      </c>
      <c r="G1119" s="58">
        <v>540760.27500000002</v>
      </c>
      <c r="H1119" s="114">
        <v>1</v>
      </c>
      <c r="I1119">
        <v>1</v>
      </c>
      <c r="J1119">
        <v>5000</v>
      </c>
      <c r="K1119" t="s">
        <v>3117</v>
      </c>
      <c r="L1119" t="s">
        <v>3112</v>
      </c>
      <c r="M1119" t="s">
        <v>4243</v>
      </c>
    </row>
    <row r="1120" spans="1:13">
      <c r="A1120" t="s">
        <v>5401</v>
      </c>
      <c r="B1120" t="str">
        <f t="shared" si="34"/>
        <v>min03-P18</v>
      </c>
      <c r="C1120" t="str">
        <f t="shared" si="35"/>
        <v>min03-P18-R7_IMDICOL SAS</v>
      </c>
      <c r="D1120" s="27" t="s">
        <v>3592</v>
      </c>
      <c r="E1120" t="s">
        <v>4164</v>
      </c>
      <c r="F1120" t="s">
        <v>190</v>
      </c>
      <c r="G1120" s="58">
        <v>532649.54430000007</v>
      </c>
      <c r="H1120" s="114">
        <v>1</v>
      </c>
      <c r="I1120">
        <v>5001</v>
      </c>
      <c r="J1120">
        <v>999999</v>
      </c>
      <c r="K1120" t="s">
        <v>3117</v>
      </c>
      <c r="L1120" t="s">
        <v>3112</v>
      </c>
      <c r="M1120" t="s">
        <v>4243</v>
      </c>
    </row>
    <row r="1121" spans="1:13">
      <c r="A1121" t="s">
        <v>5402</v>
      </c>
      <c r="B1121" t="str">
        <f t="shared" si="34"/>
        <v>min03-P18</v>
      </c>
      <c r="C1121" t="str">
        <f t="shared" si="35"/>
        <v>min03-P18-R7_LEONEL RODRIGUEZ RAMOS</v>
      </c>
      <c r="D1121" s="27" t="s">
        <v>3592</v>
      </c>
      <c r="E1121" t="s">
        <v>1851</v>
      </c>
      <c r="F1121" t="s">
        <v>190</v>
      </c>
      <c r="G1121" s="58">
        <v>538740</v>
      </c>
      <c r="H1121" s="114">
        <v>1</v>
      </c>
      <c r="I1121">
        <v>1</v>
      </c>
      <c r="J1121">
        <v>5000</v>
      </c>
      <c r="K1121" t="s">
        <v>3117</v>
      </c>
      <c r="L1121" t="s">
        <v>3112</v>
      </c>
      <c r="M1121" t="s">
        <v>4243</v>
      </c>
    </row>
    <row r="1122" spans="1:13">
      <c r="A1122" t="s">
        <v>5403</v>
      </c>
      <c r="B1122" t="str">
        <f t="shared" si="34"/>
        <v>min03-P18</v>
      </c>
      <c r="C1122" t="str">
        <f t="shared" si="35"/>
        <v>min03-P18-R7_LEONEL RODRIGUEZ RAMOS</v>
      </c>
      <c r="D1122" s="27" t="s">
        <v>3592</v>
      </c>
      <c r="E1122" t="s">
        <v>1851</v>
      </c>
      <c r="F1122" t="s">
        <v>190</v>
      </c>
      <c r="G1122" s="58">
        <v>511803</v>
      </c>
      <c r="H1122" s="114">
        <v>1</v>
      </c>
      <c r="I1122">
        <v>5001</v>
      </c>
      <c r="J1122">
        <v>999999</v>
      </c>
      <c r="K1122" t="s">
        <v>3117</v>
      </c>
      <c r="L1122" t="s">
        <v>3112</v>
      </c>
      <c r="M1122" t="s">
        <v>4243</v>
      </c>
    </row>
    <row r="1123" spans="1:13">
      <c r="A1123" t="s">
        <v>5404</v>
      </c>
      <c r="B1123" t="str">
        <f t="shared" si="34"/>
        <v>min03-P18</v>
      </c>
      <c r="C1123" t="str">
        <f t="shared" si="35"/>
        <v>min03-P18-R7_UNION TEMPORAL COINPA</v>
      </c>
      <c r="D1123" s="27" t="s">
        <v>3592</v>
      </c>
      <c r="E1123" t="s">
        <v>3090</v>
      </c>
      <c r="F1123" t="s">
        <v>190</v>
      </c>
      <c r="G1123" s="58">
        <v>565677</v>
      </c>
      <c r="H1123" s="114">
        <v>1</v>
      </c>
      <c r="I1123">
        <v>1</v>
      </c>
      <c r="J1123">
        <v>5000</v>
      </c>
      <c r="K1123" t="s">
        <v>3117</v>
      </c>
      <c r="L1123" t="s">
        <v>3112</v>
      </c>
      <c r="M1123" t="s">
        <v>4243</v>
      </c>
    </row>
    <row r="1124" spans="1:13">
      <c r="A1124" t="s">
        <v>5405</v>
      </c>
      <c r="B1124" t="str">
        <f t="shared" si="34"/>
        <v>min03-P18</v>
      </c>
      <c r="C1124" t="str">
        <f t="shared" si="35"/>
        <v>min03-P18-R7_UNION TEMPORAL COINPA</v>
      </c>
      <c r="D1124" s="27" t="s">
        <v>3592</v>
      </c>
      <c r="E1124" t="s">
        <v>3090</v>
      </c>
      <c r="F1124" t="s">
        <v>190</v>
      </c>
      <c r="G1124" s="58">
        <v>538740</v>
      </c>
      <c r="H1124" s="114">
        <v>1</v>
      </c>
      <c r="I1124">
        <v>5001</v>
      </c>
      <c r="J1124">
        <v>999999</v>
      </c>
      <c r="K1124" t="s">
        <v>3117</v>
      </c>
      <c r="L1124" t="s">
        <v>3112</v>
      </c>
      <c r="M1124" t="s">
        <v>4243</v>
      </c>
    </row>
    <row r="1125" spans="1:13">
      <c r="A1125" t="s">
        <v>5406</v>
      </c>
      <c r="B1125" t="str">
        <f t="shared" si="34"/>
        <v>min03-P18</v>
      </c>
      <c r="C1125" t="str">
        <f t="shared" si="35"/>
        <v>min03-P18-R7_NICHOLLS TACTICA SAS</v>
      </c>
      <c r="D1125" s="27" t="s">
        <v>3592</v>
      </c>
      <c r="E1125" t="s">
        <v>4196</v>
      </c>
      <c r="F1125" t="s">
        <v>190</v>
      </c>
      <c r="G1125" s="58">
        <v>390586.5</v>
      </c>
      <c r="H1125" s="114">
        <v>1</v>
      </c>
      <c r="I1125">
        <v>1</v>
      </c>
      <c r="J1125">
        <v>5000</v>
      </c>
      <c r="K1125" t="s">
        <v>3117</v>
      </c>
      <c r="L1125" t="s">
        <v>3112</v>
      </c>
      <c r="M1125" t="s">
        <v>4243</v>
      </c>
    </row>
    <row r="1126" spans="1:13">
      <c r="A1126" t="s">
        <v>5407</v>
      </c>
      <c r="B1126" t="str">
        <f t="shared" si="34"/>
        <v>min03-P18</v>
      </c>
      <c r="C1126" t="str">
        <f t="shared" si="35"/>
        <v>min03-P18-R7_NICHOLLS TACTICA SAS</v>
      </c>
      <c r="D1126" s="27" t="s">
        <v>3592</v>
      </c>
      <c r="E1126" t="s">
        <v>4196</v>
      </c>
      <c r="F1126" t="s">
        <v>190</v>
      </c>
      <c r="G1126" s="58">
        <v>383852.25</v>
      </c>
      <c r="H1126" s="114">
        <v>1</v>
      </c>
      <c r="I1126">
        <v>5001</v>
      </c>
      <c r="J1126">
        <v>999999</v>
      </c>
      <c r="K1126" t="s">
        <v>3117</v>
      </c>
      <c r="L1126" t="s">
        <v>3112</v>
      </c>
      <c r="M1126" t="s">
        <v>4243</v>
      </c>
    </row>
    <row r="1127" spans="1:13">
      <c r="A1127" t="s">
        <v>5408</v>
      </c>
      <c r="B1127" t="str">
        <f t="shared" si="34"/>
        <v>min03-P18</v>
      </c>
      <c r="C1127" t="str">
        <f t="shared" si="35"/>
        <v>min03-P18-R7_INDUCON SAS</v>
      </c>
      <c r="D1127" s="27" t="s">
        <v>3592</v>
      </c>
      <c r="E1127" t="s">
        <v>4188</v>
      </c>
      <c r="F1127" t="s">
        <v>190</v>
      </c>
      <c r="G1127" s="58">
        <v>576990.54</v>
      </c>
      <c r="H1127" s="114">
        <v>1</v>
      </c>
      <c r="I1127">
        <v>1</v>
      </c>
      <c r="J1127">
        <v>5000</v>
      </c>
      <c r="K1127" t="s">
        <v>3117</v>
      </c>
      <c r="L1127" t="s">
        <v>3112</v>
      </c>
      <c r="M1127" t="s">
        <v>4243</v>
      </c>
    </row>
    <row r="1128" spans="1:13">
      <c r="A1128" t="s">
        <v>5409</v>
      </c>
      <c r="B1128" t="str">
        <f t="shared" si="34"/>
        <v>min03-P18</v>
      </c>
      <c r="C1128" t="str">
        <f t="shared" si="35"/>
        <v>min03-P18-R7_INDUCON SAS</v>
      </c>
      <c r="D1128" s="27" t="s">
        <v>3592</v>
      </c>
      <c r="E1128" t="s">
        <v>4188</v>
      </c>
      <c r="F1128" t="s">
        <v>190</v>
      </c>
      <c r="G1128" s="58">
        <v>576451.80000000005</v>
      </c>
      <c r="H1128" s="114">
        <v>1</v>
      </c>
      <c r="I1128">
        <v>5001</v>
      </c>
      <c r="J1128">
        <v>999999</v>
      </c>
      <c r="K1128" t="s">
        <v>3117</v>
      </c>
      <c r="L1128" t="s">
        <v>3112</v>
      </c>
      <c r="M1128" t="s">
        <v>4243</v>
      </c>
    </row>
    <row r="1129" spans="1:13">
      <c r="A1129" t="s">
        <v>5410</v>
      </c>
      <c r="B1129" t="str">
        <f t="shared" si="34"/>
        <v>min03-P18</v>
      </c>
      <c r="C1129" t="str">
        <f t="shared" si="35"/>
        <v>min03-P18-R7_UTPRESENTE TEXTIL 2024</v>
      </c>
      <c r="D1129" s="27" t="s">
        <v>3592</v>
      </c>
      <c r="E1129" t="s">
        <v>4193</v>
      </c>
      <c r="F1129" t="s">
        <v>190</v>
      </c>
      <c r="G1129" s="58">
        <v>593556.79500000004</v>
      </c>
      <c r="H1129" s="114">
        <v>1</v>
      </c>
      <c r="I1129">
        <v>1</v>
      </c>
      <c r="J1129">
        <v>5000</v>
      </c>
      <c r="K1129" t="s">
        <v>3117</v>
      </c>
      <c r="L1129" t="s">
        <v>3112</v>
      </c>
      <c r="M1129" t="s">
        <v>4243</v>
      </c>
    </row>
    <row r="1130" spans="1:13">
      <c r="A1130" t="s">
        <v>5411</v>
      </c>
      <c r="B1130" t="str">
        <f t="shared" si="34"/>
        <v>min03-P18</v>
      </c>
      <c r="C1130" t="str">
        <f t="shared" si="35"/>
        <v>min03-P18-R7_UTPRESENTE TEXTIL 2024</v>
      </c>
      <c r="D1130" s="27" t="s">
        <v>3592</v>
      </c>
      <c r="E1130" t="s">
        <v>4193</v>
      </c>
      <c r="F1130" t="s">
        <v>190</v>
      </c>
      <c r="G1130" s="58">
        <v>586822.54500000004</v>
      </c>
      <c r="H1130" s="114">
        <v>1</v>
      </c>
      <c r="I1130">
        <v>5001</v>
      </c>
      <c r="J1130">
        <v>999999</v>
      </c>
      <c r="K1130" t="s">
        <v>3117</v>
      </c>
      <c r="L1130" t="s">
        <v>3112</v>
      </c>
      <c r="M1130" t="s">
        <v>4243</v>
      </c>
    </row>
    <row r="1131" spans="1:13">
      <c r="A1131" t="s">
        <v>5412</v>
      </c>
      <c r="B1131" t="str">
        <f t="shared" si="34"/>
        <v>min03-P18</v>
      </c>
      <c r="C1131" t="str">
        <f t="shared" si="35"/>
        <v>min03-P18-R7_BOSTONIA SAS</v>
      </c>
      <c r="D1131" s="27" t="s">
        <v>3592</v>
      </c>
      <c r="E1131" t="s">
        <v>3093</v>
      </c>
      <c r="F1131" t="s">
        <v>190</v>
      </c>
      <c r="G1131" s="58">
        <v>592614</v>
      </c>
      <c r="H1131" s="114">
        <v>1</v>
      </c>
      <c r="I1131">
        <v>1</v>
      </c>
      <c r="J1131">
        <v>5000</v>
      </c>
      <c r="K1131" t="s">
        <v>3117</v>
      </c>
      <c r="L1131" t="s">
        <v>3112</v>
      </c>
      <c r="M1131" t="s">
        <v>4243</v>
      </c>
    </row>
    <row r="1132" spans="1:13">
      <c r="A1132" t="s">
        <v>5413</v>
      </c>
      <c r="B1132" t="str">
        <f t="shared" si="34"/>
        <v>min03-P18</v>
      </c>
      <c r="C1132" t="str">
        <f t="shared" si="35"/>
        <v>min03-P18-R7_BOSTONIA SAS</v>
      </c>
      <c r="D1132" s="27" t="s">
        <v>3592</v>
      </c>
      <c r="E1132" t="s">
        <v>3093</v>
      </c>
      <c r="F1132" t="s">
        <v>190</v>
      </c>
      <c r="G1132" s="58">
        <v>574835.57999999996</v>
      </c>
      <c r="H1132" s="114">
        <v>1</v>
      </c>
      <c r="I1132">
        <v>5001</v>
      </c>
      <c r="J1132">
        <v>999999</v>
      </c>
      <c r="K1132" t="s">
        <v>3117</v>
      </c>
      <c r="L1132" t="s">
        <v>3112</v>
      </c>
      <c r="M1132" t="s">
        <v>4243</v>
      </c>
    </row>
    <row r="1133" spans="1:13">
      <c r="A1133" t="s">
        <v>5414</v>
      </c>
      <c r="B1133" t="str">
        <f t="shared" si="34"/>
        <v>min03-P18</v>
      </c>
      <c r="C1133" t="str">
        <f t="shared" si="35"/>
        <v>min03-P18-R7_UNIÓN TEMPORAL TACTICAL DEFENSE</v>
      </c>
      <c r="D1133" s="27" t="s">
        <v>3592</v>
      </c>
      <c r="E1133" t="s">
        <v>4171</v>
      </c>
      <c r="F1133" t="s">
        <v>190</v>
      </c>
      <c r="G1133" s="58">
        <v>416109.3075</v>
      </c>
      <c r="H1133" s="114">
        <v>1</v>
      </c>
      <c r="I1133">
        <v>1</v>
      </c>
      <c r="J1133">
        <v>5000</v>
      </c>
      <c r="K1133" t="s">
        <v>3117</v>
      </c>
      <c r="L1133" t="s">
        <v>3112</v>
      </c>
      <c r="M1133" t="s">
        <v>4243</v>
      </c>
    </row>
    <row r="1134" spans="1:13">
      <c r="A1134" t="s">
        <v>5415</v>
      </c>
      <c r="B1134" t="str">
        <f t="shared" si="34"/>
        <v>min03-P18</v>
      </c>
      <c r="C1134" t="str">
        <f t="shared" si="35"/>
        <v>min03-P18-R7_UNIÓN TEMPORAL TACTICAL DEFENSE</v>
      </c>
      <c r="D1134" s="27" t="s">
        <v>3592</v>
      </c>
      <c r="E1134" t="s">
        <v>4171</v>
      </c>
      <c r="F1134" t="s">
        <v>190</v>
      </c>
      <c r="G1134" s="58">
        <v>404863.11</v>
      </c>
      <c r="H1134" s="114">
        <v>1</v>
      </c>
      <c r="I1134">
        <v>5001</v>
      </c>
      <c r="J1134">
        <v>999999</v>
      </c>
      <c r="K1134" t="s">
        <v>3117</v>
      </c>
      <c r="L1134" t="s">
        <v>3112</v>
      </c>
      <c r="M1134" t="s">
        <v>4243</v>
      </c>
    </row>
    <row r="1135" spans="1:13">
      <c r="A1135" t="s">
        <v>5416</v>
      </c>
      <c r="B1135" t="str">
        <f t="shared" si="34"/>
        <v>min03-P18</v>
      </c>
      <c r="C1135" t="str">
        <f t="shared" si="35"/>
        <v>min03-P18-R7_UT SOLUCIONES ANC</v>
      </c>
      <c r="D1135" s="27" t="s">
        <v>3592</v>
      </c>
      <c r="E1135" t="s">
        <v>3091</v>
      </c>
      <c r="F1135" t="s">
        <v>190</v>
      </c>
      <c r="G1135" s="58">
        <v>471397.5</v>
      </c>
      <c r="H1135" s="114">
        <v>1</v>
      </c>
      <c r="I1135">
        <v>1</v>
      </c>
      <c r="J1135">
        <v>5000</v>
      </c>
      <c r="K1135" t="s">
        <v>3117</v>
      </c>
      <c r="L1135" t="s">
        <v>3112</v>
      </c>
      <c r="M1135" t="s">
        <v>4243</v>
      </c>
    </row>
    <row r="1136" spans="1:13">
      <c r="A1136" t="s">
        <v>5417</v>
      </c>
      <c r="B1136" t="str">
        <f t="shared" si="34"/>
        <v>min03-P18</v>
      </c>
      <c r="C1136" t="str">
        <f t="shared" si="35"/>
        <v>min03-P18-R7_UT SOLUCIONES ANC</v>
      </c>
      <c r="D1136" s="27" t="s">
        <v>3592</v>
      </c>
      <c r="E1136" t="s">
        <v>3091</v>
      </c>
      <c r="F1136" t="s">
        <v>190</v>
      </c>
      <c r="G1136" s="58">
        <v>470050.65</v>
      </c>
      <c r="H1136" s="114">
        <v>1</v>
      </c>
      <c r="I1136">
        <v>5001</v>
      </c>
      <c r="J1136">
        <v>999999</v>
      </c>
      <c r="K1136" t="s">
        <v>3117</v>
      </c>
      <c r="L1136" t="s">
        <v>3112</v>
      </c>
      <c r="M1136" t="s">
        <v>4243</v>
      </c>
    </row>
    <row r="1137" spans="1:13">
      <c r="A1137" t="s">
        <v>5418</v>
      </c>
      <c r="B1137" t="str">
        <f t="shared" si="34"/>
        <v>min03-P18</v>
      </c>
      <c r="C1137" t="str">
        <f t="shared" si="35"/>
        <v>min03-P18-R7_MILFORT SAS</v>
      </c>
      <c r="D1137" s="27" t="s">
        <v>3592</v>
      </c>
      <c r="E1137" t="s">
        <v>4181</v>
      </c>
      <c r="F1137" t="s">
        <v>190</v>
      </c>
      <c r="G1137" s="58">
        <v>619551</v>
      </c>
      <c r="H1137" s="114">
        <v>1</v>
      </c>
      <c r="I1137">
        <v>1</v>
      </c>
      <c r="J1137">
        <v>5000</v>
      </c>
      <c r="K1137" t="s">
        <v>3117</v>
      </c>
      <c r="L1137" t="s">
        <v>3112</v>
      </c>
      <c r="M1137" t="s">
        <v>4243</v>
      </c>
    </row>
    <row r="1138" spans="1:13">
      <c r="A1138" t="s">
        <v>5419</v>
      </c>
      <c r="B1138" t="str">
        <f t="shared" si="34"/>
        <v>min03-P18</v>
      </c>
      <c r="C1138" t="str">
        <f t="shared" si="35"/>
        <v>min03-P18-R7_MILFORT SAS</v>
      </c>
      <c r="D1138" s="27" t="s">
        <v>3592</v>
      </c>
      <c r="E1138" t="s">
        <v>4181</v>
      </c>
      <c r="F1138" t="s">
        <v>190</v>
      </c>
      <c r="G1138" s="58">
        <v>592614</v>
      </c>
      <c r="H1138" s="114">
        <v>1</v>
      </c>
      <c r="I1138">
        <v>5001</v>
      </c>
      <c r="J1138">
        <v>999999</v>
      </c>
      <c r="K1138" t="s">
        <v>3117</v>
      </c>
      <c r="L1138" t="s">
        <v>3112</v>
      </c>
      <c r="M1138" t="s">
        <v>4243</v>
      </c>
    </row>
    <row r="1139" spans="1:13">
      <c r="A1139" t="s">
        <v>5420</v>
      </c>
      <c r="B1139" t="str">
        <f t="shared" si="34"/>
        <v>min03-P18</v>
      </c>
      <c r="C1139" t="str">
        <f t="shared" si="35"/>
        <v>min03-P18-R7_UT ALTEX+</v>
      </c>
      <c r="D1139" s="27" t="s">
        <v>3592</v>
      </c>
      <c r="E1139" t="s">
        <v>3094</v>
      </c>
      <c r="F1139" t="s">
        <v>190</v>
      </c>
      <c r="G1139" s="58">
        <v>592614</v>
      </c>
      <c r="H1139" s="114">
        <v>1</v>
      </c>
      <c r="I1139">
        <v>1</v>
      </c>
      <c r="J1139">
        <v>5000</v>
      </c>
      <c r="K1139" t="s">
        <v>3117</v>
      </c>
      <c r="L1139" t="s">
        <v>3112</v>
      </c>
      <c r="M1139" t="s">
        <v>4243</v>
      </c>
    </row>
    <row r="1140" spans="1:13">
      <c r="A1140" t="s">
        <v>5421</v>
      </c>
      <c r="B1140" t="str">
        <f t="shared" si="34"/>
        <v>min03-P18</v>
      </c>
      <c r="C1140" t="str">
        <f t="shared" si="35"/>
        <v>min03-P18-R7_UT ALTEX+</v>
      </c>
      <c r="D1140" s="27" t="s">
        <v>3592</v>
      </c>
      <c r="E1140" t="s">
        <v>3094</v>
      </c>
      <c r="F1140" t="s">
        <v>190</v>
      </c>
      <c r="G1140" s="58">
        <v>572411.25</v>
      </c>
      <c r="H1140" s="114">
        <v>1</v>
      </c>
      <c r="I1140">
        <v>5001</v>
      </c>
      <c r="J1140">
        <v>999999</v>
      </c>
      <c r="K1140" t="s">
        <v>3117</v>
      </c>
      <c r="L1140" t="s">
        <v>3112</v>
      </c>
      <c r="M1140" t="s">
        <v>4243</v>
      </c>
    </row>
    <row r="1141" spans="1:13">
      <c r="A1141" t="s">
        <v>5422</v>
      </c>
      <c r="B1141" t="str">
        <f t="shared" si="34"/>
        <v>min03-P18</v>
      </c>
      <c r="C1141" t="str">
        <f t="shared" si="35"/>
        <v>min03-P18-R7_MANUFACTURAS CAPITEX SAS</v>
      </c>
      <c r="D1141" s="27" t="s">
        <v>3592</v>
      </c>
      <c r="E1141" t="s">
        <v>4176</v>
      </c>
      <c r="F1141" t="s">
        <v>190</v>
      </c>
      <c r="G1141" s="58">
        <v>430722.63</v>
      </c>
      <c r="H1141" s="114">
        <v>1</v>
      </c>
      <c r="I1141">
        <v>1</v>
      </c>
      <c r="J1141">
        <v>5000</v>
      </c>
      <c r="K1141" t="s">
        <v>3117</v>
      </c>
      <c r="L1141" t="s">
        <v>3112</v>
      </c>
      <c r="M1141" t="s">
        <v>4243</v>
      </c>
    </row>
    <row r="1142" spans="1:13">
      <c r="A1142" t="s">
        <v>5423</v>
      </c>
      <c r="B1142" t="str">
        <f t="shared" si="34"/>
        <v>min03-P18</v>
      </c>
      <c r="C1142" t="str">
        <f t="shared" si="35"/>
        <v>min03-P18-R7_MANUFACTURAS CAPITEX SAS</v>
      </c>
      <c r="D1142" s="27" t="s">
        <v>3592</v>
      </c>
      <c r="E1142" t="s">
        <v>4176</v>
      </c>
      <c r="F1142" t="s">
        <v>190</v>
      </c>
      <c r="G1142" s="58">
        <v>424527.12</v>
      </c>
      <c r="H1142" s="114">
        <v>1</v>
      </c>
      <c r="I1142">
        <v>5001</v>
      </c>
      <c r="J1142">
        <v>999999</v>
      </c>
      <c r="K1142" t="s">
        <v>3117</v>
      </c>
      <c r="L1142" t="s">
        <v>3112</v>
      </c>
      <c r="M1142" t="s">
        <v>4243</v>
      </c>
    </row>
    <row r="1143" spans="1:13">
      <c r="A1143" t="s">
        <v>5424</v>
      </c>
      <c r="B1143" t="str">
        <f t="shared" si="34"/>
        <v>min03-P18</v>
      </c>
      <c r="C1143" t="str">
        <f t="shared" si="35"/>
        <v>min03-P18-R7_INDUSTRIAS SALGARI S.A.S</v>
      </c>
      <c r="D1143" s="27" t="s">
        <v>3592</v>
      </c>
      <c r="E1143" t="s">
        <v>3098</v>
      </c>
      <c r="F1143" t="s">
        <v>190</v>
      </c>
      <c r="G1143" s="58">
        <v>577798.65</v>
      </c>
      <c r="H1143" s="114">
        <v>1</v>
      </c>
      <c r="I1143">
        <v>1</v>
      </c>
      <c r="J1143">
        <v>5000</v>
      </c>
      <c r="K1143" t="s">
        <v>3117</v>
      </c>
      <c r="L1143" t="s">
        <v>3112</v>
      </c>
      <c r="M1143" t="s">
        <v>4243</v>
      </c>
    </row>
    <row r="1144" spans="1:13">
      <c r="A1144" t="s">
        <v>5425</v>
      </c>
      <c r="B1144" t="str">
        <f t="shared" si="34"/>
        <v>min03-P18</v>
      </c>
      <c r="C1144" t="str">
        <f t="shared" si="35"/>
        <v>min03-P18-R7_INDUSTRIAS SALGARI S.A.S</v>
      </c>
      <c r="D1144" s="27" t="s">
        <v>3592</v>
      </c>
      <c r="E1144" t="s">
        <v>3098</v>
      </c>
      <c r="F1144" t="s">
        <v>190</v>
      </c>
      <c r="G1144" s="58">
        <v>555575.625</v>
      </c>
      <c r="H1144" s="114">
        <v>1</v>
      </c>
      <c r="I1144">
        <v>5001</v>
      </c>
      <c r="J1144">
        <v>999999</v>
      </c>
      <c r="K1144" t="s">
        <v>3117</v>
      </c>
      <c r="L1144" t="s">
        <v>3112</v>
      </c>
      <c r="M1144" t="s">
        <v>4243</v>
      </c>
    </row>
    <row r="1145" spans="1:13">
      <c r="A1145" t="s">
        <v>5426</v>
      </c>
      <c r="B1145" t="str">
        <f t="shared" si="34"/>
        <v>min03-P18</v>
      </c>
      <c r="C1145" t="str">
        <f t="shared" si="35"/>
        <v>min03-P18-R7_INVERSIONES SARHEM DE COLOMBIA S.A.S.</v>
      </c>
      <c r="D1145" s="27" t="s">
        <v>3592</v>
      </c>
      <c r="E1145" t="s">
        <v>4168</v>
      </c>
      <c r="F1145" t="s">
        <v>190</v>
      </c>
      <c r="G1145" s="58">
        <v>412136.1</v>
      </c>
      <c r="H1145" s="114">
        <v>1</v>
      </c>
      <c r="I1145">
        <v>1</v>
      </c>
      <c r="J1145">
        <v>5000</v>
      </c>
      <c r="K1145" t="s">
        <v>3117</v>
      </c>
      <c r="L1145" t="s">
        <v>3112</v>
      </c>
      <c r="M1145" t="s">
        <v>4243</v>
      </c>
    </row>
    <row r="1146" spans="1:13">
      <c r="A1146" t="s">
        <v>5427</v>
      </c>
      <c r="B1146" t="str">
        <f t="shared" si="34"/>
        <v>min03-P18</v>
      </c>
      <c r="C1146" t="str">
        <f t="shared" si="35"/>
        <v>min03-P18-R7_INVERSIONES SARHEM DE COLOMBIA S.A.S.</v>
      </c>
      <c r="D1146" s="27" t="s">
        <v>3592</v>
      </c>
      <c r="E1146" t="s">
        <v>4168</v>
      </c>
      <c r="F1146" t="s">
        <v>190</v>
      </c>
      <c r="G1146" s="58">
        <v>409442.4</v>
      </c>
      <c r="H1146" s="114">
        <v>1</v>
      </c>
      <c r="I1146">
        <v>5001</v>
      </c>
      <c r="J1146">
        <v>999999</v>
      </c>
      <c r="K1146" t="s">
        <v>3117</v>
      </c>
      <c r="L1146" t="s">
        <v>3112</v>
      </c>
      <c r="M1146" t="s">
        <v>4243</v>
      </c>
    </row>
    <row r="1147" spans="1:13">
      <c r="A1147" t="s">
        <v>5428</v>
      </c>
      <c r="B1147" t="str">
        <f t="shared" si="34"/>
        <v>min03-P18</v>
      </c>
      <c r="C1147" t="str">
        <f t="shared" si="35"/>
        <v>min03-P18-R7_CONSORCIO ACUERDO MARCO MTH – II</v>
      </c>
      <c r="D1147" s="27" t="s">
        <v>3592</v>
      </c>
      <c r="E1147" t="s">
        <v>4197</v>
      </c>
      <c r="F1147" t="s">
        <v>190</v>
      </c>
      <c r="G1147" s="58">
        <v>356915.25</v>
      </c>
      <c r="H1147" s="114">
        <v>1</v>
      </c>
      <c r="I1147">
        <v>1</v>
      </c>
      <c r="J1147">
        <v>5000</v>
      </c>
      <c r="K1147" t="s">
        <v>3117</v>
      </c>
      <c r="L1147" t="s">
        <v>3112</v>
      </c>
      <c r="M1147" t="s">
        <v>4243</v>
      </c>
    </row>
    <row r="1148" spans="1:13">
      <c r="A1148" t="s">
        <v>5429</v>
      </c>
      <c r="B1148" t="str">
        <f t="shared" si="34"/>
        <v>min03-P18</v>
      </c>
      <c r="C1148" t="str">
        <f t="shared" si="35"/>
        <v>min03-P18-R7_CONSORCIO ACUERDO MARCO MTH – II</v>
      </c>
      <c r="D1148" s="27" t="s">
        <v>3592</v>
      </c>
      <c r="E1148" t="s">
        <v>4197</v>
      </c>
      <c r="F1148" t="s">
        <v>190</v>
      </c>
      <c r="G1148" s="58">
        <v>350181</v>
      </c>
      <c r="H1148" s="114">
        <v>1</v>
      </c>
      <c r="I1148">
        <v>5001</v>
      </c>
      <c r="J1148">
        <v>999999</v>
      </c>
      <c r="K1148" t="s">
        <v>3117</v>
      </c>
      <c r="L1148" t="s">
        <v>3112</v>
      </c>
      <c r="M1148" t="s">
        <v>4243</v>
      </c>
    </row>
    <row r="1149" spans="1:13">
      <c r="A1149" t="s">
        <v>5430</v>
      </c>
      <c r="B1149" t="str">
        <f t="shared" si="34"/>
        <v>min03-P19</v>
      </c>
      <c r="C1149" t="str">
        <f t="shared" si="35"/>
        <v>min03-P19-R1_CONSORCIO C2-2024</v>
      </c>
      <c r="D1149" s="27" t="s">
        <v>3593</v>
      </c>
      <c r="E1149" t="s">
        <v>4173</v>
      </c>
      <c r="F1149" t="s">
        <v>190</v>
      </c>
      <c r="G1149" s="58">
        <v>235698.75</v>
      </c>
      <c r="H1149" s="114">
        <v>1</v>
      </c>
      <c r="I1149">
        <v>1</v>
      </c>
      <c r="J1149">
        <v>5000</v>
      </c>
      <c r="K1149" t="s">
        <v>3117</v>
      </c>
      <c r="L1149" t="s">
        <v>3108</v>
      </c>
      <c r="M1149" t="s">
        <v>4244</v>
      </c>
    </row>
    <row r="1150" spans="1:13">
      <c r="A1150" t="s">
        <v>5431</v>
      </c>
      <c r="B1150" t="str">
        <f t="shared" si="34"/>
        <v>min03-P19</v>
      </c>
      <c r="C1150" t="str">
        <f t="shared" si="35"/>
        <v>min03-P19-R1_CONSORCIO C2-2024</v>
      </c>
      <c r="D1150" s="27" t="s">
        <v>3593</v>
      </c>
      <c r="E1150" t="s">
        <v>4173</v>
      </c>
      <c r="F1150" t="s">
        <v>190</v>
      </c>
      <c r="G1150" s="58">
        <v>235025.32500000001</v>
      </c>
      <c r="H1150" s="114">
        <v>1</v>
      </c>
      <c r="I1150">
        <v>5001</v>
      </c>
      <c r="J1150">
        <v>999999</v>
      </c>
      <c r="K1150" t="s">
        <v>3117</v>
      </c>
      <c r="L1150" t="s">
        <v>3108</v>
      </c>
      <c r="M1150" t="s">
        <v>4244</v>
      </c>
    </row>
    <row r="1151" spans="1:13">
      <c r="A1151" t="s">
        <v>5432</v>
      </c>
      <c r="B1151" t="str">
        <f t="shared" si="34"/>
        <v>min03-P19</v>
      </c>
      <c r="C1151" t="str">
        <f t="shared" si="35"/>
        <v>min03-P19-R1_UT MARSAM INTE RAMERICANA</v>
      </c>
      <c r="D1151" s="27" t="s">
        <v>3593</v>
      </c>
      <c r="E1151" t="s">
        <v>4160</v>
      </c>
      <c r="F1151" t="s">
        <v>190</v>
      </c>
      <c r="G1151" s="58">
        <v>646488</v>
      </c>
      <c r="H1151" s="114">
        <v>1</v>
      </c>
      <c r="I1151">
        <v>1</v>
      </c>
      <c r="J1151">
        <v>5000</v>
      </c>
      <c r="K1151" t="s">
        <v>3117</v>
      </c>
      <c r="L1151" t="s">
        <v>3108</v>
      </c>
      <c r="M1151" t="s">
        <v>4244</v>
      </c>
    </row>
    <row r="1152" spans="1:13">
      <c r="A1152" t="s">
        <v>5433</v>
      </c>
      <c r="B1152" t="str">
        <f t="shared" si="34"/>
        <v>min03-P19</v>
      </c>
      <c r="C1152" t="str">
        <f t="shared" si="35"/>
        <v>min03-P19-R1_UT MARSAM INTE RAMERICANA</v>
      </c>
      <c r="D1152" s="27" t="s">
        <v>3593</v>
      </c>
      <c r="E1152" t="s">
        <v>4160</v>
      </c>
      <c r="F1152" t="s">
        <v>190</v>
      </c>
      <c r="G1152" s="58">
        <v>640023.12</v>
      </c>
      <c r="H1152" s="114">
        <v>1</v>
      </c>
      <c r="I1152">
        <v>5001</v>
      </c>
      <c r="J1152">
        <v>999999</v>
      </c>
      <c r="K1152" t="s">
        <v>3117</v>
      </c>
      <c r="L1152" t="s">
        <v>3108</v>
      </c>
      <c r="M1152" t="s">
        <v>4244</v>
      </c>
    </row>
    <row r="1153" spans="1:13">
      <c r="A1153" t="s">
        <v>5434</v>
      </c>
      <c r="B1153" t="str">
        <f t="shared" si="34"/>
        <v>min03-P19</v>
      </c>
      <c r="C1153" t="str">
        <f t="shared" si="35"/>
        <v>min03-P19-R3_UT MARSAM INTE RAMERICANA</v>
      </c>
      <c r="D1153" s="27" t="s">
        <v>3594</v>
      </c>
      <c r="E1153" t="s">
        <v>4160</v>
      </c>
      <c r="F1153" t="s">
        <v>190</v>
      </c>
      <c r="G1153" s="58">
        <v>646488</v>
      </c>
      <c r="H1153" s="114">
        <v>1</v>
      </c>
      <c r="I1153">
        <v>1</v>
      </c>
      <c r="J1153">
        <v>5000</v>
      </c>
      <c r="K1153" t="s">
        <v>3117</v>
      </c>
      <c r="L1153" t="s">
        <v>3109</v>
      </c>
      <c r="M1153" t="s">
        <v>4244</v>
      </c>
    </row>
    <row r="1154" spans="1:13">
      <c r="A1154" t="s">
        <v>5435</v>
      </c>
      <c r="B1154" t="str">
        <f t="shared" si="34"/>
        <v>min03-P19</v>
      </c>
      <c r="C1154" t="str">
        <f t="shared" si="35"/>
        <v>min03-P19-R3_UT MARSAM INTE RAMERICANA</v>
      </c>
      <c r="D1154" s="27" t="s">
        <v>3594</v>
      </c>
      <c r="E1154" t="s">
        <v>4160</v>
      </c>
      <c r="F1154" t="s">
        <v>190</v>
      </c>
      <c r="G1154" s="58">
        <v>640023.12</v>
      </c>
      <c r="H1154" s="114">
        <v>1</v>
      </c>
      <c r="I1154">
        <v>5001</v>
      </c>
      <c r="J1154">
        <v>999999</v>
      </c>
      <c r="K1154" t="s">
        <v>3117</v>
      </c>
      <c r="L1154" t="s">
        <v>3109</v>
      </c>
      <c r="M1154" t="s">
        <v>4244</v>
      </c>
    </row>
    <row r="1155" spans="1:13">
      <c r="A1155" t="s">
        <v>5436</v>
      </c>
      <c r="B1155" t="str">
        <f t="shared" ref="B1155:B1218" si="36">+LEFT(D1155,LEN(D1155)-3)</f>
        <v>min03-P19</v>
      </c>
      <c r="C1155" t="str">
        <f t="shared" ref="C1155:C1218" si="37">+D1155&amp;"_"&amp;E1155</f>
        <v>min03-P19-R4_UT MARSAM INTE RAMERICANA</v>
      </c>
      <c r="D1155" s="27" t="s">
        <v>3595</v>
      </c>
      <c r="E1155" t="s">
        <v>4160</v>
      </c>
      <c r="F1155" t="s">
        <v>190</v>
      </c>
      <c r="G1155" s="58">
        <v>711136.8</v>
      </c>
      <c r="H1155" s="114">
        <v>1</v>
      </c>
      <c r="I1155">
        <v>1</v>
      </c>
      <c r="J1155">
        <v>5000</v>
      </c>
      <c r="K1155" t="s">
        <v>3117</v>
      </c>
      <c r="L1155" t="s">
        <v>3113</v>
      </c>
      <c r="M1155" t="s">
        <v>4244</v>
      </c>
    </row>
    <row r="1156" spans="1:13">
      <c r="A1156" t="s">
        <v>5437</v>
      </c>
      <c r="B1156" t="str">
        <f t="shared" si="36"/>
        <v>min03-P19</v>
      </c>
      <c r="C1156" t="str">
        <f t="shared" si="37"/>
        <v>min03-P19-R4_UT MARSAM INTE RAMERICANA</v>
      </c>
      <c r="D1156" s="27" t="s">
        <v>3595</v>
      </c>
      <c r="E1156" t="s">
        <v>4160</v>
      </c>
      <c r="F1156" t="s">
        <v>190</v>
      </c>
      <c r="G1156" s="58">
        <v>704025.43200000003</v>
      </c>
      <c r="H1156" s="114">
        <v>1</v>
      </c>
      <c r="I1156">
        <v>5001</v>
      </c>
      <c r="J1156">
        <v>999999</v>
      </c>
      <c r="K1156" t="s">
        <v>3117</v>
      </c>
      <c r="L1156" t="s">
        <v>3113</v>
      </c>
      <c r="M1156" t="s">
        <v>4244</v>
      </c>
    </row>
    <row r="1157" spans="1:13">
      <c r="A1157" t="s">
        <v>5438</v>
      </c>
      <c r="B1157" t="str">
        <f t="shared" si="36"/>
        <v>min03-P19</v>
      </c>
      <c r="C1157" t="str">
        <f t="shared" si="37"/>
        <v>min03-P19-R5_UT MARSAM INTE RAMERICANA</v>
      </c>
      <c r="D1157" s="27" t="s">
        <v>3596</v>
      </c>
      <c r="E1157" t="s">
        <v>4160</v>
      </c>
      <c r="F1157" t="s">
        <v>190</v>
      </c>
      <c r="G1157" s="58">
        <v>646488</v>
      </c>
      <c r="H1157" s="114">
        <v>1</v>
      </c>
      <c r="I1157">
        <v>1</v>
      </c>
      <c r="J1157">
        <v>5000</v>
      </c>
      <c r="K1157" t="s">
        <v>3117</v>
      </c>
      <c r="L1157" t="s">
        <v>3110</v>
      </c>
      <c r="M1157" t="s">
        <v>4244</v>
      </c>
    </row>
    <row r="1158" spans="1:13">
      <c r="A1158" t="s">
        <v>5439</v>
      </c>
      <c r="B1158" t="str">
        <f t="shared" si="36"/>
        <v>min03-P19</v>
      </c>
      <c r="C1158" t="str">
        <f t="shared" si="37"/>
        <v>min03-P19-R5_UT MARSAM INTE RAMERICANA</v>
      </c>
      <c r="D1158" s="27" t="s">
        <v>3596</v>
      </c>
      <c r="E1158" t="s">
        <v>4160</v>
      </c>
      <c r="F1158" t="s">
        <v>190</v>
      </c>
      <c r="G1158" s="58">
        <v>640023.12</v>
      </c>
      <c r="H1158" s="114">
        <v>1</v>
      </c>
      <c r="I1158">
        <v>5001</v>
      </c>
      <c r="J1158">
        <v>999999</v>
      </c>
      <c r="K1158" t="s">
        <v>3117</v>
      </c>
      <c r="L1158" t="s">
        <v>3110</v>
      </c>
      <c r="M1158" t="s">
        <v>4244</v>
      </c>
    </row>
    <row r="1159" spans="1:13">
      <c r="A1159" t="s">
        <v>5440</v>
      </c>
      <c r="B1159" t="str">
        <f t="shared" si="36"/>
        <v>min03-P19</v>
      </c>
      <c r="C1159" t="str">
        <f t="shared" si="37"/>
        <v>min03-P19-R6_CONSORCIO C2-2024</v>
      </c>
      <c r="D1159" s="27" t="s">
        <v>3597</v>
      </c>
      <c r="E1159" t="s">
        <v>4173</v>
      </c>
      <c r="F1159" t="s">
        <v>190</v>
      </c>
      <c r="G1159" s="58">
        <v>235698.75</v>
      </c>
      <c r="H1159" s="114">
        <v>1</v>
      </c>
      <c r="I1159">
        <v>1</v>
      </c>
      <c r="J1159">
        <v>5000</v>
      </c>
      <c r="K1159" t="s">
        <v>3117</v>
      </c>
      <c r="L1159" t="s">
        <v>3111</v>
      </c>
      <c r="M1159" t="s">
        <v>4244</v>
      </c>
    </row>
    <row r="1160" spans="1:13">
      <c r="A1160" t="s">
        <v>5441</v>
      </c>
      <c r="B1160" t="str">
        <f t="shared" si="36"/>
        <v>min03-P19</v>
      </c>
      <c r="C1160" t="str">
        <f t="shared" si="37"/>
        <v>min03-P19-R6_CONSORCIO C2-2024</v>
      </c>
      <c r="D1160" s="27" t="s">
        <v>3597</v>
      </c>
      <c r="E1160" t="s">
        <v>4173</v>
      </c>
      <c r="F1160" t="s">
        <v>190</v>
      </c>
      <c r="G1160" s="58">
        <v>235025.32500000001</v>
      </c>
      <c r="H1160" s="114">
        <v>1</v>
      </c>
      <c r="I1160">
        <v>5001</v>
      </c>
      <c r="J1160">
        <v>999999</v>
      </c>
      <c r="K1160" t="s">
        <v>3117</v>
      </c>
      <c r="L1160" t="s">
        <v>3111</v>
      </c>
      <c r="M1160" t="s">
        <v>4244</v>
      </c>
    </row>
    <row r="1161" spans="1:13">
      <c r="A1161" t="s">
        <v>5442</v>
      </c>
      <c r="B1161" t="str">
        <f t="shared" si="36"/>
        <v>min03-P19</v>
      </c>
      <c r="C1161" t="str">
        <f t="shared" si="37"/>
        <v>min03-P19-R6_ML SUMINISTROS Y SOLUCIONES SAS</v>
      </c>
      <c r="D1161" s="27" t="s">
        <v>3597</v>
      </c>
      <c r="E1161" t="s">
        <v>4170</v>
      </c>
      <c r="F1161" t="s">
        <v>190</v>
      </c>
      <c r="G1161" s="58">
        <v>510033.23910000001</v>
      </c>
      <c r="H1161" s="114">
        <v>1</v>
      </c>
      <c r="I1161">
        <v>1</v>
      </c>
      <c r="J1161">
        <v>5000</v>
      </c>
      <c r="K1161" t="s">
        <v>3117</v>
      </c>
      <c r="L1161" t="s">
        <v>3111</v>
      </c>
      <c r="M1161" t="s">
        <v>4244</v>
      </c>
    </row>
    <row r="1162" spans="1:13">
      <c r="A1162" t="s">
        <v>5443</v>
      </c>
      <c r="B1162" t="str">
        <f t="shared" si="36"/>
        <v>min03-P19</v>
      </c>
      <c r="C1162" t="str">
        <f t="shared" si="37"/>
        <v>min03-P19-R6_ML SUMINISTROS Y SOLUCIONES SAS</v>
      </c>
      <c r="D1162" s="27" t="s">
        <v>3597</v>
      </c>
      <c r="E1162" t="s">
        <v>4170</v>
      </c>
      <c r="F1162" t="s">
        <v>190</v>
      </c>
      <c r="G1162" s="58">
        <v>504932.71815000003</v>
      </c>
      <c r="H1162" s="114">
        <v>1</v>
      </c>
      <c r="I1162">
        <v>5001</v>
      </c>
      <c r="J1162">
        <v>999999</v>
      </c>
      <c r="K1162" t="s">
        <v>3117</v>
      </c>
      <c r="L1162" t="s">
        <v>3111</v>
      </c>
      <c r="M1162" t="s">
        <v>4244</v>
      </c>
    </row>
    <row r="1163" spans="1:13">
      <c r="A1163" t="s">
        <v>5444</v>
      </c>
      <c r="B1163" t="str">
        <f t="shared" si="36"/>
        <v>min03-P19</v>
      </c>
      <c r="C1163" t="str">
        <f t="shared" si="37"/>
        <v>min03-P19-R6_YUBARTA S.A.S.</v>
      </c>
      <c r="D1163" s="27" t="s">
        <v>3597</v>
      </c>
      <c r="E1163" t="s">
        <v>4162</v>
      </c>
      <c r="F1163" t="s">
        <v>190</v>
      </c>
      <c r="G1163" s="58">
        <v>538740</v>
      </c>
      <c r="H1163" s="114">
        <v>1</v>
      </c>
      <c r="I1163">
        <v>1</v>
      </c>
      <c r="J1163">
        <v>5000</v>
      </c>
      <c r="K1163" t="s">
        <v>3117</v>
      </c>
      <c r="L1163" t="s">
        <v>3111</v>
      </c>
      <c r="M1163" t="s">
        <v>4244</v>
      </c>
    </row>
    <row r="1164" spans="1:13">
      <c r="A1164" t="s">
        <v>5445</v>
      </c>
      <c r="B1164" t="str">
        <f t="shared" si="36"/>
        <v>min03-P19</v>
      </c>
      <c r="C1164" t="str">
        <f t="shared" si="37"/>
        <v>min03-P19-R6_YUBARTA S.A.S.</v>
      </c>
      <c r="D1164" s="27" t="s">
        <v>3597</v>
      </c>
      <c r="E1164" t="s">
        <v>4162</v>
      </c>
      <c r="F1164" t="s">
        <v>190</v>
      </c>
      <c r="G1164" s="58">
        <v>527965.19999999995</v>
      </c>
      <c r="H1164" s="114">
        <v>1</v>
      </c>
      <c r="I1164">
        <v>5001</v>
      </c>
      <c r="J1164">
        <v>999999</v>
      </c>
      <c r="K1164" t="s">
        <v>3117</v>
      </c>
      <c r="L1164" t="s">
        <v>3111</v>
      </c>
      <c r="M1164" t="s">
        <v>4244</v>
      </c>
    </row>
    <row r="1165" spans="1:13">
      <c r="A1165" t="s">
        <v>5446</v>
      </c>
      <c r="B1165" t="str">
        <f t="shared" si="36"/>
        <v>min03-P19</v>
      </c>
      <c r="C1165" t="str">
        <f t="shared" si="37"/>
        <v>min03-P19-R6_UT MARSAM INTE RAMERICANA</v>
      </c>
      <c r="D1165" s="27" t="s">
        <v>3597</v>
      </c>
      <c r="E1165" t="s">
        <v>4160</v>
      </c>
      <c r="F1165" t="s">
        <v>190</v>
      </c>
      <c r="G1165" s="58">
        <v>646488</v>
      </c>
      <c r="H1165" s="114">
        <v>1</v>
      </c>
      <c r="I1165">
        <v>1</v>
      </c>
      <c r="J1165">
        <v>5000</v>
      </c>
      <c r="K1165" t="s">
        <v>3117</v>
      </c>
      <c r="L1165" t="s">
        <v>3111</v>
      </c>
      <c r="M1165" t="s">
        <v>4244</v>
      </c>
    </row>
    <row r="1166" spans="1:13">
      <c r="A1166" t="s">
        <v>5447</v>
      </c>
      <c r="B1166" t="str">
        <f t="shared" si="36"/>
        <v>min03-P19</v>
      </c>
      <c r="C1166" t="str">
        <f t="shared" si="37"/>
        <v>min03-P19-R6_UT MARSAM INTE RAMERICANA</v>
      </c>
      <c r="D1166" s="27" t="s">
        <v>3597</v>
      </c>
      <c r="E1166" t="s">
        <v>4160</v>
      </c>
      <c r="F1166" t="s">
        <v>190</v>
      </c>
      <c r="G1166" s="58">
        <v>640023.12</v>
      </c>
      <c r="H1166" s="114">
        <v>1</v>
      </c>
      <c r="I1166">
        <v>5001</v>
      </c>
      <c r="J1166">
        <v>999999</v>
      </c>
      <c r="K1166" t="s">
        <v>3117</v>
      </c>
      <c r="L1166" t="s">
        <v>3111</v>
      </c>
      <c r="M1166" t="s">
        <v>4244</v>
      </c>
    </row>
    <row r="1167" spans="1:13">
      <c r="A1167" t="s">
        <v>5448</v>
      </c>
      <c r="B1167" t="str">
        <f t="shared" si="36"/>
        <v>min03-P19</v>
      </c>
      <c r="C1167" t="str">
        <f t="shared" si="37"/>
        <v>min03-P19-R7_UNION TEMPORAL ACUERDO KB-2024</v>
      </c>
      <c r="D1167" s="27" t="s">
        <v>3598</v>
      </c>
      <c r="E1167" t="s">
        <v>4185</v>
      </c>
      <c r="F1167" t="s">
        <v>190</v>
      </c>
      <c r="G1167" s="58">
        <v>370383.75</v>
      </c>
      <c r="H1167" s="114">
        <v>1</v>
      </c>
      <c r="I1167">
        <v>1</v>
      </c>
      <c r="J1167">
        <v>5000</v>
      </c>
      <c r="K1167" t="s">
        <v>3117</v>
      </c>
      <c r="L1167" t="s">
        <v>3112</v>
      </c>
      <c r="M1167" t="s">
        <v>4244</v>
      </c>
    </row>
    <row r="1168" spans="1:13">
      <c r="A1168" t="s">
        <v>5449</v>
      </c>
      <c r="B1168" t="str">
        <f t="shared" si="36"/>
        <v>min03-P19</v>
      </c>
      <c r="C1168" t="str">
        <f t="shared" si="37"/>
        <v>min03-P19-R7_UNION TEMPORAL ACUERDO KB-2024</v>
      </c>
      <c r="D1168" s="27" t="s">
        <v>3598</v>
      </c>
      <c r="E1168" t="s">
        <v>4185</v>
      </c>
      <c r="F1168" t="s">
        <v>190</v>
      </c>
      <c r="G1168" s="58">
        <v>363649.5</v>
      </c>
      <c r="H1168" s="114">
        <v>1</v>
      </c>
      <c r="I1168">
        <v>5001</v>
      </c>
      <c r="J1168">
        <v>999999</v>
      </c>
      <c r="K1168" t="s">
        <v>3117</v>
      </c>
      <c r="L1168" t="s">
        <v>3112</v>
      </c>
      <c r="M1168" t="s">
        <v>4244</v>
      </c>
    </row>
    <row r="1169" spans="1:13">
      <c r="A1169" t="s">
        <v>5450</v>
      </c>
      <c r="B1169" t="str">
        <f t="shared" si="36"/>
        <v>min03-P19</v>
      </c>
      <c r="C1169" t="str">
        <f t="shared" si="37"/>
        <v>min03-P19-R7_DISMOTOS PM EU</v>
      </c>
      <c r="D1169" s="27" t="s">
        <v>3598</v>
      </c>
      <c r="E1169" t="s">
        <v>4175</v>
      </c>
      <c r="F1169" t="s">
        <v>190</v>
      </c>
      <c r="G1169" s="58">
        <v>606082.5</v>
      </c>
      <c r="H1169" s="114">
        <v>1</v>
      </c>
      <c r="I1169">
        <v>1</v>
      </c>
      <c r="J1169">
        <v>5000</v>
      </c>
      <c r="K1169" t="s">
        <v>3117</v>
      </c>
      <c r="L1169" t="s">
        <v>3112</v>
      </c>
      <c r="M1169" t="s">
        <v>4244</v>
      </c>
    </row>
    <row r="1170" spans="1:13">
      <c r="A1170" t="s">
        <v>5451</v>
      </c>
      <c r="B1170" t="str">
        <f t="shared" si="36"/>
        <v>min03-P19</v>
      </c>
      <c r="C1170" t="str">
        <f t="shared" si="37"/>
        <v>min03-P19-R7_DISMOTOS PM EU</v>
      </c>
      <c r="D1170" s="27" t="s">
        <v>3598</v>
      </c>
      <c r="E1170" t="s">
        <v>4175</v>
      </c>
      <c r="F1170" t="s">
        <v>190</v>
      </c>
      <c r="G1170" s="58">
        <v>592614</v>
      </c>
      <c r="H1170" s="114">
        <v>1</v>
      </c>
      <c r="I1170">
        <v>5001</v>
      </c>
      <c r="J1170">
        <v>999999</v>
      </c>
      <c r="K1170" t="s">
        <v>3117</v>
      </c>
      <c r="L1170" t="s">
        <v>3112</v>
      </c>
      <c r="M1170" t="s">
        <v>4244</v>
      </c>
    </row>
    <row r="1171" spans="1:13">
      <c r="A1171" t="s">
        <v>5452</v>
      </c>
      <c r="B1171" t="str">
        <f t="shared" si="36"/>
        <v>min03-P19</v>
      </c>
      <c r="C1171" t="str">
        <f t="shared" si="37"/>
        <v>min03-P19-R7_IMDICOL SAS</v>
      </c>
      <c r="D1171" s="27" t="s">
        <v>3598</v>
      </c>
      <c r="E1171" t="s">
        <v>4164</v>
      </c>
      <c r="F1171" t="s">
        <v>190</v>
      </c>
      <c r="G1171" s="58">
        <v>522981.85499999998</v>
      </c>
      <c r="H1171" s="114">
        <v>1</v>
      </c>
      <c r="I1171">
        <v>1</v>
      </c>
      <c r="J1171">
        <v>5000</v>
      </c>
      <c r="K1171" t="s">
        <v>3117</v>
      </c>
      <c r="L1171" t="s">
        <v>3112</v>
      </c>
      <c r="M1171" t="s">
        <v>4244</v>
      </c>
    </row>
    <row r="1172" spans="1:13">
      <c r="A1172" t="s">
        <v>5453</v>
      </c>
      <c r="B1172" t="str">
        <f t="shared" si="36"/>
        <v>min03-P19</v>
      </c>
      <c r="C1172" t="str">
        <f t="shared" si="37"/>
        <v>min03-P19-R7_IMDICOL SAS</v>
      </c>
      <c r="D1172" s="27" t="s">
        <v>3598</v>
      </c>
      <c r="E1172" t="s">
        <v>4164</v>
      </c>
      <c r="F1172" t="s">
        <v>190</v>
      </c>
      <c r="G1172" s="58">
        <v>515137.80059999996</v>
      </c>
      <c r="H1172" s="114">
        <v>1</v>
      </c>
      <c r="I1172">
        <v>5001</v>
      </c>
      <c r="J1172">
        <v>999999</v>
      </c>
      <c r="K1172" t="s">
        <v>3117</v>
      </c>
      <c r="L1172" t="s">
        <v>3112</v>
      </c>
      <c r="M1172" t="s">
        <v>4244</v>
      </c>
    </row>
    <row r="1173" spans="1:13">
      <c r="A1173" t="s">
        <v>5454</v>
      </c>
      <c r="B1173" t="str">
        <f t="shared" si="36"/>
        <v>min03-P19</v>
      </c>
      <c r="C1173" t="str">
        <f t="shared" si="37"/>
        <v>min03-P19-R7_LEONEL RODRIGUEZ RAMOS</v>
      </c>
      <c r="D1173" s="27" t="s">
        <v>3598</v>
      </c>
      <c r="E1173" t="s">
        <v>1851</v>
      </c>
      <c r="F1173" t="s">
        <v>190</v>
      </c>
      <c r="G1173" s="58">
        <v>538740</v>
      </c>
      <c r="H1173" s="114">
        <v>1</v>
      </c>
      <c r="I1173">
        <v>1</v>
      </c>
      <c r="J1173">
        <v>5000</v>
      </c>
      <c r="K1173" t="s">
        <v>3117</v>
      </c>
      <c r="L1173" t="s">
        <v>3112</v>
      </c>
      <c r="M1173" t="s">
        <v>4244</v>
      </c>
    </row>
    <row r="1174" spans="1:13">
      <c r="A1174" t="s">
        <v>5455</v>
      </c>
      <c r="B1174" t="str">
        <f t="shared" si="36"/>
        <v>min03-P19</v>
      </c>
      <c r="C1174" t="str">
        <f t="shared" si="37"/>
        <v>min03-P19-R7_LEONEL RODRIGUEZ RAMOS</v>
      </c>
      <c r="D1174" s="27" t="s">
        <v>3598</v>
      </c>
      <c r="E1174" t="s">
        <v>1851</v>
      </c>
      <c r="F1174" t="s">
        <v>190</v>
      </c>
      <c r="G1174" s="58">
        <v>511803</v>
      </c>
      <c r="H1174" s="114">
        <v>1</v>
      </c>
      <c r="I1174">
        <v>5001</v>
      </c>
      <c r="J1174">
        <v>999999</v>
      </c>
      <c r="K1174" t="s">
        <v>3117</v>
      </c>
      <c r="L1174" t="s">
        <v>3112</v>
      </c>
      <c r="M1174" t="s">
        <v>4244</v>
      </c>
    </row>
    <row r="1175" spans="1:13">
      <c r="A1175" t="s">
        <v>5456</v>
      </c>
      <c r="B1175" t="str">
        <f t="shared" si="36"/>
        <v>min03-P19</v>
      </c>
      <c r="C1175" t="str">
        <f t="shared" si="37"/>
        <v>min03-P19-R7_UNION TEMPORAL COINPA</v>
      </c>
      <c r="D1175" s="27" t="s">
        <v>3598</v>
      </c>
      <c r="E1175" t="s">
        <v>3090</v>
      </c>
      <c r="F1175" t="s">
        <v>190</v>
      </c>
      <c r="G1175" s="58">
        <v>525446.59049999993</v>
      </c>
      <c r="H1175" s="114">
        <v>1</v>
      </c>
      <c r="I1175">
        <v>1</v>
      </c>
      <c r="J1175">
        <v>5000</v>
      </c>
      <c r="K1175" t="s">
        <v>3117</v>
      </c>
      <c r="L1175" t="s">
        <v>3112</v>
      </c>
      <c r="M1175" t="s">
        <v>4244</v>
      </c>
    </row>
    <row r="1176" spans="1:13">
      <c r="A1176" t="s">
        <v>5457</v>
      </c>
      <c r="B1176" t="str">
        <f t="shared" si="36"/>
        <v>min03-P19</v>
      </c>
      <c r="C1176" t="str">
        <f t="shared" si="37"/>
        <v>min03-P19-R7_UNION TEMPORAL COINPA</v>
      </c>
      <c r="D1176" s="27" t="s">
        <v>3598</v>
      </c>
      <c r="E1176" t="s">
        <v>3090</v>
      </c>
      <c r="F1176" t="s">
        <v>190</v>
      </c>
      <c r="G1176" s="58">
        <v>520191.18180000002</v>
      </c>
      <c r="H1176" s="114">
        <v>1</v>
      </c>
      <c r="I1176">
        <v>5001</v>
      </c>
      <c r="J1176">
        <v>999999</v>
      </c>
      <c r="K1176" t="s">
        <v>3117</v>
      </c>
      <c r="L1176" t="s">
        <v>3112</v>
      </c>
      <c r="M1176" t="s">
        <v>4244</v>
      </c>
    </row>
    <row r="1177" spans="1:13">
      <c r="A1177" t="s">
        <v>5458</v>
      </c>
      <c r="B1177" t="str">
        <f t="shared" si="36"/>
        <v>min03-P19</v>
      </c>
      <c r="C1177" t="str">
        <f t="shared" si="37"/>
        <v>min03-P19-R7_NICHOLLS TACTICA SAS</v>
      </c>
      <c r="D1177" s="27" t="s">
        <v>3598</v>
      </c>
      <c r="E1177" t="s">
        <v>4196</v>
      </c>
      <c r="F1177" t="s">
        <v>190</v>
      </c>
      <c r="G1177" s="58">
        <v>377118</v>
      </c>
      <c r="H1177" s="114">
        <v>1</v>
      </c>
      <c r="I1177">
        <v>1</v>
      </c>
      <c r="J1177">
        <v>5000</v>
      </c>
      <c r="K1177" t="s">
        <v>3117</v>
      </c>
      <c r="L1177" t="s">
        <v>3112</v>
      </c>
      <c r="M1177" t="s">
        <v>4244</v>
      </c>
    </row>
    <row r="1178" spans="1:13">
      <c r="A1178" t="s">
        <v>5459</v>
      </c>
      <c r="B1178" t="str">
        <f t="shared" si="36"/>
        <v>min03-P19</v>
      </c>
      <c r="C1178" t="str">
        <f t="shared" si="37"/>
        <v>min03-P19-R7_NICHOLLS TACTICA SAS</v>
      </c>
      <c r="D1178" s="27" t="s">
        <v>3598</v>
      </c>
      <c r="E1178" t="s">
        <v>4196</v>
      </c>
      <c r="F1178" t="s">
        <v>190</v>
      </c>
      <c r="G1178" s="58">
        <v>370383.75</v>
      </c>
      <c r="H1178" s="114">
        <v>1</v>
      </c>
      <c r="I1178">
        <v>5001</v>
      </c>
      <c r="J1178">
        <v>999999</v>
      </c>
      <c r="K1178" t="s">
        <v>3117</v>
      </c>
      <c r="L1178" t="s">
        <v>3112</v>
      </c>
      <c r="M1178" t="s">
        <v>4244</v>
      </c>
    </row>
    <row r="1179" spans="1:13">
      <c r="A1179" t="s">
        <v>5460</v>
      </c>
      <c r="B1179" t="str">
        <f t="shared" si="36"/>
        <v>min03-P19</v>
      </c>
      <c r="C1179" t="str">
        <f t="shared" si="37"/>
        <v>min03-P19-R7_INDUCON SAS</v>
      </c>
      <c r="D1179" s="27" t="s">
        <v>3598</v>
      </c>
      <c r="E1179" t="s">
        <v>4188</v>
      </c>
      <c r="F1179" t="s">
        <v>190</v>
      </c>
      <c r="G1179" s="58">
        <v>576990.54</v>
      </c>
      <c r="H1179" s="114">
        <v>1</v>
      </c>
      <c r="I1179">
        <v>1</v>
      </c>
      <c r="J1179">
        <v>5000</v>
      </c>
      <c r="K1179" t="s">
        <v>3117</v>
      </c>
      <c r="L1179" t="s">
        <v>3112</v>
      </c>
      <c r="M1179" t="s">
        <v>4244</v>
      </c>
    </row>
    <row r="1180" spans="1:13">
      <c r="A1180" t="s">
        <v>5461</v>
      </c>
      <c r="B1180" t="str">
        <f t="shared" si="36"/>
        <v>min03-P19</v>
      </c>
      <c r="C1180" t="str">
        <f t="shared" si="37"/>
        <v>min03-P19-R7_INDUCON SAS</v>
      </c>
      <c r="D1180" s="27" t="s">
        <v>3598</v>
      </c>
      <c r="E1180" t="s">
        <v>4188</v>
      </c>
      <c r="F1180" t="s">
        <v>190</v>
      </c>
      <c r="G1180" s="58">
        <v>576451.80000000005</v>
      </c>
      <c r="H1180" s="114">
        <v>1</v>
      </c>
      <c r="I1180">
        <v>5001</v>
      </c>
      <c r="J1180">
        <v>999999</v>
      </c>
      <c r="K1180" t="s">
        <v>3117</v>
      </c>
      <c r="L1180" t="s">
        <v>3112</v>
      </c>
      <c r="M1180" t="s">
        <v>4244</v>
      </c>
    </row>
    <row r="1181" spans="1:13">
      <c r="A1181" t="s">
        <v>5462</v>
      </c>
      <c r="B1181" t="str">
        <f t="shared" si="36"/>
        <v>min03-P19</v>
      </c>
      <c r="C1181" t="str">
        <f t="shared" si="37"/>
        <v>min03-P19-R7_UTPRESENTE TEXTIL 2024</v>
      </c>
      <c r="D1181" s="27" t="s">
        <v>3598</v>
      </c>
      <c r="E1181" t="s">
        <v>4193</v>
      </c>
      <c r="F1181" t="s">
        <v>190</v>
      </c>
      <c r="G1181" s="58">
        <v>565677</v>
      </c>
      <c r="H1181" s="114">
        <v>1</v>
      </c>
      <c r="I1181">
        <v>1</v>
      </c>
      <c r="J1181">
        <v>5000</v>
      </c>
      <c r="K1181" t="s">
        <v>3117</v>
      </c>
      <c r="L1181" t="s">
        <v>3112</v>
      </c>
      <c r="M1181" t="s">
        <v>4244</v>
      </c>
    </row>
    <row r="1182" spans="1:13">
      <c r="A1182" t="s">
        <v>5463</v>
      </c>
      <c r="B1182" t="str">
        <f t="shared" si="36"/>
        <v>min03-P19</v>
      </c>
      <c r="C1182" t="str">
        <f t="shared" si="37"/>
        <v>min03-P19-R7_UTPRESENTE TEXTIL 2024</v>
      </c>
      <c r="D1182" s="27" t="s">
        <v>3598</v>
      </c>
      <c r="E1182" t="s">
        <v>4193</v>
      </c>
      <c r="F1182" t="s">
        <v>190</v>
      </c>
      <c r="G1182" s="58">
        <v>558942.75</v>
      </c>
      <c r="H1182" s="114">
        <v>1</v>
      </c>
      <c r="I1182">
        <v>5001</v>
      </c>
      <c r="J1182">
        <v>999999</v>
      </c>
      <c r="K1182" t="s">
        <v>3117</v>
      </c>
      <c r="L1182" t="s">
        <v>3112</v>
      </c>
      <c r="M1182" t="s">
        <v>4244</v>
      </c>
    </row>
    <row r="1183" spans="1:13">
      <c r="A1183" t="s">
        <v>5464</v>
      </c>
      <c r="B1183" t="str">
        <f t="shared" si="36"/>
        <v>min03-P19</v>
      </c>
      <c r="C1183" t="str">
        <f t="shared" si="37"/>
        <v>min03-P19-R7_BOSTONIA SAS</v>
      </c>
      <c r="D1183" s="27" t="s">
        <v>3598</v>
      </c>
      <c r="E1183" t="s">
        <v>3093</v>
      </c>
      <c r="F1183" t="s">
        <v>190</v>
      </c>
      <c r="G1183" s="58">
        <v>565677</v>
      </c>
      <c r="H1183" s="114">
        <v>1</v>
      </c>
      <c r="I1183">
        <v>1</v>
      </c>
      <c r="J1183">
        <v>5000</v>
      </c>
      <c r="K1183" t="s">
        <v>3117</v>
      </c>
      <c r="L1183" t="s">
        <v>3112</v>
      </c>
      <c r="M1183" t="s">
        <v>4244</v>
      </c>
    </row>
    <row r="1184" spans="1:13">
      <c r="A1184" t="s">
        <v>5465</v>
      </c>
      <c r="B1184" t="str">
        <f t="shared" si="36"/>
        <v>min03-P19</v>
      </c>
      <c r="C1184" t="str">
        <f t="shared" si="37"/>
        <v>min03-P19-R7_BOSTONIA SAS</v>
      </c>
      <c r="D1184" s="27" t="s">
        <v>3598</v>
      </c>
      <c r="E1184" t="s">
        <v>3093</v>
      </c>
      <c r="F1184" t="s">
        <v>190</v>
      </c>
      <c r="G1184" s="58">
        <v>548706.68999999994</v>
      </c>
      <c r="H1184" s="114">
        <v>1</v>
      </c>
      <c r="I1184">
        <v>5001</v>
      </c>
      <c r="J1184">
        <v>999999</v>
      </c>
      <c r="K1184" t="s">
        <v>3117</v>
      </c>
      <c r="L1184" t="s">
        <v>3112</v>
      </c>
      <c r="M1184" t="s">
        <v>4244</v>
      </c>
    </row>
    <row r="1185" spans="1:13">
      <c r="A1185" t="s">
        <v>5466</v>
      </c>
      <c r="B1185" t="str">
        <f t="shared" si="36"/>
        <v>min03-P19</v>
      </c>
      <c r="C1185" t="str">
        <f t="shared" si="37"/>
        <v>min03-P19-R7_UNIÓN TEMPORAL TACTICAL DEFENSE</v>
      </c>
      <c r="D1185" s="27" t="s">
        <v>3598</v>
      </c>
      <c r="E1185" t="s">
        <v>4171</v>
      </c>
      <c r="F1185" t="s">
        <v>190</v>
      </c>
      <c r="G1185" s="58">
        <v>393684.255</v>
      </c>
      <c r="H1185" s="114">
        <v>1</v>
      </c>
      <c r="I1185">
        <v>1</v>
      </c>
      <c r="J1185">
        <v>5000</v>
      </c>
      <c r="K1185" t="s">
        <v>3117</v>
      </c>
      <c r="L1185" t="s">
        <v>3112</v>
      </c>
      <c r="M1185" t="s">
        <v>4244</v>
      </c>
    </row>
    <row r="1186" spans="1:13">
      <c r="A1186" t="s">
        <v>5467</v>
      </c>
      <c r="B1186" t="str">
        <f t="shared" si="36"/>
        <v>min03-P19</v>
      </c>
      <c r="C1186" t="str">
        <f t="shared" si="37"/>
        <v>min03-P19-R7_UNIÓN TEMPORAL TACTICAL DEFENSE</v>
      </c>
      <c r="D1186" s="27" t="s">
        <v>3598</v>
      </c>
      <c r="E1186" t="s">
        <v>4171</v>
      </c>
      <c r="F1186" t="s">
        <v>190</v>
      </c>
      <c r="G1186" s="58">
        <v>383044.14</v>
      </c>
      <c r="H1186" s="114">
        <v>1</v>
      </c>
      <c r="I1186">
        <v>5001</v>
      </c>
      <c r="J1186">
        <v>999999</v>
      </c>
      <c r="K1186" t="s">
        <v>3117</v>
      </c>
      <c r="L1186" t="s">
        <v>3112</v>
      </c>
      <c r="M1186" t="s">
        <v>4244</v>
      </c>
    </row>
    <row r="1187" spans="1:13">
      <c r="A1187" t="s">
        <v>5468</v>
      </c>
      <c r="B1187" t="str">
        <f t="shared" si="36"/>
        <v>min03-P19</v>
      </c>
      <c r="C1187" t="str">
        <f t="shared" si="37"/>
        <v>min03-P19-R7_UT SOLUCIONES ANC</v>
      </c>
      <c r="D1187" s="27" t="s">
        <v>3598</v>
      </c>
      <c r="E1187" t="s">
        <v>3091</v>
      </c>
      <c r="F1187" t="s">
        <v>190</v>
      </c>
      <c r="G1187" s="58">
        <v>390586.5</v>
      </c>
      <c r="H1187" s="114">
        <v>1</v>
      </c>
      <c r="I1187">
        <v>1</v>
      </c>
      <c r="J1187">
        <v>5000</v>
      </c>
      <c r="K1187" t="s">
        <v>3117</v>
      </c>
      <c r="L1187" t="s">
        <v>3112</v>
      </c>
      <c r="M1187" t="s">
        <v>4244</v>
      </c>
    </row>
    <row r="1188" spans="1:13">
      <c r="A1188" t="s">
        <v>5469</v>
      </c>
      <c r="B1188" t="str">
        <f t="shared" si="36"/>
        <v>min03-P19</v>
      </c>
      <c r="C1188" t="str">
        <f t="shared" si="37"/>
        <v>min03-P19-R7_UT SOLUCIONES ANC</v>
      </c>
      <c r="D1188" s="27" t="s">
        <v>3598</v>
      </c>
      <c r="E1188" t="s">
        <v>3091</v>
      </c>
      <c r="F1188" t="s">
        <v>190</v>
      </c>
      <c r="G1188" s="58">
        <v>389239.65</v>
      </c>
      <c r="H1188" s="114">
        <v>1</v>
      </c>
      <c r="I1188">
        <v>5001</v>
      </c>
      <c r="J1188">
        <v>999999</v>
      </c>
      <c r="K1188" t="s">
        <v>3117</v>
      </c>
      <c r="L1188" t="s">
        <v>3112</v>
      </c>
      <c r="M1188" t="s">
        <v>4244</v>
      </c>
    </row>
    <row r="1189" spans="1:13">
      <c r="A1189" t="s">
        <v>5470</v>
      </c>
      <c r="B1189" t="str">
        <f t="shared" si="36"/>
        <v>min03-P19</v>
      </c>
      <c r="C1189" t="str">
        <f t="shared" si="37"/>
        <v>min03-P19-R7_MILFORT SAS</v>
      </c>
      <c r="D1189" s="27" t="s">
        <v>3598</v>
      </c>
      <c r="E1189" t="s">
        <v>4181</v>
      </c>
      <c r="F1189" t="s">
        <v>190</v>
      </c>
      <c r="G1189" s="58">
        <v>471397.5</v>
      </c>
      <c r="H1189" s="114">
        <v>1</v>
      </c>
      <c r="I1189">
        <v>1</v>
      </c>
      <c r="J1189">
        <v>5000</v>
      </c>
      <c r="K1189" t="s">
        <v>3117</v>
      </c>
      <c r="L1189" t="s">
        <v>3112</v>
      </c>
      <c r="M1189" t="s">
        <v>4244</v>
      </c>
    </row>
    <row r="1190" spans="1:13">
      <c r="A1190" t="s">
        <v>5471</v>
      </c>
      <c r="B1190" t="str">
        <f t="shared" si="36"/>
        <v>min03-P19</v>
      </c>
      <c r="C1190" t="str">
        <f t="shared" si="37"/>
        <v>min03-P19-R7_MILFORT SAS</v>
      </c>
      <c r="D1190" s="27" t="s">
        <v>3598</v>
      </c>
      <c r="E1190" t="s">
        <v>4181</v>
      </c>
      <c r="F1190" t="s">
        <v>190</v>
      </c>
      <c r="G1190" s="58">
        <v>440419.95</v>
      </c>
      <c r="H1190" s="114">
        <v>1</v>
      </c>
      <c r="I1190">
        <v>5001</v>
      </c>
      <c r="J1190">
        <v>999999</v>
      </c>
      <c r="K1190" t="s">
        <v>3117</v>
      </c>
      <c r="L1190" t="s">
        <v>3112</v>
      </c>
      <c r="M1190" t="s">
        <v>4244</v>
      </c>
    </row>
    <row r="1191" spans="1:13">
      <c r="A1191" t="s">
        <v>5472</v>
      </c>
      <c r="B1191" t="str">
        <f t="shared" si="36"/>
        <v>min03-P19</v>
      </c>
      <c r="C1191" t="str">
        <f t="shared" si="37"/>
        <v>min03-P19-R7_UT ALTEX+</v>
      </c>
      <c r="D1191" s="27" t="s">
        <v>3598</v>
      </c>
      <c r="E1191" t="s">
        <v>3094</v>
      </c>
      <c r="F1191" t="s">
        <v>190</v>
      </c>
      <c r="G1191" s="58">
        <v>562983.30000000005</v>
      </c>
      <c r="H1191" s="114">
        <v>1</v>
      </c>
      <c r="I1191">
        <v>1</v>
      </c>
      <c r="J1191">
        <v>5000</v>
      </c>
      <c r="K1191" t="s">
        <v>3117</v>
      </c>
      <c r="L1191" t="s">
        <v>3112</v>
      </c>
      <c r="M1191" t="s">
        <v>4244</v>
      </c>
    </row>
    <row r="1192" spans="1:13">
      <c r="A1192" t="s">
        <v>5473</v>
      </c>
      <c r="B1192" t="str">
        <f t="shared" si="36"/>
        <v>min03-P19</v>
      </c>
      <c r="C1192" t="str">
        <f t="shared" si="37"/>
        <v>min03-P19-R7_UT ALTEX+</v>
      </c>
      <c r="D1192" s="27" t="s">
        <v>3598</v>
      </c>
      <c r="E1192" t="s">
        <v>3094</v>
      </c>
      <c r="F1192" t="s">
        <v>190</v>
      </c>
      <c r="G1192" s="58">
        <v>560289.6</v>
      </c>
      <c r="H1192" s="114">
        <v>1</v>
      </c>
      <c r="I1192">
        <v>5001</v>
      </c>
      <c r="J1192">
        <v>999999</v>
      </c>
      <c r="K1192" t="s">
        <v>3117</v>
      </c>
      <c r="L1192" t="s">
        <v>3112</v>
      </c>
      <c r="M1192" t="s">
        <v>4244</v>
      </c>
    </row>
    <row r="1193" spans="1:13">
      <c r="A1193" t="s">
        <v>5474</v>
      </c>
      <c r="B1193" t="str">
        <f t="shared" si="36"/>
        <v>min03-P19</v>
      </c>
      <c r="C1193" t="str">
        <f t="shared" si="37"/>
        <v>min03-P19-R7_MANUFACTURAS CAPITEX SAS</v>
      </c>
      <c r="D1193" s="27" t="s">
        <v>3598</v>
      </c>
      <c r="E1193" t="s">
        <v>4176</v>
      </c>
      <c r="F1193" t="s">
        <v>190</v>
      </c>
      <c r="G1193" s="58">
        <v>387758.11499999999</v>
      </c>
      <c r="H1193" s="114">
        <v>1</v>
      </c>
      <c r="I1193">
        <v>1</v>
      </c>
      <c r="J1193">
        <v>5000</v>
      </c>
      <c r="K1193" t="s">
        <v>3117</v>
      </c>
      <c r="L1193" t="s">
        <v>3112</v>
      </c>
      <c r="M1193" t="s">
        <v>4244</v>
      </c>
    </row>
    <row r="1194" spans="1:13">
      <c r="A1194" t="s">
        <v>5475</v>
      </c>
      <c r="B1194" t="str">
        <f t="shared" si="36"/>
        <v>min03-P19</v>
      </c>
      <c r="C1194" t="str">
        <f t="shared" si="37"/>
        <v>min03-P19-R7_MANUFACTURAS CAPITEX SAS</v>
      </c>
      <c r="D1194" s="27" t="s">
        <v>3598</v>
      </c>
      <c r="E1194" t="s">
        <v>4176</v>
      </c>
      <c r="F1194" t="s">
        <v>190</v>
      </c>
      <c r="G1194" s="58">
        <v>382774.77</v>
      </c>
      <c r="H1194" s="114">
        <v>1</v>
      </c>
      <c r="I1194">
        <v>5001</v>
      </c>
      <c r="J1194">
        <v>999999</v>
      </c>
      <c r="K1194" t="s">
        <v>3117</v>
      </c>
      <c r="L1194" t="s">
        <v>3112</v>
      </c>
      <c r="M1194" t="s">
        <v>4244</v>
      </c>
    </row>
    <row r="1195" spans="1:13">
      <c r="A1195" t="s">
        <v>5476</v>
      </c>
      <c r="B1195" t="str">
        <f t="shared" si="36"/>
        <v>min03-P19</v>
      </c>
      <c r="C1195" t="str">
        <f t="shared" si="37"/>
        <v>min03-P19-R7_INDUSTRIAS SALGARI S.A.S</v>
      </c>
      <c r="D1195" s="27" t="s">
        <v>3598</v>
      </c>
      <c r="E1195" t="s">
        <v>3098</v>
      </c>
      <c r="F1195" t="s">
        <v>190</v>
      </c>
      <c r="G1195" s="58">
        <v>525271.5</v>
      </c>
      <c r="H1195" s="114">
        <v>1</v>
      </c>
      <c r="I1195">
        <v>1</v>
      </c>
      <c r="J1195">
        <v>5000</v>
      </c>
      <c r="K1195" t="s">
        <v>3117</v>
      </c>
      <c r="L1195" t="s">
        <v>3112</v>
      </c>
      <c r="M1195" t="s">
        <v>4244</v>
      </c>
    </row>
    <row r="1196" spans="1:13">
      <c r="A1196" t="s">
        <v>5477</v>
      </c>
      <c r="B1196" t="str">
        <f t="shared" si="36"/>
        <v>min03-P19</v>
      </c>
      <c r="C1196" t="str">
        <f t="shared" si="37"/>
        <v>min03-P19-R7_INDUSTRIAS SALGARI S.A.S</v>
      </c>
      <c r="D1196" s="27" t="s">
        <v>3598</v>
      </c>
      <c r="E1196" t="s">
        <v>3098</v>
      </c>
      <c r="F1196" t="s">
        <v>190</v>
      </c>
      <c r="G1196" s="58">
        <v>505068.75</v>
      </c>
      <c r="H1196" s="114">
        <v>1</v>
      </c>
      <c r="I1196">
        <v>5001</v>
      </c>
      <c r="J1196">
        <v>999999</v>
      </c>
      <c r="K1196" t="s">
        <v>3117</v>
      </c>
      <c r="L1196" t="s">
        <v>3112</v>
      </c>
      <c r="M1196" t="s">
        <v>4244</v>
      </c>
    </row>
    <row r="1197" spans="1:13">
      <c r="A1197" t="s">
        <v>5478</v>
      </c>
      <c r="B1197" t="str">
        <f t="shared" si="36"/>
        <v>min03-P19</v>
      </c>
      <c r="C1197" t="str">
        <f t="shared" si="37"/>
        <v>min03-P19-R7_INVERSIONES SARHEM DE COLOMBIA S.A.S.</v>
      </c>
      <c r="D1197" s="27" t="s">
        <v>3598</v>
      </c>
      <c r="E1197" t="s">
        <v>4168</v>
      </c>
      <c r="F1197" t="s">
        <v>190</v>
      </c>
      <c r="G1197" s="58">
        <v>414829.8</v>
      </c>
      <c r="H1197" s="114">
        <v>1</v>
      </c>
      <c r="I1197">
        <v>1</v>
      </c>
      <c r="J1197">
        <v>5000</v>
      </c>
      <c r="K1197" t="s">
        <v>3117</v>
      </c>
      <c r="L1197" t="s">
        <v>3112</v>
      </c>
      <c r="M1197" t="s">
        <v>4244</v>
      </c>
    </row>
    <row r="1198" spans="1:13">
      <c r="A1198" t="s">
        <v>5479</v>
      </c>
      <c r="B1198" t="str">
        <f t="shared" si="36"/>
        <v>min03-P19</v>
      </c>
      <c r="C1198" t="str">
        <f t="shared" si="37"/>
        <v>min03-P19-R7_INVERSIONES SARHEM DE COLOMBIA S.A.S.</v>
      </c>
      <c r="D1198" s="27" t="s">
        <v>3598</v>
      </c>
      <c r="E1198" t="s">
        <v>4168</v>
      </c>
      <c r="F1198" t="s">
        <v>190</v>
      </c>
      <c r="G1198" s="58">
        <v>412136.1</v>
      </c>
      <c r="H1198" s="114">
        <v>1</v>
      </c>
      <c r="I1198">
        <v>5001</v>
      </c>
      <c r="J1198">
        <v>999999</v>
      </c>
      <c r="K1198" t="s">
        <v>3117</v>
      </c>
      <c r="L1198" t="s">
        <v>3112</v>
      </c>
      <c r="M1198" t="s">
        <v>4244</v>
      </c>
    </row>
    <row r="1199" spans="1:13">
      <c r="A1199" t="s">
        <v>5480</v>
      </c>
      <c r="B1199" t="str">
        <f t="shared" si="36"/>
        <v>min03-P19</v>
      </c>
      <c r="C1199" t="str">
        <f t="shared" si="37"/>
        <v>min03-P19-R7_CONSORCIO ACUERDO MARCO MTH – II</v>
      </c>
      <c r="D1199" s="27" t="s">
        <v>3598</v>
      </c>
      <c r="E1199" t="s">
        <v>4197</v>
      </c>
      <c r="F1199" t="s">
        <v>190</v>
      </c>
      <c r="G1199" s="58">
        <v>343446.75</v>
      </c>
      <c r="H1199" s="114">
        <v>1</v>
      </c>
      <c r="I1199">
        <v>1</v>
      </c>
      <c r="J1199">
        <v>5000</v>
      </c>
      <c r="K1199" t="s">
        <v>3117</v>
      </c>
      <c r="L1199" t="s">
        <v>3112</v>
      </c>
      <c r="M1199" t="s">
        <v>4244</v>
      </c>
    </row>
    <row r="1200" spans="1:13">
      <c r="A1200" t="s">
        <v>5481</v>
      </c>
      <c r="B1200" t="str">
        <f t="shared" si="36"/>
        <v>min03-P19</v>
      </c>
      <c r="C1200" t="str">
        <f t="shared" si="37"/>
        <v>min03-P19-R7_CONSORCIO ACUERDO MARCO MTH – II</v>
      </c>
      <c r="D1200" s="27" t="s">
        <v>3598</v>
      </c>
      <c r="E1200" t="s">
        <v>4197</v>
      </c>
      <c r="F1200" t="s">
        <v>190</v>
      </c>
      <c r="G1200" s="58">
        <v>336712.5</v>
      </c>
      <c r="H1200" s="114">
        <v>1</v>
      </c>
      <c r="I1200">
        <v>5001</v>
      </c>
      <c r="J1200">
        <v>999999</v>
      </c>
      <c r="K1200" t="s">
        <v>3117</v>
      </c>
      <c r="L1200" t="s">
        <v>3112</v>
      </c>
      <c r="M1200" t="s">
        <v>4244</v>
      </c>
    </row>
    <row r="1201" spans="1:13">
      <c r="A1201" t="s">
        <v>5482</v>
      </c>
      <c r="B1201" t="str">
        <f t="shared" si="36"/>
        <v>min03-P20</v>
      </c>
      <c r="C1201" t="str">
        <f t="shared" si="37"/>
        <v>min03-P20-R1_CONSORCIO C2-2024</v>
      </c>
      <c r="D1201" s="27" t="s">
        <v>3599</v>
      </c>
      <c r="E1201" t="s">
        <v>4173</v>
      </c>
      <c r="F1201" t="s">
        <v>190</v>
      </c>
      <c r="G1201" s="58">
        <v>111788.55</v>
      </c>
      <c r="H1201" s="114">
        <v>1</v>
      </c>
      <c r="I1201">
        <v>1</v>
      </c>
      <c r="J1201">
        <v>3000</v>
      </c>
      <c r="K1201" t="s">
        <v>3117</v>
      </c>
      <c r="L1201" t="s">
        <v>3108</v>
      </c>
      <c r="M1201" t="s">
        <v>4245</v>
      </c>
    </row>
    <row r="1202" spans="1:13">
      <c r="A1202" t="s">
        <v>5483</v>
      </c>
      <c r="B1202" t="str">
        <f t="shared" si="36"/>
        <v>min03-P20</v>
      </c>
      <c r="C1202" t="str">
        <f t="shared" si="37"/>
        <v>min03-P20-R1_CONSORCIO C2-2024</v>
      </c>
      <c r="D1202" s="27" t="s">
        <v>3599</v>
      </c>
      <c r="E1202" t="s">
        <v>4173</v>
      </c>
      <c r="F1202" t="s">
        <v>190</v>
      </c>
      <c r="G1202" s="58">
        <v>111115.125</v>
      </c>
      <c r="H1202" s="114">
        <v>1</v>
      </c>
      <c r="I1202">
        <v>3001</v>
      </c>
      <c r="J1202">
        <v>10000</v>
      </c>
      <c r="K1202" t="s">
        <v>3117</v>
      </c>
      <c r="L1202" t="s">
        <v>3108</v>
      </c>
      <c r="M1202" t="s">
        <v>4245</v>
      </c>
    </row>
    <row r="1203" spans="1:13">
      <c r="A1203" t="s">
        <v>5484</v>
      </c>
      <c r="B1203" t="str">
        <f t="shared" si="36"/>
        <v>min03-P20</v>
      </c>
      <c r="C1203" t="str">
        <f t="shared" si="37"/>
        <v>min03-P20-R1_CONSORCIO C2-2024</v>
      </c>
      <c r="D1203" s="27" t="s">
        <v>3599</v>
      </c>
      <c r="E1203" t="s">
        <v>4173</v>
      </c>
      <c r="F1203" t="s">
        <v>190</v>
      </c>
      <c r="G1203" s="58">
        <v>110441.7</v>
      </c>
      <c r="H1203" s="114">
        <v>1</v>
      </c>
      <c r="I1203">
        <v>10001</v>
      </c>
      <c r="J1203">
        <v>999999</v>
      </c>
      <c r="K1203" t="s">
        <v>3117</v>
      </c>
      <c r="L1203" t="s">
        <v>3108</v>
      </c>
      <c r="M1203" t="s">
        <v>4245</v>
      </c>
    </row>
    <row r="1204" spans="1:13">
      <c r="A1204" t="s">
        <v>5485</v>
      </c>
      <c r="B1204" t="str">
        <f t="shared" si="36"/>
        <v>min03-P20</v>
      </c>
      <c r="C1204" t="str">
        <f t="shared" si="37"/>
        <v>min03-P20-R1_UT MARSAM INTE RAMERICANA</v>
      </c>
      <c r="D1204" s="27" t="s">
        <v>3599</v>
      </c>
      <c r="E1204" t="s">
        <v>4160</v>
      </c>
      <c r="F1204" t="s">
        <v>190</v>
      </c>
      <c r="G1204" s="58">
        <v>255901.5</v>
      </c>
      <c r="H1204" s="114">
        <v>1</v>
      </c>
      <c r="I1204">
        <v>1</v>
      </c>
      <c r="J1204">
        <v>3000</v>
      </c>
      <c r="K1204" t="s">
        <v>3117</v>
      </c>
      <c r="L1204" t="s">
        <v>3108</v>
      </c>
      <c r="M1204" t="s">
        <v>4245</v>
      </c>
    </row>
    <row r="1205" spans="1:13">
      <c r="A1205" t="s">
        <v>5486</v>
      </c>
      <c r="B1205" t="str">
        <f t="shared" si="36"/>
        <v>min03-P20</v>
      </c>
      <c r="C1205" t="str">
        <f t="shared" si="37"/>
        <v>min03-P20-R1_UT MARSAM INTE RAMERICANA</v>
      </c>
      <c r="D1205" s="27" t="s">
        <v>3599</v>
      </c>
      <c r="E1205" t="s">
        <v>4160</v>
      </c>
      <c r="F1205" t="s">
        <v>190</v>
      </c>
      <c r="G1205" s="58">
        <v>253342.48499999999</v>
      </c>
      <c r="H1205" s="114">
        <v>1</v>
      </c>
      <c r="I1205">
        <v>3001</v>
      </c>
      <c r="J1205">
        <v>10000</v>
      </c>
      <c r="K1205" t="s">
        <v>3117</v>
      </c>
      <c r="L1205" t="s">
        <v>3108</v>
      </c>
      <c r="M1205" t="s">
        <v>4245</v>
      </c>
    </row>
    <row r="1206" spans="1:13">
      <c r="A1206" t="s">
        <v>5487</v>
      </c>
      <c r="B1206" t="str">
        <f t="shared" si="36"/>
        <v>min03-P20</v>
      </c>
      <c r="C1206" t="str">
        <f t="shared" si="37"/>
        <v>min03-P20-R1_UT MARSAM INTE RAMERICANA</v>
      </c>
      <c r="D1206" s="27" t="s">
        <v>3599</v>
      </c>
      <c r="E1206" t="s">
        <v>4160</v>
      </c>
      <c r="F1206" t="s">
        <v>190</v>
      </c>
      <c r="G1206" s="58">
        <v>250783.47</v>
      </c>
      <c r="H1206" s="114">
        <v>1</v>
      </c>
      <c r="I1206">
        <v>10001</v>
      </c>
      <c r="J1206">
        <v>999999</v>
      </c>
      <c r="K1206" t="s">
        <v>3117</v>
      </c>
      <c r="L1206" t="s">
        <v>3108</v>
      </c>
      <c r="M1206" t="s">
        <v>4245</v>
      </c>
    </row>
    <row r="1207" spans="1:13">
      <c r="A1207" t="s">
        <v>5488</v>
      </c>
      <c r="B1207" t="str">
        <f t="shared" si="36"/>
        <v>min03-P20</v>
      </c>
      <c r="C1207" t="str">
        <f t="shared" si="37"/>
        <v>min03-P20-R3_UT MARSAM INTE RAMERICANA</v>
      </c>
      <c r="D1207" s="27" t="s">
        <v>3600</v>
      </c>
      <c r="E1207" t="s">
        <v>4160</v>
      </c>
      <c r="F1207" t="s">
        <v>190</v>
      </c>
      <c r="G1207" s="58">
        <v>255901.5</v>
      </c>
      <c r="H1207" s="114">
        <v>1</v>
      </c>
      <c r="I1207">
        <v>1</v>
      </c>
      <c r="J1207">
        <v>3000</v>
      </c>
      <c r="K1207" t="s">
        <v>3117</v>
      </c>
      <c r="L1207" t="s">
        <v>3109</v>
      </c>
      <c r="M1207" t="s">
        <v>4245</v>
      </c>
    </row>
    <row r="1208" spans="1:13">
      <c r="A1208" t="s">
        <v>5489</v>
      </c>
      <c r="B1208" t="str">
        <f t="shared" si="36"/>
        <v>min03-P20</v>
      </c>
      <c r="C1208" t="str">
        <f t="shared" si="37"/>
        <v>min03-P20-R3_UT MARSAM INTE RAMERICANA</v>
      </c>
      <c r="D1208" s="27" t="s">
        <v>3600</v>
      </c>
      <c r="E1208" t="s">
        <v>4160</v>
      </c>
      <c r="F1208" t="s">
        <v>190</v>
      </c>
      <c r="G1208" s="58">
        <v>253342.48499999999</v>
      </c>
      <c r="H1208" s="114">
        <v>1</v>
      </c>
      <c r="I1208">
        <v>3001</v>
      </c>
      <c r="J1208">
        <v>10000</v>
      </c>
      <c r="K1208" t="s">
        <v>3117</v>
      </c>
      <c r="L1208" t="s">
        <v>3109</v>
      </c>
      <c r="M1208" t="s">
        <v>4245</v>
      </c>
    </row>
    <row r="1209" spans="1:13">
      <c r="A1209" t="s">
        <v>5490</v>
      </c>
      <c r="B1209" t="str">
        <f t="shared" si="36"/>
        <v>min03-P20</v>
      </c>
      <c r="C1209" t="str">
        <f t="shared" si="37"/>
        <v>min03-P20-R3_UT MARSAM INTE RAMERICANA</v>
      </c>
      <c r="D1209" s="27" t="s">
        <v>3600</v>
      </c>
      <c r="E1209" t="s">
        <v>4160</v>
      </c>
      <c r="F1209" t="s">
        <v>190</v>
      </c>
      <c r="G1209" s="58">
        <v>250783.47</v>
      </c>
      <c r="H1209" s="114">
        <v>1</v>
      </c>
      <c r="I1209">
        <v>10001</v>
      </c>
      <c r="J1209">
        <v>999999</v>
      </c>
      <c r="K1209" t="s">
        <v>3117</v>
      </c>
      <c r="L1209" t="s">
        <v>3109</v>
      </c>
      <c r="M1209" t="s">
        <v>4245</v>
      </c>
    </row>
    <row r="1210" spans="1:13">
      <c r="A1210" t="s">
        <v>5491</v>
      </c>
      <c r="B1210" t="str">
        <f t="shared" si="36"/>
        <v>min03-P20</v>
      </c>
      <c r="C1210" t="str">
        <f t="shared" si="37"/>
        <v>min03-P20-R4_UT MARSAM INTE RAMERICANA</v>
      </c>
      <c r="D1210" s="27" t="s">
        <v>3601</v>
      </c>
      <c r="E1210" t="s">
        <v>4160</v>
      </c>
      <c r="F1210" t="s">
        <v>190</v>
      </c>
      <c r="G1210" s="58">
        <v>281491.65000000002</v>
      </c>
      <c r="H1210" s="114">
        <v>1</v>
      </c>
      <c r="I1210">
        <v>1</v>
      </c>
      <c r="J1210">
        <v>3000</v>
      </c>
      <c r="K1210" t="s">
        <v>3117</v>
      </c>
      <c r="L1210" t="s">
        <v>3113</v>
      </c>
      <c r="M1210" t="s">
        <v>4245</v>
      </c>
    </row>
    <row r="1211" spans="1:13">
      <c r="A1211" t="s">
        <v>5492</v>
      </c>
      <c r="B1211" t="str">
        <f t="shared" si="36"/>
        <v>min03-P20</v>
      </c>
      <c r="C1211" t="str">
        <f t="shared" si="37"/>
        <v>min03-P20-R4_UT MARSAM INTE RAMERICANA</v>
      </c>
      <c r="D1211" s="27" t="s">
        <v>3601</v>
      </c>
      <c r="E1211" t="s">
        <v>4160</v>
      </c>
      <c r="F1211" t="s">
        <v>190</v>
      </c>
      <c r="G1211" s="58">
        <v>278676.73350000003</v>
      </c>
      <c r="H1211" s="114">
        <v>1</v>
      </c>
      <c r="I1211">
        <v>3001</v>
      </c>
      <c r="J1211">
        <v>10000</v>
      </c>
      <c r="K1211" t="s">
        <v>3117</v>
      </c>
      <c r="L1211" t="s">
        <v>3113</v>
      </c>
      <c r="M1211" t="s">
        <v>4245</v>
      </c>
    </row>
    <row r="1212" spans="1:13">
      <c r="A1212" t="s">
        <v>5493</v>
      </c>
      <c r="B1212" t="str">
        <f t="shared" si="36"/>
        <v>min03-P20</v>
      </c>
      <c r="C1212" t="str">
        <f t="shared" si="37"/>
        <v>min03-P20-R4_UT MARSAM INTE RAMERICANA</v>
      </c>
      <c r="D1212" s="27" t="s">
        <v>3601</v>
      </c>
      <c r="E1212" t="s">
        <v>4160</v>
      </c>
      <c r="F1212" t="s">
        <v>190</v>
      </c>
      <c r="G1212" s="58">
        <v>275861.81699999998</v>
      </c>
      <c r="H1212" s="114">
        <v>1</v>
      </c>
      <c r="I1212">
        <v>10001</v>
      </c>
      <c r="J1212">
        <v>999999</v>
      </c>
      <c r="K1212" t="s">
        <v>3117</v>
      </c>
      <c r="L1212" t="s">
        <v>3113</v>
      </c>
      <c r="M1212" t="s">
        <v>4245</v>
      </c>
    </row>
    <row r="1213" spans="1:13">
      <c r="A1213" t="s">
        <v>5494</v>
      </c>
      <c r="B1213" t="str">
        <f t="shared" si="36"/>
        <v>min03-P20</v>
      </c>
      <c r="C1213" t="str">
        <f t="shared" si="37"/>
        <v>min03-P20-R5_UT MARSAM INTE RAMERICANA</v>
      </c>
      <c r="D1213" s="27" t="s">
        <v>3602</v>
      </c>
      <c r="E1213" t="s">
        <v>4160</v>
      </c>
      <c r="F1213" t="s">
        <v>190</v>
      </c>
      <c r="G1213" s="58">
        <v>255901.5</v>
      </c>
      <c r="H1213" s="114">
        <v>1</v>
      </c>
      <c r="I1213">
        <v>1</v>
      </c>
      <c r="J1213">
        <v>3000</v>
      </c>
      <c r="K1213" t="s">
        <v>3117</v>
      </c>
      <c r="L1213" t="s">
        <v>3110</v>
      </c>
      <c r="M1213" t="s">
        <v>4245</v>
      </c>
    </row>
    <row r="1214" spans="1:13">
      <c r="A1214" t="s">
        <v>5495</v>
      </c>
      <c r="B1214" t="str">
        <f t="shared" si="36"/>
        <v>min03-P20</v>
      </c>
      <c r="C1214" t="str">
        <f t="shared" si="37"/>
        <v>min03-P20-R5_UT MARSAM INTE RAMERICANA</v>
      </c>
      <c r="D1214" s="27" t="s">
        <v>3602</v>
      </c>
      <c r="E1214" t="s">
        <v>4160</v>
      </c>
      <c r="F1214" t="s">
        <v>190</v>
      </c>
      <c r="G1214" s="58">
        <v>253342.48499999999</v>
      </c>
      <c r="H1214" s="114">
        <v>1</v>
      </c>
      <c r="I1214">
        <v>3001</v>
      </c>
      <c r="J1214">
        <v>10000</v>
      </c>
      <c r="K1214" t="s">
        <v>3117</v>
      </c>
      <c r="L1214" t="s">
        <v>3110</v>
      </c>
      <c r="M1214" t="s">
        <v>4245</v>
      </c>
    </row>
    <row r="1215" spans="1:13">
      <c r="A1215" t="s">
        <v>5496</v>
      </c>
      <c r="B1215" t="str">
        <f t="shared" si="36"/>
        <v>min03-P20</v>
      </c>
      <c r="C1215" t="str">
        <f t="shared" si="37"/>
        <v>min03-P20-R5_UT MARSAM INTE RAMERICANA</v>
      </c>
      <c r="D1215" s="27" t="s">
        <v>3602</v>
      </c>
      <c r="E1215" t="s">
        <v>4160</v>
      </c>
      <c r="F1215" t="s">
        <v>190</v>
      </c>
      <c r="G1215" s="58">
        <v>250783.47</v>
      </c>
      <c r="H1215" s="114">
        <v>1</v>
      </c>
      <c r="I1215">
        <v>10001</v>
      </c>
      <c r="J1215">
        <v>999999</v>
      </c>
      <c r="K1215" t="s">
        <v>3117</v>
      </c>
      <c r="L1215" t="s">
        <v>3110</v>
      </c>
      <c r="M1215" t="s">
        <v>4245</v>
      </c>
    </row>
    <row r="1216" spans="1:13">
      <c r="A1216" t="s">
        <v>5497</v>
      </c>
      <c r="B1216" t="str">
        <f t="shared" si="36"/>
        <v>min03-P20</v>
      </c>
      <c r="C1216" t="str">
        <f t="shared" si="37"/>
        <v>min03-P20-R6_CONSORCIO C2-2024</v>
      </c>
      <c r="D1216" s="27" t="s">
        <v>3603</v>
      </c>
      <c r="E1216" t="s">
        <v>4173</v>
      </c>
      <c r="F1216" t="s">
        <v>190</v>
      </c>
      <c r="G1216" s="58">
        <v>111788.55</v>
      </c>
      <c r="H1216" s="114">
        <v>1</v>
      </c>
      <c r="I1216">
        <v>1</v>
      </c>
      <c r="J1216">
        <v>3000</v>
      </c>
      <c r="K1216" t="s">
        <v>3117</v>
      </c>
      <c r="L1216" t="s">
        <v>3111</v>
      </c>
      <c r="M1216" t="s">
        <v>4245</v>
      </c>
    </row>
    <row r="1217" spans="1:13">
      <c r="A1217" t="s">
        <v>5498</v>
      </c>
      <c r="B1217" t="str">
        <f t="shared" si="36"/>
        <v>min03-P20</v>
      </c>
      <c r="C1217" t="str">
        <f t="shared" si="37"/>
        <v>min03-P20-R6_CONSORCIO C2-2024</v>
      </c>
      <c r="D1217" s="27" t="s">
        <v>3603</v>
      </c>
      <c r="E1217" t="s">
        <v>4173</v>
      </c>
      <c r="F1217" t="s">
        <v>190</v>
      </c>
      <c r="G1217" s="58">
        <v>111115.125</v>
      </c>
      <c r="H1217" s="114">
        <v>1</v>
      </c>
      <c r="I1217">
        <v>3001</v>
      </c>
      <c r="J1217">
        <v>10000</v>
      </c>
      <c r="K1217" t="s">
        <v>3117</v>
      </c>
      <c r="L1217" t="s">
        <v>3111</v>
      </c>
      <c r="M1217" t="s">
        <v>4245</v>
      </c>
    </row>
    <row r="1218" spans="1:13">
      <c r="A1218" t="s">
        <v>5499</v>
      </c>
      <c r="B1218" t="str">
        <f t="shared" si="36"/>
        <v>min03-P20</v>
      </c>
      <c r="C1218" t="str">
        <f t="shared" si="37"/>
        <v>min03-P20-R6_CONSORCIO C2-2024</v>
      </c>
      <c r="D1218" s="27" t="s">
        <v>3603</v>
      </c>
      <c r="E1218" t="s">
        <v>4173</v>
      </c>
      <c r="F1218" t="s">
        <v>190</v>
      </c>
      <c r="G1218" s="58">
        <v>110441.7</v>
      </c>
      <c r="H1218" s="114">
        <v>1</v>
      </c>
      <c r="I1218">
        <v>10001</v>
      </c>
      <c r="J1218">
        <v>999999</v>
      </c>
      <c r="K1218" t="s">
        <v>3117</v>
      </c>
      <c r="L1218" t="s">
        <v>3111</v>
      </c>
      <c r="M1218" t="s">
        <v>4245</v>
      </c>
    </row>
    <row r="1219" spans="1:13">
      <c r="A1219" t="s">
        <v>5500</v>
      </c>
      <c r="B1219" t="str">
        <f t="shared" ref="B1219:B1282" si="38">+LEFT(D1219,LEN(D1219)-3)</f>
        <v>min03-P20</v>
      </c>
      <c r="C1219" t="str">
        <f t="shared" ref="C1219:C1282" si="39">+D1219&amp;"_"&amp;E1219</f>
        <v>min03-P20-R6_YUBARTA S.A.S.</v>
      </c>
      <c r="D1219" s="27" t="s">
        <v>3603</v>
      </c>
      <c r="E1219" t="s">
        <v>4162</v>
      </c>
      <c r="F1219" t="s">
        <v>190</v>
      </c>
      <c r="G1219" s="58">
        <v>511803</v>
      </c>
      <c r="H1219" s="114">
        <v>1</v>
      </c>
      <c r="I1219">
        <v>1</v>
      </c>
      <c r="J1219">
        <v>3000</v>
      </c>
      <c r="K1219" t="s">
        <v>3117</v>
      </c>
      <c r="L1219" t="s">
        <v>3111</v>
      </c>
      <c r="M1219" t="s">
        <v>4245</v>
      </c>
    </row>
    <row r="1220" spans="1:13">
      <c r="A1220" t="s">
        <v>5501</v>
      </c>
      <c r="B1220" t="str">
        <f t="shared" si="38"/>
        <v>min03-P20</v>
      </c>
      <c r="C1220" t="str">
        <f t="shared" si="39"/>
        <v>min03-P20-R6_YUBARTA S.A.S.</v>
      </c>
      <c r="D1220" s="27" t="s">
        <v>3603</v>
      </c>
      <c r="E1220" t="s">
        <v>4162</v>
      </c>
      <c r="F1220" t="s">
        <v>190</v>
      </c>
      <c r="G1220" s="58">
        <v>502375.05</v>
      </c>
      <c r="H1220" s="114">
        <v>1</v>
      </c>
      <c r="I1220">
        <v>3001</v>
      </c>
      <c r="J1220">
        <v>10000</v>
      </c>
      <c r="K1220" t="s">
        <v>3117</v>
      </c>
      <c r="L1220" t="s">
        <v>3111</v>
      </c>
      <c r="M1220" t="s">
        <v>4245</v>
      </c>
    </row>
    <row r="1221" spans="1:13">
      <c r="A1221" t="s">
        <v>5502</v>
      </c>
      <c r="B1221" t="str">
        <f t="shared" si="38"/>
        <v>min03-P20</v>
      </c>
      <c r="C1221" t="str">
        <f t="shared" si="39"/>
        <v>min03-P20-R6_YUBARTA S.A.S.</v>
      </c>
      <c r="D1221" s="27" t="s">
        <v>3603</v>
      </c>
      <c r="E1221" t="s">
        <v>4162</v>
      </c>
      <c r="F1221" t="s">
        <v>190</v>
      </c>
      <c r="G1221" s="58">
        <v>492947.1</v>
      </c>
      <c r="H1221" s="114">
        <v>1</v>
      </c>
      <c r="I1221">
        <v>10001</v>
      </c>
      <c r="J1221">
        <v>999999</v>
      </c>
      <c r="K1221" t="s">
        <v>3117</v>
      </c>
      <c r="L1221" t="s">
        <v>3111</v>
      </c>
      <c r="M1221" t="s">
        <v>4245</v>
      </c>
    </row>
    <row r="1222" spans="1:13">
      <c r="A1222" t="s">
        <v>5503</v>
      </c>
      <c r="B1222" t="str">
        <f t="shared" si="38"/>
        <v>min03-P20</v>
      </c>
      <c r="C1222" t="str">
        <f t="shared" si="39"/>
        <v>min03-P20-R6_BAZAR LA MONEDA SAS</v>
      </c>
      <c r="D1222" s="27" t="s">
        <v>3603</v>
      </c>
      <c r="E1222" t="s">
        <v>1850</v>
      </c>
      <c r="F1222" t="s">
        <v>190</v>
      </c>
      <c r="G1222" s="58">
        <v>236372.17499999999</v>
      </c>
      <c r="H1222" s="114">
        <v>1</v>
      </c>
      <c r="I1222">
        <v>1</v>
      </c>
      <c r="J1222">
        <v>3000</v>
      </c>
      <c r="K1222" t="s">
        <v>3117</v>
      </c>
      <c r="L1222" t="s">
        <v>3111</v>
      </c>
      <c r="M1222" t="s">
        <v>4245</v>
      </c>
    </row>
    <row r="1223" spans="1:13">
      <c r="A1223" t="s">
        <v>5504</v>
      </c>
      <c r="B1223" t="str">
        <f t="shared" si="38"/>
        <v>min03-P20</v>
      </c>
      <c r="C1223" t="str">
        <f t="shared" si="39"/>
        <v>min03-P20-R6_BAZAR LA MONEDA SAS</v>
      </c>
      <c r="D1223" s="27" t="s">
        <v>3603</v>
      </c>
      <c r="E1223" t="s">
        <v>1850</v>
      </c>
      <c r="F1223" t="s">
        <v>190</v>
      </c>
      <c r="G1223" s="58">
        <v>235698.75</v>
      </c>
      <c r="H1223" s="114">
        <v>1</v>
      </c>
      <c r="I1223">
        <v>3001</v>
      </c>
      <c r="J1223">
        <v>10000</v>
      </c>
      <c r="K1223" t="s">
        <v>3117</v>
      </c>
      <c r="L1223" t="s">
        <v>3111</v>
      </c>
      <c r="M1223" t="s">
        <v>4245</v>
      </c>
    </row>
    <row r="1224" spans="1:13">
      <c r="A1224" t="s">
        <v>5505</v>
      </c>
      <c r="B1224" t="str">
        <f t="shared" si="38"/>
        <v>min03-P20</v>
      </c>
      <c r="C1224" t="str">
        <f t="shared" si="39"/>
        <v>min03-P20-R6_BAZAR LA MONEDA SAS</v>
      </c>
      <c r="D1224" s="27" t="s">
        <v>3603</v>
      </c>
      <c r="E1224" t="s">
        <v>1850</v>
      </c>
      <c r="F1224" t="s">
        <v>190</v>
      </c>
      <c r="G1224" s="58">
        <v>235025.32500000001</v>
      </c>
      <c r="H1224" s="114">
        <v>1</v>
      </c>
      <c r="I1224">
        <v>10001</v>
      </c>
      <c r="J1224">
        <v>999999</v>
      </c>
      <c r="K1224" t="s">
        <v>3117</v>
      </c>
      <c r="L1224" t="s">
        <v>3111</v>
      </c>
      <c r="M1224" t="s">
        <v>4245</v>
      </c>
    </row>
    <row r="1225" spans="1:13">
      <c r="A1225" t="s">
        <v>5506</v>
      </c>
      <c r="B1225" t="str">
        <f t="shared" si="38"/>
        <v>min03-P20</v>
      </c>
      <c r="C1225" t="str">
        <f t="shared" si="39"/>
        <v>min03-P20-R6_UT MARSAM INTE RAMERICANA</v>
      </c>
      <c r="D1225" s="27" t="s">
        <v>3603</v>
      </c>
      <c r="E1225" t="s">
        <v>4160</v>
      </c>
      <c r="F1225" t="s">
        <v>190</v>
      </c>
      <c r="G1225" s="58">
        <v>255901.5</v>
      </c>
      <c r="H1225" s="114">
        <v>1</v>
      </c>
      <c r="I1225">
        <v>1</v>
      </c>
      <c r="J1225">
        <v>3000</v>
      </c>
      <c r="K1225" t="s">
        <v>3117</v>
      </c>
      <c r="L1225" t="s">
        <v>3111</v>
      </c>
      <c r="M1225" t="s">
        <v>4245</v>
      </c>
    </row>
    <row r="1226" spans="1:13">
      <c r="A1226" t="s">
        <v>5507</v>
      </c>
      <c r="B1226" t="str">
        <f t="shared" si="38"/>
        <v>min03-P20</v>
      </c>
      <c r="C1226" t="str">
        <f t="shared" si="39"/>
        <v>min03-P20-R6_UT MARSAM INTE RAMERICANA</v>
      </c>
      <c r="D1226" s="27" t="s">
        <v>3603</v>
      </c>
      <c r="E1226" t="s">
        <v>4160</v>
      </c>
      <c r="F1226" t="s">
        <v>190</v>
      </c>
      <c r="G1226" s="58">
        <v>253342.48499999999</v>
      </c>
      <c r="H1226" s="114">
        <v>1</v>
      </c>
      <c r="I1226">
        <v>3001</v>
      </c>
      <c r="J1226">
        <v>10000</v>
      </c>
      <c r="K1226" t="s">
        <v>3117</v>
      </c>
      <c r="L1226" t="s">
        <v>3111</v>
      </c>
      <c r="M1226" t="s">
        <v>4245</v>
      </c>
    </row>
    <row r="1227" spans="1:13">
      <c r="A1227" t="s">
        <v>5508</v>
      </c>
      <c r="B1227" t="str">
        <f t="shared" si="38"/>
        <v>min03-P20</v>
      </c>
      <c r="C1227" t="str">
        <f t="shared" si="39"/>
        <v>min03-P20-R6_UT MARSAM INTE RAMERICANA</v>
      </c>
      <c r="D1227" s="27" t="s">
        <v>3603</v>
      </c>
      <c r="E1227" t="s">
        <v>4160</v>
      </c>
      <c r="F1227" t="s">
        <v>190</v>
      </c>
      <c r="G1227" s="58">
        <v>250783.47</v>
      </c>
      <c r="H1227" s="114">
        <v>1</v>
      </c>
      <c r="I1227">
        <v>10001</v>
      </c>
      <c r="J1227">
        <v>999999</v>
      </c>
      <c r="K1227" t="s">
        <v>3117</v>
      </c>
      <c r="L1227" t="s">
        <v>3111</v>
      </c>
      <c r="M1227" t="s">
        <v>4245</v>
      </c>
    </row>
    <row r="1228" spans="1:13">
      <c r="A1228" t="s">
        <v>5509</v>
      </c>
      <c r="B1228" t="str">
        <f t="shared" si="38"/>
        <v>min03-P20</v>
      </c>
      <c r="C1228" t="str">
        <f t="shared" si="39"/>
        <v>min03-P20-R7_UNION TEMPORAL ACUERDO KB-2024</v>
      </c>
      <c r="D1228" s="27" t="s">
        <v>3604</v>
      </c>
      <c r="E1228" t="s">
        <v>4185</v>
      </c>
      <c r="F1228" t="s">
        <v>190</v>
      </c>
      <c r="G1228" s="58">
        <v>151520.625</v>
      </c>
      <c r="H1228" s="114">
        <v>1</v>
      </c>
      <c r="I1228">
        <v>1</v>
      </c>
      <c r="J1228">
        <v>3000</v>
      </c>
      <c r="K1228" t="s">
        <v>3117</v>
      </c>
      <c r="L1228" t="s">
        <v>3112</v>
      </c>
      <c r="M1228" t="s">
        <v>4245</v>
      </c>
    </row>
    <row r="1229" spans="1:13">
      <c r="A1229" t="s">
        <v>5510</v>
      </c>
      <c r="B1229" t="str">
        <f t="shared" si="38"/>
        <v>min03-P20</v>
      </c>
      <c r="C1229" t="str">
        <f t="shared" si="39"/>
        <v>min03-P20-R7_UNION TEMPORAL ACUERDO KB-2024</v>
      </c>
      <c r="D1229" s="27" t="s">
        <v>3604</v>
      </c>
      <c r="E1229" t="s">
        <v>4185</v>
      </c>
      <c r="F1229" t="s">
        <v>190</v>
      </c>
      <c r="G1229" s="58">
        <v>150510.48749999999</v>
      </c>
      <c r="H1229" s="114">
        <v>1</v>
      </c>
      <c r="I1229">
        <v>3001</v>
      </c>
      <c r="J1229">
        <v>10000</v>
      </c>
      <c r="K1229" t="s">
        <v>3117</v>
      </c>
      <c r="L1229" t="s">
        <v>3112</v>
      </c>
      <c r="M1229" t="s">
        <v>4245</v>
      </c>
    </row>
    <row r="1230" spans="1:13">
      <c r="A1230" t="s">
        <v>5511</v>
      </c>
      <c r="B1230" t="str">
        <f t="shared" si="38"/>
        <v>min03-P20</v>
      </c>
      <c r="C1230" t="str">
        <f t="shared" si="39"/>
        <v>min03-P20-R7_UNION TEMPORAL ACUERDO KB-2024</v>
      </c>
      <c r="D1230" s="27" t="s">
        <v>3604</v>
      </c>
      <c r="E1230" t="s">
        <v>4185</v>
      </c>
      <c r="F1230" t="s">
        <v>190</v>
      </c>
      <c r="G1230" s="58">
        <v>147951.4725</v>
      </c>
      <c r="H1230" s="114">
        <v>1</v>
      </c>
      <c r="I1230">
        <v>10001</v>
      </c>
      <c r="J1230">
        <v>999999</v>
      </c>
      <c r="K1230" t="s">
        <v>3117</v>
      </c>
      <c r="L1230" t="s">
        <v>3112</v>
      </c>
      <c r="M1230" t="s">
        <v>4245</v>
      </c>
    </row>
    <row r="1231" spans="1:13">
      <c r="A1231" t="s">
        <v>5512</v>
      </c>
      <c r="B1231" t="str">
        <f t="shared" si="38"/>
        <v>min03-P20</v>
      </c>
      <c r="C1231" t="str">
        <f t="shared" si="39"/>
        <v>min03-P20-R7_DISMOTOS PM EU</v>
      </c>
      <c r="D1231" s="27" t="s">
        <v>3604</v>
      </c>
      <c r="E1231" t="s">
        <v>4175</v>
      </c>
      <c r="F1231" t="s">
        <v>190</v>
      </c>
      <c r="G1231" s="58">
        <v>114482.25</v>
      </c>
      <c r="H1231" s="114">
        <v>1</v>
      </c>
      <c r="I1231">
        <v>1</v>
      </c>
      <c r="J1231">
        <v>3000</v>
      </c>
      <c r="K1231" t="s">
        <v>3117</v>
      </c>
      <c r="L1231" t="s">
        <v>3112</v>
      </c>
      <c r="M1231" t="s">
        <v>4245</v>
      </c>
    </row>
    <row r="1232" spans="1:13">
      <c r="A1232" t="s">
        <v>5513</v>
      </c>
      <c r="B1232" t="str">
        <f t="shared" si="38"/>
        <v>min03-P20</v>
      </c>
      <c r="C1232" t="str">
        <f t="shared" si="39"/>
        <v>min03-P20-R7_DISMOTOS PM EU</v>
      </c>
      <c r="D1232" s="27" t="s">
        <v>3604</v>
      </c>
      <c r="E1232" t="s">
        <v>4175</v>
      </c>
      <c r="F1232" t="s">
        <v>190</v>
      </c>
      <c r="G1232" s="58">
        <v>110441.7</v>
      </c>
      <c r="H1232" s="114">
        <v>1</v>
      </c>
      <c r="I1232">
        <v>3001</v>
      </c>
      <c r="J1232">
        <v>10000</v>
      </c>
      <c r="K1232" t="s">
        <v>3117</v>
      </c>
      <c r="L1232" t="s">
        <v>3112</v>
      </c>
      <c r="M1232" t="s">
        <v>4245</v>
      </c>
    </row>
    <row r="1233" spans="1:13">
      <c r="A1233" t="s">
        <v>5514</v>
      </c>
      <c r="B1233" t="str">
        <f t="shared" si="38"/>
        <v>min03-P20</v>
      </c>
      <c r="C1233" t="str">
        <f t="shared" si="39"/>
        <v>min03-P20-R7_DISMOTOS PM EU</v>
      </c>
      <c r="D1233" s="27" t="s">
        <v>3604</v>
      </c>
      <c r="E1233" t="s">
        <v>4175</v>
      </c>
      <c r="F1233" t="s">
        <v>190</v>
      </c>
      <c r="G1233" s="58">
        <v>107748</v>
      </c>
      <c r="H1233" s="114">
        <v>1</v>
      </c>
      <c r="I1233">
        <v>10001</v>
      </c>
      <c r="J1233">
        <v>999999</v>
      </c>
      <c r="K1233" t="s">
        <v>3117</v>
      </c>
      <c r="L1233" t="s">
        <v>3112</v>
      </c>
      <c r="M1233" t="s">
        <v>4245</v>
      </c>
    </row>
    <row r="1234" spans="1:13">
      <c r="A1234" t="s">
        <v>5515</v>
      </c>
      <c r="B1234" t="str">
        <f t="shared" si="38"/>
        <v>min03-P20</v>
      </c>
      <c r="C1234" t="str">
        <f t="shared" si="39"/>
        <v>min03-P20-R7_DISTRIBUCIÓN Y SERVICIO SAS</v>
      </c>
      <c r="D1234" s="27" t="s">
        <v>3604</v>
      </c>
      <c r="E1234" t="s">
        <v>3089</v>
      </c>
      <c r="F1234" t="s">
        <v>190</v>
      </c>
      <c r="G1234" s="58">
        <v>208761.75</v>
      </c>
      <c r="H1234" s="114">
        <v>1</v>
      </c>
      <c r="I1234">
        <v>1</v>
      </c>
      <c r="J1234">
        <v>3000</v>
      </c>
      <c r="K1234" t="s">
        <v>3117</v>
      </c>
      <c r="L1234" t="s">
        <v>3112</v>
      </c>
      <c r="M1234" t="s">
        <v>4245</v>
      </c>
    </row>
    <row r="1235" spans="1:13">
      <c r="A1235" t="s">
        <v>5516</v>
      </c>
      <c r="B1235" t="str">
        <f t="shared" si="38"/>
        <v>min03-P20</v>
      </c>
      <c r="C1235" t="str">
        <f t="shared" si="39"/>
        <v>min03-P20-R7_DISTRIBUCIÓN Y SERVICIO SAS</v>
      </c>
      <c r="D1235" s="27" t="s">
        <v>3604</v>
      </c>
      <c r="E1235" t="s">
        <v>3089</v>
      </c>
      <c r="F1235" t="s">
        <v>190</v>
      </c>
      <c r="G1235" s="58">
        <v>206068.05</v>
      </c>
      <c r="H1235" s="114">
        <v>1</v>
      </c>
      <c r="I1235">
        <v>3001</v>
      </c>
      <c r="J1235">
        <v>10000</v>
      </c>
      <c r="K1235" t="s">
        <v>3117</v>
      </c>
      <c r="L1235" t="s">
        <v>3112</v>
      </c>
      <c r="M1235" t="s">
        <v>4245</v>
      </c>
    </row>
    <row r="1236" spans="1:13">
      <c r="A1236" t="s">
        <v>5517</v>
      </c>
      <c r="B1236" t="str">
        <f t="shared" si="38"/>
        <v>min03-P20</v>
      </c>
      <c r="C1236" t="str">
        <f t="shared" si="39"/>
        <v>min03-P20-R7_DISTRIBUCIÓN Y SERVICIO SAS</v>
      </c>
      <c r="D1236" s="27" t="s">
        <v>3604</v>
      </c>
      <c r="E1236" t="s">
        <v>3089</v>
      </c>
      <c r="F1236" t="s">
        <v>190</v>
      </c>
      <c r="G1236" s="58">
        <v>202027.5</v>
      </c>
      <c r="H1236" s="114">
        <v>1</v>
      </c>
      <c r="I1236">
        <v>10001</v>
      </c>
      <c r="J1236">
        <v>999999</v>
      </c>
      <c r="K1236" t="s">
        <v>3117</v>
      </c>
      <c r="L1236" t="s">
        <v>3112</v>
      </c>
      <c r="M1236" t="s">
        <v>4245</v>
      </c>
    </row>
    <row r="1237" spans="1:13">
      <c r="A1237" t="s">
        <v>5518</v>
      </c>
      <c r="B1237" t="str">
        <f t="shared" si="38"/>
        <v>min03-P20</v>
      </c>
      <c r="C1237" t="str">
        <f t="shared" si="39"/>
        <v>min03-P20-R7_IMDICOL SAS</v>
      </c>
      <c r="D1237" s="27" t="s">
        <v>3604</v>
      </c>
      <c r="E1237" t="s">
        <v>4164</v>
      </c>
      <c r="F1237" t="s">
        <v>190</v>
      </c>
      <c r="G1237" s="58">
        <v>99262.845000000001</v>
      </c>
      <c r="H1237" s="114">
        <v>1</v>
      </c>
      <c r="I1237">
        <v>1</v>
      </c>
      <c r="J1237">
        <v>3000</v>
      </c>
      <c r="K1237" t="s">
        <v>3117</v>
      </c>
      <c r="L1237" t="s">
        <v>3112</v>
      </c>
      <c r="M1237" t="s">
        <v>4245</v>
      </c>
    </row>
    <row r="1238" spans="1:13">
      <c r="A1238" t="s">
        <v>5519</v>
      </c>
      <c r="B1238" t="str">
        <f t="shared" si="38"/>
        <v>min03-P20</v>
      </c>
      <c r="C1238" t="str">
        <f t="shared" si="39"/>
        <v>min03-P20-R7_IMDICOL SAS</v>
      </c>
      <c r="D1238" s="27" t="s">
        <v>3604</v>
      </c>
      <c r="E1238" t="s">
        <v>4164</v>
      </c>
      <c r="F1238" t="s">
        <v>190</v>
      </c>
      <c r="G1238" s="58">
        <v>97773.228899999987</v>
      </c>
      <c r="H1238" s="114">
        <v>1</v>
      </c>
      <c r="I1238">
        <v>3001</v>
      </c>
      <c r="J1238">
        <v>10000</v>
      </c>
      <c r="K1238" t="s">
        <v>3117</v>
      </c>
      <c r="L1238" t="s">
        <v>3112</v>
      </c>
      <c r="M1238" t="s">
        <v>4245</v>
      </c>
    </row>
    <row r="1239" spans="1:13">
      <c r="A1239" t="s">
        <v>5520</v>
      </c>
      <c r="B1239" t="str">
        <f t="shared" si="38"/>
        <v>min03-P20</v>
      </c>
      <c r="C1239" t="str">
        <f t="shared" si="39"/>
        <v>min03-P20-R7_IMDICOL SAS</v>
      </c>
      <c r="D1239" s="27" t="s">
        <v>3604</v>
      </c>
      <c r="E1239" t="s">
        <v>4164</v>
      </c>
      <c r="F1239" t="s">
        <v>190</v>
      </c>
      <c r="G1239" s="58">
        <v>96284.959650000004</v>
      </c>
      <c r="H1239" s="114">
        <v>1</v>
      </c>
      <c r="I1239">
        <v>10001</v>
      </c>
      <c r="J1239">
        <v>999999</v>
      </c>
      <c r="K1239" t="s">
        <v>3117</v>
      </c>
      <c r="L1239" t="s">
        <v>3112</v>
      </c>
      <c r="M1239" t="s">
        <v>4245</v>
      </c>
    </row>
    <row r="1240" spans="1:13">
      <c r="A1240" t="s">
        <v>5521</v>
      </c>
      <c r="B1240" t="str">
        <f t="shared" si="38"/>
        <v>min03-P20</v>
      </c>
      <c r="C1240" t="str">
        <f t="shared" si="39"/>
        <v>min03-P20-R7_LEONEL RODRIGUEZ RAMOS</v>
      </c>
      <c r="D1240" s="27" t="s">
        <v>3604</v>
      </c>
      <c r="E1240" t="s">
        <v>1851</v>
      </c>
      <c r="F1240" t="s">
        <v>190</v>
      </c>
      <c r="G1240" s="58">
        <v>377118</v>
      </c>
      <c r="H1240" s="114">
        <v>1</v>
      </c>
      <c r="I1240">
        <v>1</v>
      </c>
      <c r="J1240">
        <v>3000</v>
      </c>
      <c r="K1240" t="s">
        <v>3117</v>
      </c>
      <c r="L1240" t="s">
        <v>3112</v>
      </c>
      <c r="M1240" t="s">
        <v>4245</v>
      </c>
    </row>
    <row r="1241" spans="1:13">
      <c r="A1241" t="s">
        <v>5522</v>
      </c>
      <c r="B1241" t="str">
        <f t="shared" si="38"/>
        <v>min03-P20</v>
      </c>
      <c r="C1241" t="str">
        <f t="shared" si="39"/>
        <v>min03-P20-R7_LEONEL RODRIGUEZ RAMOS</v>
      </c>
      <c r="D1241" s="27" t="s">
        <v>3604</v>
      </c>
      <c r="E1241" t="s">
        <v>1851</v>
      </c>
      <c r="F1241" t="s">
        <v>190</v>
      </c>
      <c r="G1241" s="58">
        <v>363649.5</v>
      </c>
      <c r="H1241" s="114">
        <v>1</v>
      </c>
      <c r="I1241">
        <v>3001</v>
      </c>
      <c r="J1241">
        <v>10000</v>
      </c>
      <c r="K1241" t="s">
        <v>3117</v>
      </c>
      <c r="L1241" t="s">
        <v>3112</v>
      </c>
      <c r="M1241" t="s">
        <v>4245</v>
      </c>
    </row>
    <row r="1242" spans="1:13">
      <c r="A1242" t="s">
        <v>5523</v>
      </c>
      <c r="B1242" t="str">
        <f t="shared" si="38"/>
        <v>min03-P20</v>
      </c>
      <c r="C1242" t="str">
        <f t="shared" si="39"/>
        <v>min03-P20-R7_LEONEL RODRIGUEZ RAMOS</v>
      </c>
      <c r="D1242" s="27" t="s">
        <v>3604</v>
      </c>
      <c r="E1242" t="s">
        <v>1851</v>
      </c>
      <c r="F1242" t="s">
        <v>190</v>
      </c>
      <c r="G1242" s="58">
        <v>350181</v>
      </c>
      <c r="H1242" s="114">
        <v>1</v>
      </c>
      <c r="I1242">
        <v>10001</v>
      </c>
      <c r="J1242">
        <v>999999</v>
      </c>
      <c r="K1242" t="s">
        <v>3117</v>
      </c>
      <c r="L1242" t="s">
        <v>3112</v>
      </c>
      <c r="M1242" t="s">
        <v>4245</v>
      </c>
    </row>
    <row r="1243" spans="1:13">
      <c r="A1243" t="s">
        <v>5524</v>
      </c>
      <c r="B1243" t="str">
        <f t="shared" si="38"/>
        <v>min03-P20</v>
      </c>
      <c r="C1243" t="str">
        <f t="shared" si="39"/>
        <v>min03-P20-R7_UNION TEMPORAL COINPA</v>
      </c>
      <c r="D1243" s="27" t="s">
        <v>3604</v>
      </c>
      <c r="E1243" t="s">
        <v>3090</v>
      </c>
      <c r="F1243" t="s">
        <v>190</v>
      </c>
      <c r="G1243" s="58">
        <v>188996.72625000001</v>
      </c>
      <c r="H1243" s="114">
        <v>1</v>
      </c>
      <c r="I1243">
        <v>1</v>
      </c>
      <c r="J1243">
        <v>3000</v>
      </c>
      <c r="K1243" t="s">
        <v>3117</v>
      </c>
      <c r="L1243" t="s">
        <v>3112</v>
      </c>
      <c r="M1243" t="s">
        <v>4245</v>
      </c>
    </row>
    <row r="1244" spans="1:13">
      <c r="A1244" t="s">
        <v>5525</v>
      </c>
      <c r="B1244" t="str">
        <f t="shared" si="38"/>
        <v>min03-P20</v>
      </c>
      <c r="C1244" t="str">
        <f t="shared" si="39"/>
        <v>min03-P20-R7_UNION TEMPORAL COINPA</v>
      </c>
      <c r="D1244" s="27" t="s">
        <v>3604</v>
      </c>
      <c r="E1244" t="s">
        <v>3090</v>
      </c>
      <c r="F1244" t="s">
        <v>190</v>
      </c>
      <c r="G1244" s="58">
        <v>186161.60699999999</v>
      </c>
      <c r="H1244" s="114">
        <v>1</v>
      </c>
      <c r="I1244">
        <v>3001</v>
      </c>
      <c r="J1244">
        <v>10000</v>
      </c>
      <c r="K1244" t="s">
        <v>3117</v>
      </c>
      <c r="L1244" t="s">
        <v>3112</v>
      </c>
      <c r="M1244" t="s">
        <v>4245</v>
      </c>
    </row>
    <row r="1245" spans="1:13">
      <c r="A1245" t="s">
        <v>5526</v>
      </c>
      <c r="B1245" t="str">
        <f t="shared" si="38"/>
        <v>min03-P20</v>
      </c>
      <c r="C1245" t="str">
        <f t="shared" si="39"/>
        <v>min03-P20-R7_UNION TEMPORAL COINPA</v>
      </c>
      <c r="D1245" s="27" t="s">
        <v>3604</v>
      </c>
      <c r="E1245" t="s">
        <v>3090</v>
      </c>
      <c r="F1245" t="s">
        <v>190</v>
      </c>
      <c r="G1245" s="58">
        <v>184451.10749999998</v>
      </c>
      <c r="H1245" s="114">
        <v>1</v>
      </c>
      <c r="I1245">
        <v>10001</v>
      </c>
      <c r="J1245">
        <v>999999</v>
      </c>
      <c r="K1245" t="s">
        <v>3117</v>
      </c>
      <c r="L1245" t="s">
        <v>3112</v>
      </c>
      <c r="M1245" t="s">
        <v>4245</v>
      </c>
    </row>
    <row r="1246" spans="1:13">
      <c r="A1246" t="s">
        <v>5527</v>
      </c>
      <c r="B1246" t="str">
        <f t="shared" si="38"/>
        <v>min03-P20</v>
      </c>
      <c r="C1246" t="str">
        <f t="shared" si="39"/>
        <v>min03-P20-R7_BACET GROUP S.A.S.</v>
      </c>
      <c r="D1246" s="27" t="s">
        <v>3604</v>
      </c>
      <c r="E1246" t="s">
        <v>4166</v>
      </c>
      <c r="F1246" t="s">
        <v>190</v>
      </c>
      <c r="G1246" s="58">
        <v>166335.97500000001</v>
      </c>
      <c r="H1246" s="114">
        <v>1</v>
      </c>
      <c r="I1246">
        <v>1</v>
      </c>
      <c r="J1246">
        <v>3000</v>
      </c>
      <c r="K1246" t="s">
        <v>3117</v>
      </c>
      <c r="L1246" t="s">
        <v>3112</v>
      </c>
      <c r="M1246" t="s">
        <v>4245</v>
      </c>
    </row>
    <row r="1247" spans="1:13">
      <c r="A1247" t="s">
        <v>5528</v>
      </c>
      <c r="B1247" t="str">
        <f t="shared" si="38"/>
        <v>min03-P20</v>
      </c>
      <c r="C1247" t="str">
        <f t="shared" si="39"/>
        <v>min03-P20-R7_BACET GROUP S.A.S.</v>
      </c>
      <c r="D1247" s="27" t="s">
        <v>3604</v>
      </c>
      <c r="E1247" t="s">
        <v>4166</v>
      </c>
      <c r="F1247" t="s">
        <v>190</v>
      </c>
      <c r="G1247" s="58">
        <v>153540.9</v>
      </c>
      <c r="H1247" s="114">
        <v>1</v>
      </c>
      <c r="I1247">
        <v>3001</v>
      </c>
      <c r="J1247">
        <v>10000</v>
      </c>
      <c r="K1247" t="s">
        <v>3117</v>
      </c>
      <c r="L1247" t="s">
        <v>3112</v>
      </c>
      <c r="M1247" t="s">
        <v>4245</v>
      </c>
    </row>
    <row r="1248" spans="1:13">
      <c r="A1248" t="s">
        <v>5529</v>
      </c>
      <c r="B1248" t="str">
        <f t="shared" si="38"/>
        <v>min03-P20</v>
      </c>
      <c r="C1248" t="str">
        <f t="shared" si="39"/>
        <v>min03-P20-R7_BACET GROUP S.A.S.</v>
      </c>
      <c r="D1248" s="27" t="s">
        <v>3604</v>
      </c>
      <c r="E1248" t="s">
        <v>4166</v>
      </c>
      <c r="F1248" t="s">
        <v>190</v>
      </c>
      <c r="G1248" s="58">
        <v>127950.75</v>
      </c>
      <c r="H1248" s="114">
        <v>1</v>
      </c>
      <c r="I1248">
        <v>10001</v>
      </c>
      <c r="J1248">
        <v>999999</v>
      </c>
      <c r="K1248" t="s">
        <v>3117</v>
      </c>
      <c r="L1248" t="s">
        <v>3112</v>
      </c>
      <c r="M1248" t="s">
        <v>4245</v>
      </c>
    </row>
    <row r="1249" spans="1:13">
      <c r="A1249" t="s">
        <v>5530</v>
      </c>
      <c r="B1249" t="str">
        <f t="shared" si="38"/>
        <v>min03-P20</v>
      </c>
      <c r="C1249" t="str">
        <f t="shared" si="39"/>
        <v>min03-P20-R7_NICHOLLS TACTICA SAS</v>
      </c>
      <c r="D1249" s="27" t="s">
        <v>3604</v>
      </c>
      <c r="E1249" t="s">
        <v>4196</v>
      </c>
      <c r="F1249" t="s">
        <v>190</v>
      </c>
      <c r="G1249" s="58">
        <v>154887.75</v>
      </c>
      <c r="H1249" s="114">
        <v>1</v>
      </c>
      <c r="I1249">
        <v>1</v>
      </c>
      <c r="J1249">
        <v>3000</v>
      </c>
      <c r="K1249" t="s">
        <v>3117</v>
      </c>
      <c r="L1249" t="s">
        <v>3112</v>
      </c>
      <c r="M1249" t="s">
        <v>4245</v>
      </c>
    </row>
    <row r="1250" spans="1:13">
      <c r="A1250" t="s">
        <v>5531</v>
      </c>
      <c r="B1250" t="str">
        <f t="shared" si="38"/>
        <v>min03-P20</v>
      </c>
      <c r="C1250" t="str">
        <f t="shared" si="39"/>
        <v>min03-P20-R7_NICHOLLS TACTICA SAS</v>
      </c>
      <c r="D1250" s="27" t="s">
        <v>3604</v>
      </c>
      <c r="E1250" t="s">
        <v>4196</v>
      </c>
      <c r="F1250" t="s">
        <v>190</v>
      </c>
      <c r="G1250" s="58">
        <v>133338.15</v>
      </c>
      <c r="H1250" s="114">
        <v>1</v>
      </c>
      <c r="I1250">
        <v>3001</v>
      </c>
      <c r="J1250">
        <v>10000</v>
      </c>
      <c r="K1250" t="s">
        <v>3117</v>
      </c>
      <c r="L1250" t="s">
        <v>3112</v>
      </c>
      <c r="M1250" t="s">
        <v>4245</v>
      </c>
    </row>
    <row r="1251" spans="1:13">
      <c r="A1251" t="s">
        <v>5532</v>
      </c>
      <c r="B1251" t="str">
        <f t="shared" si="38"/>
        <v>min03-P20</v>
      </c>
      <c r="C1251" t="str">
        <f t="shared" si="39"/>
        <v>min03-P20-R7_NICHOLLS TACTICA SAS</v>
      </c>
      <c r="D1251" s="27" t="s">
        <v>3604</v>
      </c>
      <c r="E1251" t="s">
        <v>4196</v>
      </c>
      <c r="F1251" t="s">
        <v>190</v>
      </c>
      <c r="G1251" s="58">
        <v>121216.5</v>
      </c>
      <c r="H1251" s="114">
        <v>1</v>
      </c>
      <c r="I1251">
        <v>10001</v>
      </c>
      <c r="J1251">
        <v>999999</v>
      </c>
      <c r="K1251" t="s">
        <v>3117</v>
      </c>
      <c r="L1251" t="s">
        <v>3112</v>
      </c>
      <c r="M1251" t="s">
        <v>4245</v>
      </c>
    </row>
    <row r="1252" spans="1:13">
      <c r="A1252" t="s">
        <v>5533</v>
      </c>
      <c r="B1252" t="str">
        <f t="shared" si="38"/>
        <v>min03-P20</v>
      </c>
      <c r="C1252" t="str">
        <f t="shared" si="39"/>
        <v>min03-P20-R7_UNIÓN TEMPORAL OP-INTENDENCIA</v>
      </c>
      <c r="D1252" s="27" t="s">
        <v>3604</v>
      </c>
      <c r="E1252" t="s">
        <v>4172</v>
      </c>
      <c r="F1252" t="s">
        <v>190</v>
      </c>
      <c r="G1252" s="58">
        <v>242433</v>
      </c>
      <c r="H1252" s="114">
        <v>1</v>
      </c>
      <c r="I1252">
        <v>1</v>
      </c>
      <c r="J1252">
        <v>3000</v>
      </c>
      <c r="K1252" t="s">
        <v>3117</v>
      </c>
      <c r="L1252" t="s">
        <v>3112</v>
      </c>
      <c r="M1252" t="s">
        <v>4245</v>
      </c>
    </row>
    <row r="1253" spans="1:13">
      <c r="A1253" t="s">
        <v>5534</v>
      </c>
      <c r="B1253" t="str">
        <f t="shared" si="38"/>
        <v>min03-P20</v>
      </c>
      <c r="C1253" t="str">
        <f t="shared" si="39"/>
        <v>min03-P20-R7_UNIÓN TEMPORAL OP-INTENDENCIA</v>
      </c>
      <c r="D1253" s="27" t="s">
        <v>3604</v>
      </c>
      <c r="E1253" t="s">
        <v>4172</v>
      </c>
      <c r="F1253" t="s">
        <v>190</v>
      </c>
      <c r="G1253" s="58">
        <v>235698.75</v>
      </c>
      <c r="H1253" s="114">
        <v>1</v>
      </c>
      <c r="I1253">
        <v>3001</v>
      </c>
      <c r="J1253">
        <v>10000</v>
      </c>
      <c r="K1253" t="s">
        <v>3117</v>
      </c>
      <c r="L1253" t="s">
        <v>3112</v>
      </c>
      <c r="M1253" t="s">
        <v>4245</v>
      </c>
    </row>
    <row r="1254" spans="1:13">
      <c r="A1254" t="s">
        <v>5535</v>
      </c>
      <c r="B1254" t="str">
        <f t="shared" si="38"/>
        <v>min03-P20</v>
      </c>
      <c r="C1254" t="str">
        <f t="shared" si="39"/>
        <v>min03-P20-R7_UNIÓN TEMPORAL OP-INTENDENCIA</v>
      </c>
      <c r="D1254" s="27" t="s">
        <v>3604</v>
      </c>
      <c r="E1254" t="s">
        <v>4172</v>
      </c>
      <c r="F1254" t="s">
        <v>190</v>
      </c>
      <c r="G1254" s="58">
        <v>228964.5</v>
      </c>
      <c r="H1254" s="114">
        <v>1</v>
      </c>
      <c r="I1254">
        <v>10001</v>
      </c>
      <c r="J1254">
        <v>999999</v>
      </c>
      <c r="K1254" t="s">
        <v>3117</v>
      </c>
      <c r="L1254" t="s">
        <v>3112</v>
      </c>
      <c r="M1254" t="s">
        <v>4245</v>
      </c>
    </row>
    <row r="1255" spans="1:13">
      <c r="A1255" t="s">
        <v>5536</v>
      </c>
      <c r="B1255" t="str">
        <f t="shared" si="38"/>
        <v>min03-P20</v>
      </c>
      <c r="C1255" t="str">
        <f t="shared" si="39"/>
        <v>min03-P20-R7_INDUCON SAS</v>
      </c>
      <c r="D1255" s="27" t="s">
        <v>3604</v>
      </c>
      <c r="E1255" t="s">
        <v>4188</v>
      </c>
      <c r="F1255" t="s">
        <v>190</v>
      </c>
      <c r="G1255" s="58">
        <v>258595.20000000001</v>
      </c>
      <c r="H1255" s="114">
        <v>1</v>
      </c>
      <c r="I1255">
        <v>1</v>
      </c>
      <c r="J1255">
        <v>3000</v>
      </c>
      <c r="K1255" t="s">
        <v>3117</v>
      </c>
      <c r="L1255" t="s">
        <v>3112</v>
      </c>
      <c r="M1255" t="s">
        <v>4245</v>
      </c>
    </row>
    <row r="1256" spans="1:13">
      <c r="A1256" t="s">
        <v>5537</v>
      </c>
      <c r="B1256" t="str">
        <f t="shared" si="38"/>
        <v>min03-P20</v>
      </c>
      <c r="C1256" t="str">
        <f t="shared" si="39"/>
        <v>min03-P20-R7_INDUCON SAS</v>
      </c>
      <c r="D1256" s="27" t="s">
        <v>3604</v>
      </c>
      <c r="E1256" t="s">
        <v>4188</v>
      </c>
      <c r="F1256" t="s">
        <v>190</v>
      </c>
      <c r="G1256" s="58">
        <v>258056.46</v>
      </c>
      <c r="H1256" s="114">
        <v>1</v>
      </c>
      <c r="I1256">
        <v>3001</v>
      </c>
      <c r="J1256">
        <v>10000</v>
      </c>
      <c r="K1256" t="s">
        <v>3117</v>
      </c>
      <c r="L1256" t="s">
        <v>3112</v>
      </c>
      <c r="M1256" t="s">
        <v>4245</v>
      </c>
    </row>
    <row r="1257" spans="1:13">
      <c r="A1257" t="s">
        <v>5538</v>
      </c>
      <c r="B1257" t="str">
        <f t="shared" si="38"/>
        <v>min03-P20</v>
      </c>
      <c r="C1257" t="str">
        <f t="shared" si="39"/>
        <v>min03-P20-R7_INDUCON SAS</v>
      </c>
      <c r="D1257" s="27" t="s">
        <v>3604</v>
      </c>
      <c r="E1257" t="s">
        <v>4188</v>
      </c>
      <c r="F1257" t="s">
        <v>190</v>
      </c>
      <c r="G1257" s="58">
        <v>257248.35</v>
      </c>
      <c r="H1257" s="114">
        <v>1</v>
      </c>
      <c r="I1257">
        <v>10001</v>
      </c>
      <c r="J1257">
        <v>999999</v>
      </c>
      <c r="K1257" t="s">
        <v>3117</v>
      </c>
      <c r="L1257" t="s">
        <v>3112</v>
      </c>
      <c r="M1257" t="s">
        <v>4245</v>
      </c>
    </row>
    <row r="1258" spans="1:13">
      <c r="A1258" t="s">
        <v>5539</v>
      </c>
      <c r="B1258" t="str">
        <f t="shared" si="38"/>
        <v>min03-P20</v>
      </c>
      <c r="C1258" t="str">
        <f t="shared" si="39"/>
        <v>min03-P20-R7_BOSTONIA SAS</v>
      </c>
      <c r="D1258" s="27" t="s">
        <v>3604</v>
      </c>
      <c r="E1258" t="s">
        <v>3093</v>
      </c>
      <c r="F1258" t="s">
        <v>190</v>
      </c>
      <c r="G1258" s="58">
        <v>195293.25</v>
      </c>
      <c r="H1258" s="114">
        <v>1</v>
      </c>
      <c r="I1258">
        <v>1</v>
      </c>
      <c r="J1258">
        <v>3000</v>
      </c>
      <c r="K1258" t="s">
        <v>3117</v>
      </c>
      <c r="L1258" t="s">
        <v>3112</v>
      </c>
      <c r="M1258" t="s">
        <v>4245</v>
      </c>
    </row>
    <row r="1259" spans="1:13">
      <c r="A1259" t="s">
        <v>5540</v>
      </c>
      <c r="B1259" t="str">
        <f t="shared" si="38"/>
        <v>min03-P20</v>
      </c>
      <c r="C1259" t="str">
        <f t="shared" si="39"/>
        <v>min03-P20-R7_BOSTONIA SAS</v>
      </c>
      <c r="D1259" s="27" t="s">
        <v>3604</v>
      </c>
      <c r="E1259" t="s">
        <v>3093</v>
      </c>
      <c r="F1259" t="s">
        <v>190</v>
      </c>
      <c r="G1259" s="58">
        <v>189434.45250000001</v>
      </c>
      <c r="H1259" s="114">
        <v>1</v>
      </c>
      <c r="I1259">
        <v>3001</v>
      </c>
      <c r="J1259">
        <v>10000</v>
      </c>
      <c r="K1259" t="s">
        <v>3117</v>
      </c>
      <c r="L1259" t="s">
        <v>3112</v>
      </c>
      <c r="M1259" t="s">
        <v>4245</v>
      </c>
    </row>
    <row r="1260" spans="1:13">
      <c r="A1260" t="s">
        <v>5541</v>
      </c>
      <c r="B1260" t="str">
        <f t="shared" si="38"/>
        <v>min03-P20</v>
      </c>
      <c r="C1260" t="str">
        <f t="shared" si="39"/>
        <v>min03-P20-R7_BOSTONIA SAS</v>
      </c>
      <c r="D1260" s="27" t="s">
        <v>3604</v>
      </c>
      <c r="E1260" t="s">
        <v>3093</v>
      </c>
      <c r="F1260" t="s">
        <v>190</v>
      </c>
      <c r="G1260" s="58">
        <v>183750.74550000002</v>
      </c>
      <c r="H1260" s="114">
        <v>1</v>
      </c>
      <c r="I1260">
        <v>10001</v>
      </c>
      <c r="J1260">
        <v>999999</v>
      </c>
      <c r="K1260" t="s">
        <v>3117</v>
      </c>
      <c r="L1260" t="s">
        <v>3112</v>
      </c>
      <c r="M1260" t="s">
        <v>4245</v>
      </c>
    </row>
    <row r="1261" spans="1:13">
      <c r="A1261" t="s">
        <v>5542</v>
      </c>
      <c r="B1261" t="str">
        <f t="shared" si="38"/>
        <v>min03-P20</v>
      </c>
      <c r="C1261" t="str">
        <f t="shared" si="39"/>
        <v>min03-P20-R7_UNIÓN TEMPORAL TACTICAL DEFENSE</v>
      </c>
      <c r="D1261" s="27" t="s">
        <v>3604</v>
      </c>
      <c r="E1261" t="s">
        <v>4171</v>
      </c>
      <c r="F1261" t="s">
        <v>190</v>
      </c>
      <c r="G1261" s="58">
        <v>163709.61749999999</v>
      </c>
      <c r="H1261" s="114">
        <v>1</v>
      </c>
      <c r="I1261">
        <v>1</v>
      </c>
      <c r="J1261">
        <v>3000</v>
      </c>
      <c r="K1261" t="s">
        <v>3117</v>
      </c>
      <c r="L1261" t="s">
        <v>3112</v>
      </c>
      <c r="M1261" t="s">
        <v>4245</v>
      </c>
    </row>
    <row r="1262" spans="1:13">
      <c r="A1262" t="s">
        <v>5543</v>
      </c>
      <c r="B1262" t="str">
        <f t="shared" si="38"/>
        <v>min03-P20</v>
      </c>
      <c r="C1262" t="str">
        <f t="shared" si="39"/>
        <v>min03-P20-R7_UNIÓN TEMPORAL TACTICAL DEFENSE</v>
      </c>
      <c r="D1262" s="27" t="s">
        <v>3604</v>
      </c>
      <c r="E1262" t="s">
        <v>4171</v>
      </c>
      <c r="F1262" t="s">
        <v>190</v>
      </c>
      <c r="G1262" s="58">
        <v>161958.71249999999</v>
      </c>
      <c r="H1262" s="114">
        <v>1</v>
      </c>
      <c r="I1262">
        <v>3001</v>
      </c>
      <c r="J1262">
        <v>10000</v>
      </c>
      <c r="K1262" t="s">
        <v>3117</v>
      </c>
      <c r="L1262" t="s">
        <v>3112</v>
      </c>
      <c r="M1262" t="s">
        <v>4245</v>
      </c>
    </row>
    <row r="1263" spans="1:13">
      <c r="A1263" t="s">
        <v>5544</v>
      </c>
      <c r="B1263" t="str">
        <f t="shared" si="38"/>
        <v>min03-P20</v>
      </c>
      <c r="C1263" t="str">
        <f t="shared" si="39"/>
        <v>min03-P20-R7_UNIÓN TEMPORAL TACTICAL DEFENSE</v>
      </c>
      <c r="D1263" s="27" t="s">
        <v>3604</v>
      </c>
      <c r="E1263" t="s">
        <v>4171</v>
      </c>
      <c r="F1263" t="s">
        <v>190</v>
      </c>
      <c r="G1263" s="58">
        <v>157581.45000000001</v>
      </c>
      <c r="H1263" s="114">
        <v>1</v>
      </c>
      <c r="I1263">
        <v>10001</v>
      </c>
      <c r="J1263">
        <v>999999</v>
      </c>
      <c r="K1263" t="s">
        <v>3117</v>
      </c>
      <c r="L1263" t="s">
        <v>3112</v>
      </c>
      <c r="M1263" t="s">
        <v>4245</v>
      </c>
    </row>
    <row r="1264" spans="1:13">
      <c r="A1264" t="s">
        <v>5545</v>
      </c>
      <c r="B1264" t="str">
        <f t="shared" si="38"/>
        <v>min03-P20</v>
      </c>
      <c r="C1264" t="str">
        <f t="shared" si="39"/>
        <v>min03-P20-R7_UT SOLUCIONES ANC</v>
      </c>
      <c r="D1264" s="27" t="s">
        <v>3604</v>
      </c>
      <c r="E1264" t="s">
        <v>3091</v>
      </c>
      <c r="F1264" t="s">
        <v>190</v>
      </c>
      <c r="G1264" s="58">
        <v>215496</v>
      </c>
      <c r="H1264" s="114">
        <v>1</v>
      </c>
      <c r="I1264">
        <v>1</v>
      </c>
      <c r="J1264">
        <v>3000</v>
      </c>
      <c r="K1264" t="s">
        <v>3117</v>
      </c>
      <c r="L1264" t="s">
        <v>3112</v>
      </c>
      <c r="M1264" t="s">
        <v>4245</v>
      </c>
    </row>
    <row r="1265" spans="1:13">
      <c r="A1265" t="s">
        <v>5546</v>
      </c>
      <c r="B1265" t="str">
        <f t="shared" si="38"/>
        <v>min03-P20</v>
      </c>
      <c r="C1265" t="str">
        <f t="shared" si="39"/>
        <v>min03-P20-R7_UT SOLUCIONES ANC</v>
      </c>
      <c r="D1265" s="27" t="s">
        <v>3604</v>
      </c>
      <c r="E1265" t="s">
        <v>3091</v>
      </c>
      <c r="F1265" t="s">
        <v>190</v>
      </c>
      <c r="G1265" s="58">
        <v>214149.15</v>
      </c>
      <c r="H1265" s="114">
        <v>1</v>
      </c>
      <c r="I1265">
        <v>3001</v>
      </c>
      <c r="J1265">
        <v>10000</v>
      </c>
      <c r="K1265" t="s">
        <v>3117</v>
      </c>
      <c r="L1265" t="s">
        <v>3112</v>
      </c>
      <c r="M1265" t="s">
        <v>4245</v>
      </c>
    </row>
    <row r="1266" spans="1:13">
      <c r="A1266" t="s">
        <v>5547</v>
      </c>
      <c r="B1266" t="str">
        <f t="shared" si="38"/>
        <v>min03-P20</v>
      </c>
      <c r="C1266" t="str">
        <f t="shared" si="39"/>
        <v>min03-P20-R7_UT SOLUCIONES ANC</v>
      </c>
      <c r="D1266" s="27" t="s">
        <v>3604</v>
      </c>
      <c r="E1266" t="s">
        <v>3091</v>
      </c>
      <c r="F1266" t="s">
        <v>190</v>
      </c>
      <c r="G1266" s="58">
        <v>212802.3</v>
      </c>
      <c r="H1266" s="114">
        <v>1</v>
      </c>
      <c r="I1266">
        <v>10001</v>
      </c>
      <c r="J1266">
        <v>999999</v>
      </c>
      <c r="K1266" t="s">
        <v>3117</v>
      </c>
      <c r="L1266" t="s">
        <v>3112</v>
      </c>
      <c r="M1266" t="s">
        <v>4245</v>
      </c>
    </row>
    <row r="1267" spans="1:13">
      <c r="A1267" t="s">
        <v>5548</v>
      </c>
      <c r="B1267" t="str">
        <f t="shared" si="38"/>
        <v>min03-P20</v>
      </c>
      <c r="C1267" t="str">
        <f t="shared" si="39"/>
        <v>min03-P20-R7_UT ALTEX+</v>
      </c>
      <c r="D1267" s="27" t="s">
        <v>3604</v>
      </c>
      <c r="E1267" t="s">
        <v>3094</v>
      </c>
      <c r="F1267" t="s">
        <v>190</v>
      </c>
      <c r="G1267" s="58">
        <v>202027.5</v>
      </c>
      <c r="H1267" s="114">
        <v>1</v>
      </c>
      <c r="I1267">
        <v>1</v>
      </c>
      <c r="J1267">
        <v>3000</v>
      </c>
      <c r="K1267" t="s">
        <v>3117</v>
      </c>
      <c r="L1267" t="s">
        <v>3112</v>
      </c>
      <c r="M1267" t="s">
        <v>4245</v>
      </c>
    </row>
    <row r="1268" spans="1:13">
      <c r="A1268" t="s">
        <v>5549</v>
      </c>
      <c r="B1268" t="str">
        <f t="shared" si="38"/>
        <v>min03-P20</v>
      </c>
      <c r="C1268" t="str">
        <f t="shared" si="39"/>
        <v>min03-P20-R7_UT ALTEX+</v>
      </c>
      <c r="D1268" s="27" t="s">
        <v>3604</v>
      </c>
      <c r="E1268" t="s">
        <v>3094</v>
      </c>
      <c r="F1268" t="s">
        <v>190</v>
      </c>
      <c r="G1268" s="58">
        <v>195293.25</v>
      </c>
      <c r="H1268" s="114">
        <v>1</v>
      </c>
      <c r="I1268">
        <v>3001</v>
      </c>
      <c r="J1268">
        <v>10000</v>
      </c>
      <c r="K1268" t="s">
        <v>3117</v>
      </c>
      <c r="L1268" t="s">
        <v>3112</v>
      </c>
      <c r="M1268" t="s">
        <v>4245</v>
      </c>
    </row>
    <row r="1269" spans="1:13">
      <c r="A1269" t="s">
        <v>5550</v>
      </c>
      <c r="B1269" t="str">
        <f t="shared" si="38"/>
        <v>min03-P20</v>
      </c>
      <c r="C1269" t="str">
        <f t="shared" si="39"/>
        <v>min03-P20-R7_UT ALTEX+</v>
      </c>
      <c r="D1269" s="27" t="s">
        <v>3604</v>
      </c>
      <c r="E1269" t="s">
        <v>3094</v>
      </c>
      <c r="F1269" t="s">
        <v>190</v>
      </c>
      <c r="G1269" s="58">
        <v>185865.3</v>
      </c>
      <c r="H1269" s="114">
        <v>1</v>
      </c>
      <c r="I1269">
        <v>10001</v>
      </c>
      <c r="J1269">
        <v>999999</v>
      </c>
      <c r="K1269" t="s">
        <v>3117</v>
      </c>
      <c r="L1269" t="s">
        <v>3112</v>
      </c>
      <c r="M1269" t="s">
        <v>4245</v>
      </c>
    </row>
    <row r="1270" spans="1:13">
      <c r="A1270" t="s">
        <v>5551</v>
      </c>
      <c r="B1270" t="str">
        <f t="shared" si="38"/>
        <v>min03-P20</v>
      </c>
      <c r="C1270" t="str">
        <f t="shared" si="39"/>
        <v>min03-P20-R7_MANUFACTURAS CAPITEX SAS</v>
      </c>
      <c r="D1270" s="27" t="s">
        <v>3604</v>
      </c>
      <c r="E1270" t="s">
        <v>4176</v>
      </c>
      <c r="F1270" t="s">
        <v>190</v>
      </c>
      <c r="G1270" s="58">
        <v>206068.05</v>
      </c>
      <c r="H1270" s="114">
        <v>1</v>
      </c>
      <c r="I1270">
        <v>1</v>
      </c>
      <c r="J1270">
        <v>3000</v>
      </c>
      <c r="K1270" t="s">
        <v>3117</v>
      </c>
      <c r="L1270" t="s">
        <v>3112</v>
      </c>
      <c r="M1270" t="s">
        <v>4245</v>
      </c>
    </row>
    <row r="1271" spans="1:13">
      <c r="A1271" t="s">
        <v>5552</v>
      </c>
      <c r="B1271" t="str">
        <f t="shared" si="38"/>
        <v>min03-P20</v>
      </c>
      <c r="C1271" t="str">
        <f t="shared" si="39"/>
        <v>min03-P20-R7_MANUFACTURAS CAPITEX SAS</v>
      </c>
      <c r="D1271" s="27" t="s">
        <v>3604</v>
      </c>
      <c r="E1271" t="s">
        <v>4176</v>
      </c>
      <c r="F1271" t="s">
        <v>190</v>
      </c>
      <c r="G1271" s="58">
        <v>204721.2</v>
      </c>
      <c r="H1271" s="114">
        <v>1</v>
      </c>
      <c r="I1271">
        <v>3001</v>
      </c>
      <c r="J1271">
        <v>10000</v>
      </c>
      <c r="K1271" t="s">
        <v>3117</v>
      </c>
      <c r="L1271" t="s">
        <v>3112</v>
      </c>
      <c r="M1271" t="s">
        <v>4245</v>
      </c>
    </row>
    <row r="1272" spans="1:13">
      <c r="A1272" t="s">
        <v>5553</v>
      </c>
      <c r="B1272" t="str">
        <f t="shared" si="38"/>
        <v>min03-P20</v>
      </c>
      <c r="C1272" t="str">
        <f t="shared" si="39"/>
        <v>min03-P20-R7_MANUFACTURAS CAPITEX SAS</v>
      </c>
      <c r="D1272" s="27" t="s">
        <v>3604</v>
      </c>
      <c r="E1272" t="s">
        <v>4176</v>
      </c>
      <c r="F1272" t="s">
        <v>190</v>
      </c>
      <c r="G1272" s="58">
        <v>201488.76</v>
      </c>
      <c r="H1272" s="114">
        <v>1</v>
      </c>
      <c r="I1272">
        <v>10001</v>
      </c>
      <c r="J1272">
        <v>999999</v>
      </c>
      <c r="K1272" t="s">
        <v>3117</v>
      </c>
      <c r="L1272" t="s">
        <v>3112</v>
      </c>
      <c r="M1272" t="s">
        <v>4245</v>
      </c>
    </row>
    <row r="1273" spans="1:13">
      <c r="A1273" t="s">
        <v>5554</v>
      </c>
      <c r="B1273" t="str">
        <f t="shared" si="38"/>
        <v>min03-P20</v>
      </c>
      <c r="C1273" t="str">
        <f t="shared" si="39"/>
        <v>min03-P20-R7_INDUSTRIAS SALGARI S.A.S</v>
      </c>
      <c r="D1273" s="27" t="s">
        <v>3604</v>
      </c>
      <c r="E1273" t="s">
        <v>3098</v>
      </c>
      <c r="F1273" t="s">
        <v>190</v>
      </c>
      <c r="G1273" s="58">
        <v>253881.22500000001</v>
      </c>
      <c r="H1273" s="114">
        <v>1</v>
      </c>
      <c r="I1273">
        <v>1</v>
      </c>
      <c r="J1273">
        <v>3000</v>
      </c>
      <c r="K1273" t="s">
        <v>3117</v>
      </c>
      <c r="L1273" t="s">
        <v>3112</v>
      </c>
      <c r="M1273" t="s">
        <v>4245</v>
      </c>
    </row>
    <row r="1274" spans="1:13">
      <c r="A1274" t="s">
        <v>5555</v>
      </c>
      <c r="B1274" t="str">
        <f t="shared" si="38"/>
        <v>min03-P20</v>
      </c>
      <c r="C1274" t="str">
        <f t="shared" si="39"/>
        <v>min03-P20-R7_INDUSTRIAS SALGARI S.A.S</v>
      </c>
      <c r="D1274" s="27" t="s">
        <v>3604</v>
      </c>
      <c r="E1274" t="s">
        <v>3098</v>
      </c>
      <c r="F1274" t="s">
        <v>190</v>
      </c>
      <c r="G1274" s="58">
        <v>244049.22</v>
      </c>
      <c r="H1274" s="114">
        <v>1</v>
      </c>
      <c r="I1274">
        <v>3001</v>
      </c>
      <c r="J1274">
        <v>10000</v>
      </c>
      <c r="K1274" t="s">
        <v>3117</v>
      </c>
      <c r="L1274" t="s">
        <v>3112</v>
      </c>
      <c r="M1274" t="s">
        <v>4245</v>
      </c>
    </row>
    <row r="1275" spans="1:13">
      <c r="A1275" t="s">
        <v>5556</v>
      </c>
      <c r="B1275" t="str">
        <f t="shared" si="38"/>
        <v>min03-P20</v>
      </c>
      <c r="C1275" t="str">
        <f t="shared" si="39"/>
        <v>min03-P20-R7_INDUSTRIAS SALGARI S.A.S</v>
      </c>
      <c r="D1275" s="27" t="s">
        <v>3604</v>
      </c>
      <c r="E1275" t="s">
        <v>3098</v>
      </c>
      <c r="F1275" t="s">
        <v>190</v>
      </c>
      <c r="G1275" s="58">
        <v>234351.9</v>
      </c>
      <c r="H1275" s="114">
        <v>1</v>
      </c>
      <c r="I1275">
        <v>10001</v>
      </c>
      <c r="J1275">
        <v>999999</v>
      </c>
      <c r="K1275" t="s">
        <v>3117</v>
      </c>
      <c r="L1275" t="s">
        <v>3112</v>
      </c>
      <c r="M1275" t="s">
        <v>4245</v>
      </c>
    </row>
    <row r="1276" spans="1:13">
      <c r="A1276" t="s">
        <v>5557</v>
      </c>
      <c r="B1276" t="str">
        <f t="shared" si="38"/>
        <v>min03-P20</v>
      </c>
      <c r="C1276" t="str">
        <f t="shared" si="39"/>
        <v>min03-P20-R7_INVERSIONES SARHEM DE COLOMBIA S.A.S.</v>
      </c>
      <c r="D1276" s="27" t="s">
        <v>3604</v>
      </c>
      <c r="E1276" t="s">
        <v>4168</v>
      </c>
      <c r="F1276" t="s">
        <v>190</v>
      </c>
      <c r="G1276" s="58">
        <v>385199.1</v>
      </c>
      <c r="H1276" s="114">
        <v>1</v>
      </c>
      <c r="I1276">
        <v>1</v>
      </c>
      <c r="J1276">
        <v>3000</v>
      </c>
      <c r="K1276" t="s">
        <v>3117</v>
      </c>
      <c r="L1276" t="s">
        <v>3112</v>
      </c>
      <c r="M1276" t="s">
        <v>4245</v>
      </c>
    </row>
    <row r="1277" spans="1:13">
      <c r="A1277" t="s">
        <v>5558</v>
      </c>
      <c r="B1277" t="str">
        <f t="shared" si="38"/>
        <v>min03-P20</v>
      </c>
      <c r="C1277" t="str">
        <f t="shared" si="39"/>
        <v>min03-P20-R7_INVERSIONES SARHEM DE COLOMBIA S.A.S.</v>
      </c>
      <c r="D1277" s="27" t="s">
        <v>3604</v>
      </c>
      <c r="E1277" t="s">
        <v>4168</v>
      </c>
      <c r="F1277" t="s">
        <v>190</v>
      </c>
      <c r="G1277" s="58">
        <v>382505.4</v>
      </c>
      <c r="H1277" s="114">
        <v>1</v>
      </c>
      <c r="I1277">
        <v>3001</v>
      </c>
      <c r="J1277">
        <v>10000</v>
      </c>
      <c r="K1277" t="s">
        <v>3117</v>
      </c>
      <c r="L1277" t="s">
        <v>3112</v>
      </c>
      <c r="M1277" t="s">
        <v>4245</v>
      </c>
    </row>
    <row r="1278" spans="1:13">
      <c r="A1278" t="s">
        <v>5559</v>
      </c>
      <c r="B1278" t="str">
        <f t="shared" si="38"/>
        <v>min03-P20</v>
      </c>
      <c r="C1278" t="str">
        <f t="shared" si="39"/>
        <v>min03-P20-R7_INVERSIONES SARHEM DE COLOMBIA S.A.S.</v>
      </c>
      <c r="D1278" s="27" t="s">
        <v>3604</v>
      </c>
      <c r="E1278" t="s">
        <v>4168</v>
      </c>
      <c r="F1278" t="s">
        <v>190</v>
      </c>
      <c r="G1278" s="58">
        <v>379811.7</v>
      </c>
      <c r="H1278" s="114">
        <v>1</v>
      </c>
      <c r="I1278">
        <v>10001</v>
      </c>
      <c r="J1278">
        <v>999999</v>
      </c>
      <c r="K1278" t="s">
        <v>3117</v>
      </c>
      <c r="L1278" t="s">
        <v>3112</v>
      </c>
      <c r="M1278" t="s">
        <v>4245</v>
      </c>
    </row>
    <row r="1279" spans="1:13">
      <c r="A1279" t="s">
        <v>5560</v>
      </c>
      <c r="B1279" t="str">
        <f t="shared" si="38"/>
        <v>min03-P20</v>
      </c>
      <c r="C1279" t="str">
        <f t="shared" si="39"/>
        <v>min03-P20-R7_CONSORCIO ACUERDO MARCO MTH – II</v>
      </c>
      <c r="D1279" s="27" t="s">
        <v>3604</v>
      </c>
      <c r="E1279" t="s">
        <v>4197</v>
      </c>
      <c r="F1279" t="s">
        <v>190</v>
      </c>
      <c r="G1279" s="58">
        <v>195293.25</v>
      </c>
      <c r="H1279" s="114">
        <v>1</v>
      </c>
      <c r="I1279">
        <v>1</v>
      </c>
      <c r="J1279">
        <v>3000</v>
      </c>
      <c r="K1279" t="s">
        <v>3117</v>
      </c>
      <c r="L1279" t="s">
        <v>3112</v>
      </c>
      <c r="M1279" t="s">
        <v>4245</v>
      </c>
    </row>
    <row r="1280" spans="1:13">
      <c r="A1280" t="s">
        <v>5561</v>
      </c>
      <c r="B1280" t="str">
        <f t="shared" si="38"/>
        <v>min03-P20</v>
      </c>
      <c r="C1280" t="str">
        <f t="shared" si="39"/>
        <v>min03-P20-R7_CONSORCIO ACUERDO MARCO MTH – II</v>
      </c>
      <c r="D1280" s="27" t="s">
        <v>3604</v>
      </c>
      <c r="E1280" t="s">
        <v>4197</v>
      </c>
      <c r="F1280" t="s">
        <v>190</v>
      </c>
      <c r="G1280" s="58">
        <v>188559</v>
      </c>
      <c r="H1280" s="114">
        <v>1</v>
      </c>
      <c r="I1280">
        <v>3001</v>
      </c>
      <c r="J1280">
        <v>10000</v>
      </c>
      <c r="K1280" t="s">
        <v>3117</v>
      </c>
      <c r="L1280" t="s">
        <v>3112</v>
      </c>
      <c r="M1280" t="s">
        <v>4245</v>
      </c>
    </row>
    <row r="1281" spans="1:14">
      <c r="A1281" t="s">
        <v>5562</v>
      </c>
      <c r="B1281" t="str">
        <f t="shared" si="38"/>
        <v>min03-P20</v>
      </c>
      <c r="C1281" t="str">
        <f t="shared" si="39"/>
        <v>min03-P20-R7_CONSORCIO ACUERDO MARCO MTH – II</v>
      </c>
      <c r="D1281" s="27" t="s">
        <v>3604</v>
      </c>
      <c r="E1281" t="s">
        <v>4197</v>
      </c>
      <c r="F1281" t="s">
        <v>190</v>
      </c>
      <c r="G1281" s="58">
        <v>181824.75</v>
      </c>
      <c r="H1281" s="114">
        <v>1</v>
      </c>
      <c r="I1281">
        <v>10001</v>
      </c>
      <c r="J1281">
        <v>999999</v>
      </c>
      <c r="K1281" t="s">
        <v>3117</v>
      </c>
      <c r="L1281" t="s">
        <v>3112</v>
      </c>
      <c r="M1281" t="s">
        <v>4245</v>
      </c>
    </row>
    <row r="1282" spans="1:14">
      <c r="A1282" t="s">
        <v>5563</v>
      </c>
      <c r="B1282" t="str">
        <f t="shared" si="38"/>
        <v>min03-P21</v>
      </c>
      <c r="C1282" t="str">
        <f t="shared" si="39"/>
        <v>min03-P21-R6_ML SUMINISTROS Y SOLUCIONES SAS</v>
      </c>
      <c r="D1282" s="27" t="s">
        <v>3605</v>
      </c>
      <c r="E1282" t="s">
        <v>4170</v>
      </c>
      <c r="F1282" t="s">
        <v>190</v>
      </c>
      <c r="G1282" s="58">
        <v>937177.28865</v>
      </c>
      <c r="H1282" s="114">
        <v>1</v>
      </c>
      <c r="I1282">
        <v>1</v>
      </c>
      <c r="J1282">
        <v>3000</v>
      </c>
      <c r="K1282" t="s">
        <v>3117</v>
      </c>
      <c r="L1282" t="s">
        <v>3111</v>
      </c>
      <c r="M1282" t="s">
        <v>4246</v>
      </c>
    </row>
    <row r="1283" spans="1:14">
      <c r="A1283" t="s">
        <v>5564</v>
      </c>
      <c r="B1283" t="str">
        <f t="shared" ref="B1283:B1346" si="40">+LEFT(D1283,LEN(D1283)-3)</f>
        <v>min03-P21</v>
      </c>
      <c r="C1283" t="str">
        <f t="shared" ref="C1283:C1346" si="41">+D1283&amp;"_"&amp;E1283</f>
        <v>min03-P21-R6_ML SUMINISTROS Y SOLUCIONES SAS</v>
      </c>
      <c r="D1283" s="27" t="s">
        <v>3605</v>
      </c>
      <c r="E1283" t="s">
        <v>4170</v>
      </c>
      <c r="F1283" t="s">
        <v>190</v>
      </c>
      <c r="G1283" s="58">
        <v>927805.90635000006</v>
      </c>
      <c r="H1283" s="114">
        <v>1</v>
      </c>
      <c r="I1283">
        <v>3001</v>
      </c>
      <c r="J1283">
        <v>10000</v>
      </c>
      <c r="K1283" t="s">
        <v>3117</v>
      </c>
      <c r="L1283" t="s">
        <v>3111</v>
      </c>
      <c r="M1283" t="s">
        <v>4246</v>
      </c>
    </row>
    <row r="1284" spans="1:14">
      <c r="A1284" t="s">
        <v>5565</v>
      </c>
      <c r="B1284" t="str">
        <f t="shared" si="40"/>
        <v>min03-P21</v>
      </c>
      <c r="C1284" t="str">
        <f t="shared" si="41"/>
        <v>min03-P21-R6_ML SUMINISTROS Y SOLUCIONES SAS</v>
      </c>
      <c r="D1284" s="27" t="s">
        <v>3605</v>
      </c>
      <c r="E1284" t="s">
        <v>4170</v>
      </c>
      <c r="F1284" t="s">
        <v>190</v>
      </c>
      <c r="G1284" s="58">
        <v>918527.45669999998</v>
      </c>
      <c r="H1284" s="114">
        <v>1</v>
      </c>
      <c r="I1284">
        <v>10001</v>
      </c>
      <c r="J1284">
        <v>999999</v>
      </c>
      <c r="K1284" t="s">
        <v>3117</v>
      </c>
      <c r="L1284" t="s">
        <v>3111</v>
      </c>
      <c r="M1284" t="s">
        <v>4246</v>
      </c>
    </row>
    <row r="1285" spans="1:14">
      <c r="A1285" t="s">
        <v>5566</v>
      </c>
      <c r="B1285" t="str">
        <f t="shared" si="40"/>
        <v>min03-P21</v>
      </c>
      <c r="C1285" t="str">
        <f t="shared" si="41"/>
        <v>min03-P21-R6_YUBARTA S.A.S.</v>
      </c>
      <c r="D1285" s="27" t="s">
        <v>3605</v>
      </c>
      <c r="E1285" t="s">
        <v>4162</v>
      </c>
      <c r="F1285" t="s">
        <v>190</v>
      </c>
      <c r="G1285" s="58">
        <v>794641.5</v>
      </c>
      <c r="H1285" s="114">
        <v>1</v>
      </c>
      <c r="I1285">
        <v>1</v>
      </c>
      <c r="J1285">
        <v>3000</v>
      </c>
      <c r="K1285" t="s">
        <v>3117</v>
      </c>
      <c r="L1285" t="s">
        <v>3111</v>
      </c>
      <c r="M1285" t="s">
        <v>4246</v>
      </c>
    </row>
    <row r="1286" spans="1:14">
      <c r="A1286" t="s">
        <v>5567</v>
      </c>
      <c r="B1286" t="str">
        <f t="shared" si="40"/>
        <v>min03-P21</v>
      </c>
      <c r="C1286" t="str">
        <f t="shared" si="41"/>
        <v>min03-P21-R6_YUBARTA S.A.S.</v>
      </c>
      <c r="D1286" s="27" t="s">
        <v>3605</v>
      </c>
      <c r="E1286" t="s">
        <v>4162</v>
      </c>
      <c r="F1286" t="s">
        <v>190</v>
      </c>
      <c r="G1286" s="58">
        <v>779826.15</v>
      </c>
      <c r="H1286" s="114">
        <v>1</v>
      </c>
      <c r="I1286">
        <v>3001</v>
      </c>
      <c r="J1286">
        <v>10000</v>
      </c>
      <c r="K1286" t="s">
        <v>3117</v>
      </c>
      <c r="L1286" t="s">
        <v>3111</v>
      </c>
      <c r="M1286" t="s">
        <v>4246</v>
      </c>
    </row>
    <row r="1287" spans="1:14">
      <c r="A1287" t="s">
        <v>5568</v>
      </c>
      <c r="B1287" t="str">
        <f t="shared" si="40"/>
        <v>min03-P21</v>
      </c>
      <c r="C1287" t="str">
        <f t="shared" si="41"/>
        <v>min03-P21-R6_YUBARTA S.A.S.</v>
      </c>
      <c r="D1287" s="27" t="s">
        <v>3605</v>
      </c>
      <c r="E1287" t="s">
        <v>4162</v>
      </c>
      <c r="F1287" t="s">
        <v>190</v>
      </c>
      <c r="G1287" s="58">
        <v>765010.8</v>
      </c>
      <c r="H1287" s="114">
        <v>1</v>
      </c>
      <c r="I1287">
        <v>10001</v>
      </c>
      <c r="J1287">
        <v>999999</v>
      </c>
      <c r="K1287" t="s">
        <v>3117</v>
      </c>
      <c r="L1287" t="s">
        <v>3111</v>
      </c>
      <c r="M1287" t="s">
        <v>4246</v>
      </c>
    </row>
    <row r="1288" spans="1:14">
      <c r="A1288" t="s">
        <v>5569</v>
      </c>
      <c r="B1288" t="str">
        <f t="shared" si="40"/>
        <v>min03-P21</v>
      </c>
      <c r="C1288" t="str">
        <f t="shared" si="41"/>
        <v>min03-P21-R6_UNIÓN TEMPORAL 24</v>
      </c>
      <c r="D1288" s="27" t="s">
        <v>3605</v>
      </c>
      <c r="E1288" t="s">
        <v>4163</v>
      </c>
      <c r="F1288" t="s">
        <v>190</v>
      </c>
      <c r="G1288" s="58">
        <v>673425</v>
      </c>
      <c r="H1288" s="114">
        <v>1</v>
      </c>
      <c r="I1288">
        <v>1</v>
      </c>
      <c r="J1288">
        <v>3000</v>
      </c>
      <c r="K1288" t="s">
        <v>3117</v>
      </c>
      <c r="L1288" t="s">
        <v>3111</v>
      </c>
      <c r="M1288" t="s">
        <v>4246</v>
      </c>
    </row>
    <row r="1289" spans="1:14">
      <c r="A1289" t="s">
        <v>5570</v>
      </c>
      <c r="B1289" t="str">
        <f t="shared" si="40"/>
        <v>min03-P21</v>
      </c>
      <c r="C1289" t="str">
        <f t="shared" si="41"/>
        <v>min03-P21-R6_UNIÓN TEMPORAL 24</v>
      </c>
      <c r="D1289" s="27" t="s">
        <v>3605</v>
      </c>
      <c r="E1289" t="s">
        <v>4163</v>
      </c>
      <c r="F1289" t="s">
        <v>190</v>
      </c>
      <c r="G1289" s="58">
        <v>673425</v>
      </c>
      <c r="H1289" s="114">
        <v>1</v>
      </c>
      <c r="I1289">
        <v>3001</v>
      </c>
      <c r="J1289">
        <v>10000</v>
      </c>
      <c r="K1289" t="s">
        <v>3117</v>
      </c>
      <c r="L1289" t="s">
        <v>3111</v>
      </c>
      <c r="M1289" t="s">
        <v>4246</v>
      </c>
    </row>
    <row r="1290" spans="1:14">
      <c r="A1290" t="s">
        <v>5571</v>
      </c>
      <c r="B1290" t="str">
        <f t="shared" si="40"/>
        <v>min03-P21</v>
      </c>
      <c r="C1290" t="str">
        <f t="shared" si="41"/>
        <v>min03-P21-R6_UNIÓN TEMPORAL 24</v>
      </c>
      <c r="D1290" s="27" t="s">
        <v>3605</v>
      </c>
      <c r="E1290" t="s">
        <v>4163</v>
      </c>
      <c r="F1290" t="s">
        <v>190</v>
      </c>
      <c r="G1290" s="58">
        <v>673425</v>
      </c>
      <c r="H1290" s="114">
        <v>1</v>
      </c>
      <c r="I1290">
        <v>10001</v>
      </c>
      <c r="J1290">
        <v>999999</v>
      </c>
      <c r="K1290" t="s">
        <v>3117</v>
      </c>
      <c r="L1290" t="s">
        <v>3111</v>
      </c>
      <c r="M1290" t="s">
        <v>4246</v>
      </c>
    </row>
    <row r="1291" spans="1:14">
      <c r="A1291" t="s">
        <v>5572</v>
      </c>
      <c r="B1291" t="str">
        <f t="shared" si="40"/>
        <v>min03-P21</v>
      </c>
      <c r="C1291" t="str">
        <f t="shared" si="41"/>
        <v>min03-P21-R6_UT SUMINISTROS INTENDENCIA</v>
      </c>
      <c r="D1291" s="27" t="s">
        <v>3605</v>
      </c>
      <c r="E1291" t="s">
        <v>3097</v>
      </c>
      <c r="F1291" t="s">
        <v>190</v>
      </c>
      <c r="G1291" s="58">
        <v>389239.65</v>
      </c>
      <c r="H1291" s="114">
        <v>0</v>
      </c>
      <c r="I1291">
        <v>1</v>
      </c>
      <c r="J1291">
        <v>3000</v>
      </c>
      <c r="K1291" t="s">
        <v>3117</v>
      </c>
      <c r="L1291" t="s">
        <v>3111</v>
      </c>
      <c r="M1291" t="s">
        <v>4246</v>
      </c>
      <c r="N1291" t="s">
        <v>8685</v>
      </c>
    </row>
    <row r="1292" spans="1:14">
      <c r="A1292" t="s">
        <v>5573</v>
      </c>
      <c r="B1292" t="str">
        <f t="shared" si="40"/>
        <v>min03-P21</v>
      </c>
      <c r="C1292" t="str">
        <f t="shared" si="41"/>
        <v>min03-P21-R6_UT SUMINISTROS INTENDENCIA</v>
      </c>
      <c r="D1292" s="27" t="s">
        <v>3605</v>
      </c>
      <c r="E1292" t="s">
        <v>3097</v>
      </c>
      <c r="F1292" t="s">
        <v>190</v>
      </c>
      <c r="G1292" s="58">
        <v>381158.55</v>
      </c>
      <c r="H1292" s="114">
        <v>0</v>
      </c>
      <c r="I1292">
        <v>3001</v>
      </c>
      <c r="J1292">
        <v>10000</v>
      </c>
      <c r="K1292" t="s">
        <v>3117</v>
      </c>
      <c r="L1292" t="s">
        <v>3111</v>
      </c>
      <c r="M1292" t="s">
        <v>4246</v>
      </c>
      <c r="N1292" t="s">
        <v>8685</v>
      </c>
    </row>
    <row r="1293" spans="1:14">
      <c r="A1293" t="s">
        <v>5574</v>
      </c>
      <c r="B1293" t="str">
        <f t="shared" si="40"/>
        <v>min03-P21</v>
      </c>
      <c r="C1293" t="str">
        <f t="shared" si="41"/>
        <v>min03-P21-R6_UT SUMINISTROS INTENDENCIA</v>
      </c>
      <c r="D1293" s="27" t="s">
        <v>3605</v>
      </c>
      <c r="E1293" t="s">
        <v>3097</v>
      </c>
      <c r="F1293" t="s">
        <v>190</v>
      </c>
      <c r="G1293" s="58">
        <v>375771.15</v>
      </c>
      <c r="H1293" s="114">
        <v>0</v>
      </c>
      <c r="I1293">
        <v>10001</v>
      </c>
      <c r="J1293">
        <v>999999</v>
      </c>
      <c r="K1293" t="s">
        <v>3117</v>
      </c>
      <c r="L1293" t="s">
        <v>3111</v>
      </c>
      <c r="M1293" t="s">
        <v>4246</v>
      </c>
      <c r="N1293" t="s">
        <v>8685</v>
      </c>
    </row>
    <row r="1294" spans="1:14">
      <c r="A1294" t="s">
        <v>5575</v>
      </c>
      <c r="B1294" t="str">
        <f t="shared" si="40"/>
        <v>min03-P21</v>
      </c>
      <c r="C1294" t="str">
        <f t="shared" si="41"/>
        <v>min03-P21-R7_UNION TEMPORAL ACUERDO KB-2024</v>
      </c>
      <c r="D1294" s="27" t="s">
        <v>3606</v>
      </c>
      <c r="E1294" t="s">
        <v>4185</v>
      </c>
      <c r="F1294" t="s">
        <v>190</v>
      </c>
      <c r="G1294" s="58">
        <v>589920.30000000005</v>
      </c>
      <c r="H1294" s="114">
        <v>1</v>
      </c>
      <c r="I1294">
        <v>1</v>
      </c>
      <c r="J1294">
        <v>3000</v>
      </c>
      <c r="K1294" t="s">
        <v>3117</v>
      </c>
      <c r="L1294" t="s">
        <v>3112</v>
      </c>
      <c r="M1294" t="s">
        <v>4246</v>
      </c>
    </row>
    <row r="1295" spans="1:14">
      <c r="A1295" t="s">
        <v>5576</v>
      </c>
      <c r="B1295" t="str">
        <f t="shared" si="40"/>
        <v>min03-P21</v>
      </c>
      <c r="C1295" t="str">
        <f t="shared" si="41"/>
        <v>min03-P21-R7_UNION TEMPORAL ACUERDO KB-2024</v>
      </c>
      <c r="D1295" s="27" t="s">
        <v>3606</v>
      </c>
      <c r="E1295" t="s">
        <v>4185</v>
      </c>
      <c r="F1295" t="s">
        <v>190</v>
      </c>
      <c r="G1295" s="58">
        <v>588573.44999999995</v>
      </c>
      <c r="H1295" s="114">
        <v>1</v>
      </c>
      <c r="I1295">
        <v>3001</v>
      </c>
      <c r="J1295">
        <v>10000</v>
      </c>
      <c r="K1295" t="s">
        <v>3117</v>
      </c>
      <c r="L1295" t="s">
        <v>3112</v>
      </c>
      <c r="M1295" t="s">
        <v>4246</v>
      </c>
    </row>
    <row r="1296" spans="1:14">
      <c r="A1296" t="s">
        <v>5577</v>
      </c>
      <c r="B1296" t="str">
        <f t="shared" si="40"/>
        <v>min03-P21</v>
      </c>
      <c r="C1296" t="str">
        <f t="shared" si="41"/>
        <v>min03-P21-R7_UNION TEMPORAL ACUERDO KB-2024</v>
      </c>
      <c r="D1296" s="27" t="s">
        <v>3606</v>
      </c>
      <c r="E1296" t="s">
        <v>4185</v>
      </c>
      <c r="F1296" t="s">
        <v>190</v>
      </c>
      <c r="G1296" s="58">
        <v>585879.75</v>
      </c>
      <c r="H1296" s="114">
        <v>1</v>
      </c>
      <c r="I1296">
        <v>10001</v>
      </c>
      <c r="J1296">
        <v>999999</v>
      </c>
      <c r="K1296" t="s">
        <v>3117</v>
      </c>
      <c r="L1296" t="s">
        <v>3112</v>
      </c>
      <c r="M1296" t="s">
        <v>4246</v>
      </c>
    </row>
    <row r="1297" spans="1:13">
      <c r="A1297" t="s">
        <v>5578</v>
      </c>
      <c r="B1297" t="str">
        <f t="shared" si="40"/>
        <v>min03-P21</v>
      </c>
      <c r="C1297" t="str">
        <f t="shared" si="41"/>
        <v>min03-P21-R7_DISMOTOS PM EU</v>
      </c>
      <c r="D1297" s="27" t="s">
        <v>3606</v>
      </c>
      <c r="E1297" t="s">
        <v>4175</v>
      </c>
      <c r="F1297" t="s">
        <v>190</v>
      </c>
      <c r="G1297" s="58">
        <v>740767.5</v>
      </c>
      <c r="H1297" s="114">
        <v>1</v>
      </c>
      <c r="I1297">
        <v>1</v>
      </c>
      <c r="J1297">
        <v>3000</v>
      </c>
      <c r="K1297" t="s">
        <v>3117</v>
      </c>
      <c r="L1297" t="s">
        <v>3112</v>
      </c>
      <c r="M1297" t="s">
        <v>4246</v>
      </c>
    </row>
    <row r="1298" spans="1:13">
      <c r="A1298" t="s">
        <v>5579</v>
      </c>
      <c r="B1298" t="str">
        <f t="shared" si="40"/>
        <v>min03-P21</v>
      </c>
      <c r="C1298" t="str">
        <f t="shared" si="41"/>
        <v>min03-P21-R7_DISMOTOS PM EU</v>
      </c>
      <c r="D1298" s="27" t="s">
        <v>3606</v>
      </c>
      <c r="E1298" t="s">
        <v>4175</v>
      </c>
      <c r="F1298" t="s">
        <v>190</v>
      </c>
      <c r="G1298" s="58">
        <v>673425</v>
      </c>
      <c r="H1298" s="114">
        <v>1</v>
      </c>
      <c r="I1298">
        <v>3001</v>
      </c>
      <c r="J1298">
        <v>10000</v>
      </c>
      <c r="K1298" t="s">
        <v>3117</v>
      </c>
      <c r="L1298" t="s">
        <v>3112</v>
      </c>
      <c r="M1298" t="s">
        <v>4246</v>
      </c>
    </row>
    <row r="1299" spans="1:13">
      <c r="A1299" t="s">
        <v>5580</v>
      </c>
      <c r="B1299" t="str">
        <f t="shared" si="40"/>
        <v>min03-P21</v>
      </c>
      <c r="C1299" t="str">
        <f t="shared" si="41"/>
        <v>min03-P21-R7_DISMOTOS PM EU</v>
      </c>
      <c r="D1299" s="27" t="s">
        <v>3606</v>
      </c>
      <c r="E1299" t="s">
        <v>4175</v>
      </c>
      <c r="F1299" t="s">
        <v>190</v>
      </c>
      <c r="G1299" s="58">
        <v>633019.5</v>
      </c>
      <c r="H1299" s="114">
        <v>1</v>
      </c>
      <c r="I1299">
        <v>10001</v>
      </c>
      <c r="J1299">
        <v>999999</v>
      </c>
      <c r="K1299" t="s">
        <v>3117</v>
      </c>
      <c r="L1299" t="s">
        <v>3112</v>
      </c>
      <c r="M1299" t="s">
        <v>4246</v>
      </c>
    </row>
    <row r="1300" spans="1:13">
      <c r="A1300" t="s">
        <v>5581</v>
      </c>
      <c r="B1300" t="str">
        <f t="shared" si="40"/>
        <v>min03-P21</v>
      </c>
      <c r="C1300" t="str">
        <f t="shared" si="41"/>
        <v>min03-P21-R7_DISTRIBUCIÓN Y SERVICIO SAS</v>
      </c>
      <c r="D1300" s="27" t="s">
        <v>3606</v>
      </c>
      <c r="E1300" t="s">
        <v>3089</v>
      </c>
      <c r="F1300" t="s">
        <v>190</v>
      </c>
      <c r="G1300" s="58">
        <v>659956.5</v>
      </c>
      <c r="H1300" s="114">
        <v>1</v>
      </c>
      <c r="I1300">
        <v>1</v>
      </c>
      <c r="J1300">
        <v>3000</v>
      </c>
      <c r="K1300" t="s">
        <v>3117</v>
      </c>
      <c r="L1300" t="s">
        <v>3112</v>
      </c>
      <c r="M1300" t="s">
        <v>4246</v>
      </c>
    </row>
    <row r="1301" spans="1:13">
      <c r="A1301" t="s">
        <v>5582</v>
      </c>
      <c r="B1301" t="str">
        <f t="shared" si="40"/>
        <v>min03-P21</v>
      </c>
      <c r="C1301" t="str">
        <f t="shared" si="41"/>
        <v>min03-P21-R7_DISTRIBUCIÓN Y SERVICIO SAS</v>
      </c>
      <c r="D1301" s="27" t="s">
        <v>3606</v>
      </c>
      <c r="E1301" t="s">
        <v>3089</v>
      </c>
      <c r="F1301" t="s">
        <v>190</v>
      </c>
      <c r="G1301" s="58">
        <v>646488</v>
      </c>
      <c r="H1301" s="114">
        <v>1</v>
      </c>
      <c r="I1301">
        <v>3001</v>
      </c>
      <c r="J1301">
        <v>10000</v>
      </c>
      <c r="K1301" t="s">
        <v>3117</v>
      </c>
      <c r="L1301" t="s">
        <v>3112</v>
      </c>
      <c r="M1301" t="s">
        <v>4246</v>
      </c>
    </row>
    <row r="1302" spans="1:13">
      <c r="A1302" t="s">
        <v>5583</v>
      </c>
      <c r="B1302" t="str">
        <f t="shared" si="40"/>
        <v>min03-P21</v>
      </c>
      <c r="C1302" t="str">
        <f t="shared" si="41"/>
        <v>min03-P21-R7_DISTRIBUCIÓN Y SERVICIO SAS</v>
      </c>
      <c r="D1302" s="27" t="s">
        <v>3606</v>
      </c>
      <c r="E1302" t="s">
        <v>3089</v>
      </c>
      <c r="F1302" t="s">
        <v>190</v>
      </c>
      <c r="G1302" s="58">
        <v>633019.5</v>
      </c>
      <c r="H1302" s="114">
        <v>1</v>
      </c>
      <c r="I1302">
        <v>10001</v>
      </c>
      <c r="J1302">
        <v>999999</v>
      </c>
      <c r="K1302" t="s">
        <v>3117</v>
      </c>
      <c r="L1302" t="s">
        <v>3112</v>
      </c>
      <c r="M1302" t="s">
        <v>4246</v>
      </c>
    </row>
    <row r="1303" spans="1:13">
      <c r="A1303" t="s">
        <v>5584</v>
      </c>
      <c r="B1303" t="str">
        <f t="shared" si="40"/>
        <v>min03-P21</v>
      </c>
      <c r="C1303" t="str">
        <f t="shared" si="41"/>
        <v>min03-P21-R7_IMDICOL SAS</v>
      </c>
      <c r="D1303" s="27" t="s">
        <v>3606</v>
      </c>
      <c r="E1303" t="s">
        <v>4164</v>
      </c>
      <c r="F1303" t="s">
        <v>190</v>
      </c>
      <c r="G1303" s="58">
        <v>792621.22499999998</v>
      </c>
      <c r="H1303" s="114">
        <v>1</v>
      </c>
      <c r="I1303">
        <v>1</v>
      </c>
      <c r="J1303">
        <v>3000</v>
      </c>
      <c r="K1303" t="s">
        <v>3117</v>
      </c>
      <c r="L1303" t="s">
        <v>3112</v>
      </c>
      <c r="M1303" t="s">
        <v>4246</v>
      </c>
    </row>
    <row r="1304" spans="1:13">
      <c r="A1304" t="s">
        <v>5585</v>
      </c>
      <c r="B1304" t="str">
        <f t="shared" si="40"/>
        <v>min03-P21</v>
      </c>
      <c r="C1304" t="str">
        <f t="shared" si="41"/>
        <v>min03-P21-R7_IMDICOL SAS</v>
      </c>
      <c r="D1304" s="27" t="s">
        <v>3606</v>
      </c>
      <c r="E1304" t="s">
        <v>4164</v>
      </c>
      <c r="F1304" t="s">
        <v>190</v>
      </c>
      <c r="G1304" s="58">
        <v>780731.2331999999</v>
      </c>
      <c r="H1304" s="114">
        <v>1</v>
      </c>
      <c r="I1304">
        <v>3001</v>
      </c>
      <c r="J1304">
        <v>10000</v>
      </c>
      <c r="K1304" t="s">
        <v>3117</v>
      </c>
      <c r="L1304" t="s">
        <v>3112</v>
      </c>
      <c r="M1304" t="s">
        <v>4246</v>
      </c>
    </row>
    <row r="1305" spans="1:13">
      <c r="A1305" t="s">
        <v>5586</v>
      </c>
      <c r="B1305" t="str">
        <f t="shared" si="40"/>
        <v>min03-P21</v>
      </c>
      <c r="C1305" t="str">
        <f t="shared" si="41"/>
        <v>min03-P21-R7_IMDICOL SAS</v>
      </c>
      <c r="D1305" s="27" t="s">
        <v>3606</v>
      </c>
      <c r="E1305" t="s">
        <v>4164</v>
      </c>
      <c r="F1305" t="s">
        <v>190</v>
      </c>
      <c r="G1305" s="58">
        <v>768842.58825000003</v>
      </c>
      <c r="H1305" s="114">
        <v>1</v>
      </c>
      <c r="I1305">
        <v>10001</v>
      </c>
      <c r="J1305">
        <v>999999</v>
      </c>
      <c r="K1305" t="s">
        <v>3117</v>
      </c>
      <c r="L1305" t="s">
        <v>3112</v>
      </c>
      <c r="M1305" t="s">
        <v>4246</v>
      </c>
    </row>
    <row r="1306" spans="1:13">
      <c r="A1306" t="s">
        <v>5587</v>
      </c>
      <c r="B1306" t="str">
        <f t="shared" si="40"/>
        <v>min03-P21</v>
      </c>
      <c r="C1306" t="str">
        <f t="shared" si="41"/>
        <v>min03-P21-R7_LEONEL RODRIGUEZ RAMOS</v>
      </c>
      <c r="D1306" s="27" t="s">
        <v>3606</v>
      </c>
      <c r="E1306" t="s">
        <v>1851</v>
      </c>
      <c r="F1306" t="s">
        <v>190</v>
      </c>
      <c r="G1306" s="58">
        <v>942795</v>
      </c>
      <c r="H1306" s="114">
        <v>1</v>
      </c>
      <c r="I1306">
        <v>1</v>
      </c>
      <c r="J1306">
        <v>3000</v>
      </c>
      <c r="K1306" t="s">
        <v>3117</v>
      </c>
      <c r="L1306" t="s">
        <v>3112</v>
      </c>
      <c r="M1306" t="s">
        <v>4246</v>
      </c>
    </row>
    <row r="1307" spans="1:13">
      <c r="A1307" t="s">
        <v>5588</v>
      </c>
      <c r="B1307" t="str">
        <f t="shared" si="40"/>
        <v>min03-P21</v>
      </c>
      <c r="C1307" t="str">
        <f t="shared" si="41"/>
        <v>min03-P21-R7_LEONEL RODRIGUEZ RAMOS</v>
      </c>
      <c r="D1307" s="27" t="s">
        <v>3606</v>
      </c>
      <c r="E1307" t="s">
        <v>1851</v>
      </c>
      <c r="F1307" t="s">
        <v>190</v>
      </c>
      <c r="G1307" s="58">
        <v>929326.5</v>
      </c>
      <c r="H1307" s="114">
        <v>1</v>
      </c>
      <c r="I1307">
        <v>3001</v>
      </c>
      <c r="J1307">
        <v>10000</v>
      </c>
      <c r="K1307" t="s">
        <v>3117</v>
      </c>
      <c r="L1307" t="s">
        <v>3112</v>
      </c>
      <c r="M1307" t="s">
        <v>4246</v>
      </c>
    </row>
    <row r="1308" spans="1:13">
      <c r="A1308" t="s">
        <v>5589</v>
      </c>
      <c r="B1308" t="str">
        <f t="shared" si="40"/>
        <v>min03-P21</v>
      </c>
      <c r="C1308" t="str">
        <f t="shared" si="41"/>
        <v>min03-P21-R7_LEONEL RODRIGUEZ RAMOS</v>
      </c>
      <c r="D1308" s="27" t="s">
        <v>3606</v>
      </c>
      <c r="E1308" t="s">
        <v>1851</v>
      </c>
      <c r="F1308" t="s">
        <v>190</v>
      </c>
      <c r="G1308" s="58">
        <v>915858</v>
      </c>
      <c r="H1308" s="114">
        <v>1</v>
      </c>
      <c r="I1308">
        <v>10001</v>
      </c>
      <c r="J1308">
        <v>999999</v>
      </c>
      <c r="K1308" t="s">
        <v>3117</v>
      </c>
      <c r="L1308" t="s">
        <v>3112</v>
      </c>
      <c r="M1308" t="s">
        <v>4246</v>
      </c>
    </row>
    <row r="1309" spans="1:13">
      <c r="A1309" t="s">
        <v>5590</v>
      </c>
      <c r="B1309" t="str">
        <f t="shared" si="40"/>
        <v>min03-P21</v>
      </c>
      <c r="C1309" t="str">
        <f t="shared" si="41"/>
        <v>min03-P21-R7_BACET GROUP S.A.S.</v>
      </c>
      <c r="D1309" s="27" t="s">
        <v>3606</v>
      </c>
      <c r="E1309" t="s">
        <v>4166</v>
      </c>
      <c r="F1309" t="s">
        <v>190</v>
      </c>
      <c r="G1309" s="58">
        <v>562983.30000000005</v>
      </c>
      <c r="H1309" s="114">
        <v>1</v>
      </c>
      <c r="I1309">
        <v>1</v>
      </c>
      <c r="J1309">
        <v>3000</v>
      </c>
      <c r="K1309" t="s">
        <v>3117</v>
      </c>
      <c r="L1309" t="s">
        <v>3112</v>
      </c>
      <c r="M1309" t="s">
        <v>4246</v>
      </c>
    </row>
    <row r="1310" spans="1:13">
      <c r="A1310" t="s">
        <v>5591</v>
      </c>
      <c r="B1310" t="str">
        <f t="shared" si="40"/>
        <v>min03-P21</v>
      </c>
      <c r="C1310" t="str">
        <f t="shared" si="41"/>
        <v>min03-P21-R7_BACET GROUP S.A.S.</v>
      </c>
      <c r="D1310" s="27" t="s">
        <v>3606</v>
      </c>
      <c r="E1310" t="s">
        <v>4166</v>
      </c>
      <c r="F1310" t="s">
        <v>190</v>
      </c>
      <c r="G1310" s="58">
        <v>537393.15</v>
      </c>
      <c r="H1310" s="114">
        <v>1</v>
      </c>
      <c r="I1310">
        <v>3001</v>
      </c>
      <c r="J1310">
        <v>10000</v>
      </c>
      <c r="K1310" t="s">
        <v>3117</v>
      </c>
      <c r="L1310" t="s">
        <v>3112</v>
      </c>
      <c r="M1310" t="s">
        <v>4246</v>
      </c>
    </row>
    <row r="1311" spans="1:13">
      <c r="A1311" t="s">
        <v>5592</v>
      </c>
      <c r="B1311" t="str">
        <f t="shared" si="40"/>
        <v>min03-P21</v>
      </c>
      <c r="C1311" t="str">
        <f t="shared" si="41"/>
        <v>min03-P21-R7_BACET GROUP S.A.S.</v>
      </c>
      <c r="D1311" s="27" t="s">
        <v>3606</v>
      </c>
      <c r="E1311" t="s">
        <v>4166</v>
      </c>
      <c r="F1311" t="s">
        <v>190</v>
      </c>
      <c r="G1311" s="58">
        <v>524598.07499999995</v>
      </c>
      <c r="H1311" s="114">
        <v>1</v>
      </c>
      <c r="I1311">
        <v>10001</v>
      </c>
      <c r="J1311">
        <v>999999</v>
      </c>
      <c r="K1311" t="s">
        <v>3117</v>
      </c>
      <c r="L1311" t="s">
        <v>3112</v>
      </c>
      <c r="M1311" t="s">
        <v>4246</v>
      </c>
    </row>
    <row r="1312" spans="1:13">
      <c r="A1312" t="s">
        <v>5593</v>
      </c>
      <c r="B1312" t="str">
        <f t="shared" si="40"/>
        <v>min03-P21</v>
      </c>
      <c r="C1312" t="str">
        <f t="shared" si="41"/>
        <v>min03-P21-R7_UNIÓN TEMPORAL OP-INTENDENCIA</v>
      </c>
      <c r="D1312" s="27" t="s">
        <v>3606</v>
      </c>
      <c r="E1312" t="s">
        <v>4172</v>
      </c>
      <c r="F1312" t="s">
        <v>190</v>
      </c>
      <c r="G1312" s="58">
        <v>740767.5</v>
      </c>
      <c r="H1312" s="114">
        <v>1</v>
      </c>
      <c r="I1312">
        <v>1</v>
      </c>
      <c r="J1312">
        <v>3000</v>
      </c>
      <c r="K1312" t="s">
        <v>3117</v>
      </c>
      <c r="L1312" t="s">
        <v>3112</v>
      </c>
      <c r="M1312" t="s">
        <v>4246</v>
      </c>
    </row>
    <row r="1313" spans="1:13">
      <c r="A1313" t="s">
        <v>5594</v>
      </c>
      <c r="B1313" t="str">
        <f t="shared" si="40"/>
        <v>min03-P21</v>
      </c>
      <c r="C1313" t="str">
        <f t="shared" si="41"/>
        <v>min03-P21-R7_UNIÓN TEMPORAL OP-INTENDENCIA</v>
      </c>
      <c r="D1313" s="27" t="s">
        <v>3606</v>
      </c>
      <c r="E1313" t="s">
        <v>4172</v>
      </c>
      <c r="F1313" t="s">
        <v>190</v>
      </c>
      <c r="G1313" s="58">
        <v>727299</v>
      </c>
      <c r="H1313" s="114">
        <v>1</v>
      </c>
      <c r="I1313">
        <v>3001</v>
      </c>
      <c r="J1313">
        <v>10000</v>
      </c>
      <c r="K1313" t="s">
        <v>3117</v>
      </c>
      <c r="L1313" t="s">
        <v>3112</v>
      </c>
      <c r="M1313" t="s">
        <v>4246</v>
      </c>
    </row>
    <row r="1314" spans="1:13">
      <c r="A1314" t="s">
        <v>5595</v>
      </c>
      <c r="B1314" t="str">
        <f t="shared" si="40"/>
        <v>min03-P21</v>
      </c>
      <c r="C1314" t="str">
        <f t="shared" si="41"/>
        <v>min03-P21-R7_UNIÓN TEMPORAL OP-INTENDENCIA</v>
      </c>
      <c r="D1314" s="27" t="s">
        <v>3606</v>
      </c>
      <c r="E1314" t="s">
        <v>4172</v>
      </c>
      <c r="F1314" t="s">
        <v>190</v>
      </c>
      <c r="G1314" s="58">
        <v>713830.5</v>
      </c>
      <c r="H1314" s="114">
        <v>1</v>
      </c>
      <c r="I1314">
        <v>10001</v>
      </c>
      <c r="J1314">
        <v>999999</v>
      </c>
      <c r="K1314" t="s">
        <v>3117</v>
      </c>
      <c r="L1314" t="s">
        <v>3112</v>
      </c>
      <c r="M1314" t="s">
        <v>4246</v>
      </c>
    </row>
    <row r="1315" spans="1:13">
      <c r="A1315" t="s">
        <v>5596</v>
      </c>
      <c r="B1315" t="str">
        <f t="shared" si="40"/>
        <v>min03-P21</v>
      </c>
      <c r="C1315" t="str">
        <f t="shared" si="41"/>
        <v>min03-P21-R7_INDUCON SAS</v>
      </c>
      <c r="D1315" s="27" t="s">
        <v>3606</v>
      </c>
      <c r="E1315" t="s">
        <v>4188</v>
      </c>
      <c r="F1315" t="s">
        <v>190</v>
      </c>
      <c r="G1315" s="58">
        <v>862176.59954999993</v>
      </c>
      <c r="H1315" s="114">
        <v>1</v>
      </c>
      <c r="I1315">
        <v>1</v>
      </c>
      <c r="J1315">
        <v>3000</v>
      </c>
      <c r="K1315" t="s">
        <v>3117</v>
      </c>
      <c r="L1315" t="s">
        <v>3112</v>
      </c>
      <c r="M1315" t="s">
        <v>4246</v>
      </c>
    </row>
    <row r="1316" spans="1:13">
      <c r="A1316" t="s">
        <v>5597</v>
      </c>
      <c r="B1316" t="str">
        <f t="shared" si="40"/>
        <v>min03-P21</v>
      </c>
      <c r="C1316" t="str">
        <f t="shared" si="41"/>
        <v>min03-P21-R7_INDUCON SAS</v>
      </c>
      <c r="D1316" s="27" t="s">
        <v>3606</v>
      </c>
      <c r="E1316" t="s">
        <v>4188</v>
      </c>
      <c r="F1316" t="s">
        <v>190</v>
      </c>
      <c r="G1316" s="58">
        <v>861445.26</v>
      </c>
      <c r="H1316" s="114">
        <v>1</v>
      </c>
      <c r="I1316">
        <v>3001</v>
      </c>
      <c r="J1316">
        <v>10000</v>
      </c>
      <c r="K1316" t="s">
        <v>3117</v>
      </c>
      <c r="L1316" t="s">
        <v>3112</v>
      </c>
      <c r="M1316" t="s">
        <v>4246</v>
      </c>
    </row>
    <row r="1317" spans="1:13">
      <c r="A1317" t="s">
        <v>5598</v>
      </c>
      <c r="B1317" t="str">
        <f t="shared" si="40"/>
        <v>min03-P21</v>
      </c>
      <c r="C1317" t="str">
        <f t="shared" si="41"/>
        <v>min03-P21-R7_INDUCON SAS</v>
      </c>
      <c r="D1317" s="27" t="s">
        <v>3606</v>
      </c>
      <c r="E1317" t="s">
        <v>4188</v>
      </c>
      <c r="F1317" t="s">
        <v>190</v>
      </c>
      <c r="G1317" s="58">
        <v>860637.15</v>
      </c>
      <c r="H1317" s="114">
        <v>1</v>
      </c>
      <c r="I1317">
        <v>10001</v>
      </c>
      <c r="J1317">
        <v>999999</v>
      </c>
      <c r="K1317" t="s">
        <v>3117</v>
      </c>
      <c r="L1317" t="s">
        <v>3112</v>
      </c>
      <c r="M1317" t="s">
        <v>4246</v>
      </c>
    </row>
    <row r="1318" spans="1:13">
      <c r="A1318" t="s">
        <v>5599</v>
      </c>
      <c r="B1318" t="str">
        <f t="shared" si="40"/>
        <v>min03-P21</v>
      </c>
      <c r="C1318" t="str">
        <f t="shared" si="41"/>
        <v>min03-P21-R7_BOSTONIA SAS</v>
      </c>
      <c r="D1318" s="27" t="s">
        <v>3606</v>
      </c>
      <c r="E1318" t="s">
        <v>3093</v>
      </c>
      <c r="F1318" t="s">
        <v>190</v>
      </c>
      <c r="G1318" s="58">
        <v>888921</v>
      </c>
      <c r="H1318" s="114">
        <v>1</v>
      </c>
      <c r="I1318">
        <v>1</v>
      </c>
      <c r="J1318">
        <v>3000</v>
      </c>
      <c r="K1318" t="s">
        <v>3117</v>
      </c>
      <c r="L1318" t="s">
        <v>3112</v>
      </c>
      <c r="M1318" t="s">
        <v>4246</v>
      </c>
    </row>
    <row r="1319" spans="1:13">
      <c r="A1319" t="s">
        <v>5600</v>
      </c>
      <c r="B1319" t="str">
        <f t="shared" si="40"/>
        <v>min03-P21</v>
      </c>
      <c r="C1319" t="str">
        <f t="shared" si="41"/>
        <v>min03-P21-R7_BOSTONIA SAS</v>
      </c>
      <c r="D1319" s="27" t="s">
        <v>3606</v>
      </c>
      <c r="E1319" t="s">
        <v>3093</v>
      </c>
      <c r="F1319" t="s">
        <v>190</v>
      </c>
      <c r="G1319" s="58">
        <v>862253.37</v>
      </c>
      <c r="H1319" s="114">
        <v>1</v>
      </c>
      <c r="I1319">
        <v>3001</v>
      </c>
      <c r="J1319">
        <v>10000</v>
      </c>
      <c r="K1319" t="s">
        <v>3117</v>
      </c>
      <c r="L1319" t="s">
        <v>3112</v>
      </c>
      <c r="M1319" t="s">
        <v>4246</v>
      </c>
    </row>
    <row r="1320" spans="1:13">
      <c r="A1320" t="s">
        <v>5601</v>
      </c>
      <c r="B1320" t="str">
        <f t="shared" si="40"/>
        <v>min03-P21</v>
      </c>
      <c r="C1320" t="str">
        <f t="shared" si="41"/>
        <v>min03-P21-R7_BOSTONIA SAS</v>
      </c>
      <c r="D1320" s="27" t="s">
        <v>3606</v>
      </c>
      <c r="E1320" t="s">
        <v>3093</v>
      </c>
      <c r="F1320" t="s">
        <v>190</v>
      </c>
      <c r="G1320" s="58">
        <v>835181.68500000006</v>
      </c>
      <c r="H1320" s="114">
        <v>1</v>
      </c>
      <c r="I1320">
        <v>10001</v>
      </c>
      <c r="J1320">
        <v>999999</v>
      </c>
      <c r="K1320" t="s">
        <v>3117</v>
      </c>
      <c r="L1320" t="s">
        <v>3112</v>
      </c>
      <c r="M1320" t="s">
        <v>4246</v>
      </c>
    </row>
    <row r="1321" spans="1:13">
      <c r="A1321" t="s">
        <v>5602</v>
      </c>
      <c r="B1321" t="str">
        <f t="shared" si="40"/>
        <v>min03-P21</v>
      </c>
      <c r="C1321" t="str">
        <f t="shared" si="41"/>
        <v>min03-P21-R7_UNIÓN TEMPORAL TACTICAL DEFENSE</v>
      </c>
      <c r="D1321" s="27" t="s">
        <v>3606</v>
      </c>
      <c r="E1321" t="s">
        <v>4171</v>
      </c>
      <c r="F1321" t="s">
        <v>190</v>
      </c>
      <c r="G1321" s="58">
        <v>563161.08419999992</v>
      </c>
      <c r="H1321" s="114">
        <v>1</v>
      </c>
      <c r="I1321">
        <v>1</v>
      </c>
      <c r="J1321">
        <v>3000</v>
      </c>
      <c r="K1321" t="s">
        <v>3117</v>
      </c>
      <c r="L1321" t="s">
        <v>3112</v>
      </c>
      <c r="M1321" t="s">
        <v>4246</v>
      </c>
    </row>
    <row r="1322" spans="1:13">
      <c r="A1322" t="s">
        <v>5603</v>
      </c>
      <c r="B1322" t="str">
        <f t="shared" si="40"/>
        <v>min03-P21</v>
      </c>
      <c r="C1322" t="str">
        <f t="shared" si="41"/>
        <v>min03-P21-R7_UNIÓN TEMPORAL TACTICAL DEFENSE</v>
      </c>
      <c r="D1322" s="27" t="s">
        <v>3606</v>
      </c>
      <c r="E1322" t="s">
        <v>4171</v>
      </c>
      <c r="F1322" t="s">
        <v>190</v>
      </c>
      <c r="G1322" s="58">
        <v>557137.97100000002</v>
      </c>
      <c r="H1322" s="114">
        <v>1</v>
      </c>
      <c r="I1322">
        <v>3001</v>
      </c>
      <c r="J1322">
        <v>10000</v>
      </c>
      <c r="K1322" t="s">
        <v>3117</v>
      </c>
      <c r="L1322" t="s">
        <v>3112</v>
      </c>
      <c r="M1322" t="s">
        <v>4246</v>
      </c>
    </row>
    <row r="1323" spans="1:13">
      <c r="A1323" t="s">
        <v>5604</v>
      </c>
      <c r="B1323" t="str">
        <f t="shared" si="40"/>
        <v>min03-P21</v>
      </c>
      <c r="C1323" t="str">
        <f t="shared" si="41"/>
        <v>min03-P21-R7_UNIÓN TEMPORAL TACTICAL DEFENSE</v>
      </c>
      <c r="D1323" s="27" t="s">
        <v>3606</v>
      </c>
      <c r="E1323" t="s">
        <v>4171</v>
      </c>
      <c r="F1323" t="s">
        <v>190</v>
      </c>
      <c r="G1323" s="58">
        <v>542080.18799999997</v>
      </c>
      <c r="H1323" s="114">
        <v>1</v>
      </c>
      <c r="I1323">
        <v>10001</v>
      </c>
      <c r="J1323">
        <v>999999</v>
      </c>
      <c r="K1323" t="s">
        <v>3117</v>
      </c>
      <c r="L1323" t="s">
        <v>3112</v>
      </c>
      <c r="M1323" t="s">
        <v>4246</v>
      </c>
    </row>
    <row r="1324" spans="1:13">
      <c r="A1324" t="s">
        <v>5605</v>
      </c>
      <c r="B1324" t="str">
        <f t="shared" si="40"/>
        <v>min03-P21</v>
      </c>
      <c r="C1324" t="str">
        <f t="shared" si="41"/>
        <v>min03-P21-R7_UT SOLUCIONES ANC</v>
      </c>
      <c r="D1324" s="27" t="s">
        <v>3606</v>
      </c>
      <c r="E1324" t="s">
        <v>3091</v>
      </c>
      <c r="F1324" t="s">
        <v>190</v>
      </c>
      <c r="G1324" s="58">
        <v>619551</v>
      </c>
      <c r="H1324" s="114">
        <v>1</v>
      </c>
      <c r="I1324">
        <v>1</v>
      </c>
      <c r="J1324">
        <v>3000</v>
      </c>
      <c r="K1324" t="s">
        <v>3117</v>
      </c>
      <c r="L1324" t="s">
        <v>3112</v>
      </c>
      <c r="M1324" t="s">
        <v>4246</v>
      </c>
    </row>
    <row r="1325" spans="1:13">
      <c r="A1325" t="s">
        <v>5606</v>
      </c>
      <c r="B1325" t="str">
        <f t="shared" si="40"/>
        <v>min03-P21</v>
      </c>
      <c r="C1325" t="str">
        <f t="shared" si="41"/>
        <v>min03-P21-R7_UT SOLUCIONES ANC</v>
      </c>
      <c r="D1325" s="27" t="s">
        <v>3606</v>
      </c>
      <c r="E1325" t="s">
        <v>3091</v>
      </c>
      <c r="F1325" t="s">
        <v>190</v>
      </c>
      <c r="G1325" s="58">
        <v>618204.15</v>
      </c>
      <c r="H1325" s="114">
        <v>1</v>
      </c>
      <c r="I1325">
        <v>3001</v>
      </c>
      <c r="J1325">
        <v>10000</v>
      </c>
      <c r="K1325" t="s">
        <v>3117</v>
      </c>
      <c r="L1325" t="s">
        <v>3112</v>
      </c>
      <c r="M1325" t="s">
        <v>4246</v>
      </c>
    </row>
    <row r="1326" spans="1:13">
      <c r="A1326" t="s">
        <v>5607</v>
      </c>
      <c r="B1326" t="str">
        <f t="shared" si="40"/>
        <v>min03-P21</v>
      </c>
      <c r="C1326" t="str">
        <f t="shared" si="41"/>
        <v>min03-P21-R7_UT SOLUCIONES ANC</v>
      </c>
      <c r="D1326" s="27" t="s">
        <v>3606</v>
      </c>
      <c r="E1326" t="s">
        <v>3091</v>
      </c>
      <c r="F1326" t="s">
        <v>190</v>
      </c>
      <c r="G1326" s="58">
        <v>616857.30000000005</v>
      </c>
      <c r="H1326" s="114">
        <v>1</v>
      </c>
      <c r="I1326">
        <v>10001</v>
      </c>
      <c r="J1326">
        <v>999999</v>
      </c>
      <c r="K1326" t="s">
        <v>3117</v>
      </c>
      <c r="L1326" t="s">
        <v>3112</v>
      </c>
      <c r="M1326" t="s">
        <v>4246</v>
      </c>
    </row>
    <row r="1327" spans="1:13">
      <c r="A1327" t="s">
        <v>5608</v>
      </c>
      <c r="B1327" t="str">
        <f t="shared" si="40"/>
        <v>min03-P21</v>
      </c>
      <c r="C1327" t="str">
        <f t="shared" si="41"/>
        <v>min03-P21-R7_MILFORT SAS</v>
      </c>
      <c r="D1327" s="27" t="s">
        <v>3606</v>
      </c>
      <c r="E1327" t="s">
        <v>4181</v>
      </c>
      <c r="F1327" t="s">
        <v>190</v>
      </c>
      <c r="G1327" s="58">
        <v>527965.19999999995</v>
      </c>
      <c r="H1327" s="114">
        <v>1</v>
      </c>
      <c r="I1327">
        <v>1</v>
      </c>
      <c r="J1327">
        <v>3000</v>
      </c>
      <c r="K1327" t="s">
        <v>3117</v>
      </c>
      <c r="L1327" t="s">
        <v>3112</v>
      </c>
      <c r="M1327" t="s">
        <v>4246</v>
      </c>
    </row>
    <row r="1328" spans="1:13">
      <c r="A1328" t="s">
        <v>5609</v>
      </c>
      <c r="B1328" t="str">
        <f t="shared" si="40"/>
        <v>min03-P21</v>
      </c>
      <c r="C1328" t="str">
        <f t="shared" si="41"/>
        <v>min03-P21-R7_MILFORT SAS</v>
      </c>
      <c r="D1328" s="27" t="s">
        <v>3606</v>
      </c>
      <c r="E1328" t="s">
        <v>4181</v>
      </c>
      <c r="F1328" t="s">
        <v>190</v>
      </c>
      <c r="G1328" s="58">
        <v>511803</v>
      </c>
      <c r="H1328" s="114">
        <v>1</v>
      </c>
      <c r="I1328">
        <v>3001</v>
      </c>
      <c r="J1328">
        <v>10000</v>
      </c>
      <c r="K1328" t="s">
        <v>3117</v>
      </c>
      <c r="L1328" t="s">
        <v>3112</v>
      </c>
      <c r="M1328" t="s">
        <v>4246</v>
      </c>
    </row>
    <row r="1329" spans="1:13">
      <c r="A1329" t="s">
        <v>5610</v>
      </c>
      <c r="B1329" t="str">
        <f t="shared" si="40"/>
        <v>min03-P21</v>
      </c>
      <c r="C1329" t="str">
        <f t="shared" si="41"/>
        <v>min03-P21-R7_MILFORT SAS</v>
      </c>
      <c r="D1329" s="27" t="s">
        <v>3606</v>
      </c>
      <c r="E1329" t="s">
        <v>4181</v>
      </c>
      <c r="F1329" t="s">
        <v>190</v>
      </c>
      <c r="G1329" s="58">
        <v>497795.76</v>
      </c>
      <c r="H1329" s="114">
        <v>1</v>
      </c>
      <c r="I1329">
        <v>10001</v>
      </c>
      <c r="J1329">
        <v>999999</v>
      </c>
      <c r="K1329" t="s">
        <v>3117</v>
      </c>
      <c r="L1329" t="s">
        <v>3112</v>
      </c>
      <c r="M1329" t="s">
        <v>4246</v>
      </c>
    </row>
    <row r="1330" spans="1:13">
      <c r="A1330" t="s">
        <v>5611</v>
      </c>
      <c r="B1330" t="str">
        <f t="shared" si="40"/>
        <v>min03-P21</v>
      </c>
      <c r="C1330" t="str">
        <f t="shared" si="41"/>
        <v>min03-P21-R7_UT COLTADOTACIÓN</v>
      </c>
      <c r="D1330" s="27" t="s">
        <v>3606</v>
      </c>
      <c r="E1330" t="s">
        <v>4183</v>
      </c>
      <c r="F1330" t="s">
        <v>190</v>
      </c>
      <c r="G1330" s="58">
        <v>781173</v>
      </c>
      <c r="H1330" s="114">
        <v>1</v>
      </c>
      <c r="I1330">
        <v>1</v>
      </c>
      <c r="J1330">
        <v>3000</v>
      </c>
      <c r="K1330" t="s">
        <v>3117</v>
      </c>
      <c r="L1330" t="s">
        <v>3112</v>
      </c>
      <c r="M1330" t="s">
        <v>4246</v>
      </c>
    </row>
    <row r="1331" spans="1:13">
      <c r="A1331" t="s">
        <v>5612</v>
      </c>
      <c r="B1331" t="str">
        <f t="shared" si="40"/>
        <v>min03-P21</v>
      </c>
      <c r="C1331" t="str">
        <f t="shared" si="41"/>
        <v>min03-P21-R7_UT COLTADOTACIÓN</v>
      </c>
      <c r="D1331" s="27" t="s">
        <v>3606</v>
      </c>
      <c r="E1331" t="s">
        <v>4183</v>
      </c>
      <c r="F1331" t="s">
        <v>190</v>
      </c>
      <c r="G1331" s="58">
        <v>774438.75</v>
      </c>
      <c r="H1331" s="114">
        <v>1</v>
      </c>
      <c r="I1331">
        <v>3001</v>
      </c>
      <c r="J1331">
        <v>10000</v>
      </c>
      <c r="K1331" t="s">
        <v>3117</v>
      </c>
      <c r="L1331" t="s">
        <v>3112</v>
      </c>
      <c r="M1331" t="s">
        <v>4246</v>
      </c>
    </row>
    <row r="1332" spans="1:13">
      <c r="A1332" t="s">
        <v>5613</v>
      </c>
      <c r="B1332" t="str">
        <f t="shared" si="40"/>
        <v>min03-P21</v>
      </c>
      <c r="C1332" t="str">
        <f t="shared" si="41"/>
        <v>min03-P21-R7_UT COLTADOTACIÓN</v>
      </c>
      <c r="D1332" s="27" t="s">
        <v>3606</v>
      </c>
      <c r="E1332" t="s">
        <v>4183</v>
      </c>
      <c r="F1332" t="s">
        <v>190</v>
      </c>
      <c r="G1332" s="58">
        <v>754236</v>
      </c>
      <c r="H1332" s="114">
        <v>1</v>
      </c>
      <c r="I1332">
        <v>10001</v>
      </c>
      <c r="J1332">
        <v>999999</v>
      </c>
      <c r="K1332" t="s">
        <v>3117</v>
      </c>
      <c r="L1332" t="s">
        <v>3112</v>
      </c>
      <c r="M1332" t="s">
        <v>4246</v>
      </c>
    </row>
    <row r="1333" spans="1:13">
      <c r="A1333" t="s">
        <v>5614</v>
      </c>
      <c r="B1333" t="str">
        <f t="shared" si="40"/>
        <v>min03-P21</v>
      </c>
      <c r="C1333" t="str">
        <f t="shared" si="41"/>
        <v>min03-P21-R7_UT ALTEX+</v>
      </c>
      <c r="D1333" s="27" t="s">
        <v>3606</v>
      </c>
      <c r="E1333" t="s">
        <v>3094</v>
      </c>
      <c r="F1333" t="s">
        <v>190</v>
      </c>
      <c r="G1333" s="58">
        <v>915858</v>
      </c>
      <c r="H1333" s="114">
        <v>1</v>
      </c>
      <c r="I1333">
        <v>1</v>
      </c>
      <c r="J1333">
        <v>3000</v>
      </c>
      <c r="K1333" t="s">
        <v>3117</v>
      </c>
      <c r="L1333" t="s">
        <v>3112</v>
      </c>
      <c r="M1333" t="s">
        <v>4246</v>
      </c>
    </row>
    <row r="1334" spans="1:13">
      <c r="A1334" t="s">
        <v>5615</v>
      </c>
      <c r="B1334" t="str">
        <f t="shared" si="40"/>
        <v>min03-P21</v>
      </c>
      <c r="C1334" t="str">
        <f t="shared" si="41"/>
        <v>min03-P21-R7_UT ALTEX+</v>
      </c>
      <c r="D1334" s="27" t="s">
        <v>3606</v>
      </c>
      <c r="E1334" t="s">
        <v>3094</v>
      </c>
      <c r="F1334" t="s">
        <v>190</v>
      </c>
      <c r="G1334" s="113">
        <v>895655.25</v>
      </c>
      <c r="H1334" s="114">
        <v>1</v>
      </c>
      <c r="I1334">
        <v>3001</v>
      </c>
      <c r="J1334">
        <v>10000</v>
      </c>
      <c r="K1334" t="s">
        <v>3117</v>
      </c>
      <c r="L1334" t="s">
        <v>3112</v>
      </c>
      <c r="M1334" t="s">
        <v>4246</v>
      </c>
    </row>
    <row r="1335" spans="1:13">
      <c r="A1335" t="s">
        <v>5616</v>
      </c>
      <c r="B1335" t="str">
        <f t="shared" si="40"/>
        <v>min03-P21</v>
      </c>
      <c r="C1335" t="str">
        <f t="shared" si="41"/>
        <v>min03-P21-R7_UT ALTEX+</v>
      </c>
      <c r="D1335" s="27" t="s">
        <v>3606</v>
      </c>
      <c r="E1335" t="s">
        <v>3094</v>
      </c>
      <c r="F1335" t="s">
        <v>190</v>
      </c>
      <c r="G1335" s="113">
        <v>886227.3</v>
      </c>
      <c r="H1335" s="114">
        <v>1</v>
      </c>
      <c r="I1335">
        <v>10001</v>
      </c>
      <c r="J1335">
        <v>999999</v>
      </c>
      <c r="K1335" t="s">
        <v>3117</v>
      </c>
      <c r="L1335" t="s">
        <v>3112</v>
      </c>
      <c r="M1335" t="s">
        <v>4246</v>
      </c>
    </row>
    <row r="1336" spans="1:13">
      <c r="A1336" t="s">
        <v>5617</v>
      </c>
      <c r="B1336" t="str">
        <f t="shared" si="40"/>
        <v>min03-P21</v>
      </c>
      <c r="C1336" t="str">
        <f t="shared" si="41"/>
        <v>min03-P21-R7_INDUSTRIAS SALGARI S.A.S</v>
      </c>
      <c r="D1336" s="27" t="s">
        <v>3606</v>
      </c>
      <c r="E1336" t="s">
        <v>3098</v>
      </c>
      <c r="F1336" t="s">
        <v>190</v>
      </c>
      <c r="G1336" s="113">
        <v>857943.45</v>
      </c>
      <c r="H1336" s="114">
        <v>1</v>
      </c>
      <c r="I1336">
        <v>1</v>
      </c>
      <c r="J1336">
        <v>3000</v>
      </c>
      <c r="K1336" t="s">
        <v>3117</v>
      </c>
      <c r="L1336" t="s">
        <v>3112</v>
      </c>
      <c r="M1336" t="s">
        <v>4246</v>
      </c>
    </row>
    <row r="1337" spans="1:13">
      <c r="A1337" t="s">
        <v>5618</v>
      </c>
      <c r="B1337" t="str">
        <f t="shared" si="40"/>
        <v>min03-P21</v>
      </c>
      <c r="C1337" t="str">
        <f t="shared" si="41"/>
        <v>min03-P21-R7_INDUSTRIAS SALGARI S.A.S</v>
      </c>
      <c r="D1337" s="27" t="s">
        <v>3606</v>
      </c>
      <c r="E1337" t="s">
        <v>3098</v>
      </c>
      <c r="F1337" t="s">
        <v>190</v>
      </c>
      <c r="G1337" s="58">
        <v>824945.625</v>
      </c>
      <c r="H1337" s="114">
        <v>1</v>
      </c>
      <c r="I1337">
        <v>3001</v>
      </c>
      <c r="J1337">
        <v>10000</v>
      </c>
      <c r="K1337" t="s">
        <v>3117</v>
      </c>
      <c r="L1337" t="s">
        <v>3112</v>
      </c>
      <c r="M1337" t="s">
        <v>4246</v>
      </c>
    </row>
    <row r="1338" spans="1:13">
      <c r="A1338" t="s">
        <v>5619</v>
      </c>
      <c r="B1338" t="str">
        <f t="shared" si="40"/>
        <v>min03-P21</v>
      </c>
      <c r="C1338" t="str">
        <f t="shared" si="41"/>
        <v>min03-P21-R7_INDUSTRIAS SALGARI S.A.S</v>
      </c>
      <c r="D1338" s="27" t="s">
        <v>3606</v>
      </c>
      <c r="E1338" t="s">
        <v>3098</v>
      </c>
      <c r="F1338" t="s">
        <v>190</v>
      </c>
      <c r="G1338" s="58">
        <v>791947.8</v>
      </c>
      <c r="H1338" s="114">
        <v>1</v>
      </c>
      <c r="I1338">
        <v>10001</v>
      </c>
      <c r="J1338">
        <v>999999</v>
      </c>
      <c r="K1338" t="s">
        <v>3117</v>
      </c>
      <c r="L1338" t="s">
        <v>3112</v>
      </c>
      <c r="M1338" t="s">
        <v>4246</v>
      </c>
    </row>
    <row r="1339" spans="1:13">
      <c r="A1339" t="s">
        <v>5620</v>
      </c>
      <c r="B1339" t="str">
        <f t="shared" si="40"/>
        <v>min03-P21</v>
      </c>
      <c r="C1339" t="str">
        <f t="shared" si="41"/>
        <v>min03-P21-R7_INVERSIONES SARHEM DE COLOMBIA S.A.S.</v>
      </c>
      <c r="D1339" s="27" t="s">
        <v>3606</v>
      </c>
      <c r="E1339" t="s">
        <v>4168</v>
      </c>
      <c r="F1339" t="s">
        <v>190</v>
      </c>
      <c r="G1339" s="58">
        <v>668037.6</v>
      </c>
      <c r="H1339" s="114">
        <v>1</v>
      </c>
      <c r="I1339">
        <v>1</v>
      </c>
      <c r="J1339">
        <v>3000</v>
      </c>
      <c r="K1339" t="s">
        <v>3117</v>
      </c>
      <c r="L1339" t="s">
        <v>3112</v>
      </c>
      <c r="M1339" t="s">
        <v>4246</v>
      </c>
    </row>
    <row r="1340" spans="1:13">
      <c r="A1340" t="s">
        <v>5621</v>
      </c>
      <c r="B1340" t="str">
        <f t="shared" si="40"/>
        <v>min03-P21</v>
      </c>
      <c r="C1340" t="str">
        <f t="shared" si="41"/>
        <v>min03-P21-R7_INVERSIONES SARHEM DE COLOMBIA S.A.S.</v>
      </c>
      <c r="D1340" s="27" t="s">
        <v>3606</v>
      </c>
      <c r="E1340" t="s">
        <v>4168</v>
      </c>
      <c r="F1340" t="s">
        <v>190</v>
      </c>
      <c r="G1340" s="58">
        <v>665343.9</v>
      </c>
      <c r="H1340" s="114">
        <v>1</v>
      </c>
      <c r="I1340">
        <v>3001</v>
      </c>
      <c r="J1340">
        <v>10000</v>
      </c>
      <c r="K1340" t="s">
        <v>3117</v>
      </c>
      <c r="L1340" t="s">
        <v>3112</v>
      </c>
      <c r="M1340" t="s">
        <v>4246</v>
      </c>
    </row>
    <row r="1341" spans="1:13">
      <c r="A1341" t="s">
        <v>5622</v>
      </c>
      <c r="B1341" t="str">
        <f t="shared" si="40"/>
        <v>min03-P21</v>
      </c>
      <c r="C1341" t="str">
        <f t="shared" si="41"/>
        <v>min03-P21-R7_INVERSIONES SARHEM DE COLOMBIA S.A.S.</v>
      </c>
      <c r="D1341" s="27" t="s">
        <v>3606</v>
      </c>
      <c r="E1341" t="s">
        <v>4168</v>
      </c>
      <c r="F1341" t="s">
        <v>190</v>
      </c>
      <c r="G1341" s="58">
        <v>662650.19999999995</v>
      </c>
      <c r="H1341" s="114">
        <v>1</v>
      </c>
      <c r="I1341">
        <v>10001</v>
      </c>
      <c r="J1341">
        <v>999999</v>
      </c>
      <c r="K1341" t="s">
        <v>3117</v>
      </c>
      <c r="L1341" t="s">
        <v>3112</v>
      </c>
      <c r="M1341" t="s">
        <v>4246</v>
      </c>
    </row>
    <row r="1342" spans="1:13">
      <c r="A1342" t="s">
        <v>5623</v>
      </c>
      <c r="B1342" t="str">
        <f t="shared" si="40"/>
        <v>min03-P21</v>
      </c>
      <c r="C1342" t="str">
        <f t="shared" si="41"/>
        <v>min03-P21-R7_CONSORCIO ACUERDO MARCO MTH – II</v>
      </c>
      <c r="D1342" s="27" t="s">
        <v>3606</v>
      </c>
      <c r="E1342" t="s">
        <v>4197</v>
      </c>
      <c r="F1342" t="s">
        <v>190</v>
      </c>
      <c r="G1342" s="58">
        <v>841781.25</v>
      </c>
      <c r="H1342" s="114">
        <v>1</v>
      </c>
      <c r="I1342">
        <v>1</v>
      </c>
      <c r="J1342">
        <v>3000</v>
      </c>
      <c r="K1342" t="s">
        <v>3117</v>
      </c>
      <c r="L1342" t="s">
        <v>3112</v>
      </c>
      <c r="M1342" t="s">
        <v>4246</v>
      </c>
    </row>
    <row r="1343" spans="1:13">
      <c r="A1343" t="s">
        <v>5624</v>
      </c>
      <c r="B1343" t="str">
        <f t="shared" si="40"/>
        <v>min03-P21</v>
      </c>
      <c r="C1343" t="str">
        <f t="shared" si="41"/>
        <v>min03-P21-R7_CONSORCIO ACUERDO MARCO MTH – II</v>
      </c>
      <c r="D1343" s="27" t="s">
        <v>3606</v>
      </c>
      <c r="E1343" t="s">
        <v>4197</v>
      </c>
      <c r="F1343" t="s">
        <v>190</v>
      </c>
      <c r="G1343" s="58">
        <v>808110</v>
      </c>
      <c r="H1343" s="114">
        <v>1</v>
      </c>
      <c r="I1343">
        <v>3001</v>
      </c>
      <c r="J1343">
        <v>10000</v>
      </c>
      <c r="K1343" t="s">
        <v>3117</v>
      </c>
      <c r="L1343" t="s">
        <v>3112</v>
      </c>
      <c r="M1343" t="s">
        <v>4246</v>
      </c>
    </row>
    <row r="1344" spans="1:13">
      <c r="A1344" t="s">
        <v>5625</v>
      </c>
      <c r="B1344" t="str">
        <f t="shared" si="40"/>
        <v>min03-P21</v>
      </c>
      <c r="C1344" t="str">
        <f t="shared" si="41"/>
        <v>min03-P21-R7_CONSORCIO ACUERDO MARCO MTH – II</v>
      </c>
      <c r="D1344" s="27" t="s">
        <v>3606</v>
      </c>
      <c r="E1344" t="s">
        <v>4197</v>
      </c>
      <c r="F1344" t="s">
        <v>190</v>
      </c>
      <c r="G1344" s="58">
        <v>801375.75</v>
      </c>
      <c r="H1344" s="114">
        <v>1</v>
      </c>
      <c r="I1344">
        <v>10001</v>
      </c>
      <c r="J1344">
        <v>999999</v>
      </c>
      <c r="K1344" t="s">
        <v>3117</v>
      </c>
      <c r="L1344" t="s">
        <v>3112</v>
      </c>
      <c r="M1344" t="s">
        <v>4246</v>
      </c>
    </row>
    <row r="1345" spans="1:13">
      <c r="A1345" t="s">
        <v>5626</v>
      </c>
      <c r="B1345" t="str">
        <f t="shared" si="40"/>
        <v>min03-P21</v>
      </c>
      <c r="C1345" t="str">
        <f t="shared" si="41"/>
        <v>min03-P21-R7_UNIÓN TEMPORAL FABRICATO – CAPITEX</v>
      </c>
      <c r="D1345" s="27" t="s">
        <v>3606</v>
      </c>
      <c r="E1345" t="s">
        <v>4189</v>
      </c>
      <c r="F1345" t="s">
        <v>190</v>
      </c>
      <c r="G1345" s="58">
        <v>562983.30000000005</v>
      </c>
      <c r="H1345" s="114">
        <v>1</v>
      </c>
      <c r="I1345">
        <v>1</v>
      </c>
      <c r="J1345">
        <v>3000</v>
      </c>
      <c r="K1345" t="s">
        <v>3117</v>
      </c>
      <c r="L1345" t="s">
        <v>3112</v>
      </c>
      <c r="M1345" t="s">
        <v>4246</v>
      </c>
    </row>
    <row r="1346" spans="1:13">
      <c r="A1346" t="s">
        <v>5627</v>
      </c>
      <c r="B1346" t="str">
        <f t="shared" si="40"/>
        <v>min03-P21</v>
      </c>
      <c r="C1346" t="str">
        <f t="shared" si="41"/>
        <v>min03-P21-R7_UNIÓN TEMPORAL FABRICATO – CAPITEX</v>
      </c>
      <c r="D1346" s="27" t="s">
        <v>3606</v>
      </c>
      <c r="E1346" t="s">
        <v>4189</v>
      </c>
      <c r="F1346" t="s">
        <v>190</v>
      </c>
      <c r="G1346" s="58">
        <v>558942.75</v>
      </c>
      <c r="H1346" s="114">
        <v>1</v>
      </c>
      <c r="I1346">
        <v>3001</v>
      </c>
      <c r="J1346">
        <v>10000</v>
      </c>
      <c r="K1346" t="s">
        <v>3117</v>
      </c>
      <c r="L1346" t="s">
        <v>3112</v>
      </c>
      <c r="M1346" t="s">
        <v>4246</v>
      </c>
    </row>
    <row r="1347" spans="1:13">
      <c r="A1347" t="s">
        <v>5628</v>
      </c>
      <c r="B1347" t="str">
        <f t="shared" ref="B1347:B1410" si="42">+LEFT(D1347,LEN(D1347)-3)</f>
        <v>min03-P21</v>
      </c>
      <c r="C1347" t="str">
        <f t="shared" ref="C1347:C1410" si="43">+D1347&amp;"_"&amp;E1347</f>
        <v>min03-P21-R7_UNIÓN TEMPORAL FABRICATO – CAPITEX</v>
      </c>
      <c r="D1347" s="27" t="s">
        <v>3606</v>
      </c>
      <c r="E1347" t="s">
        <v>4189</v>
      </c>
      <c r="F1347" t="s">
        <v>190</v>
      </c>
      <c r="G1347" s="58">
        <v>554902.19999999995</v>
      </c>
      <c r="H1347" s="114">
        <v>1</v>
      </c>
      <c r="I1347">
        <v>10001</v>
      </c>
      <c r="J1347">
        <v>999999</v>
      </c>
      <c r="K1347" t="s">
        <v>3117</v>
      </c>
      <c r="L1347" t="s">
        <v>3112</v>
      </c>
      <c r="M1347" t="s">
        <v>4246</v>
      </c>
    </row>
    <row r="1348" spans="1:13">
      <c r="A1348" t="s">
        <v>5629</v>
      </c>
      <c r="B1348" t="str">
        <f t="shared" si="42"/>
        <v>min03-P22</v>
      </c>
      <c r="C1348" t="str">
        <f t="shared" si="43"/>
        <v>min03-P22-R1_UT FACOCREAR 2024</v>
      </c>
      <c r="D1348" s="27" t="s">
        <v>3607</v>
      </c>
      <c r="E1348" t="s">
        <v>3092</v>
      </c>
      <c r="F1348" t="s">
        <v>190</v>
      </c>
      <c r="G1348" s="58">
        <v>534430.07999999996</v>
      </c>
      <c r="H1348" s="114">
        <v>1</v>
      </c>
      <c r="I1348">
        <v>1</v>
      </c>
      <c r="J1348">
        <v>5000</v>
      </c>
      <c r="K1348" t="s">
        <v>3117</v>
      </c>
      <c r="L1348" t="s">
        <v>3108</v>
      </c>
      <c r="M1348" t="s">
        <v>4247</v>
      </c>
    </row>
    <row r="1349" spans="1:13">
      <c r="A1349" t="s">
        <v>5630</v>
      </c>
      <c r="B1349" t="str">
        <f t="shared" si="42"/>
        <v>min03-P22</v>
      </c>
      <c r="C1349" t="str">
        <f t="shared" si="43"/>
        <v>min03-P22-R1_UT FACOCREAR 2024</v>
      </c>
      <c r="D1349" s="27" t="s">
        <v>3607</v>
      </c>
      <c r="E1349" t="s">
        <v>3092</v>
      </c>
      <c r="F1349" t="s">
        <v>190</v>
      </c>
      <c r="G1349" s="58">
        <v>518389.09649999999</v>
      </c>
      <c r="H1349" s="114">
        <v>1</v>
      </c>
      <c r="I1349">
        <v>5001</v>
      </c>
      <c r="J1349">
        <v>999999</v>
      </c>
      <c r="K1349" t="s">
        <v>3117</v>
      </c>
      <c r="L1349" t="s">
        <v>3108</v>
      </c>
      <c r="M1349" t="s">
        <v>4247</v>
      </c>
    </row>
    <row r="1350" spans="1:13">
      <c r="A1350" t="s">
        <v>5631</v>
      </c>
      <c r="B1350" t="str">
        <f t="shared" si="42"/>
        <v>min03-P22</v>
      </c>
      <c r="C1350" t="str">
        <f t="shared" si="43"/>
        <v>min03-P22-R3_UT FACOCREAR 2024</v>
      </c>
      <c r="D1350" s="27" t="s">
        <v>3608</v>
      </c>
      <c r="E1350" t="s">
        <v>3092</v>
      </c>
      <c r="F1350" t="s">
        <v>190</v>
      </c>
      <c r="G1350" s="58">
        <v>534430.07999999996</v>
      </c>
      <c r="H1350" s="114">
        <v>1</v>
      </c>
      <c r="I1350">
        <v>1</v>
      </c>
      <c r="J1350">
        <v>5000</v>
      </c>
      <c r="K1350" t="s">
        <v>3117</v>
      </c>
      <c r="L1350" t="s">
        <v>3109</v>
      </c>
      <c r="M1350" t="s">
        <v>4247</v>
      </c>
    </row>
    <row r="1351" spans="1:13">
      <c r="A1351" t="s">
        <v>5632</v>
      </c>
      <c r="B1351" t="str">
        <f t="shared" si="42"/>
        <v>min03-P22</v>
      </c>
      <c r="C1351" t="str">
        <f t="shared" si="43"/>
        <v>min03-P22-R3_UT FACOCREAR 2024</v>
      </c>
      <c r="D1351" s="27" t="s">
        <v>3608</v>
      </c>
      <c r="E1351" t="s">
        <v>3092</v>
      </c>
      <c r="F1351" t="s">
        <v>190</v>
      </c>
      <c r="G1351" s="58">
        <v>518389.09649999999</v>
      </c>
      <c r="H1351" s="114">
        <v>1</v>
      </c>
      <c r="I1351">
        <v>5001</v>
      </c>
      <c r="J1351">
        <v>999999</v>
      </c>
      <c r="K1351" t="s">
        <v>3117</v>
      </c>
      <c r="L1351" t="s">
        <v>3109</v>
      </c>
      <c r="M1351" t="s">
        <v>4247</v>
      </c>
    </row>
    <row r="1352" spans="1:13">
      <c r="A1352" t="s">
        <v>5633</v>
      </c>
      <c r="B1352" t="str">
        <f t="shared" si="42"/>
        <v>min03-P22</v>
      </c>
      <c r="C1352" t="str">
        <f t="shared" si="43"/>
        <v>min03-P22-R4_UT DOTACIONES E INTENDENCIA JP 2024</v>
      </c>
      <c r="D1352" s="27" t="s">
        <v>3609</v>
      </c>
      <c r="E1352" t="s">
        <v>3096</v>
      </c>
      <c r="F1352" t="s">
        <v>190</v>
      </c>
      <c r="G1352" s="58">
        <v>338428.38690000004</v>
      </c>
      <c r="H1352" s="114">
        <v>1</v>
      </c>
      <c r="I1352">
        <v>1</v>
      </c>
      <c r="J1352">
        <v>5000</v>
      </c>
      <c r="K1352" t="s">
        <v>3117</v>
      </c>
      <c r="L1352" t="s">
        <v>3113</v>
      </c>
      <c r="M1352" t="s">
        <v>4247</v>
      </c>
    </row>
    <row r="1353" spans="1:13">
      <c r="A1353" t="s">
        <v>5634</v>
      </c>
      <c r="B1353" t="str">
        <f t="shared" si="42"/>
        <v>min03-P22</v>
      </c>
      <c r="C1353" t="str">
        <f t="shared" si="43"/>
        <v>min03-P22-R4_UT DOTACIONES E INTENDENCIA JP 2024</v>
      </c>
      <c r="D1353" s="27" t="s">
        <v>3609</v>
      </c>
      <c r="E1353" t="s">
        <v>3096</v>
      </c>
      <c r="F1353" t="s">
        <v>190</v>
      </c>
      <c r="G1353" s="58">
        <v>333352.10924999998</v>
      </c>
      <c r="H1353" s="114">
        <v>1</v>
      </c>
      <c r="I1353">
        <v>5001</v>
      </c>
      <c r="J1353">
        <v>999999</v>
      </c>
      <c r="K1353" t="s">
        <v>3117</v>
      </c>
      <c r="L1353" t="s">
        <v>3113</v>
      </c>
      <c r="M1353" t="s">
        <v>4247</v>
      </c>
    </row>
    <row r="1354" spans="1:13">
      <c r="A1354" t="s">
        <v>5635</v>
      </c>
      <c r="B1354" t="str">
        <f t="shared" si="42"/>
        <v>min03-P22</v>
      </c>
      <c r="C1354" t="str">
        <f t="shared" si="43"/>
        <v>min03-P22-R4_UT FACOCREAR 2024</v>
      </c>
      <c r="D1354" s="27" t="s">
        <v>3609</v>
      </c>
      <c r="E1354" t="s">
        <v>3092</v>
      </c>
      <c r="F1354" t="s">
        <v>190</v>
      </c>
      <c r="G1354" s="58">
        <v>534430.07999999996</v>
      </c>
      <c r="H1354" s="114">
        <v>1</v>
      </c>
      <c r="I1354">
        <v>1</v>
      </c>
      <c r="J1354">
        <v>5000</v>
      </c>
      <c r="K1354" t="s">
        <v>3117</v>
      </c>
      <c r="L1354" t="s">
        <v>3113</v>
      </c>
      <c r="M1354" t="s">
        <v>4247</v>
      </c>
    </row>
    <row r="1355" spans="1:13">
      <c r="A1355" t="s">
        <v>5636</v>
      </c>
      <c r="B1355" t="str">
        <f t="shared" si="42"/>
        <v>min03-P22</v>
      </c>
      <c r="C1355" t="str">
        <f t="shared" si="43"/>
        <v>min03-P22-R4_UT FACOCREAR 2024</v>
      </c>
      <c r="D1355" s="27" t="s">
        <v>3609</v>
      </c>
      <c r="E1355" t="s">
        <v>3092</v>
      </c>
      <c r="F1355" t="s">
        <v>190</v>
      </c>
      <c r="G1355" s="58">
        <v>518389.09649999999</v>
      </c>
      <c r="H1355" s="114">
        <v>1</v>
      </c>
      <c r="I1355">
        <v>5001</v>
      </c>
      <c r="J1355">
        <v>999999</v>
      </c>
      <c r="K1355" t="s">
        <v>3117</v>
      </c>
      <c r="L1355" t="s">
        <v>3113</v>
      </c>
      <c r="M1355" t="s">
        <v>4247</v>
      </c>
    </row>
    <row r="1356" spans="1:13">
      <c r="A1356" t="s">
        <v>5637</v>
      </c>
      <c r="B1356" t="str">
        <f t="shared" si="42"/>
        <v>min03-P22</v>
      </c>
      <c r="C1356" t="str">
        <f t="shared" si="43"/>
        <v>min03-P22-R5_UT FACOCREAR 2024</v>
      </c>
      <c r="D1356" s="27" t="s">
        <v>3610</v>
      </c>
      <c r="E1356" t="s">
        <v>3092</v>
      </c>
      <c r="F1356" t="s">
        <v>190</v>
      </c>
      <c r="G1356" s="58">
        <v>534430.07999999996</v>
      </c>
      <c r="H1356" s="114">
        <v>1</v>
      </c>
      <c r="I1356">
        <v>1</v>
      </c>
      <c r="J1356">
        <v>5000</v>
      </c>
      <c r="K1356" t="s">
        <v>3117</v>
      </c>
      <c r="L1356" t="s">
        <v>3110</v>
      </c>
      <c r="M1356" t="s">
        <v>4247</v>
      </c>
    </row>
    <row r="1357" spans="1:13">
      <c r="A1357" t="s">
        <v>5638</v>
      </c>
      <c r="B1357" t="str">
        <f t="shared" si="42"/>
        <v>min03-P22</v>
      </c>
      <c r="C1357" t="str">
        <f t="shared" si="43"/>
        <v>min03-P22-R5_UT FACOCREAR 2024</v>
      </c>
      <c r="D1357" s="27" t="s">
        <v>3610</v>
      </c>
      <c r="E1357" t="s">
        <v>3092</v>
      </c>
      <c r="F1357" t="s">
        <v>190</v>
      </c>
      <c r="G1357" s="58">
        <v>518389.09649999999</v>
      </c>
      <c r="H1357" s="114">
        <v>1</v>
      </c>
      <c r="I1357">
        <v>5001</v>
      </c>
      <c r="J1357">
        <v>999999</v>
      </c>
      <c r="K1357" t="s">
        <v>3117</v>
      </c>
      <c r="L1357" t="s">
        <v>3110</v>
      </c>
      <c r="M1357" t="s">
        <v>4247</v>
      </c>
    </row>
    <row r="1358" spans="1:13">
      <c r="A1358" t="s">
        <v>5639</v>
      </c>
      <c r="B1358" t="str">
        <f t="shared" si="42"/>
        <v>min03-P22</v>
      </c>
      <c r="C1358" t="str">
        <f t="shared" si="43"/>
        <v>min03-P22-R6_ML SUMINISTROS Y SOLUCIONES SAS</v>
      </c>
      <c r="D1358" s="27" t="s">
        <v>3611</v>
      </c>
      <c r="E1358" t="s">
        <v>4170</v>
      </c>
      <c r="F1358" t="s">
        <v>190</v>
      </c>
      <c r="G1358" s="58">
        <v>544713.27974999999</v>
      </c>
      <c r="H1358" s="114">
        <v>1</v>
      </c>
      <c r="I1358">
        <v>1</v>
      </c>
      <c r="J1358">
        <v>5000</v>
      </c>
      <c r="K1358" t="s">
        <v>3117</v>
      </c>
      <c r="L1358" t="s">
        <v>3111</v>
      </c>
      <c r="M1358" t="s">
        <v>4247</v>
      </c>
    </row>
    <row r="1359" spans="1:13">
      <c r="A1359" t="s">
        <v>5640</v>
      </c>
      <c r="B1359" t="str">
        <f t="shared" si="42"/>
        <v>min03-P22</v>
      </c>
      <c r="C1359" t="str">
        <f t="shared" si="43"/>
        <v>min03-P22-R6_ML SUMINISTROS Y SOLUCIONES SAS</v>
      </c>
      <c r="D1359" s="27" t="s">
        <v>3611</v>
      </c>
      <c r="E1359" t="s">
        <v>4170</v>
      </c>
      <c r="F1359" t="s">
        <v>190</v>
      </c>
      <c r="G1359" s="58">
        <v>539265.27150000003</v>
      </c>
      <c r="H1359" s="114">
        <v>1</v>
      </c>
      <c r="I1359">
        <v>5001</v>
      </c>
      <c r="J1359">
        <v>999999</v>
      </c>
      <c r="K1359" t="s">
        <v>3117</v>
      </c>
      <c r="L1359" t="s">
        <v>3111</v>
      </c>
      <c r="M1359" t="s">
        <v>4247</v>
      </c>
    </row>
    <row r="1360" spans="1:13">
      <c r="A1360" t="s">
        <v>5641</v>
      </c>
      <c r="B1360" t="str">
        <f t="shared" si="42"/>
        <v>min03-P22</v>
      </c>
      <c r="C1360" t="str">
        <f t="shared" si="43"/>
        <v>min03-P22-R6_YUBARTA S.A.S.</v>
      </c>
      <c r="D1360" s="27" t="s">
        <v>3611</v>
      </c>
      <c r="E1360" t="s">
        <v>4162</v>
      </c>
      <c r="F1360" t="s">
        <v>190</v>
      </c>
      <c r="G1360" s="58">
        <v>659956.5</v>
      </c>
      <c r="H1360" s="114">
        <v>1</v>
      </c>
      <c r="I1360">
        <v>1</v>
      </c>
      <c r="J1360">
        <v>5000</v>
      </c>
      <c r="K1360" t="s">
        <v>3117</v>
      </c>
      <c r="L1360" t="s">
        <v>3111</v>
      </c>
      <c r="M1360" t="s">
        <v>4247</v>
      </c>
    </row>
    <row r="1361" spans="1:13">
      <c r="A1361" t="s">
        <v>5642</v>
      </c>
      <c r="B1361" t="str">
        <f t="shared" si="42"/>
        <v>min03-P22</v>
      </c>
      <c r="C1361" t="str">
        <f t="shared" si="43"/>
        <v>min03-P22-R6_YUBARTA S.A.S.</v>
      </c>
      <c r="D1361" s="27" t="s">
        <v>3611</v>
      </c>
      <c r="E1361" t="s">
        <v>4162</v>
      </c>
      <c r="F1361" t="s">
        <v>190</v>
      </c>
      <c r="G1361" s="58">
        <v>647834.85</v>
      </c>
      <c r="H1361" s="114">
        <v>1</v>
      </c>
      <c r="I1361">
        <v>5001</v>
      </c>
      <c r="J1361">
        <v>999999</v>
      </c>
      <c r="K1361" t="s">
        <v>3117</v>
      </c>
      <c r="L1361" t="s">
        <v>3111</v>
      </c>
      <c r="M1361" t="s">
        <v>4247</v>
      </c>
    </row>
    <row r="1362" spans="1:13">
      <c r="A1362" t="s">
        <v>5643</v>
      </c>
      <c r="B1362" t="str">
        <f t="shared" si="42"/>
        <v>min03-P22</v>
      </c>
      <c r="C1362" t="str">
        <f t="shared" si="43"/>
        <v>min03-P22-R6_UT DOTACIONES E INTENDENCIA JP 2024</v>
      </c>
      <c r="D1362" s="27" t="s">
        <v>3611</v>
      </c>
      <c r="E1362" t="s">
        <v>3096</v>
      </c>
      <c r="F1362" t="s">
        <v>190</v>
      </c>
      <c r="G1362" s="58">
        <v>334387.83690000005</v>
      </c>
      <c r="H1362" s="114">
        <v>1</v>
      </c>
      <c r="I1362">
        <v>1</v>
      </c>
      <c r="J1362">
        <v>5000</v>
      </c>
      <c r="K1362" t="s">
        <v>3117</v>
      </c>
      <c r="L1362" t="s">
        <v>3111</v>
      </c>
      <c r="M1362" t="s">
        <v>4247</v>
      </c>
    </row>
    <row r="1363" spans="1:13">
      <c r="A1363" t="s">
        <v>5644</v>
      </c>
      <c r="B1363" t="str">
        <f t="shared" si="42"/>
        <v>min03-P22</v>
      </c>
      <c r="C1363" t="str">
        <f t="shared" si="43"/>
        <v>min03-P22-R6_UT DOTACIONES E INTENDENCIA JP 2024</v>
      </c>
      <c r="D1363" s="27" t="s">
        <v>3611</v>
      </c>
      <c r="E1363" t="s">
        <v>3096</v>
      </c>
      <c r="F1363" t="s">
        <v>190</v>
      </c>
      <c r="G1363" s="58">
        <v>329372.16749999998</v>
      </c>
      <c r="H1363" s="114">
        <v>1</v>
      </c>
      <c r="I1363">
        <v>5001</v>
      </c>
      <c r="J1363">
        <v>999999</v>
      </c>
      <c r="K1363" t="s">
        <v>3117</v>
      </c>
      <c r="L1363" t="s">
        <v>3111</v>
      </c>
      <c r="M1363" t="s">
        <v>4247</v>
      </c>
    </row>
    <row r="1364" spans="1:13">
      <c r="A1364" t="s">
        <v>5645</v>
      </c>
      <c r="B1364" t="str">
        <f t="shared" si="42"/>
        <v>min03-P22</v>
      </c>
      <c r="C1364" t="str">
        <f t="shared" si="43"/>
        <v>min03-P22-R6_UT FACOCREAR 2024</v>
      </c>
      <c r="D1364" s="27" t="s">
        <v>3611</v>
      </c>
      <c r="E1364" t="s">
        <v>3092</v>
      </c>
      <c r="F1364" t="s">
        <v>190</v>
      </c>
      <c r="G1364" s="58">
        <v>534430.07999999996</v>
      </c>
      <c r="H1364" s="114">
        <v>1</v>
      </c>
      <c r="I1364">
        <v>1</v>
      </c>
      <c r="J1364">
        <v>5000</v>
      </c>
      <c r="K1364" t="s">
        <v>3117</v>
      </c>
      <c r="L1364" t="s">
        <v>3111</v>
      </c>
      <c r="M1364" t="s">
        <v>4247</v>
      </c>
    </row>
    <row r="1365" spans="1:13">
      <c r="A1365" t="s">
        <v>5646</v>
      </c>
      <c r="B1365" t="str">
        <f t="shared" si="42"/>
        <v>min03-P22</v>
      </c>
      <c r="C1365" t="str">
        <f t="shared" si="43"/>
        <v>min03-P22-R6_UT FACOCREAR 2024</v>
      </c>
      <c r="D1365" s="27" t="s">
        <v>3611</v>
      </c>
      <c r="E1365" t="s">
        <v>3092</v>
      </c>
      <c r="F1365" t="s">
        <v>190</v>
      </c>
      <c r="G1365" s="58">
        <v>518389.09649999999</v>
      </c>
      <c r="H1365" s="114">
        <v>1</v>
      </c>
      <c r="I1365">
        <v>5001</v>
      </c>
      <c r="J1365">
        <v>999999</v>
      </c>
      <c r="K1365" t="s">
        <v>3117</v>
      </c>
      <c r="L1365" t="s">
        <v>3111</v>
      </c>
      <c r="M1365" t="s">
        <v>4247</v>
      </c>
    </row>
    <row r="1366" spans="1:13">
      <c r="A1366" t="s">
        <v>5647</v>
      </c>
      <c r="B1366" t="str">
        <f t="shared" si="42"/>
        <v>min03-P22</v>
      </c>
      <c r="C1366" t="str">
        <f t="shared" si="43"/>
        <v>min03-P22-R7_INVERSIONES E IMPORTACIONES SDER AP SAS</v>
      </c>
      <c r="D1366" s="27" t="s">
        <v>3612</v>
      </c>
      <c r="E1366" t="s">
        <v>4177</v>
      </c>
      <c r="F1366" t="s">
        <v>190</v>
      </c>
      <c r="G1366" s="58">
        <v>215496</v>
      </c>
      <c r="H1366" s="114">
        <v>1</v>
      </c>
      <c r="I1366">
        <v>1</v>
      </c>
      <c r="J1366">
        <v>5000</v>
      </c>
      <c r="K1366" t="s">
        <v>3117</v>
      </c>
      <c r="L1366" t="s">
        <v>3112</v>
      </c>
      <c r="M1366" t="s">
        <v>4247</v>
      </c>
    </row>
    <row r="1367" spans="1:13">
      <c r="A1367" t="s">
        <v>5648</v>
      </c>
      <c r="B1367" t="str">
        <f t="shared" si="42"/>
        <v>min03-P22</v>
      </c>
      <c r="C1367" t="str">
        <f t="shared" si="43"/>
        <v>min03-P22-R7_INVERSIONES E IMPORTACIONES SDER AP SAS</v>
      </c>
      <c r="D1367" s="27" t="s">
        <v>3612</v>
      </c>
      <c r="E1367" t="s">
        <v>4177</v>
      </c>
      <c r="F1367" t="s">
        <v>190</v>
      </c>
      <c r="G1367" s="58">
        <v>214149.15</v>
      </c>
      <c r="H1367" s="114">
        <v>1</v>
      </c>
      <c r="I1367">
        <v>5001</v>
      </c>
      <c r="J1367">
        <v>999999</v>
      </c>
      <c r="K1367" t="s">
        <v>3117</v>
      </c>
      <c r="L1367" t="s">
        <v>3112</v>
      </c>
      <c r="M1367" t="s">
        <v>4247</v>
      </c>
    </row>
    <row r="1368" spans="1:13">
      <c r="A1368" t="s">
        <v>5649</v>
      </c>
      <c r="B1368" t="str">
        <f t="shared" si="42"/>
        <v>min03-P22</v>
      </c>
      <c r="C1368" t="str">
        <f t="shared" si="43"/>
        <v>min03-P22-R7_UNION TEMPORAL ACUERDO KB-2024</v>
      </c>
      <c r="D1368" s="27" t="s">
        <v>3612</v>
      </c>
      <c r="E1368" t="s">
        <v>4185</v>
      </c>
      <c r="F1368" t="s">
        <v>190</v>
      </c>
      <c r="G1368" s="58">
        <v>238392.45</v>
      </c>
      <c r="H1368" s="114">
        <v>1</v>
      </c>
      <c r="I1368">
        <v>1</v>
      </c>
      <c r="J1368">
        <v>5000</v>
      </c>
      <c r="K1368" t="s">
        <v>3117</v>
      </c>
      <c r="L1368" t="s">
        <v>3112</v>
      </c>
      <c r="M1368" t="s">
        <v>4247</v>
      </c>
    </row>
    <row r="1369" spans="1:13">
      <c r="A1369" t="s">
        <v>5650</v>
      </c>
      <c r="B1369" t="str">
        <f t="shared" si="42"/>
        <v>min03-P22</v>
      </c>
      <c r="C1369" t="str">
        <f t="shared" si="43"/>
        <v>min03-P22-R7_UNION TEMPORAL ACUERDO KB-2024</v>
      </c>
      <c r="D1369" s="27" t="s">
        <v>3612</v>
      </c>
      <c r="E1369" t="s">
        <v>4185</v>
      </c>
      <c r="F1369" t="s">
        <v>190</v>
      </c>
      <c r="G1369" s="58">
        <v>235698.75</v>
      </c>
      <c r="H1369" s="114">
        <v>1</v>
      </c>
      <c r="I1369">
        <v>5001</v>
      </c>
      <c r="J1369">
        <v>999999</v>
      </c>
      <c r="K1369" t="s">
        <v>3117</v>
      </c>
      <c r="L1369" t="s">
        <v>3112</v>
      </c>
      <c r="M1369" t="s">
        <v>4247</v>
      </c>
    </row>
    <row r="1370" spans="1:13">
      <c r="A1370" t="s">
        <v>5651</v>
      </c>
      <c r="B1370" t="str">
        <f t="shared" si="42"/>
        <v>min03-P22</v>
      </c>
      <c r="C1370" t="str">
        <f t="shared" si="43"/>
        <v>min03-P22-R7_DISMOTOS PM EU</v>
      </c>
      <c r="D1370" s="27" t="s">
        <v>3612</v>
      </c>
      <c r="E1370" t="s">
        <v>4175</v>
      </c>
      <c r="F1370" t="s">
        <v>190</v>
      </c>
      <c r="G1370" s="58">
        <v>511803</v>
      </c>
      <c r="H1370" s="114">
        <v>1</v>
      </c>
      <c r="I1370">
        <v>1</v>
      </c>
      <c r="J1370">
        <v>5000</v>
      </c>
      <c r="K1370" t="s">
        <v>3117</v>
      </c>
      <c r="L1370" t="s">
        <v>3112</v>
      </c>
      <c r="M1370" t="s">
        <v>4247</v>
      </c>
    </row>
    <row r="1371" spans="1:13">
      <c r="A1371" t="s">
        <v>5652</v>
      </c>
      <c r="B1371" t="str">
        <f t="shared" si="42"/>
        <v>min03-P22</v>
      </c>
      <c r="C1371" t="str">
        <f t="shared" si="43"/>
        <v>min03-P22-R7_DISMOTOS PM EU</v>
      </c>
      <c r="D1371" s="27" t="s">
        <v>3612</v>
      </c>
      <c r="E1371" t="s">
        <v>4175</v>
      </c>
      <c r="F1371" t="s">
        <v>190</v>
      </c>
      <c r="G1371" s="58">
        <v>471397.5</v>
      </c>
      <c r="H1371" s="114">
        <v>1</v>
      </c>
      <c r="I1371">
        <v>5001</v>
      </c>
      <c r="J1371">
        <v>999999</v>
      </c>
      <c r="K1371" t="s">
        <v>3117</v>
      </c>
      <c r="L1371" t="s">
        <v>3112</v>
      </c>
      <c r="M1371" t="s">
        <v>4247</v>
      </c>
    </row>
    <row r="1372" spans="1:13">
      <c r="A1372" t="s">
        <v>5653</v>
      </c>
      <c r="B1372" t="str">
        <f t="shared" si="42"/>
        <v>min03-P22</v>
      </c>
      <c r="C1372" t="str">
        <f t="shared" si="43"/>
        <v>min03-P22-R7_DISTRIBUCIÓN Y SERVICIO SAS</v>
      </c>
      <c r="D1372" s="27" t="s">
        <v>3612</v>
      </c>
      <c r="E1372" t="s">
        <v>3089</v>
      </c>
      <c r="F1372" t="s">
        <v>190</v>
      </c>
      <c r="G1372" s="58">
        <v>404055</v>
      </c>
      <c r="H1372" s="114">
        <v>1</v>
      </c>
      <c r="I1372">
        <v>1</v>
      </c>
      <c r="J1372">
        <v>5000</v>
      </c>
      <c r="K1372" t="s">
        <v>3117</v>
      </c>
      <c r="L1372" t="s">
        <v>3112</v>
      </c>
      <c r="M1372" t="s">
        <v>4247</v>
      </c>
    </row>
    <row r="1373" spans="1:13">
      <c r="A1373" t="s">
        <v>5654</v>
      </c>
      <c r="B1373" t="str">
        <f t="shared" si="42"/>
        <v>min03-P22</v>
      </c>
      <c r="C1373" t="str">
        <f t="shared" si="43"/>
        <v>min03-P22-R7_DISTRIBUCIÓN Y SERVICIO SAS</v>
      </c>
      <c r="D1373" s="27" t="s">
        <v>3612</v>
      </c>
      <c r="E1373" t="s">
        <v>3089</v>
      </c>
      <c r="F1373" t="s">
        <v>190</v>
      </c>
      <c r="G1373" s="58">
        <v>390586.5</v>
      </c>
      <c r="H1373" s="114">
        <v>1</v>
      </c>
      <c r="I1373">
        <v>5001</v>
      </c>
      <c r="J1373">
        <v>999999</v>
      </c>
      <c r="K1373" t="s">
        <v>3117</v>
      </c>
      <c r="L1373" t="s">
        <v>3112</v>
      </c>
      <c r="M1373" t="s">
        <v>4247</v>
      </c>
    </row>
    <row r="1374" spans="1:13">
      <c r="A1374" t="s">
        <v>5655</v>
      </c>
      <c r="B1374" t="str">
        <f t="shared" si="42"/>
        <v>min03-P22</v>
      </c>
      <c r="C1374" t="str">
        <f t="shared" si="43"/>
        <v>min03-P22-R7_LEONEL RODRIGUEZ RAMOS</v>
      </c>
      <c r="D1374" s="27" t="s">
        <v>3612</v>
      </c>
      <c r="E1374" t="s">
        <v>1851</v>
      </c>
      <c r="F1374" t="s">
        <v>190</v>
      </c>
      <c r="G1374" s="58">
        <v>875452.5</v>
      </c>
      <c r="H1374" s="114">
        <v>1</v>
      </c>
      <c r="I1374">
        <v>1</v>
      </c>
      <c r="J1374">
        <v>5000</v>
      </c>
      <c r="K1374" t="s">
        <v>3117</v>
      </c>
      <c r="L1374" t="s">
        <v>3112</v>
      </c>
      <c r="M1374" t="s">
        <v>4247</v>
      </c>
    </row>
    <row r="1375" spans="1:13">
      <c r="A1375" t="s">
        <v>5656</v>
      </c>
      <c r="B1375" t="str">
        <f t="shared" si="42"/>
        <v>min03-P22</v>
      </c>
      <c r="C1375" t="str">
        <f t="shared" si="43"/>
        <v>min03-P22-R7_LEONEL RODRIGUEZ RAMOS</v>
      </c>
      <c r="D1375" s="27" t="s">
        <v>3612</v>
      </c>
      <c r="E1375" t="s">
        <v>1851</v>
      </c>
      <c r="F1375" t="s">
        <v>190</v>
      </c>
      <c r="G1375" s="58">
        <v>861984</v>
      </c>
      <c r="H1375" s="114">
        <v>1</v>
      </c>
      <c r="I1375">
        <v>5001</v>
      </c>
      <c r="J1375">
        <v>999999</v>
      </c>
      <c r="K1375" t="s">
        <v>3117</v>
      </c>
      <c r="L1375" t="s">
        <v>3112</v>
      </c>
      <c r="M1375" t="s">
        <v>4247</v>
      </c>
    </row>
    <row r="1376" spans="1:13">
      <c r="A1376" t="s">
        <v>5657</v>
      </c>
      <c r="B1376" t="str">
        <f t="shared" si="42"/>
        <v>min03-P22</v>
      </c>
      <c r="C1376" t="str">
        <f t="shared" si="43"/>
        <v>min03-P22-R7_BACET GROUP S.A.S.</v>
      </c>
      <c r="D1376" s="27" t="s">
        <v>3612</v>
      </c>
      <c r="E1376" t="s">
        <v>4166</v>
      </c>
      <c r="F1376" t="s">
        <v>190</v>
      </c>
      <c r="G1376" s="58">
        <v>422237.47499999998</v>
      </c>
      <c r="H1376" s="114">
        <v>1</v>
      </c>
      <c r="I1376">
        <v>1</v>
      </c>
      <c r="J1376">
        <v>5000</v>
      </c>
      <c r="K1376" t="s">
        <v>3117</v>
      </c>
      <c r="L1376" t="s">
        <v>3112</v>
      </c>
      <c r="M1376" t="s">
        <v>4247</v>
      </c>
    </row>
    <row r="1377" spans="1:13">
      <c r="A1377" t="s">
        <v>5658</v>
      </c>
      <c r="B1377" t="str">
        <f t="shared" si="42"/>
        <v>min03-P22</v>
      </c>
      <c r="C1377" t="str">
        <f t="shared" si="43"/>
        <v>min03-P22-R7_BACET GROUP S.A.S.</v>
      </c>
      <c r="D1377" s="27" t="s">
        <v>3612</v>
      </c>
      <c r="E1377" t="s">
        <v>4166</v>
      </c>
      <c r="F1377" t="s">
        <v>190</v>
      </c>
      <c r="G1377" s="58">
        <v>383852.25</v>
      </c>
      <c r="H1377" s="114">
        <v>1</v>
      </c>
      <c r="I1377">
        <v>5001</v>
      </c>
      <c r="J1377">
        <v>999999</v>
      </c>
      <c r="K1377" t="s">
        <v>3117</v>
      </c>
      <c r="L1377" t="s">
        <v>3112</v>
      </c>
      <c r="M1377" t="s">
        <v>4247</v>
      </c>
    </row>
    <row r="1378" spans="1:13">
      <c r="A1378" t="s">
        <v>5659</v>
      </c>
      <c r="B1378" t="str">
        <f t="shared" si="42"/>
        <v>min03-P22</v>
      </c>
      <c r="C1378" t="str">
        <f t="shared" si="43"/>
        <v>min03-P22-R7_UNIÓN TEMPORAL OP-INTENDENCIA</v>
      </c>
      <c r="D1378" s="27" t="s">
        <v>3612</v>
      </c>
      <c r="E1378" t="s">
        <v>4172</v>
      </c>
      <c r="F1378" t="s">
        <v>190</v>
      </c>
      <c r="G1378" s="58">
        <v>336712.5</v>
      </c>
      <c r="H1378" s="114">
        <v>1</v>
      </c>
      <c r="I1378">
        <v>1</v>
      </c>
      <c r="J1378">
        <v>5000</v>
      </c>
      <c r="K1378" t="s">
        <v>3117</v>
      </c>
      <c r="L1378" t="s">
        <v>3112</v>
      </c>
      <c r="M1378" t="s">
        <v>4247</v>
      </c>
    </row>
    <row r="1379" spans="1:13">
      <c r="A1379" t="s">
        <v>5660</v>
      </c>
      <c r="B1379" t="str">
        <f t="shared" si="42"/>
        <v>min03-P22</v>
      </c>
      <c r="C1379" t="str">
        <f t="shared" si="43"/>
        <v>min03-P22-R7_UNIÓN TEMPORAL OP-INTENDENCIA</v>
      </c>
      <c r="D1379" s="27" t="s">
        <v>3612</v>
      </c>
      <c r="E1379" t="s">
        <v>4172</v>
      </c>
      <c r="F1379" t="s">
        <v>190</v>
      </c>
      <c r="G1379" s="58">
        <v>323244</v>
      </c>
      <c r="H1379" s="114">
        <v>1</v>
      </c>
      <c r="I1379">
        <v>5001</v>
      </c>
      <c r="J1379">
        <v>999999</v>
      </c>
      <c r="K1379" t="s">
        <v>3117</v>
      </c>
      <c r="L1379" t="s">
        <v>3112</v>
      </c>
      <c r="M1379" t="s">
        <v>4247</v>
      </c>
    </row>
    <row r="1380" spans="1:13">
      <c r="A1380" t="s">
        <v>5661</v>
      </c>
      <c r="B1380" t="str">
        <f t="shared" si="42"/>
        <v>min03-P22</v>
      </c>
      <c r="C1380" t="str">
        <f t="shared" si="43"/>
        <v>min03-P22-R7_INDUCON SAS</v>
      </c>
      <c r="D1380" s="27" t="s">
        <v>3612</v>
      </c>
      <c r="E1380" t="s">
        <v>4188</v>
      </c>
      <c r="F1380" t="s">
        <v>190</v>
      </c>
      <c r="G1380" s="58">
        <v>378990.12150000001</v>
      </c>
      <c r="H1380" s="114">
        <v>1</v>
      </c>
      <c r="I1380">
        <v>1</v>
      </c>
      <c r="J1380">
        <v>5000</v>
      </c>
      <c r="K1380" t="s">
        <v>3117</v>
      </c>
      <c r="L1380" t="s">
        <v>3112</v>
      </c>
      <c r="M1380" t="s">
        <v>4247</v>
      </c>
    </row>
    <row r="1381" spans="1:13">
      <c r="A1381" t="s">
        <v>5662</v>
      </c>
      <c r="B1381" t="str">
        <f t="shared" si="42"/>
        <v>min03-P22</v>
      </c>
      <c r="C1381" t="str">
        <f t="shared" si="43"/>
        <v>min03-P22-R7_INDUCON SAS</v>
      </c>
      <c r="D1381" s="27" t="s">
        <v>3612</v>
      </c>
      <c r="E1381" t="s">
        <v>4188</v>
      </c>
      <c r="F1381" t="s">
        <v>190</v>
      </c>
      <c r="G1381" s="58">
        <v>377926.11</v>
      </c>
      <c r="H1381" s="114">
        <v>1</v>
      </c>
      <c r="I1381">
        <v>5001</v>
      </c>
      <c r="J1381">
        <v>999999</v>
      </c>
      <c r="K1381" t="s">
        <v>3117</v>
      </c>
      <c r="L1381" t="s">
        <v>3112</v>
      </c>
      <c r="M1381" t="s">
        <v>4247</v>
      </c>
    </row>
    <row r="1382" spans="1:13">
      <c r="A1382" t="s">
        <v>5663</v>
      </c>
      <c r="B1382" t="str">
        <f t="shared" si="42"/>
        <v>min03-P22</v>
      </c>
      <c r="C1382" t="str">
        <f t="shared" si="43"/>
        <v>min03-P22-R7_UTPRESENTE TEXTIL 2024</v>
      </c>
      <c r="D1382" s="27" t="s">
        <v>3612</v>
      </c>
      <c r="E1382" t="s">
        <v>4193</v>
      </c>
      <c r="F1382" t="s">
        <v>190</v>
      </c>
      <c r="G1382" s="58">
        <v>525271.5</v>
      </c>
      <c r="H1382" s="114">
        <v>1</v>
      </c>
      <c r="I1382">
        <v>1</v>
      </c>
      <c r="J1382">
        <v>5000</v>
      </c>
      <c r="K1382" t="s">
        <v>3117</v>
      </c>
      <c r="L1382" t="s">
        <v>3112</v>
      </c>
      <c r="M1382" t="s">
        <v>4247</v>
      </c>
    </row>
    <row r="1383" spans="1:13">
      <c r="A1383" t="s">
        <v>5664</v>
      </c>
      <c r="B1383" t="str">
        <f t="shared" si="42"/>
        <v>min03-P22</v>
      </c>
      <c r="C1383" t="str">
        <f t="shared" si="43"/>
        <v>min03-P22-R7_UTPRESENTE TEXTIL 2024</v>
      </c>
      <c r="D1383" s="27" t="s">
        <v>3612</v>
      </c>
      <c r="E1383" t="s">
        <v>4193</v>
      </c>
      <c r="F1383" t="s">
        <v>190</v>
      </c>
      <c r="G1383" s="58">
        <v>518537.25</v>
      </c>
      <c r="H1383" s="114">
        <v>1</v>
      </c>
      <c r="I1383">
        <v>5001</v>
      </c>
      <c r="J1383">
        <v>999999</v>
      </c>
      <c r="K1383" t="s">
        <v>3117</v>
      </c>
      <c r="L1383" t="s">
        <v>3112</v>
      </c>
      <c r="M1383" t="s">
        <v>4247</v>
      </c>
    </row>
    <row r="1384" spans="1:13">
      <c r="A1384" t="s">
        <v>5665</v>
      </c>
      <c r="B1384" t="str">
        <f t="shared" si="42"/>
        <v>min03-P22</v>
      </c>
      <c r="C1384" t="str">
        <f t="shared" si="43"/>
        <v>min03-P22-R7_BOSTONIA SAS</v>
      </c>
      <c r="D1384" s="27" t="s">
        <v>3612</v>
      </c>
      <c r="E1384" t="s">
        <v>3093</v>
      </c>
      <c r="F1384" t="s">
        <v>190</v>
      </c>
      <c r="G1384" s="58">
        <v>808110</v>
      </c>
      <c r="H1384" s="114">
        <v>1</v>
      </c>
      <c r="I1384">
        <v>1</v>
      </c>
      <c r="J1384">
        <v>5000</v>
      </c>
      <c r="K1384" t="s">
        <v>3117</v>
      </c>
      <c r="L1384" t="s">
        <v>3112</v>
      </c>
      <c r="M1384" t="s">
        <v>4247</v>
      </c>
    </row>
    <row r="1385" spans="1:13">
      <c r="A1385" t="s">
        <v>5666</v>
      </c>
      <c r="B1385" t="str">
        <f t="shared" si="42"/>
        <v>min03-P22</v>
      </c>
      <c r="C1385" t="str">
        <f t="shared" si="43"/>
        <v>min03-P22-R7_BOSTONIA SAS</v>
      </c>
      <c r="D1385" s="27" t="s">
        <v>3612</v>
      </c>
      <c r="E1385" t="s">
        <v>3093</v>
      </c>
      <c r="F1385" t="s">
        <v>190</v>
      </c>
      <c r="G1385" s="58">
        <v>783866.7</v>
      </c>
      <c r="H1385" s="114">
        <v>1</v>
      </c>
      <c r="I1385">
        <v>5001</v>
      </c>
      <c r="J1385">
        <v>999999</v>
      </c>
      <c r="K1385" t="s">
        <v>3117</v>
      </c>
      <c r="L1385" t="s">
        <v>3112</v>
      </c>
      <c r="M1385" t="s">
        <v>4247</v>
      </c>
    </row>
    <row r="1386" spans="1:13">
      <c r="A1386" t="s">
        <v>5667</v>
      </c>
      <c r="B1386" t="str">
        <f t="shared" si="42"/>
        <v>min03-P22</v>
      </c>
      <c r="C1386" t="str">
        <f t="shared" si="43"/>
        <v>min03-P22-R7_UNIÓN TEMPORAL TACTICAL DEFENSE</v>
      </c>
      <c r="D1386" s="27" t="s">
        <v>3612</v>
      </c>
      <c r="E1386" t="s">
        <v>4171</v>
      </c>
      <c r="F1386" t="s">
        <v>190</v>
      </c>
      <c r="G1386" s="58">
        <v>244183.905</v>
      </c>
      <c r="H1386" s="114">
        <v>1</v>
      </c>
      <c r="I1386">
        <v>1</v>
      </c>
      <c r="J1386">
        <v>5000</v>
      </c>
      <c r="K1386" t="s">
        <v>3117</v>
      </c>
      <c r="L1386" t="s">
        <v>3112</v>
      </c>
      <c r="M1386" t="s">
        <v>4247</v>
      </c>
    </row>
    <row r="1387" spans="1:13">
      <c r="A1387" t="s">
        <v>5668</v>
      </c>
      <c r="B1387" t="str">
        <f t="shared" si="42"/>
        <v>min03-P22</v>
      </c>
      <c r="C1387" t="str">
        <f t="shared" si="43"/>
        <v>min03-P22-R7_UNIÓN TEMPORAL TACTICAL DEFENSE</v>
      </c>
      <c r="D1387" s="27" t="s">
        <v>3612</v>
      </c>
      <c r="E1387" t="s">
        <v>4171</v>
      </c>
      <c r="F1387" t="s">
        <v>190</v>
      </c>
      <c r="G1387" s="58">
        <v>237584.34</v>
      </c>
      <c r="H1387" s="114">
        <v>1</v>
      </c>
      <c r="I1387">
        <v>5001</v>
      </c>
      <c r="J1387">
        <v>999999</v>
      </c>
      <c r="K1387" t="s">
        <v>3117</v>
      </c>
      <c r="L1387" t="s">
        <v>3112</v>
      </c>
      <c r="M1387" t="s">
        <v>4247</v>
      </c>
    </row>
    <row r="1388" spans="1:13">
      <c r="A1388" t="s">
        <v>5669</v>
      </c>
      <c r="B1388" t="str">
        <f t="shared" si="42"/>
        <v>min03-P22</v>
      </c>
      <c r="C1388" t="str">
        <f t="shared" si="43"/>
        <v>min03-P22-R7_UT SOLUCIONES ANC</v>
      </c>
      <c r="D1388" s="27" t="s">
        <v>3612</v>
      </c>
      <c r="E1388" t="s">
        <v>3091</v>
      </c>
      <c r="F1388" t="s">
        <v>190</v>
      </c>
      <c r="G1388" s="58">
        <v>430992</v>
      </c>
      <c r="H1388" s="114">
        <v>1</v>
      </c>
      <c r="I1388">
        <v>1</v>
      </c>
      <c r="J1388">
        <v>5000</v>
      </c>
      <c r="K1388" t="s">
        <v>3117</v>
      </c>
      <c r="L1388" t="s">
        <v>3112</v>
      </c>
      <c r="M1388" t="s">
        <v>4247</v>
      </c>
    </row>
    <row r="1389" spans="1:13">
      <c r="A1389" t="s">
        <v>5670</v>
      </c>
      <c r="B1389" t="str">
        <f t="shared" si="42"/>
        <v>min03-P22</v>
      </c>
      <c r="C1389" t="str">
        <f t="shared" si="43"/>
        <v>min03-P22-R7_UT SOLUCIONES ANC</v>
      </c>
      <c r="D1389" s="27" t="s">
        <v>3612</v>
      </c>
      <c r="E1389" t="s">
        <v>3091</v>
      </c>
      <c r="F1389" t="s">
        <v>190</v>
      </c>
      <c r="G1389" s="58">
        <v>429645.15</v>
      </c>
      <c r="H1389" s="114">
        <v>1</v>
      </c>
      <c r="I1389">
        <v>5001</v>
      </c>
      <c r="J1389">
        <v>999999</v>
      </c>
      <c r="K1389" t="s">
        <v>3117</v>
      </c>
      <c r="L1389" t="s">
        <v>3112</v>
      </c>
      <c r="M1389" t="s">
        <v>4247</v>
      </c>
    </row>
    <row r="1390" spans="1:13">
      <c r="A1390" t="s">
        <v>5671</v>
      </c>
      <c r="B1390" t="str">
        <f t="shared" si="42"/>
        <v>min03-P22</v>
      </c>
      <c r="C1390" t="str">
        <f t="shared" si="43"/>
        <v>min03-P22-R7_MILFORT SAS</v>
      </c>
      <c r="D1390" s="27" t="s">
        <v>3612</v>
      </c>
      <c r="E1390" t="s">
        <v>4181</v>
      </c>
      <c r="F1390" t="s">
        <v>190</v>
      </c>
      <c r="G1390" s="58">
        <v>417523.5</v>
      </c>
      <c r="H1390" s="114">
        <v>1</v>
      </c>
      <c r="I1390">
        <v>1</v>
      </c>
      <c r="J1390">
        <v>5000</v>
      </c>
      <c r="K1390" t="s">
        <v>3117</v>
      </c>
      <c r="L1390" t="s">
        <v>3112</v>
      </c>
      <c r="M1390" t="s">
        <v>4247</v>
      </c>
    </row>
    <row r="1391" spans="1:13">
      <c r="A1391" t="s">
        <v>5672</v>
      </c>
      <c r="B1391" t="str">
        <f t="shared" si="42"/>
        <v>min03-P22</v>
      </c>
      <c r="C1391" t="str">
        <f t="shared" si="43"/>
        <v>min03-P22-R7_MILFORT SAS</v>
      </c>
      <c r="D1391" s="27" t="s">
        <v>3612</v>
      </c>
      <c r="E1391" t="s">
        <v>4181</v>
      </c>
      <c r="F1391" t="s">
        <v>190</v>
      </c>
      <c r="G1391" s="58">
        <v>402708.15</v>
      </c>
      <c r="H1391" s="114">
        <v>1</v>
      </c>
      <c r="I1391">
        <v>5001</v>
      </c>
      <c r="J1391">
        <v>999999</v>
      </c>
      <c r="K1391" t="s">
        <v>3117</v>
      </c>
      <c r="L1391" t="s">
        <v>3112</v>
      </c>
      <c r="M1391" t="s">
        <v>4247</v>
      </c>
    </row>
    <row r="1392" spans="1:13">
      <c r="A1392" t="s">
        <v>5673</v>
      </c>
      <c r="B1392" t="str">
        <f t="shared" si="42"/>
        <v>min03-P22</v>
      </c>
      <c r="C1392" t="str">
        <f t="shared" si="43"/>
        <v>min03-P22-R7_UT ALTEX+</v>
      </c>
      <c r="D1392" s="27" t="s">
        <v>3612</v>
      </c>
      <c r="E1392" t="s">
        <v>3094</v>
      </c>
      <c r="F1392" t="s">
        <v>190</v>
      </c>
      <c r="G1392" s="58">
        <v>740767.5</v>
      </c>
      <c r="H1392" s="114">
        <v>1</v>
      </c>
      <c r="I1392">
        <v>1</v>
      </c>
      <c r="J1392">
        <v>5000</v>
      </c>
      <c r="K1392" t="s">
        <v>3117</v>
      </c>
      <c r="L1392" t="s">
        <v>3112</v>
      </c>
      <c r="M1392" t="s">
        <v>4247</v>
      </c>
    </row>
    <row r="1393" spans="1:13">
      <c r="A1393" t="s">
        <v>5674</v>
      </c>
      <c r="B1393" t="str">
        <f t="shared" si="42"/>
        <v>min03-P22</v>
      </c>
      <c r="C1393" t="str">
        <f t="shared" si="43"/>
        <v>min03-P22-R7_UT ALTEX+</v>
      </c>
      <c r="D1393" s="27" t="s">
        <v>3612</v>
      </c>
      <c r="E1393" t="s">
        <v>3094</v>
      </c>
      <c r="F1393" t="s">
        <v>190</v>
      </c>
      <c r="G1393" s="58">
        <v>734033.25</v>
      </c>
      <c r="H1393" s="114">
        <v>1</v>
      </c>
      <c r="I1393">
        <v>5001</v>
      </c>
      <c r="J1393">
        <v>999999</v>
      </c>
      <c r="K1393" t="s">
        <v>3117</v>
      </c>
      <c r="L1393" t="s">
        <v>3112</v>
      </c>
      <c r="M1393" t="s">
        <v>4247</v>
      </c>
    </row>
    <row r="1394" spans="1:13">
      <c r="A1394" t="s">
        <v>5675</v>
      </c>
      <c r="B1394" t="str">
        <f t="shared" si="42"/>
        <v>min03-P22</v>
      </c>
      <c r="C1394" t="str">
        <f t="shared" si="43"/>
        <v>min03-P22-R7_MANUFACTURAS CAPITEX SAS</v>
      </c>
      <c r="D1394" s="27" t="s">
        <v>3612</v>
      </c>
      <c r="E1394" t="s">
        <v>4176</v>
      </c>
      <c r="F1394" t="s">
        <v>190</v>
      </c>
      <c r="G1394" s="58">
        <v>404055</v>
      </c>
      <c r="H1394" s="114">
        <v>1</v>
      </c>
      <c r="I1394">
        <v>1</v>
      </c>
      <c r="J1394">
        <v>5000</v>
      </c>
      <c r="K1394" t="s">
        <v>3117</v>
      </c>
      <c r="L1394" t="s">
        <v>3112</v>
      </c>
      <c r="M1394" t="s">
        <v>4247</v>
      </c>
    </row>
    <row r="1395" spans="1:13">
      <c r="A1395" t="s">
        <v>5676</v>
      </c>
      <c r="B1395" t="str">
        <f t="shared" si="42"/>
        <v>min03-P22</v>
      </c>
      <c r="C1395" t="str">
        <f t="shared" si="43"/>
        <v>min03-P22-R7_MANUFACTURAS CAPITEX SAS</v>
      </c>
      <c r="D1395" s="27" t="s">
        <v>3612</v>
      </c>
      <c r="E1395" t="s">
        <v>4176</v>
      </c>
      <c r="F1395" t="s">
        <v>190</v>
      </c>
      <c r="G1395" s="58">
        <v>401361.3</v>
      </c>
      <c r="H1395" s="114">
        <v>1</v>
      </c>
      <c r="I1395">
        <v>5001</v>
      </c>
      <c r="J1395">
        <v>999999</v>
      </c>
      <c r="K1395" t="s">
        <v>3117</v>
      </c>
      <c r="L1395" t="s">
        <v>3112</v>
      </c>
      <c r="M1395" t="s">
        <v>4247</v>
      </c>
    </row>
    <row r="1396" spans="1:13">
      <c r="A1396" t="s">
        <v>5677</v>
      </c>
      <c r="B1396" t="str">
        <f t="shared" si="42"/>
        <v>min03-P22</v>
      </c>
      <c r="C1396" t="str">
        <f t="shared" si="43"/>
        <v>min03-P22-R7_INDUSTRIAS SALGARI S.A.S</v>
      </c>
      <c r="D1396" s="27" t="s">
        <v>3612</v>
      </c>
      <c r="E1396" t="s">
        <v>3098</v>
      </c>
      <c r="F1396" t="s">
        <v>190</v>
      </c>
      <c r="G1396" s="58">
        <v>367690.05</v>
      </c>
      <c r="H1396" s="114">
        <v>1</v>
      </c>
      <c r="I1396">
        <v>1</v>
      </c>
      <c r="J1396">
        <v>5000</v>
      </c>
      <c r="K1396" t="s">
        <v>3117</v>
      </c>
      <c r="L1396" t="s">
        <v>3112</v>
      </c>
      <c r="M1396" t="s">
        <v>4247</v>
      </c>
    </row>
    <row r="1397" spans="1:13">
      <c r="A1397" t="s">
        <v>5678</v>
      </c>
      <c r="B1397" t="str">
        <f t="shared" si="42"/>
        <v>min03-P22</v>
      </c>
      <c r="C1397" t="str">
        <f t="shared" si="43"/>
        <v>min03-P22-R7_INDUSTRIAS SALGARI S.A.S</v>
      </c>
      <c r="D1397" s="27" t="s">
        <v>3612</v>
      </c>
      <c r="E1397" t="s">
        <v>3098</v>
      </c>
      <c r="F1397" t="s">
        <v>190</v>
      </c>
      <c r="G1397" s="58">
        <v>353548.125</v>
      </c>
      <c r="H1397" s="114">
        <v>1</v>
      </c>
      <c r="I1397">
        <v>5001</v>
      </c>
      <c r="J1397">
        <v>999999</v>
      </c>
      <c r="K1397" t="s">
        <v>3117</v>
      </c>
      <c r="L1397" t="s">
        <v>3112</v>
      </c>
      <c r="M1397" t="s">
        <v>4247</v>
      </c>
    </row>
    <row r="1398" spans="1:13">
      <c r="A1398" t="s">
        <v>5679</v>
      </c>
      <c r="B1398" t="str">
        <f t="shared" si="42"/>
        <v>min03-P22</v>
      </c>
      <c r="C1398" t="str">
        <f t="shared" si="43"/>
        <v>min03-P22-R7_INVERSIONES SARHEM DE COLOMBIA S.A.S.</v>
      </c>
      <c r="D1398" s="27" t="s">
        <v>3612</v>
      </c>
      <c r="E1398" t="s">
        <v>4168</v>
      </c>
      <c r="F1398" t="s">
        <v>190</v>
      </c>
      <c r="G1398" s="58">
        <v>398667.6</v>
      </c>
      <c r="H1398" s="114">
        <v>1</v>
      </c>
      <c r="I1398">
        <v>1</v>
      </c>
      <c r="J1398">
        <v>5000</v>
      </c>
      <c r="K1398" t="s">
        <v>3117</v>
      </c>
      <c r="L1398" t="s">
        <v>3112</v>
      </c>
      <c r="M1398" t="s">
        <v>4247</v>
      </c>
    </row>
    <row r="1399" spans="1:13">
      <c r="A1399" t="s">
        <v>5680</v>
      </c>
      <c r="B1399" t="str">
        <f t="shared" si="42"/>
        <v>min03-P22</v>
      </c>
      <c r="C1399" t="str">
        <f t="shared" si="43"/>
        <v>min03-P22-R7_INVERSIONES SARHEM DE COLOMBIA S.A.S.</v>
      </c>
      <c r="D1399" s="27" t="s">
        <v>3612</v>
      </c>
      <c r="E1399" t="s">
        <v>4168</v>
      </c>
      <c r="F1399" t="s">
        <v>190</v>
      </c>
      <c r="G1399" s="58">
        <v>395973.9</v>
      </c>
      <c r="H1399" s="114">
        <v>1</v>
      </c>
      <c r="I1399">
        <v>5001</v>
      </c>
      <c r="J1399">
        <v>999999</v>
      </c>
      <c r="K1399" t="s">
        <v>3117</v>
      </c>
      <c r="L1399" t="s">
        <v>3112</v>
      </c>
      <c r="M1399" t="s">
        <v>4247</v>
      </c>
    </row>
    <row r="1400" spans="1:13">
      <c r="A1400" t="s">
        <v>5681</v>
      </c>
      <c r="B1400" t="str">
        <f t="shared" si="42"/>
        <v>min03-P22</v>
      </c>
      <c r="C1400" t="str">
        <f t="shared" si="43"/>
        <v>min03-P22-R7_REPRESENTACIONES CS SAS</v>
      </c>
      <c r="D1400" s="27" t="s">
        <v>3612</v>
      </c>
      <c r="E1400" t="s">
        <v>3095</v>
      </c>
      <c r="F1400" t="s">
        <v>190</v>
      </c>
      <c r="G1400" s="58">
        <v>312469.2</v>
      </c>
      <c r="H1400" s="114">
        <v>1</v>
      </c>
      <c r="I1400">
        <v>1</v>
      </c>
      <c r="J1400">
        <v>5000</v>
      </c>
      <c r="K1400" t="s">
        <v>3117</v>
      </c>
      <c r="L1400" t="s">
        <v>3112</v>
      </c>
      <c r="M1400" t="s">
        <v>4247</v>
      </c>
    </row>
    <row r="1401" spans="1:13">
      <c r="A1401" t="s">
        <v>5682</v>
      </c>
      <c r="B1401" t="str">
        <f t="shared" si="42"/>
        <v>min03-P22</v>
      </c>
      <c r="C1401" t="str">
        <f t="shared" si="43"/>
        <v>min03-P22-R7_REPRESENTACIONES CS SAS</v>
      </c>
      <c r="D1401" s="27" t="s">
        <v>3612</v>
      </c>
      <c r="E1401" t="s">
        <v>3095</v>
      </c>
      <c r="F1401" t="s">
        <v>190</v>
      </c>
      <c r="G1401" s="58">
        <v>288225.90000000002</v>
      </c>
      <c r="H1401" s="114">
        <v>1</v>
      </c>
      <c r="I1401">
        <v>5001</v>
      </c>
      <c r="J1401">
        <v>999999</v>
      </c>
      <c r="K1401" t="s">
        <v>3117</v>
      </c>
      <c r="L1401" t="s">
        <v>3112</v>
      </c>
      <c r="M1401" t="s">
        <v>4247</v>
      </c>
    </row>
    <row r="1402" spans="1:13">
      <c r="A1402" t="s">
        <v>5683</v>
      </c>
      <c r="B1402" t="str">
        <f t="shared" si="42"/>
        <v>min03-P22</v>
      </c>
      <c r="C1402" t="str">
        <f t="shared" si="43"/>
        <v>min03-P22-R7_CONSORCIO ACUERDO MARCO MTH – II</v>
      </c>
      <c r="D1402" s="27" t="s">
        <v>3612</v>
      </c>
      <c r="E1402" t="s">
        <v>4197</v>
      </c>
      <c r="F1402" t="s">
        <v>190</v>
      </c>
      <c r="G1402" s="58">
        <v>410789.25</v>
      </c>
      <c r="H1402" s="114">
        <v>1</v>
      </c>
      <c r="I1402">
        <v>1</v>
      </c>
      <c r="J1402">
        <v>5000</v>
      </c>
      <c r="K1402" t="s">
        <v>3117</v>
      </c>
      <c r="L1402" t="s">
        <v>3112</v>
      </c>
      <c r="M1402" t="s">
        <v>4247</v>
      </c>
    </row>
    <row r="1403" spans="1:13">
      <c r="A1403" t="s">
        <v>5684</v>
      </c>
      <c r="B1403" t="str">
        <f t="shared" si="42"/>
        <v>min03-P22</v>
      </c>
      <c r="C1403" t="str">
        <f t="shared" si="43"/>
        <v>min03-P22-R7_CONSORCIO ACUERDO MARCO MTH – II</v>
      </c>
      <c r="D1403" s="27" t="s">
        <v>3612</v>
      </c>
      <c r="E1403" t="s">
        <v>4197</v>
      </c>
      <c r="F1403" t="s">
        <v>190</v>
      </c>
      <c r="G1403" s="58">
        <v>404055</v>
      </c>
      <c r="H1403" s="114">
        <v>1</v>
      </c>
      <c r="I1403">
        <v>5001</v>
      </c>
      <c r="J1403">
        <v>999999</v>
      </c>
      <c r="K1403" t="s">
        <v>3117</v>
      </c>
      <c r="L1403" t="s">
        <v>3112</v>
      </c>
      <c r="M1403" t="s">
        <v>4247</v>
      </c>
    </row>
    <row r="1404" spans="1:13">
      <c r="A1404" t="s">
        <v>5685</v>
      </c>
      <c r="B1404" t="str">
        <f t="shared" si="42"/>
        <v>min03-P72</v>
      </c>
      <c r="C1404" t="str">
        <f t="shared" si="43"/>
        <v>min03-P72-R4_UT DOTACIONES E INTENDENCIA JP 2024</v>
      </c>
      <c r="D1404" s="27" t="s">
        <v>3613</v>
      </c>
      <c r="E1404" t="s">
        <v>3096</v>
      </c>
      <c r="F1404" t="s">
        <v>190</v>
      </c>
      <c r="G1404" s="58">
        <v>493146.4338</v>
      </c>
      <c r="H1404" s="114">
        <v>1</v>
      </c>
      <c r="I1404">
        <v>1</v>
      </c>
      <c r="J1404">
        <v>3000</v>
      </c>
      <c r="K1404" t="s">
        <v>3117</v>
      </c>
      <c r="L1404" t="s">
        <v>3113</v>
      </c>
      <c r="M1404" t="s">
        <v>4248</v>
      </c>
    </row>
    <row r="1405" spans="1:13">
      <c r="A1405" t="s">
        <v>5686</v>
      </c>
      <c r="B1405" t="str">
        <f t="shared" si="42"/>
        <v>min03-P72</v>
      </c>
      <c r="C1405" t="str">
        <f t="shared" si="43"/>
        <v>min03-P72-R4_UT DOTACIONES E INTENDENCIA JP 2024</v>
      </c>
      <c r="D1405" s="27" t="s">
        <v>3613</v>
      </c>
      <c r="E1405" t="s">
        <v>3096</v>
      </c>
      <c r="F1405" t="s">
        <v>190</v>
      </c>
      <c r="G1405" s="58">
        <v>485749.53360000002</v>
      </c>
      <c r="H1405" s="114">
        <v>1</v>
      </c>
      <c r="I1405">
        <v>3001</v>
      </c>
      <c r="J1405">
        <v>10000</v>
      </c>
      <c r="K1405" t="s">
        <v>3117</v>
      </c>
      <c r="L1405" t="s">
        <v>3113</v>
      </c>
      <c r="M1405" t="s">
        <v>4248</v>
      </c>
    </row>
    <row r="1406" spans="1:13">
      <c r="A1406" t="s">
        <v>5687</v>
      </c>
      <c r="B1406" t="str">
        <f t="shared" si="42"/>
        <v>min03-P72</v>
      </c>
      <c r="C1406" t="str">
        <f t="shared" si="43"/>
        <v>min03-P72-R4_UT DOTACIONES E INTENDENCIA JP 2024</v>
      </c>
      <c r="D1406" s="27" t="s">
        <v>3613</v>
      </c>
      <c r="E1406" t="s">
        <v>3096</v>
      </c>
      <c r="F1406" t="s">
        <v>190</v>
      </c>
      <c r="G1406" s="58">
        <v>478352.63340000005</v>
      </c>
      <c r="H1406" s="114">
        <v>1</v>
      </c>
      <c r="I1406">
        <v>10001</v>
      </c>
      <c r="J1406">
        <v>999999</v>
      </c>
      <c r="K1406" t="s">
        <v>3117</v>
      </c>
      <c r="L1406" t="s">
        <v>3113</v>
      </c>
      <c r="M1406" t="s">
        <v>4248</v>
      </c>
    </row>
    <row r="1407" spans="1:13">
      <c r="A1407" t="s">
        <v>5688</v>
      </c>
      <c r="B1407" t="str">
        <f t="shared" si="42"/>
        <v>min03-P72</v>
      </c>
      <c r="C1407" t="str">
        <f t="shared" si="43"/>
        <v>min03-P72-R6_YUBARTA S.A.S.</v>
      </c>
      <c r="D1407" s="27" t="s">
        <v>3614</v>
      </c>
      <c r="E1407" t="s">
        <v>4162</v>
      </c>
      <c r="F1407" t="s">
        <v>190</v>
      </c>
      <c r="G1407" s="58">
        <v>794641.5</v>
      </c>
      <c r="H1407" s="114">
        <v>1</v>
      </c>
      <c r="I1407">
        <v>1</v>
      </c>
      <c r="J1407">
        <v>3000</v>
      </c>
      <c r="K1407" t="s">
        <v>3117</v>
      </c>
      <c r="L1407" t="s">
        <v>3111</v>
      </c>
      <c r="M1407" t="s">
        <v>4248</v>
      </c>
    </row>
    <row r="1408" spans="1:13">
      <c r="A1408" t="s">
        <v>5689</v>
      </c>
      <c r="B1408" t="str">
        <f t="shared" si="42"/>
        <v>min03-P72</v>
      </c>
      <c r="C1408" t="str">
        <f t="shared" si="43"/>
        <v>min03-P72-R6_YUBARTA S.A.S.</v>
      </c>
      <c r="D1408" s="27" t="s">
        <v>3614</v>
      </c>
      <c r="E1408" t="s">
        <v>4162</v>
      </c>
      <c r="F1408" t="s">
        <v>190</v>
      </c>
      <c r="G1408" s="58">
        <v>779826.15</v>
      </c>
      <c r="H1408" s="114">
        <v>1</v>
      </c>
      <c r="I1408">
        <v>3001</v>
      </c>
      <c r="J1408">
        <v>10000</v>
      </c>
      <c r="K1408" t="s">
        <v>3117</v>
      </c>
      <c r="L1408" t="s">
        <v>3111</v>
      </c>
      <c r="M1408" t="s">
        <v>4248</v>
      </c>
    </row>
    <row r="1409" spans="1:13">
      <c r="A1409" t="s">
        <v>5690</v>
      </c>
      <c r="B1409" t="str">
        <f t="shared" si="42"/>
        <v>min03-P72</v>
      </c>
      <c r="C1409" t="str">
        <f t="shared" si="43"/>
        <v>min03-P72-R6_YUBARTA S.A.S.</v>
      </c>
      <c r="D1409" s="27" t="s">
        <v>3614</v>
      </c>
      <c r="E1409" t="s">
        <v>4162</v>
      </c>
      <c r="F1409" t="s">
        <v>190</v>
      </c>
      <c r="G1409" s="58">
        <v>765010.8</v>
      </c>
      <c r="H1409" s="114">
        <v>1</v>
      </c>
      <c r="I1409">
        <v>10001</v>
      </c>
      <c r="J1409">
        <v>999999</v>
      </c>
      <c r="K1409" t="s">
        <v>3117</v>
      </c>
      <c r="L1409" t="s">
        <v>3111</v>
      </c>
      <c r="M1409" t="s">
        <v>4248</v>
      </c>
    </row>
    <row r="1410" spans="1:13">
      <c r="A1410" t="s">
        <v>5691</v>
      </c>
      <c r="B1410" t="str">
        <f t="shared" si="42"/>
        <v>min03-P72</v>
      </c>
      <c r="C1410" t="str">
        <f t="shared" si="43"/>
        <v>min03-P72-R6_BAZAR LA MONEDA SAS</v>
      </c>
      <c r="D1410" s="27" t="s">
        <v>3614</v>
      </c>
      <c r="E1410" t="s">
        <v>1850</v>
      </c>
      <c r="F1410" t="s">
        <v>190</v>
      </c>
      <c r="G1410" s="58">
        <v>915858</v>
      </c>
      <c r="H1410" s="114">
        <v>1</v>
      </c>
      <c r="I1410">
        <v>1</v>
      </c>
      <c r="J1410">
        <v>3000</v>
      </c>
      <c r="K1410" t="s">
        <v>3117</v>
      </c>
      <c r="L1410" t="s">
        <v>3111</v>
      </c>
      <c r="M1410" t="s">
        <v>4248</v>
      </c>
    </row>
    <row r="1411" spans="1:13">
      <c r="A1411" t="s">
        <v>5692</v>
      </c>
      <c r="B1411" t="str">
        <f t="shared" ref="B1411:B1474" si="44">+LEFT(D1411,LEN(D1411)-3)</f>
        <v>min03-P72</v>
      </c>
      <c r="C1411" t="str">
        <f t="shared" ref="C1411:C1474" si="45">+D1411&amp;"_"&amp;E1411</f>
        <v>min03-P72-R6_BAZAR LA MONEDA SAS</v>
      </c>
      <c r="D1411" s="27" t="s">
        <v>3614</v>
      </c>
      <c r="E1411" t="s">
        <v>1850</v>
      </c>
      <c r="F1411" t="s">
        <v>190</v>
      </c>
      <c r="G1411" s="58">
        <v>914511.15</v>
      </c>
      <c r="H1411" s="114">
        <v>1</v>
      </c>
      <c r="I1411">
        <v>3001</v>
      </c>
      <c r="J1411">
        <v>10000</v>
      </c>
      <c r="K1411" t="s">
        <v>3117</v>
      </c>
      <c r="L1411" t="s">
        <v>3111</v>
      </c>
      <c r="M1411" t="s">
        <v>4248</v>
      </c>
    </row>
    <row r="1412" spans="1:13">
      <c r="A1412" t="s">
        <v>5693</v>
      </c>
      <c r="B1412" t="str">
        <f t="shared" si="44"/>
        <v>min03-P72</v>
      </c>
      <c r="C1412" t="str">
        <f t="shared" si="45"/>
        <v>min03-P72-R6_BAZAR LA MONEDA SAS</v>
      </c>
      <c r="D1412" s="27" t="s">
        <v>3614</v>
      </c>
      <c r="E1412" t="s">
        <v>1850</v>
      </c>
      <c r="F1412" t="s">
        <v>190</v>
      </c>
      <c r="G1412" s="58">
        <v>913837.72499999998</v>
      </c>
      <c r="H1412" s="114">
        <v>1</v>
      </c>
      <c r="I1412">
        <v>10001</v>
      </c>
      <c r="J1412">
        <v>999999</v>
      </c>
      <c r="K1412" t="s">
        <v>3117</v>
      </c>
      <c r="L1412" t="s">
        <v>3111</v>
      </c>
      <c r="M1412" t="s">
        <v>4248</v>
      </c>
    </row>
    <row r="1413" spans="1:13">
      <c r="A1413" t="s">
        <v>5694</v>
      </c>
      <c r="B1413" t="str">
        <f t="shared" si="44"/>
        <v>min03-P72</v>
      </c>
      <c r="C1413" t="str">
        <f t="shared" si="45"/>
        <v>min03-P72-R6_UT DOTACIONES E INTENDENCIA JP 2024</v>
      </c>
      <c r="D1413" s="27" t="s">
        <v>3614</v>
      </c>
      <c r="E1413" t="s">
        <v>3096</v>
      </c>
      <c r="F1413" t="s">
        <v>190</v>
      </c>
      <c r="G1413" s="58">
        <v>489105.88380000001</v>
      </c>
      <c r="H1413" s="114">
        <v>1</v>
      </c>
      <c r="I1413">
        <v>1</v>
      </c>
      <c r="J1413">
        <v>3000</v>
      </c>
      <c r="K1413" t="s">
        <v>3117</v>
      </c>
      <c r="L1413" t="s">
        <v>3111</v>
      </c>
      <c r="M1413" t="s">
        <v>4248</v>
      </c>
    </row>
    <row r="1414" spans="1:13">
      <c r="A1414" t="s">
        <v>5695</v>
      </c>
      <c r="B1414" t="str">
        <f t="shared" si="44"/>
        <v>min03-P72</v>
      </c>
      <c r="C1414" t="str">
        <f t="shared" si="45"/>
        <v>min03-P72-R6_UT DOTACIONES E INTENDENCIA JP 2024</v>
      </c>
      <c r="D1414" s="27" t="s">
        <v>3614</v>
      </c>
      <c r="E1414" t="s">
        <v>3096</v>
      </c>
      <c r="F1414" t="s">
        <v>190</v>
      </c>
      <c r="G1414" s="58">
        <v>481769.59184999997</v>
      </c>
      <c r="H1414" s="114">
        <v>1</v>
      </c>
      <c r="I1414">
        <v>3001</v>
      </c>
      <c r="J1414">
        <v>10000</v>
      </c>
      <c r="K1414" t="s">
        <v>3117</v>
      </c>
      <c r="L1414" t="s">
        <v>3111</v>
      </c>
      <c r="M1414" t="s">
        <v>4248</v>
      </c>
    </row>
    <row r="1415" spans="1:13">
      <c r="A1415" t="s">
        <v>5696</v>
      </c>
      <c r="B1415" t="str">
        <f t="shared" si="44"/>
        <v>min03-P72</v>
      </c>
      <c r="C1415" t="str">
        <f t="shared" si="45"/>
        <v>min03-P72-R6_UT DOTACIONES E INTENDENCIA JP 2024</v>
      </c>
      <c r="D1415" s="27" t="s">
        <v>3614</v>
      </c>
      <c r="E1415" t="s">
        <v>3096</v>
      </c>
      <c r="F1415" t="s">
        <v>190</v>
      </c>
      <c r="G1415" s="58">
        <v>474433.29989999998</v>
      </c>
      <c r="H1415" s="114">
        <v>1</v>
      </c>
      <c r="I1415">
        <v>10001</v>
      </c>
      <c r="J1415">
        <v>999999</v>
      </c>
      <c r="K1415" t="s">
        <v>3117</v>
      </c>
      <c r="L1415" t="s">
        <v>3111</v>
      </c>
      <c r="M1415" t="s">
        <v>4248</v>
      </c>
    </row>
    <row r="1416" spans="1:13">
      <c r="A1416" t="s">
        <v>5697</v>
      </c>
      <c r="B1416" t="str">
        <f t="shared" si="44"/>
        <v>min03-P72</v>
      </c>
      <c r="C1416" t="str">
        <f t="shared" si="45"/>
        <v>min03-P72-R7_DISMOTOS PM EU</v>
      </c>
      <c r="D1416" s="27" t="s">
        <v>3615</v>
      </c>
      <c r="E1416" t="s">
        <v>4175</v>
      </c>
      <c r="F1416" t="s">
        <v>190</v>
      </c>
      <c r="G1416" s="58">
        <v>552208.5</v>
      </c>
      <c r="H1416" s="114">
        <v>1</v>
      </c>
      <c r="I1416">
        <v>1</v>
      </c>
      <c r="J1416">
        <v>3000</v>
      </c>
      <c r="K1416" t="s">
        <v>3117</v>
      </c>
      <c r="L1416" t="s">
        <v>3112</v>
      </c>
      <c r="M1416" t="s">
        <v>4248</v>
      </c>
    </row>
    <row r="1417" spans="1:13">
      <c r="A1417" t="s">
        <v>5698</v>
      </c>
      <c r="B1417" t="str">
        <f t="shared" si="44"/>
        <v>min03-P72</v>
      </c>
      <c r="C1417" t="str">
        <f t="shared" si="45"/>
        <v>min03-P72-R7_DISMOTOS PM EU</v>
      </c>
      <c r="D1417" s="27" t="s">
        <v>3615</v>
      </c>
      <c r="E1417" t="s">
        <v>4175</v>
      </c>
      <c r="F1417" t="s">
        <v>190</v>
      </c>
      <c r="G1417" s="58">
        <v>545474.25</v>
      </c>
      <c r="H1417" s="114">
        <v>1</v>
      </c>
      <c r="I1417">
        <v>3001</v>
      </c>
      <c r="J1417">
        <v>10000</v>
      </c>
      <c r="K1417" t="s">
        <v>3117</v>
      </c>
      <c r="L1417" t="s">
        <v>3112</v>
      </c>
      <c r="M1417" t="s">
        <v>4248</v>
      </c>
    </row>
    <row r="1418" spans="1:13">
      <c r="A1418" t="s">
        <v>5699</v>
      </c>
      <c r="B1418" t="str">
        <f t="shared" si="44"/>
        <v>min03-P72</v>
      </c>
      <c r="C1418" t="str">
        <f t="shared" si="45"/>
        <v>min03-P72-R7_DISMOTOS PM EU</v>
      </c>
      <c r="D1418" s="27" t="s">
        <v>3615</v>
      </c>
      <c r="E1418" t="s">
        <v>4175</v>
      </c>
      <c r="F1418" t="s">
        <v>190</v>
      </c>
      <c r="G1418" s="58">
        <v>538740</v>
      </c>
      <c r="H1418" s="114">
        <v>1</v>
      </c>
      <c r="I1418">
        <v>10001</v>
      </c>
      <c r="J1418">
        <v>999999</v>
      </c>
      <c r="K1418" t="s">
        <v>3117</v>
      </c>
      <c r="L1418" t="s">
        <v>3112</v>
      </c>
      <c r="M1418" t="s">
        <v>4248</v>
      </c>
    </row>
    <row r="1419" spans="1:13">
      <c r="A1419" t="s">
        <v>5700</v>
      </c>
      <c r="B1419" t="str">
        <f t="shared" si="44"/>
        <v>min03-P72</v>
      </c>
      <c r="C1419" t="str">
        <f t="shared" si="45"/>
        <v>min03-P72-R7_DISTRIBUCIÓN Y SERVICIO SAS</v>
      </c>
      <c r="D1419" s="27" t="s">
        <v>3615</v>
      </c>
      <c r="E1419" t="s">
        <v>3089</v>
      </c>
      <c r="F1419" t="s">
        <v>190</v>
      </c>
      <c r="G1419" s="58">
        <v>619551</v>
      </c>
      <c r="H1419" s="114">
        <v>1</v>
      </c>
      <c r="I1419">
        <v>1</v>
      </c>
      <c r="J1419">
        <v>3000</v>
      </c>
      <c r="K1419" t="s">
        <v>3117</v>
      </c>
      <c r="L1419" t="s">
        <v>3112</v>
      </c>
      <c r="M1419" t="s">
        <v>4248</v>
      </c>
    </row>
    <row r="1420" spans="1:13">
      <c r="A1420" t="s">
        <v>5701</v>
      </c>
      <c r="B1420" t="str">
        <f t="shared" si="44"/>
        <v>min03-P72</v>
      </c>
      <c r="C1420" t="str">
        <f t="shared" si="45"/>
        <v>min03-P72-R7_DISTRIBUCIÓN Y SERVICIO SAS</v>
      </c>
      <c r="D1420" s="27" t="s">
        <v>3615</v>
      </c>
      <c r="E1420" t="s">
        <v>3089</v>
      </c>
      <c r="F1420" t="s">
        <v>190</v>
      </c>
      <c r="G1420" s="58">
        <v>606082.5</v>
      </c>
      <c r="H1420" s="114">
        <v>1</v>
      </c>
      <c r="I1420">
        <v>3001</v>
      </c>
      <c r="J1420">
        <v>10000</v>
      </c>
      <c r="K1420" t="s">
        <v>3117</v>
      </c>
      <c r="L1420" t="s">
        <v>3112</v>
      </c>
      <c r="M1420" t="s">
        <v>4248</v>
      </c>
    </row>
    <row r="1421" spans="1:13">
      <c r="A1421" t="s">
        <v>5702</v>
      </c>
      <c r="B1421" t="str">
        <f t="shared" si="44"/>
        <v>min03-P72</v>
      </c>
      <c r="C1421" t="str">
        <f t="shared" si="45"/>
        <v>min03-P72-R7_DISTRIBUCIÓN Y SERVICIO SAS</v>
      </c>
      <c r="D1421" s="27" t="s">
        <v>3615</v>
      </c>
      <c r="E1421" t="s">
        <v>3089</v>
      </c>
      <c r="F1421" t="s">
        <v>190</v>
      </c>
      <c r="G1421" s="58">
        <v>592614</v>
      </c>
      <c r="H1421" s="114">
        <v>1</v>
      </c>
      <c r="I1421">
        <v>10001</v>
      </c>
      <c r="J1421">
        <v>999999</v>
      </c>
      <c r="K1421" t="s">
        <v>3117</v>
      </c>
      <c r="L1421" t="s">
        <v>3112</v>
      </c>
      <c r="M1421" t="s">
        <v>4248</v>
      </c>
    </row>
    <row r="1422" spans="1:13">
      <c r="A1422" t="s">
        <v>5703</v>
      </c>
      <c r="B1422" t="str">
        <f t="shared" si="44"/>
        <v>min03-P72</v>
      </c>
      <c r="C1422" t="str">
        <f t="shared" si="45"/>
        <v>min03-P72-R7_IMDICOL SAS</v>
      </c>
      <c r="D1422" s="27" t="s">
        <v>3615</v>
      </c>
      <c r="E1422" t="s">
        <v>4164</v>
      </c>
      <c r="F1422" t="s">
        <v>190</v>
      </c>
      <c r="G1422" s="58">
        <v>518537.25</v>
      </c>
      <c r="H1422" s="114">
        <v>1</v>
      </c>
      <c r="I1422">
        <v>1</v>
      </c>
      <c r="J1422">
        <v>3000</v>
      </c>
      <c r="K1422" t="s">
        <v>3117</v>
      </c>
      <c r="L1422" t="s">
        <v>3112</v>
      </c>
      <c r="M1422" t="s">
        <v>4248</v>
      </c>
    </row>
    <row r="1423" spans="1:13">
      <c r="A1423" t="s">
        <v>5704</v>
      </c>
      <c r="B1423" t="str">
        <f t="shared" si="44"/>
        <v>min03-P72</v>
      </c>
      <c r="C1423" t="str">
        <f t="shared" si="45"/>
        <v>min03-P72-R7_IMDICOL SAS</v>
      </c>
      <c r="D1423" s="27" t="s">
        <v>3615</v>
      </c>
      <c r="E1423" t="s">
        <v>4164</v>
      </c>
      <c r="F1423" t="s">
        <v>190</v>
      </c>
      <c r="G1423" s="58">
        <v>510759.19125000003</v>
      </c>
      <c r="H1423" s="114">
        <v>1</v>
      </c>
      <c r="I1423">
        <v>3001</v>
      </c>
      <c r="J1423">
        <v>10000</v>
      </c>
      <c r="K1423" t="s">
        <v>3117</v>
      </c>
      <c r="L1423" t="s">
        <v>3112</v>
      </c>
      <c r="M1423" t="s">
        <v>4248</v>
      </c>
    </row>
    <row r="1424" spans="1:13">
      <c r="A1424" t="s">
        <v>5705</v>
      </c>
      <c r="B1424" t="str">
        <f t="shared" si="44"/>
        <v>min03-P72</v>
      </c>
      <c r="C1424" t="str">
        <f t="shared" si="45"/>
        <v>min03-P72-R7_IMDICOL SAS</v>
      </c>
      <c r="D1424" s="27" t="s">
        <v>3615</v>
      </c>
      <c r="E1424" t="s">
        <v>4164</v>
      </c>
      <c r="F1424" t="s">
        <v>190</v>
      </c>
      <c r="G1424" s="58">
        <v>502981.13250000001</v>
      </c>
      <c r="H1424" s="114">
        <v>1</v>
      </c>
      <c r="I1424">
        <v>10001</v>
      </c>
      <c r="J1424">
        <v>999999</v>
      </c>
      <c r="K1424" t="s">
        <v>3117</v>
      </c>
      <c r="L1424" t="s">
        <v>3112</v>
      </c>
      <c r="M1424" t="s">
        <v>4248</v>
      </c>
    </row>
    <row r="1425" spans="1:13">
      <c r="A1425" t="s">
        <v>5706</v>
      </c>
      <c r="B1425" t="str">
        <f t="shared" si="44"/>
        <v>min03-P72</v>
      </c>
      <c r="C1425" t="str">
        <f t="shared" si="45"/>
        <v>min03-P72-R7_LEONEL RODRIGUEZ RAMOS</v>
      </c>
      <c r="D1425" s="27" t="s">
        <v>3615</v>
      </c>
      <c r="E1425" t="s">
        <v>1851</v>
      </c>
      <c r="F1425" t="s">
        <v>190</v>
      </c>
      <c r="G1425" s="58">
        <v>875452.5</v>
      </c>
      <c r="H1425" s="114">
        <v>1</v>
      </c>
      <c r="I1425">
        <v>1</v>
      </c>
      <c r="J1425">
        <v>3000</v>
      </c>
      <c r="K1425" t="s">
        <v>3117</v>
      </c>
      <c r="L1425" t="s">
        <v>3112</v>
      </c>
      <c r="M1425" t="s">
        <v>4248</v>
      </c>
    </row>
    <row r="1426" spans="1:13">
      <c r="A1426" t="s">
        <v>5707</v>
      </c>
      <c r="B1426" t="str">
        <f t="shared" si="44"/>
        <v>min03-P72</v>
      </c>
      <c r="C1426" t="str">
        <f t="shared" si="45"/>
        <v>min03-P72-R7_LEONEL RODRIGUEZ RAMOS</v>
      </c>
      <c r="D1426" s="27" t="s">
        <v>3615</v>
      </c>
      <c r="E1426" t="s">
        <v>1851</v>
      </c>
      <c r="F1426" t="s">
        <v>190</v>
      </c>
      <c r="G1426" s="58">
        <v>861984</v>
      </c>
      <c r="H1426" s="114">
        <v>1</v>
      </c>
      <c r="I1426">
        <v>3001</v>
      </c>
      <c r="J1426">
        <v>10000</v>
      </c>
      <c r="K1426" t="s">
        <v>3117</v>
      </c>
      <c r="L1426" t="s">
        <v>3112</v>
      </c>
      <c r="M1426" t="s">
        <v>4248</v>
      </c>
    </row>
    <row r="1427" spans="1:13">
      <c r="A1427" t="s">
        <v>5708</v>
      </c>
      <c r="B1427" t="str">
        <f t="shared" si="44"/>
        <v>min03-P72</v>
      </c>
      <c r="C1427" t="str">
        <f t="shared" si="45"/>
        <v>min03-P72-R7_LEONEL RODRIGUEZ RAMOS</v>
      </c>
      <c r="D1427" s="27" t="s">
        <v>3615</v>
      </c>
      <c r="E1427" t="s">
        <v>1851</v>
      </c>
      <c r="F1427" t="s">
        <v>190</v>
      </c>
      <c r="G1427" s="58">
        <v>848515.5</v>
      </c>
      <c r="H1427" s="114">
        <v>1</v>
      </c>
      <c r="I1427">
        <v>10001</v>
      </c>
      <c r="J1427">
        <v>999999</v>
      </c>
      <c r="K1427" t="s">
        <v>3117</v>
      </c>
      <c r="L1427" t="s">
        <v>3112</v>
      </c>
      <c r="M1427" t="s">
        <v>4248</v>
      </c>
    </row>
    <row r="1428" spans="1:13">
      <c r="A1428" t="s">
        <v>5709</v>
      </c>
      <c r="B1428" t="str">
        <f t="shared" si="44"/>
        <v>min03-P72</v>
      </c>
      <c r="C1428" t="str">
        <f t="shared" si="45"/>
        <v>min03-P72-R7_BACET GROUP S.A.S.</v>
      </c>
      <c r="D1428" s="27" t="s">
        <v>3615</v>
      </c>
      <c r="E1428" t="s">
        <v>4166</v>
      </c>
      <c r="F1428" t="s">
        <v>190</v>
      </c>
      <c r="G1428" s="58">
        <v>614163.6</v>
      </c>
      <c r="H1428" s="114">
        <v>1</v>
      </c>
      <c r="I1428">
        <v>1</v>
      </c>
      <c r="J1428">
        <v>3000</v>
      </c>
      <c r="K1428" t="s">
        <v>3117</v>
      </c>
      <c r="L1428" t="s">
        <v>3112</v>
      </c>
      <c r="M1428" t="s">
        <v>4248</v>
      </c>
    </row>
    <row r="1429" spans="1:13">
      <c r="A1429" t="s">
        <v>5710</v>
      </c>
      <c r="B1429" t="str">
        <f t="shared" si="44"/>
        <v>min03-P72</v>
      </c>
      <c r="C1429" t="str">
        <f t="shared" si="45"/>
        <v>min03-P72-R7_BACET GROUP S.A.S.</v>
      </c>
      <c r="D1429" s="27" t="s">
        <v>3615</v>
      </c>
      <c r="E1429" t="s">
        <v>4166</v>
      </c>
      <c r="F1429" t="s">
        <v>190</v>
      </c>
      <c r="G1429" s="58">
        <v>575778.375</v>
      </c>
      <c r="H1429" s="114">
        <v>1</v>
      </c>
      <c r="I1429">
        <v>3001</v>
      </c>
      <c r="J1429">
        <v>10000</v>
      </c>
      <c r="K1429" t="s">
        <v>3117</v>
      </c>
      <c r="L1429" t="s">
        <v>3112</v>
      </c>
      <c r="M1429" t="s">
        <v>4248</v>
      </c>
    </row>
    <row r="1430" spans="1:13">
      <c r="A1430" t="s">
        <v>5711</v>
      </c>
      <c r="B1430" t="str">
        <f t="shared" si="44"/>
        <v>min03-P72</v>
      </c>
      <c r="C1430" t="str">
        <f t="shared" si="45"/>
        <v>min03-P72-R7_BACET GROUP S.A.S.</v>
      </c>
      <c r="D1430" s="27" t="s">
        <v>3615</v>
      </c>
      <c r="E1430" t="s">
        <v>4166</v>
      </c>
      <c r="F1430" t="s">
        <v>190</v>
      </c>
      <c r="G1430" s="58">
        <v>511803</v>
      </c>
      <c r="H1430" s="114">
        <v>1</v>
      </c>
      <c r="I1430">
        <v>10001</v>
      </c>
      <c r="J1430">
        <v>999999</v>
      </c>
      <c r="K1430" t="s">
        <v>3117</v>
      </c>
      <c r="L1430" t="s">
        <v>3112</v>
      </c>
      <c r="M1430" t="s">
        <v>4248</v>
      </c>
    </row>
    <row r="1431" spans="1:13">
      <c r="A1431" t="s">
        <v>5712</v>
      </c>
      <c r="B1431" t="str">
        <f t="shared" si="44"/>
        <v>min03-P72</v>
      </c>
      <c r="C1431" t="str">
        <f t="shared" si="45"/>
        <v>min03-P72-R7_UNIÓN TEMPORAL OP-INTENDENCIA</v>
      </c>
      <c r="D1431" s="27" t="s">
        <v>3615</v>
      </c>
      <c r="E1431" t="s">
        <v>4172</v>
      </c>
      <c r="F1431" t="s">
        <v>190</v>
      </c>
      <c r="G1431" s="58">
        <v>740767.5</v>
      </c>
      <c r="H1431" s="114">
        <v>1</v>
      </c>
      <c r="I1431">
        <v>1</v>
      </c>
      <c r="J1431">
        <v>3000</v>
      </c>
      <c r="K1431" t="s">
        <v>3117</v>
      </c>
      <c r="L1431" t="s">
        <v>3112</v>
      </c>
      <c r="M1431" t="s">
        <v>4248</v>
      </c>
    </row>
    <row r="1432" spans="1:13">
      <c r="A1432" t="s">
        <v>5713</v>
      </c>
      <c r="B1432" t="str">
        <f t="shared" si="44"/>
        <v>min03-P72</v>
      </c>
      <c r="C1432" t="str">
        <f t="shared" si="45"/>
        <v>min03-P72-R7_UNIÓN TEMPORAL OP-INTENDENCIA</v>
      </c>
      <c r="D1432" s="27" t="s">
        <v>3615</v>
      </c>
      <c r="E1432" t="s">
        <v>4172</v>
      </c>
      <c r="F1432" t="s">
        <v>190</v>
      </c>
      <c r="G1432" s="58">
        <v>727299</v>
      </c>
      <c r="H1432" s="114">
        <v>1</v>
      </c>
      <c r="I1432">
        <v>3001</v>
      </c>
      <c r="J1432">
        <v>10000</v>
      </c>
      <c r="K1432" t="s">
        <v>3117</v>
      </c>
      <c r="L1432" t="s">
        <v>3112</v>
      </c>
      <c r="M1432" t="s">
        <v>4248</v>
      </c>
    </row>
    <row r="1433" spans="1:13">
      <c r="A1433" t="s">
        <v>5714</v>
      </c>
      <c r="B1433" t="str">
        <f t="shared" si="44"/>
        <v>min03-P72</v>
      </c>
      <c r="C1433" t="str">
        <f t="shared" si="45"/>
        <v>min03-P72-R7_UNIÓN TEMPORAL OP-INTENDENCIA</v>
      </c>
      <c r="D1433" s="27" t="s">
        <v>3615</v>
      </c>
      <c r="E1433" t="s">
        <v>4172</v>
      </c>
      <c r="F1433" t="s">
        <v>190</v>
      </c>
      <c r="G1433" s="58">
        <v>713830.5</v>
      </c>
      <c r="H1433" s="114">
        <v>1</v>
      </c>
      <c r="I1433">
        <v>10001</v>
      </c>
      <c r="J1433">
        <v>999999</v>
      </c>
      <c r="K1433" t="s">
        <v>3117</v>
      </c>
      <c r="L1433" t="s">
        <v>3112</v>
      </c>
      <c r="M1433" t="s">
        <v>4248</v>
      </c>
    </row>
    <row r="1434" spans="1:13">
      <c r="A1434" t="s">
        <v>5715</v>
      </c>
      <c r="B1434" t="str">
        <f t="shared" si="44"/>
        <v>min03-P72</v>
      </c>
      <c r="C1434" t="str">
        <f t="shared" si="45"/>
        <v>min03-P72-R7_INDUCON SAS</v>
      </c>
      <c r="D1434" s="27" t="s">
        <v>3615</v>
      </c>
      <c r="E1434" t="s">
        <v>4188</v>
      </c>
      <c r="F1434" t="s">
        <v>190</v>
      </c>
      <c r="G1434" s="58">
        <v>552208.5</v>
      </c>
      <c r="H1434" s="114">
        <v>1</v>
      </c>
      <c r="I1434">
        <v>1</v>
      </c>
      <c r="J1434">
        <v>3000</v>
      </c>
      <c r="K1434" t="s">
        <v>3117</v>
      </c>
      <c r="L1434" t="s">
        <v>3112</v>
      </c>
      <c r="M1434" t="s">
        <v>4248</v>
      </c>
    </row>
    <row r="1435" spans="1:13">
      <c r="A1435" t="s">
        <v>5716</v>
      </c>
      <c r="B1435" t="str">
        <f t="shared" si="44"/>
        <v>min03-P72</v>
      </c>
      <c r="C1435" t="str">
        <f t="shared" si="45"/>
        <v>min03-P72-R7_INDUCON SAS</v>
      </c>
      <c r="D1435" s="27" t="s">
        <v>3615</v>
      </c>
      <c r="E1435" t="s">
        <v>4188</v>
      </c>
      <c r="F1435" t="s">
        <v>190</v>
      </c>
      <c r="G1435" s="58">
        <v>550861.65</v>
      </c>
      <c r="H1435" s="114">
        <v>1</v>
      </c>
      <c r="I1435">
        <v>3001</v>
      </c>
      <c r="J1435">
        <v>10000</v>
      </c>
      <c r="K1435" t="s">
        <v>3117</v>
      </c>
      <c r="L1435" t="s">
        <v>3112</v>
      </c>
      <c r="M1435" t="s">
        <v>4248</v>
      </c>
    </row>
    <row r="1436" spans="1:13">
      <c r="A1436" t="s">
        <v>5717</v>
      </c>
      <c r="B1436" t="str">
        <f t="shared" si="44"/>
        <v>min03-P72</v>
      </c>
      <c r="C1436" t="str">
        <f t="shared" si="45"/>
        <v>min03-P72-R7_INDUCON SAS</v>
      </c>
      <c r="D1436" s="27" t="s">
        <v>3615</v>
      </c>
      <c r="E1436" t="s">
        <v>4188</v>
      </c>
      <c r="F1436" t="s">
        <v>190</v>
      </c>
      <c r="G1436" s="58">
        <v>538740</v>
      </c>
      <c r="H1436" s="114">
        <v>1</v>
      </c>
      <c r="I1436">
        <v>10001</v>
      </c>
      <c r="J1436">
        <v>999999</v>
      </c>
      <c r="K1436" t="s">
        <v>3117</v>
      </c>
      <c r="L1436" t="s">
        <v>3112</v>
      </c>
      <c r="M1436" t="s">
        <v>4248</v>
      </c>
    </row>
    <row r="1437" spans="1:13">
      <c r="A1437" t="s">
        <v>5718</v>
      </c>
      <c r="B1437" t="str">
        <f t="shared" si="44"/>
        <v>min03-P72</v>
      </c>
      <c r="C1437" t="str">
        <f t="shared" si="45"/>
        <v>min03-P72-R7_UTPRESENTE TEXTIL 2024</v>
      </c>
      <c r="D1437" s="27" t="s">
        <v>3615</v>
      </c>
      <c r="E1437" t="s">
        <v>4193</v>
      </c>
      <c r="F1437" t="s">
        <v>190</v>
      </c>
      <c r="G1437" s="58">
        <v>565677</v>
      </c>
      <c r="H1437" s="114">
        <v>1</v>
      </c>
      <c r="I1437">
        <v>1</v>
      </c>
      <c r="J1437">
        <v>3000</v>
      </c>
      <c r="K1437" t="s">
        <v>3117</v>
      </c>
      <c r="L1437" t="s">
        <v>3112</v>
      </c>
      <c r="M1437" t="s">
        <v>4248</v>
      </c>
    </row>
    <row r="1438" spans="1:13">
      <c r="A1438" t="s">
        <v>5719</v>
      </c>
      <c r="B1438" t="str">
        <f t="shared" si="44"/>
        <v>min03-P72</v>
      </c>
      <c r="C1438" t="str">
        <f t="shared" si="45"/>
        <v>min03-P72-R7_UTPRESENTE TEXTIL 2024</v>
      </c>
      <c r="D1438" s="27" t="s">
        <v>3615</v>
      </c>
      <c r="E1438" t="s">
        <v>4193</v>
      </c>
      <c r="F1438" t="s">
        <v>190</v>
      </c>
      <c r="G1438" s="58">
        <v>545474.25</v>
      </c>
      <c r="H1438" s="114">
        <v>1</v>
      </c>
      <c r="I1438">
        <v>3001</v>
      </c>
      <c r="J1438">
        <v>10000</v>
      </c>
      <c r="K1438" t="s">
        <v>3117</v>
      </c>
      <c r="L1438" t="s">
        <v>3112</v>
      </c>
      <c r="M1438" t="s">
        <v>4248</v>
      </c>
    </row>
    <row r="1439" spans="1:13">
      <c r="A1439" t="s">
        <v>5720</v>
      </c>
      <c r="B1439" t="str">
        <f t="shared" si="44"/>
        <v>min03-P72</v>
      </c>
      <c r="C1439" t="str">
        <f t="shared" si="45"/>
        <v>min03-P72-R7_UTPRESENTE TEXTIL 2024</v>
      </c>
      <c r="D1439" s="27" t="s">
        <v>3615</v>
      </c>
      <c r="E1439" t="s">
        <v>4193</v>
      </c>
      <c r="F1439" t="s">
        <v>190</v>
      </c>
      <c r="G1439" s="58">
        <v>552208.5</v>
      </c>
      <c r="H1439" s="114">
        <v>1</v>
      </c>
      <c r="I1439">
        <v>10001</v>
      </c>
      <c r="J1439">
        <v>999999</v>
      </c>
      <c r="K1439" t="s">
        <v>3117</v>
      </c>
      <c r="L1439" t="s">
        <v>3112</v>
      </c>
      <c r="M1439" t="s">
        <v>4248</v>
      </c>
    </row>
    <row r="1440" spans="1:13">
      <c r="A1440" t="s">
        <v>5721</v>
      </c>
      <c r="B1440" t="str">
        <f t="shared" si="44"/>
        <v>min03-P72</v>
      </c>
      <c r="C1440" t="str">
        <f t="shared" si="45"/>
        <v>min03-P72-R7_BOSTONIA SAS</v>
      </c>
      <c r="D1440" s="27" t="s">
        <v>3615</v>
      </c>
      <c r="E1440" t="s">
        <v>3093</v>
      </c>
      <c r="F1440" t="s">
        <v>190</v>
      </c>
      <c r="G1440" s="58">
        <v>680159.25</v>
      </c>
      <c r="H1440" s="114">
        <v>1</v>
      </c>
      <c r="I1440">
        <v>1</v>
      </c>
      <c r="J1440">
        <v>3000</v>
      </c>
      <c r="K1440" t="s">
        <v>3117</v>
      </c>
      <c r="L1440" t="s">
        <v>3112</v>
      </c>
      <c r="M1440" t="s">
        <v>4248</v>
      </c>
    </row>
    <row r="1441" spans="1:13">
      <c r="A1441" t="s">
        <v>5722</v>
      </c>
      <c r="B1441" t="str">
        <f t="shared" si="44"/>
        <v>min03-P72</v>
      </c>
      <c r="C1441" t="str">
        <f t="shared" si="45"/>
        <v>min03-P72-R7_BOSTONIA SAS</v>
      </c>
      <c r="D1441" s="27" t="s">
        <v>3615</v>
      </c>
      <c r="E1441" t="s">
        <v>3093</v>
      </c>
      <c r="F1441" t="s">
        <v>190</v>
      </c>
      <c r="G1441" s="58">
        <v>659754.47250000003</v>
      </c>
      <c r="H1441" s="114">
        <v>1</v>
      </c>
      <c r="I1441">
        <v>3001</v>
      </c>
      <c r="J1441">
        <v>10000</v>
      </c>
      <c r="K1441" t="s">
        <v>3117</v>
      </c>
      <c r="L1441" t="s">
        <v>3112</v>
      </c>
      <c r="M1441" t="s">
        <v>4248</v>
      </c>
    </row>
    <row r="1442" spans="1:13">
      <c r="A1442" t="s">
        <v>5723</v>
      </c>
      <c r="B1442" t="str">
        <f t="shared" si="44"/>
        <v>min03-P72</v>
      </c>
      <c r="C1442" t="str">
        <f t="shared" si="45"/>
        <v>min03-P72-R7_BOSTONIA SAS</v>
      </c>
      <c r="D1442" s="27" t="s">
        <v>3615</v>
      </c>
      <c r="E1442" t="s">
        <v>3093</v>
      </c>
      <c r="F1442" t="s">
        <v>190</v>
      </c>
      <c r="G1442" s="58">
        <v>639962.51174999995</v>
      </c>
      <c r="H1442" s="114">
        <v>1</v>
      </c>
      <c r="I1442">
        <v>10001</v>
      </c>
      <c r="J1442">
        <v>999999</v>
      </c>
      <c r="K1442" t="s">
        <v>3117</v>
      </c>
      <c r="L1442" t="s">
        <v>3112</v>
      </c>
      <c r="M1442" t="s">
        <v>4248</v>
      </c>
    </row>
    <row r="1443" spans="1:13">
      <c r="A1443" t="s">
        <v>5724</v>
      </c>
      <c r="B1443" t="str">
        <f t="shared" si="44"/>
        <v>min03-P72</v>
      </c>
      <c r="C1443" t="str">
        <f t="shared" si="45"/>
        <v>min03-P72-R7_UT SOLUCIONES ANC</v>
      </c>
      <c r="D1443" s="27" t="s">
        <v>3615</v>
      </c>
      <c r="E1443" t="s">
        <v>3091</v>
      </c>
      <c r="F1443" t="s">
        <v>190</v>
      </c>
      <c r="G1443" s="58">
        <v>430992</v>
      </c>
      <c r="H1443" s="114">
        <v>1</v>
      </c>
      <c r="I1443">
        <v>1</v>
      </c>
      <c r="J1443">
        <v>3000</v>
      </c>
      <c r="K1443" t="s">
        <v>3117</v>
      </c>
      <c r="L1443" t="s">
        <v>3112</v>
      </c>
      <c r="M1443" t="s">
        <v>4248</v>
      </c>
    </row>
    <row r="1444" spans="1:13">
      <c r="A1444" t="s">
        <v>5725</v>
      </c>
      <c r="B1444" t="str">
        <f t="shared" si="44"/>
        <v>min03-P72</v>
      </c>
      <c r="C1444" t="str">
        <f t="shared" si="45"/>
        <v>min03-P72-R7_UT SOLUCIONES ANC</v>
      </c>
      <c r="D1444" s="27" t="s">
        <v>3615</v>
      </c>
      <c r="E1444" t="s">
        <v>3091</v>
      </c>
      <c r="F1444" t="s">
        <v>190</v>
      </c>
      <c r="G1444" s="58">
        <v>429645.15</v>
      </c>
      <c r="H1444" s="114">
        <v>1</v>
      </c>
      <c r="I1444">
        <v>3001</v>
      </c>
      <c r="J1444">
        <v>10000</v>
      </c>
      <c r="K1444" t="s">
        <v>3117</v>
      </c>
      <c r="L1444" t="s">
        <v>3112</v>
      </c>
      <c r="M1444" t="s">
        <v>4248</v>
      </c>
    </row>
    <row r="1445" spans="1:13">
      <c r="A1445" t="s">
        <v>5726</v>
      </c>
      <c r="B1445" t="str">
        <f t="shared" si="44"/>
        <v>min03-P72</v>
      </c>
      <c r="C1445" t="str">
        <f t="shared" si="45"/>
        <v>min03-P72-R7_UT SOLUCIONES ANC</v>
      </c>
      <c r="D1445" s="27" t="s">
        <v>3615</v>
      </c>
      <c r="E1445" t="s">
        <v>3091</v>
      </c>
      <c r="F1445" t="s">
        <v>190</v>
      </c>
      <c r="G1445" s="58">
        <v>428298.3</v>
      </c>
      <c r="H1445" s="114">
        <v>1</v>
      </c>
      <c r="I1445">
        <v>10001</v>
      </c>
      <c r="J1445">
        <v>999999</v>
      </c>
      <c r="K1445" t="s">
        <v>3117</v>
      </c>
      <c r="L1445" t="s">
        <v>3112</v>
      </c>
      <c r="M1445" t="s">
        <v>4248</v>
      </c>
    </row>
    <row r="1446" spans="1:13">
      <c r="A1446" t="s">
        <v>5727</v>
      </c>
      <c r="B1446" t="str">
        <f t="shared" si="44"/>
        <v>min03-P72</v>
      </c>
      <c r="C1446" t="str">
        <f t="shared" si="45"/>
        <v>min03-P72-R7_UT ALTEX+</v>
      </c>
      <c r="D1446" s="27" t="s">
        <v>3615</v>
      </c>
      <c r="E1446" t="s">
        <v>3094</v>
      </c>
      <c r="F1446" t="s">
        <v>190</v>
      </c>
      <c r="G1446" s="58">
        <v>606082.5</v>
      </c>
      <c r="H1446" s="114">
        <v>1</v>
      </c>
      <c r="I1446">
        <v>1</v>
      </c>
      <c r="J1446">
        <v>3000</v>
      </c>
      <c r="K1446" t="s">
        <v>3117</v>
      </c>
      <c r="L1446" t="s">
        <v>3112</v>
      </c>
      <c r="M1446" t="s">
        <v>4248</v>
      </c>
    </row>
    <row r="1447" spans="1:13">
      <c r="A1447" t="s">
        <v>5728</v>
      </c>
      <c r="B1447" t="str">
        <f t="shared" si="44"/>
        <v>min03-P72</v>
      </c>
      <c r="C1447" t="str">
        <f t="shared" si="45"/>
        <v>min03-P72-R7_UT ALTEX+</v>
      </c>
      <c r="D1447" s="27" t="s">
        <v>3615</v>
      </c>
      <c r="E1447" t="s">
        <v>3094</v>
      </c>
      <c r="F1447" t="s">
        <v>190</v>
      </c>
      <c r="G1447" s="58">
        <v>603388.80000000005</v>
      </c>
      <c r="H1447" s="114">
        <v>1</v>
      </c>
      <c r="I1447">
        <v>3001</v>
      </c>
      <c r="J1447">
        <v>10000</v>
      </c>
      <c r="K1447" t="s">
        <v>3117</v>
      </c>
      <c r="L1447" t="s">
        <v>3112</v>
      </c>
      <c r="M1447" t="s">
        <v>4248</v>
      </c>
    </row>
    <row r="1448" spans="1:13">
      <c r="A1448" t="s">
        <v>5729</v>
      </c>
      <c r="B1448" t="str">
        <f t="shared" si="44"/>
        <v>min03-P72</v>
      </c>
      <c r="C1448" t="str">
        <f t="shared" si="45"/>
        <v>min03-P72-R7_UT ALTEX+</v>
      </c>
      <c r="D1448" s="27" t="s">
        <v>3615</v>
      </c>
      <c r="E1448" t="s">
        <v>3094</v>
      </c>
      <c r="F1448" t="s">
        <v>190</v>
      </c>
      <c r="G1448" s="58">
        <v>599348.25</v>
      </c>
      <c r="H1448" s="114">
        <v>1</v>
      </c>
      <c r="I1448">
        <v>10001</v>
      </c>
      <c r="J1448">
        <v>999999</v>
      </c>
      <c r="K1448" t="s">
        <v>3117</v>
      </c>
      <c r="L1448" t="s">
        <v>3112</v>
      </c>
      <c r="M1448" t="s">
        <v>4248</v>
      </c>
    </row>
    <row r="1449" spans="1:13">
      <c r="A1449" t="s">
        <v>5730</v>
      </c>
      <c r="B1449" t="str">
        <f t="shared" si="44"/>
        <v>min03-P72</v>
      </c>
      <c r="C1449" t="str">
        <f t="shared" si="45"/>
        <v>min03-P72-R7_MANUFACTURAS CAPITEX SAS</v>
      </c>
      <c r="D1449" s="27" t="s">
        <v>3615</v>
      </c>
      <c r="E1449" t="s">
        <v>4176</v>
      </c>
      <c r="F1449" t="s">
        <v>190</v>
      </c>
      <c r="G1449" s="58">
        <v>589920.30000000005</v>
      </c>
      <c r="H1449" s="114">
        <v>1</v>
      </c>
      <c r="I1449">
        <v>1</v>
      </c>
      <c r="J1449">
        <v>3000</v>
      </c>
      <c r="K1449" t="s">
        <v>3117</v>
      </c>
      <c r="L1449" t="s">
        <v>3112</v>
      </c>
      <c r="M1449" t="s">
        <v>4248</v>
      </c>
    </row>
    <row r="1450" spans="1:13">
      <c r="A1450" t="s">
        <v>5731</v>
      </c>
      <c r="B1450" t="str">
        <f t="shared" si="44"/>
        <v>min03-P72</v>
      </c>
      <c r="C1450" t="str">
        <f t="shared" si="45"/>
        <v>min03-P72-R7_MANUFACTURAS CAPITEX SAS</v>
      </c>
      <c r="D1450" s="27" t="s">
        <v>3615</v>
      </c>
      <c r="E1450" t="s">
        <v>4176</v>
      </c>
      <c r="F1450" t="s">
        <v>190</v>
      </c>
      <c r="G1450" s="58">
        <v>585879.75</v>
      </c>
      <c r="H1450" s="114">
        <v>1</v>
      </c>
      <c r="I1450">
        <v>3001</v>
      </c>
      <c r="J1450">
        <v>10000</v>
      </c>
      <c r="K1450" t="s">
        <v>3117</v>
      </c>
      <c r="L1450" t="s">
        <v>3112</v>
      </c>
      <c r="M1450" t="s">
        <v>4248</v>
      </c>
    </row>
    <row r="1451" spans="1:13">
      <c r="A1451" t="s">
        <v>5732</v>
      </c>
      <c r="B1451" t="str">
        <f t="shared" si="44"/>
        <v>min03-P72</v>
      </c>
      <c r="C1451" t="str">
        <f t="shared" si="45"/>
        <v>min03-P72-R7_MANUFACTURAS CAPITEX SAS</v>
      </c>
      <c r="D1451" s="27" t="s">
        <v>3615</v>
      </c>
      <c r="E1451" t="s">
        <v>4176</v>
      </c>
      <c r="F1451" t="s">
        <v>190</v>
      </c>
      <c r="G1451" s="58">
        <v>582512.625</v>
      </c>
      <c r="H1451" s="114">
        <v>1</v>
      </c>
      <c r="I1451">
        <v>10001</v>
      </c>
      <c r="J1451">
        <v>999999</v>
      </c>
      <c r="K1451" t="s">
        <v>3117</v>
      </c>
      <c r="L1451" t="s">
        <v>3112</v>
      </c>
      <c r="M1451" t="s">
        <v>4248</v>
      </c>
    </row>
    <row r="1452" spans="1:13">
      <c r="A1452" t="s">
        <v>5733</v>
      </c>
      <c r="B1452" t="str">
        <f t="shared" si="44"/>
        <v>min03-P72</v>
      </c>
      <c r="C1452" t="str">
        <f t="shared" si="45"/>
        <v>min03-P72-R7_INDUSTRIAS SALGARI S.A.S</v>
      </c>
      <c r="D1452" s="27" t="s">
        <v>3615</v>
      </c>
      <c r="E1452" t="s">
        <v>3098</v>
      </c>
      <c r="F1452" t="s">
        <v>190</v>
      </c>
      <c r="G1452" s="58">
        <v>551535.07499999995</v>
      </c>
      <c r="H1452" s="114">
        <v>1</v>
      </c>
      <c r="I1452">
        <v>1</v>
      </c>
      <c r="J1452">
        <v>3000</v>
      </c>
      <c r="K1452" t="s">
        <v>3117</v>
      </c>
      <c r="L1452" t="s">
        <v>3112</v>
      </c>
      <c r="M1452" t="s">
        <v>4248</v>
      </c>
    </row>
    <row r="1453" spans="1:13">
      <c r="A1453" t="s">
        <v>5734</v>
      </c>
      <c r="B1453" t="str">
        <f t="shared" si="44"/>
        <v>min03-P72</v>
      </c>
      <c r="C1453" t="str">
        <f t="shared" si="45"/>
        <v>min03-P72-R7_INDUSTRIAS SALGARI S.A.S</v>
      </c>
      <c r="D1453" s="27" t="s">
        <v>3615</v>
      </c>
      <c r="E1453" t="s">
        <v>3098</v>
      </c>
      <c r="F1453" t="s">
        <v>190</v>
      </c>
      <c r="G1453" s="58">
        <v>530389.53</v>
      </c>
      <c r="H1453" s="114">
        <v>1</v>
      </c>
      <c r="I1453">
        <v>3001</v>
      </c>
      <c r="J1453">
        <v>10000</v>
      </c>
      <c r="K1453" t="s">
        <v>3117</v>
      </c>
      <c r="L1453" t="s">
        <v>3112</v>
      </c>
      <c r="M1453" t="s">
        <v>4248</v>
      </c>
    </row>
    <row r="1454" spans="1:13">
      <c r="A1454" t="s">
        <v>5735</v>
      </c>
      <c r="B1454" t="str">
        <f t="shared" si="44"/>
        <v>min03-P72</v>
      </c>
      <c r="C1454" t="str">
        <f t="shared" si="45"/>
        <v>min03-P72-R7_INDUSTRIAS SALGARI S.A.S</v>
      </c>
      <c r="D1454" s="27" t="s">
        <v>3615</v>
      </c>
      <c r="E1454" t="s">
        <v>3098</v>
      </c>
      <c r="F1454" t="s">
        <v>190</v>
      </c>
      <c r="G1454" s="58">
        <v>509109.3</v>
      </c>
      <c r="H1454" s="114">
        <v>1</v>
      </c>
      <c r="I1454">
        <v>10001</v>
      </c>
      <c r="J1454">
        <v>999999</v>
      </c>
      <c r="K1454" t="s">
        <v>3117</v>
      </c>
      <c r="L1454" t="s">
        <v>3112</v>
      </c>
      <c r="M1454" t="s">
        <v>4248</v>
      </c>
    </row>
    <row r="1455" spans="1:13">
      <c r="A1455" t="s">
        <v>5736</v>
      </c>
      <c r="B1455" t="str">
        <f t="shared" si="44"/>
        <v>min03-P72</v>
      </c>
      <c r="C1455" t="str">
        <f t="shared" si="45"/>
        <v>min03-P72-R7_INVERSIONES SARHEM DE COLOMBIA S.A.S.</v>
      </c>
      <c r="D1455" s="27" t="s">
        <v>3615</v>
      </c>
      <c r="E1455" t="s">
        <v>4168</v>
      </c>
      <c r="F1455" t="s">
        <v>190</v>
      </c>
      <c r="G1455" s="58">
        <v>560289.6</v>
      </c>
      <c r="H1455" s="114">
        <v>1</v>
      </c>
      <c r="I1455">
        <v>1</v>
      </c>
      <c r="J1455">
        <v>3000</v>
      </c>
      <c r="K1455" t="s">
        <v>3117</v>
      </c>
      <c r="L1455" t="s">
        <v>3112</v>
      </c>
      <c r="M1455" t="s">
        <v>4248</v>
      </c>
    </row>
    <row r="1456" spans="1:13">
      <c r="A1456" t="s">
        <v>5737</v>
      </c>
      <c r="B1456" t="str">
        <f t="shared" si="44"/>
        <v>min03-P72</v>
      </c>
      <c r="C1456" t="str">
        <f t="shared" si="45"/>
        <v>min03-P72-R7_INVERSIONES SARHEM DE COLOMBIA S.A.S.</v>
      </c>
      <c r="D1456" s="27" t="s">
        <v>3615</v>
      </c>
      <c r="E1456" t="s">
        <v>4168</v>
      </c>
      <c r="F1456" t="s">
        <v>190</v>
      </c>
      <c r="G1456" s="58">
        <v>557595.9</v>
      </c>
      <c r="H1456" s="114">
        <v>1</v>
      </c>
      <c r="I1456">
        <v>3001</v>
      </c>
      <c r="J1456">
        <v>10000</v>
      </c>
      <c r="K1456" t="s">
        <v>3117</v>
      </c>
      <c r="L1456" t="s">
        <v>3112</v>
      </c>
      <c r="M1456" t="s">
        <v>4248</v>
      </c>
    </row>
    <row r="1457" spans="1:13">
      <c r="A1457" t="s">
        <v>5738</v>
      </c>
      <c r="B1457" t="str">
        <f t="shared" si="44"/>
        <v>min03-P72</v>
      </c>
      <c r="C1457" t="str">
        <f t="shared" si="45"/>
        <v>min03-P72-R7_INVERSIONES SARHEM DE COLOMBIA S.A.S.</v>
      </c>
      <c r="D1457" s="27" t="s">
        <v>3615</v>
      </c>
      <c r="E1457" t="s">
        <v>4168</v>
      </c>
      <c r="F1457" t="s">
        <v>190</v>
      </c>
      <c r="G1457" s="58">
        <v>554902.19999999995</v>
      </c>
      <c r="H1457" s="114">
        <v>1</v>
      </c>
      <c r="I1457">
        <v>10001</v>
      </c>
      <c r="J1457">
        <v>999999</v>
      </c>
      <c r="K1457" t="s">
        <v>3117</v>
      </c>
      <c r="L1457" t="s">
        <v>3112</v>
      </c>
      <c r="M1457" t="s">
        <v>4248</v>
      </c>
    </row>
    <row r="1458" spans="1:13">
      <c r="A1458" t="s">
        <v>5739</v>
      </c>
      <c r="B1458" t="str">
        <f t="shared" si="44"/>
        <v>min03-P72</v>
      </c>
      <c r="C1458" t="str">
        <f t="shared" si="45"/>
        <v>min03-P72-R7_CONSORCIO ACUERDO MARCO MTH – II</v>
      </c>
      <c r="D1458" s="27" t="s">
        <v>3615</v>
      </c>
      <c r="E1458" t="s">
        <v>4197</v>
      </c>
      <c r="F1458" t="s">
        <v>190</v>
      </c>
      <c r="G1458" s="58">
        <v>633019.5</v>
      </c>
      <c r="H1458" s="114">
        <v>1</v>
      </c>
      <c r="I1458">
        <v>1</v>
      </c>
      <c r="J1458">
        <v>3000</v>
      </c>
      <c r="K1458" t="s">
        <v>3117</v>
      </c>
      <c r="L1458" t="s">
        <v>3112</v>
      </c>
      <c r="M1458" t="s">
        <v>4248</v>
      </c>
    </row>
    <row r="1459" spans="1:13">
      <c r="A1459" t="s">
        <v>5740</v>
      </c>
      <c r="B1459" t="str">
        <f t="shared" si="44"/>
        <v>min03-P72</v>
      </c>
      <c r="C1459" t="str">
        <f t="shared" si="45"/>
        <v>min03-P72-R7_CONSORCIO ACUERDO MARCO MTH – II</v>
      </c>
      <c r="D1459" s="27" t="s">
        <v>3615</v>
      </c>
      <c r="E1459" t="s">
        <v>4197</v>
      </c>
      <c r="F1459" t="s">
        <v>190</v>
      </c>
      <c r="G1459" s="58">
        <v>626285.25</v>
      </c>
      <c r="H1459" s="114">
        <v>1</v>
      </c>
      <c r="I1459">
        <v>3001</v>
      </c>
      <c r="J1459">
        <v>10000</v>
      </c>
      <c r="K1459" t="s">
        <v>3117</v>
      </c>
      <c r="L1459" t="s">
        <v>3112</v>
      </c>
      <c r="M1459" t="s">
        <v>4248</v>
      </c>
    </row>
    <row r="1460" spans="1:13">
      <c r="A1460" t="s">
        <v>5741</v>
      </c>
      <c r="B1460" t="str">
        <f t="shared" si="44"/>
        <v>min03-P72</v>
      </c>
      <c r="C1460" t="str">
        <f t="shared" si="45"/>
        <v>min03-P72-R7_CONSORCIO ACUERDO MARCO MTH – II</v>
      </c>
      <c r="D1460" s="27" t="s">
        <v>3615</v>
      </c>
      <c r="E1460" t="s">
        <v>4197</v>
      </c>
      <c r="F1460" t="s">
        <v>190</v>
      </c>
      <c r="G1460" s="58">
        <v>619551</v>
      </c>
      <c r="H1460" s="114">
        <v>1</v>
      </c>
      <c r="I1460">
        <v>10001</v>
      </c>
      <c r="J1460">
        <v>999999</v>
      </c>
      <c r="K1460" t="s">
        <v>3117</v>
      </c>
      <c r="L1460" t="s">
        <v>3112</v>
      </c>
      <c r="M1460" t="s">
        <v>4248</v>
      </c>
    </row>
    <row r="1461" spans="1:13">
      <c r="A1461" t="s">
        <v>5742</v>
      </c>
      <c r="B1461" t="str">
        <f t="shared" si="44"/>
        <v>min03-P23</v>
      </c>
      <c r="C1461" t="str">
        <f t="shared" si="45"/>
        <v>min03-P23-R1_INVERSIONES E IMPORTACIONES SDER AP SAS</v>
      </c>
      <c r="D1461" s="27" t="s">
        <v>3616</v>
      </c>
      <c r="E1461" t="s">
        <v>4177</v>
      </c>
      <c r="F1461" t="s">
        <v>190</v>
      </c>
      <c r="G1461" s="58">
        <v>218189.7</v>
      </c>
      <c r="H1461" s="114">
        <v>1</v>
      </c>
      <c r="I1461">
        <v>1</v>
      </c>
      <c r="J1461">
        <v>5000</v>
      </c>
      <c r="K1461" t="s">
        <v>3117</v>
      </c>
      <c r="L1461" t="s">
        <v>3108</v>
      </c>
      <c r="M1461" t="s">
        <v>4249</v>
      </c>
    </row>
    <row r="1462" spans="1:13">
      <c r="A1462" t="s">
        <v>5743</v>
      </c>
      <c r="B1462" t="str">
        <f t="shared" si="44"/>
        <v>min03-P23</v>
      </c>
      <c r="C1462" t="str">
        <f t="shared" si="45"/>
        <v>min03-P23-R1_INVERSIONES E IMPORTACIONES SDER AP SAS</v>
      </c>
      <c r="D1462" s="27" t="s">
        <v>3616</v>
      </c>
      <c r="E1462" t="s">
        <v>4177</v>
      </c>
      <c r="F1462" t="s">
        <v>190</v>
      </c>
      <c r="G1462" s="58">
        <v>214149.15</v>
      </c>
      <c r="H1462" s="114">
        <v>1</v>
      </c>
      <c r="I1462">
        <v>5001</v>
      </c>
      <c r="J1462">
        <v>999999</v>
      </c>
      <c r="K1462" t="s">
        <v>3117</v>
      </c>
      <c r="L1462" t="s">
        <v>3108</v>
      </c>
      <c r="M1462" t="s">
        <v>4249</v>
      </c>
    </row>
    <row r="1463" spans="1:13">
      <c r="A1463" t="s">
        <v>5744</v>
      </c>
      <c r="B1463" t="str">
        <f t="shared" si="44"/>
        <v>min03-P23</v>
      </c>
      <c r="C1463" t="str">
        <f t="shared" si="45"/>
        <v>min03-P23-R1_CONSORCIO C2-2024</v>
      </c>
      <c r="D1463" s="27" t="s">
        <v>3616</v>
      </c>
      <c r="E1463" t="s">
        <v>4173</v>
      </c>
      <c r="F1463" t="s">
        <v>190</v>
      </c>
      <c r="G1463" s="58">
        <v>154887.75</v>
      </c>
      <c r="H1463" s="114">
        <v>1</v>
      </c>
      <c r="I1463">
        <v>1</v>
      </c>
      <c r="J1463">
        <v>5000</v>
      </c>
      <c r="K1463" t="s">
        <v>3117</v>
      </c>
      <c r="L1463" t="s">
        <v>3108</v>
      </c>
      <c r="M1463" t="s">
        <v>4249</v>
      </c>
    </row>
    <row r="1464" spans="1:13">
      <c r="A1464" t="s">
        <v>5745</v>
      </c>
      <c r="B1464" t="str">
        <f t="shared" si="44"/>
        <v>min03-P23</v>
      </c>
      <c r="C1464" t="str">
        <f t="shared" si="45"/>
        <v>min03-P23-R1_CONSORCIO C2-2024</v>
      </c>
      <c r="D1464" s="27" t="s">
        <v>3616</v>
      </c>
      <c r="E1464" t="s">
        <v>4173</v>
      </c>
      <c r="F1464" t="s">
        <v>190</v>
      </c>
      <c r="G1464" s="58">
        <v>154214.32500000001</v>
      </c>
      <c r="H1464" s="114">
        <v>1</v>
      </c>
      <c r="I1464">
        <v>5001</v>
      </c>
      <c r="J1464">
        <v>999999</v>
      </c>
      <c r="K1464" t="s">
        <v>3117</v>
      </c>
      <c r="L1464" t="s">
        <v>3108</v>
      </c>
      <c r="M1464" t="s">
        <v>4249</v>
      </c>
    </row>
    <row r="1465" spans="1:13">
      <c r="A1465" t="s">
        <v>5746</v>
      </c>
      <c r="B1465" t="str">
        <f t="shared" si="44"/>
        <v>min03-P23</v>
      </c>
      <c r="C1465" t="str">
        <f t="shared" si="45"/>
        <v>min03-P23-R1_UT FACOCREAR 2024</v>
      </c>
      <c r="D1465" s="27" t="s">
        <v>3616</v>
      </c>
      <c r="E1465" t="s">
        <v>3092</v>
      </c>
      <c r="F1465" t="s">
        <v>190</v>
      </c>
      <c r="G1465" s="58">
        <v>399745.08</v>
      </c>
      <c r="H1465" s="114">
        <v>1</v>
      </c>
      <c r="I1465">
        <v>1</v>
      </c>
      <c r="J1465">
        <v>5000</v>
      </c>
      <c r="K1465" t="s">
        <v>3117</v>
      </c>
      <c r="L1465" t="s">
        <v>3108</v>
      </c>
      <c r="M1465" t="s">
        <v>4249</v>
      </c>
    </row>
    <row r="1466" spans="1:13">
      <c r="A1466" t="s">
        <v>5747</v>
      </c>
      <c r="B1466" t="str">
        <f t="shared" si="44"/>
        <v>min03-P23</v>
      </c>
      <c r="C1466" t="str">
        <f t="shared" si="45"/>
        <v>min03-P23-R1_UT FACOCREAR 2024</v>
      </c>
      <c r="D1466" s="27" t="s">
        <v>3616</v>
      </c>
      <c r="E1466" t="s">
        <v>3092</v>
      </c>
      <c r="F1466" t="s">
        <v>190</v>
      </c>
      <c r="G1466" s="58">
        <v>383704.09649999999</v>
      </c>
      <c r="H1466" s="114">
        <v>1</v>
      </c>
      <c r="I1466">
        <v>5001</v>
      </c>
      <c r="J1466">
        <v>999999</v>
      </c>
      <c r="K1466" t="s">
        <v>3117</v>
      </c>
      <c r="L1466" t="s">
        <v>3108</v>
      </c>
      <c r="M1466" t="s">
        <v>4249</v>
      </c>
    </row>
    <row r="1467" spans="1:13">
      <c r="A1467" t="s">
        <v>5748</v>
      </c>
      <c r="B1467" t="str">
        <f t="shared" si="44"/>
        <v>min03-P23</v>
      </c>
      <c r="C1467" t="str">
        <f t="shared" si="45"/>
        <v>min03-P23-R3_INVERSIONES E IMPORTACIONES SDER AP SAS</v>
      </c>
      <c r="D1467" s="27" t="s">
        <v>3617</v>
      </c>
      <c r="E1467" t="s">
        <v>4177</v>
      </c>
      <c r="F1467" t="s">
        <v>190</v>
      </c>
      <c r="G1467" s="58">
        <v>218189.7</v>
      </c>
      <c r="H1467" s="114">
        <v>1</v>
      </c>
      <c r="I1467">
        <v>1</v>
      </c>
      <c r="J1467">
        <v>5000</v>
      </c>
      <c r="K1467" t="s">
        <v>3117</v>
      </c>
      <c r="L1467" t="s">
        <v>3109</v>
      </c>
      <c r="M1467" t="s">
        <v>4249</v>
      </c>
    </row>
    <row r="1468" spans="1:13">
      <c r="A1468" t="s">
        <v>5749</v>
      </c>
      <c r="B1468" t="str">
        <f t="shared" si="44"/>
        <v>min03-P23</v>
      </c>
      <c r="C1468" t="str">
        <f t="shared" si="45"/>
        <v>min03-P23-R3_INVERSIONES E IMPORTACIONES SDER AP SAS</v>
      </c>
      <c r="D1468" s="27" t="s">
        <v>3617</v>
      </c>
      <c r="E1468" t="s">
        <v>4177</v>
      </c>
      <c r="F1468" t="s">
        <v>190</v>
      </c>
      <c r="G1468" s="58">
        <v>214149.15</v>
      </c>
      <c r="H1468" s="114">
        <v>1</v>
      </c>
      <c r="I1468">
        <v>5001</v>
      </c>
      <c r="J1468">
        <v>999999</v>
      </c>
      <c r="K1468" t="s">
        <v>3117</v>
      </c>
      <c r="L1468" t="s">
        <v>3109</v>
      </c>
      <c r="M1468" t="s">
        <v>4249</v>
      </c>
    </row>
    <row r="1469" spans="1:13">
      <c r="A1469" t="s">
        <v>5750</v>
      </c>
      <c r="B1469" t="str">
        <f t="shared" si="44"/>
        <v>min03-P23</v>
      </c>
      <c r="C1469" t="str">
        <f t="shared" si="45"/>
        <v>min03-P23-R3_UT FACOCREAR 2024</v>
      </c>
      <c r="D1469" s="27" t="s">
        <v>3617</v>
      </c>
      <c r="E1469" t="s">
        <v>3092</v>
      </c>
      <c r="F1469" t="s">
        <v>190</v>
      </c>
      <c r="G1469" s="58">
        <v>399745.08</v>
      </c>
      <c r="H1469" s="114">
        <v>1</v>
      </c>
      <c r="I1469">
        <v>1</v>
      </c>
      <c r="J1469">
        <v>5000</v>
      </c>
      <c r="K1469" t="s">
        <v>3117</v>
      </c>
      <c r="L1469" t="s">
        <v>3109</v>
      </c>
      <c r="M1469" t="s">
        <v>4249</v>
      </c>
    </row>
    <row r="1470" spans="1:13">
      <c r="A1470" t="s">
        <v>5751</v>
      </c>
      <c r="B1470" t="str">
        <f t="shared" si="44"/>
        <v>min03-P23</v>
      </c>
      <c r="C1470" t="str">
        <f t="shared" si="45"/>
        <v>min03-P23-R3_UT FACOCREAR 2024</v>
      </c>
      <c r="D1470" s="27" t="s">
        <v>3617</v>
      </c>
      <c r="E1470" t="s">
        <v>3092</v>
      </c>
      <c r="F1470" t="s">
        <v>190</v>
      </c>
      <c r="G1470" s="58">
        <v>383704.09649999999</v>
      </c>
      <c r="H1470" s="114">
        <v>1</v>
      </c>
      <c r="I1470">
        <v>5001</v>
      </c>
      <c r="J1470">
        <v>999999</v>
      </c>
      <c r="K1470" t="s">
        <v>3117</v>
      </c>
      <c r="L1470" t="s">
        <v>3109</v>
      </c>
      <c r="M1470" t="s">
        <v>4249</v>
      </c>
    </row>
    <row r="1471" spans="1:13">
      <c r="A1471" t="s">
        <v>5752</v>
      </c>
      <c r="B1471" t="str">
        <f t="shared" si="44"/>
        <v>min03-P23</v>
      </c>
      <c r="C1471" t="str">
        <f t="shared" si="45"/>
        <v>min03-P23-R4_UT DOTACIONES E INTENDENCIA JP 2024</v>
      </c>
      <c r="D1471" s="27" t="s">
        <v>3618</v>
      </c>
      <c r="E1471" t="s">
        <v>3096</v>
      </c>
      <c r="F1471" t="s">
        <v>190</v>
      </c>
      <c r="G1471" s="58">
        <v>393300.40275000001</v>
      </c>
      <c r="H1471" s="114">
        <v>1</v>
      </c>
      <c r="I1471">
        <v>1</v>
      </c>
      <c r="J1471">
        <v>5000</v>
      </c>
      <c r="K1471" t="s">
        <v>3117</v>
      </c>
      <c r="L1471" t="s">
        <v>3113</v>
      </c>
      <c r="M1471" t="s">
        <v>4249</v>
      </c>
    </row>
    <row r="1472" spans="1:13">
      <c r="A1472" t="s">
        <v>5753</v>
      </c>
      <c r="B1472" t="str">
        <f t="shared" si="44"/>
        <v>min03-P23</v>
      </c>
      <c r="C1472" t="str">
        <f t="shared" si="45"/>
        <v>min03-P23-R4_UT DOTACIONES E INTENDENCIA JP 2024</v>
      </c>
      <c r="D1472" s="27" t="s">
        <v>3618</v>
      </c>
      <c r="E1472" t="s">
        <v>3096</v>
      </c>
      <c r="F1472" t="s">
        <v>190</v>
      </c>
      <c r="G1472" s="58">
        <v>387401.19975000003</v>
      </c>
      <c r="H1472" s="114">
        <v>1</v>
      </c>
      <c r="I1472">
        <v>5001</v>
      </c>
      <c r="J1472">
        <v>999999</v>
      </c>
      <c r="K1472" t="s">
        <v>3117</v>
      </c>
      <c r="L1472" t="s">
        <v>3113</v>
      </c>
      <c r="M1472" t="s">
        <v>4249</v>
      </c>
    </row>
    <row r="1473" spans="1:13">
      <c r="A1473" t="s">
        <v>5754</v>
      </c>
      <c r="B1473" t="str">
        <f t="shared" si="44"/>
        <v>min03-P23</v>
      </c>
      <c r="C1473" t="str">
        <f t="shared" si="45"/>
        <v>min03-P23-R4_UT FACOCREAR 2024</v>
      </c>
      <c r="D1473" s="27" t="s">
        <v>3618</v>
      </c>
      <c r="E1473" t="s">
        <v>3092</v>
      </c>
      <c r="F1473" t="s">
        <v>190</v>
      </c>
      <c r="G1473" s="58">
        <v>399745.08</v>
      </c>
      <c r="H1473" s="114">
        <v>1</v>
      </c>
      <c r="I1473">
        <v>1</v>
      </c>
      <c r="J1473">
        <v>5000</v>
      </c>
      <c r="K1473" t="s">
        <v>3117</v>
      </c>
      <c r="L1473" t="s">
        <v>3113</v>
      </c>
      <c r="M1473" t="s">
        <v>4249</v>
      </c>
    </row>
    <row r="1474" spans="1:13">
      <c r="A1474" t="s">
        <v>5755</v>
      </c>
      <c r="B1474" t="str">
        <f t="shared" si="44"/>
        <v>min03-P23</v>
      </c>
      <c r="C1474" t="str">
        <f t="shared" si="45"/>
        <v>min03-P23-R4_UT FACOCREAR 2024</v>
      </c>
      <c r="D1474" s="27" t="s">
        <v>3618</v>
      </c>
      <c r="E1474" t="s">
        <v>3092</v>
      </c>
      <c r="F1474" t="s">
        <v>190</v>
      </c>
      <c r="G1474" s="58">
        <v>383704.09649999999</v>
      </c>
      <c r="H1474" s="114">
        <v>1</v>
      </c>
      <c r="I1474">
        <v>5001</v>
      </c>
      <c r="J1474">
        <v>999999</v>
      </c>
      <c r="K1474" t="s">
        <v>3117</v>
      </c>
      <c r="L1474" t="s">
        <v>3113</v>
      </c>
      <c r="M1474" t="s">
        <v>4249</v>
      </c>
    </row>
    <row r="1475" spans="1:13">
      <c r="A1475" t="s">
        <v>5756</v>
      </c>
      <c r="B1475" t="str">
        <f t="shared" ref="B1475:B1538" si="46">+LEFT(D1475,LEN(D1475)-3)</f>
        <v>min03-P23</v>
      </c>
      <c r="C1475" t="str">
        <f t="shared" ref="C1475:C1538" si="47">+D1475&amp;"_"&amp;E1475</f>
        <v>min03-P23-R5_CONSORCIO LOGISTIC PLUS</v>
      </c>
      <c r="D1475" s="27" t="s">
        <v>3619</v>
      </c>
      <c r="E1475" t="s">
        <v>3099</v>
      </c>
      <c r="F1475" t="s">
        <v>190</v>
      </c>
      <c r="G1475" s="58">
        <v>694616.33789999993</v>
      </c>
      <c r="H1475" s="114">
        <v>1</v>
      </c>
      <c r="I1475">
        <v>1</v>
      </c>
      <c r="J1475">
        <v>5000</v>
      </c>
      <c r="K1475" t="s">
        <v>3117</v>
      </c>
      <c r="L1475" t="s">
        <v>3110</v>
      </c>
      <c r="M1475" t="s">
        <v>4249</v>
      </c>
    </row>
    <row r="1476" spans="1:13">
      <c r="A1476" t="s">
        <v>5757</v>
      </c>
      <c r="B1476" t="str">
        <f t="shared" si="46"/>
        <v>min03-P23</v>
      </c>
      <c r="C1476" t="str">
        <f t="shared" si="47"/>
        <v>min03-P23-R5_CONSORCIO LOGISTIC PLUS</v>
      </c>
      <c r="D1476" s="27" t="s">
        <v>3619</v>
      </c>
      <c r="E1476" t="s">
        <v>3099</v>
      </c>
      <c r="F1476" t="s">
        <v>190</v>
      </c>
      <c r="G1476" s="58">
        <v>684890.73404999997</v>
      </c>
      <c r="H1476" s="114">
        <v>1</v>
      </c>
      <c r="I1476">
        <v>5001</v>
      </c>
      <c r="J1476">
        <v>999999</v>
      </c>
      <c r="K1476" t="s">
        <v>3117</v>
      </c>
      <c r="L1476" t="s">
        <v>3110</v>
      </c>
      <c r="M1476" t="s">
        <v>4249</v>
      </c>
    </row>
    <row r="1477" spans="1:13">
      <c r="A1477" t="s">
        <v>5758</v>
      </c>
      <c r="B1477" t="str">
        <f t="shared" si="46"/>
        <v>min03-P23</v>
      </c>
      <c r="C1477" t="str">
        <f t="shared" si="47"/>
        <v>min03-P23-R5_UT FACOCREAR 2024</v>
      </c>
      <c r="D1477" s="27" t="s">
        <v>3619</v>
      </c>
      <c r="E1477" t="s">
        <v>3092</v>
      </c>
      <c r="F1477" t="s">
        <v>190</v>
      </c>
      <c r="G1477" s="58">
        <v>399745.08</v>
      </c>
      <c r="H1477" s="114">
        <v>1</v>
      </c>
      <c r="I1477">
        <v>1</v>
      </c>
      <c r="J1477">
        <v>5000</v>
      </c>
      <c r="K1477" t="s">
        <v>3117</v>
      </c>
      <c r="L1477" t="s">
        <v>3110</v>
      </c>
      <c r="M1477" t="s">
        <v>4249</v>
      </c>
    </row>
    <row r="1478" spans="1:13">
      <c r="A1478" t="s">
        <v>5759</v>
      </c>
      <c r="B1478" t="str">
        <f t="shared" si="46"/>
        <v>min03-P23</v>
      </c>
      <c r="C1478" t="str">
        <f t="shared" si="47"/>
        <v>min03-P23-R5_UT FACOCREAR 2024</v>
      </c>
      <c r="D1478" s="27" t="s">
        <v>3619</v>
      </c>
      <c r="E1478" t="s">
        <v>3092</v>
      </c>
      <c r="F1478" t="s">
        <v>190</v>
      </c>
      <c r="G1478" s="58">
        <v>383704.09649999999</v>
      </c>
      <c r="H1478" s="114">
        <v>1</v>
      </c>
      <c r="I1478">
        <v>5001</v>
      </c>
      <c r="J1478">
        <v>999999</v>
      </c>
      <c r="K1478" t="s">
        <v>3117</v>
      </c>
      <c r="L1478" t="s">
        <v>3110</v>
      </c>
      <c r="M1478" t="s">
        <v>4249</v>
      </c>
    </row>
    <row r="1479" spans="1:13">
      <c r="A1479" t="s">
        <v>5760</v>
      </c>
      <c r="B1479" t="str">
        <f t="shared" si="46"/>
        <v>min03-P23</v>
      </c>
      <c r="C1479" t="str">
        <f t="shared" si="47"/>
        <v>min03-P23-R6_CONSORCIO C2-2024</v>
      </c>
      <c r="D1479" s="27" t="s">
        <v>3620</v>
      </c>
      <c r="E1479" t="s">
        <v>4173</v>
      </c>
      <c r="F1479" t="s">
        <v>190</v>
      </c>
      <c r="G1479" s="58">
        <v>154887.75</v>
      </c>
      <c r="H1479" s="114">
        <v>1</v>
      </c>
      <c r="I1479">
        <v>1</v>
      </c>
      <c r="J1479">
        <v>5000</v>
      </c>
      <c r="K1479" t="s">
        <v>3117</v>
      </c>
      <c r="L1479" t="s">
        <v>3111</v>
      </c>
      <c r="M1479" t="s">
        <v>4249</v>
      </c>
    </row>
    <row r="1480" spans="1:13">
      <c r="A1480" t="s">
        <v>5761</v>
      </c>
      <c r="B1480" t="str">
        <f t="shared" si="46"/>
        <v>min03-P23</v>
      </c>
      <c r="C1480" t="str">
        <f t="shared" si="47"/>
        <v>min03-P23-R6_CONSORCIO C2-2024</v>
      </c>
      <c r="D1480" s="27" t="s">
        <v>3620</v>
      </c>
      <c r="E1480" t="s">
        <v>4173</v>
      </c>
      <c r="F1480" t="s">
        <v>190</v>
      </c>
      <c r="G1480" s="58">
        <v>154214.32500000001</v>
      </c>
      <c r="H1480" s="114">
        <v>1</v>
      </c>
      <c r="I1480">
        <v>5001</v>
      </c>
      <c r="J1480">
        <v>999999</v>
      </c>
      <c r="K1480" t="s">
        <v>3117</v>
      </c>
      <c r="L1480" t="s">
        <v>3111</v>
      </c>
      <c r="M1480" t="s">
        <v>4249</v>
      </c>
    </row>
    <row r="1481" spans="1:13">
      <c r="A1481" t="s">
        <v>5762</v>
      </c>
      <c r="B1481" t="str">
        <f t="shared" si="46"/>
        <v>min03-P23</v>
      </c>
      <c r="C1481" t="str">
        <f t="shared" si="47"/>
        <v>min03-P23-R6_CONSORCIO LOGISTIC PLUS</v>
      </c>
      <c r="D1481" s="27" t="s">
        <v>3620</v>
      </c>
      <c r="E1481" t="s">
        <v>3099</v>
      </c>
      <c r="F1481" t="s">
        <v>190</v>
      </c>
      <c r="G1481" s="58">
        <v>694616.33789999993</v>
      </c>
      <c r="H1481" s="114">
        <v>1</v>
      </c>
      <c r="I1481">
        <v>1</v>
      </c>
      <c r="J1481">
        <v>5000</v>
      </c>
      <c r="K1481" t="s">
        <v>3117</v>
      </c>
      <c r="L1481" t="s">
        <v>3111</v>
      </c>
      <c r="M1481" t="s">
        <v>4249</v>
      </c>
    </row>
    <row r="1482" spans="1:13">
      <c r="A1482" t="s">
        <v>5763</v>
      </c>
      <c r="B1482" t="str">
        <f t="shared" si="46"/>
        <v>min03-P23</v>
      </c>
      <c r="C1482" t="str">
        <f t="shared" si="47"/>
        <v>min03-P23-R6_CONSORCIO LOGISTIC PLUS</v>
      </c>
      <c r="D1482" s="27" t="s">
        <v>3620</v>
      </c>
      <c r="E1482" t="s">
        <v>3099</v>
      </c>
      <c r="F1482" t="s">
        <v>190</v>
      </c>
      <c r="G1482" s="58">
        <v>684890.73404999997</v>
      </c>
      <c r="H1482" s="114">
        <v>1</v>
      </c>
      <c r="I1482">
        <v>5001</v>
      </c>
      <c r="J1482">
        <v>999999</v>
      </c>
      <c r="K1482" t="s">
        <v>3117</v>
      </c>
      <c r="L1482" t="s">
        <v>3111</v>
      </c>
      <c r="M1482" t="s">
        <v>4249</v>
      </c>
    </row>
    <row r="1483" spans="1:13">
      <c r="A1483" t="s">
        <v>5764</v>
      </c>
      <c r="B1483" t="str">
        <f t="shared" si="46"/>
        <v>min03-P23</v>
      </c>
      <c r="C1483" t="str">
        <f t="shared" si="47"/>
        <v>min03-P23-R6_YUBARTA S.A.S.</v>
      </c>
      <c r="D1483" s="27" t="s">
        <v>3620</v>
      </c>
      <c r="E1483" t="s">
        <v>4162</v>
      </c>
      <c r="F1483" t="s">
        <v>190</v>
      </c>
      <c r="G1483" s="58">
        <v>659956.5</v>
      </c>
      <c r="H1483" s="114">
        <v>1</v>
      </c>
      <c r="I1483">
        <v>1</v>
      </c>
      <c r="J1483">
        <v>5000</v>
      </c>
      <c r="K1483" t="s">
        <v>3117</v>
      </c>
      <c r="L1483" t="s">
        <v>3111</v>
      </c>
      <c r="M1483" t="s">
        <v>4249</v>
      </c>
    </row>
    <row r="1484" spans="1:13">
      <c r="A1484" t="s">
        <v>5765</v>
      </c>
      <c r="B1484" t="str">
        <f t="shared" si="46"/>
        <v>min03-P23</v>
      </c>
      <c r="C1484" t="str">
        <f t="shared" si="47"/>
        <v>min03-P23-R6_YUBARTA S.A.S.</v>
      </c>
      <c r="D1484" s="27" t="s">
        <v>3620</v>
      </c>
      <c r="E1484" t="s">
        <v>4162</v>
      </c>
      <c r="F1484" t="s">
        <v>190</v>
      </c>
      <c r="G1484" s="58">
        <v>647834.85</v>
      </c>
      <c r="H1484" s="114">
        <v>1</v>
      </c>
      <c r="I1484">
        <v>5001</v>
      </c>
      <c r="J1484">
        <v>999999</v>
      </c>
      <c r="K1484" t="s">
        <v>3117</v>
      </c>
      <c r="L1484" t="s">
        <v>3111</v>
      </c>
      <c r="M1484" t="s">
        <v>4249</v>
      </c>
    </row>
    <row r="1485" spans="1:13">
      <c r="A1485" t="s">
        <v>5766</v>
      </c>
      <c r="B1485" t="str">
        <f t="shared" si="46"/>
        <v>min03-P23</v>
      </c>
      <c r="C1485" t="str">
        <f t="shared" si="47"/>
        <v>min03-P23-R6_UNIÓN TEMPORAL 24</v>
      </c>
      <c r="D1485" s="27" t="s">
        <v>3620</v>
      </c>
      <c r="E1485" t="s">
        <v>4163</v>
      </c>
      <c r="F1485" t="s">
        <v>190</v>
      </c>
      <c r="G1485" s="58">
        <v>538740</v>
      </c>
      <c r="H1485" s="114">
        <v>1</v>
      </c>
      <c r="I1485">
        <v>1</v>
      </c>
      <c r="J1485">
        <v>5000</v>
      </c>
      <c r="K1485" t="s">
        <v>3117</v>
      </c>
      <c r="L1485" t="s">
        <v>3111</v>
      </c>
      <c r="M1485" t="s">
        <v>4249</v>
      </c>
    </row>
    <row r="1486" spans="1:13">
      <c r="A1486" t="s">
        <v>5767</v>
      </c>
      <c r="B1486" t="str">
        <f t="shared" si="46"/>
        <v>min03-P23</v>
      </c>
      <c r="C1486" t="str">
        <f t="shared" si="47"/>
        <v>min03-P23-R6_UNIÓN TEMPORAL 24</v>
      </c>
      <c r="D1486" s="27" t="s">
        <v>3620</v>
      </c>
      <c r="E1486" t="s">
        <v>4163</v>
      </c>
      <c r="F1486" t="s">
        <v>190</v>
      </c>
      <c r="G1486" s="58">
        <v>538740</v>
      </c>
      <c r="H1486" s="114">
        <v>1</v>
      </c>
      <c r="I1486">
        <v>5001</v>
      </c>
      <c r="J1486">
        <v>999999</v>
      </c>
      <c r="K1486" t="s">
        <v>3117</v>
      </c>
      <c r="L1486" t="s">
        <v>3111</v>
      </c>
      <c r="M1486" t="s">
        <v>4249</v>
      </c>
    </row>
    <row r="1487" spans="1:13">
      <c r="A1487" t="s">
        <v>5768</v>
      </c>
      <c r="B1487" t="str">
        <f t="shared" si="46"/>
        <v>min03-P23</v>
      </c>
      <c r="C1487" t="str">
        <f t="shared" si="47"/>
        <v>min03-P23-R6_BAZAR LA MONEDA SAS</v>
      </c>
      <c r="D1487" s="27" t="s">
        <v>3620</v>
      </c>
      <c r="E1487" t="s">
        <v>1850</v>
      </c>
      <c r="F1487" t="s">
        <v>190</v>
      </c>
      <c r="G1487" s="58">
        <v>727972.42500000005</v>
      </c>
      <c r="H1487" s="114">
        <v>1</v>
      </c>
      <c r="I1487">
        <v>1</v>
      </c>
      <c r="J1487">
        <v>5000</v>
      </c>
      <c r="K1487" t="s">
        <v>3117</v>
      </c>
      <c r="L1487" t="s">
        <v>3111</v>
      </c>
      <c r="M1487" t="s">
        <v>4249</v>
      </c>
    </row>
    <row r="1488" spans="1:13">
      <c r="A1488" t="s">
        <v>5769</v>
      </c>
      <c r="B1488" t="str">
        <f t="shared" si="46"/>
        <v>min03-P23</v>
      </c>
      <c r="C1488" t="str">
        <f t="shared" si="47"/>
        <v>min03-P23-R6_BAZAR LA MONEDA SAS</v>
      </c>
      <c r="D1488" s="27" t="s">
        <v>3620</v>
      </c>
      <c r="E1488" t="s">
        <v>1850</v>
      </c>
      <c r="F1488" t="s">
        <v>190</v>
      </c>
      <c r="G1488" s="58">
        <v>714503.92500000005</v>
      </c>
      <c r="H1488" s="114">
        <v>1</v>
      </c>
      <c r="I1488">
        <v>5001</v>
      </c>
      <c r="J1488">
        <v>999999</v>
      </c>
      <c r="K1488" t="s">
        <v>3117</v>
      </c>
      <c r="L1488" t="s">
        <v>3111</v>
      </c>
      <c r="M1488" t="s">
        <v>4249</v>
      </c>
    </row>
    <row r="1489" spans="1:13">
      <c r="A1489" t="s">
        <v>5770</v>
      </c>
      <c r="B1489" t="str">
        <f t="shared" si="46"/>
        <v>min03-P23</v>
      </c>
      <c r="C1489" t="str">
        <f t="shared" si="47"/>
        <v>min03-P23-R6_UT DOTACIONES E INTENDENCIA JP 2024</v>
      </c>
      <c r="D1489" s="27" t="s">
        <v>3620</v>
      </c>
      <c r="E1489" t="s">
        <v>3096</v>
      </c>
      <c r="F1489" t="s">
        <v>190</v>
      </c>
      <c r="G1489" s="58">
        <v>389259.85274999996</v>
      </c>
      <c r="H1489" s="114">
        <v>1</v>
      </c>
      <c r="I1489">
        <v>1</v>
      </c>
      <c r="J1489">
        <v>5000</v>
      </c>
      <c r="K1489" t="s">
        <v>3117</v>
      </c>
      <c r="L1489" t="s">
        <v>3111</v>
      </c>
      <c r="M1489" t="s">
        <v>4249</v>
      </c>
    </row>
    <row r="1490" spans="1:13">
      <c r="A1490" t="s">
        <v>5771</v>
      </c>
      <c r="B1490" t="str">
        <f t="shared" si="46"/>
        <v>min03-P23</v>
      </c>
      <c r="C1490" t="str">
        <f t="shared" si="47"/>
        <v>min03-P23-R6_UT DOTACIONES E INTENDENCIA JP 2024</v>
      </c>
      <c r="D1490" s="27" t="s">
        <v>3620</v>
      </c>
      <c r="E1490" t="s">
        <v>3096</v>
      </c>
      <c r="F1490" t="s">
        <v>190</v>
      </c>
      <c r="G1490" s="58">
        <v>383421.25799999997</v>
      </c>
      <c r="H1490" s="114">
        <v>1</v>
      </c>
      <c r="I1490">
        <v>5001</v>
      </c>
      <c r="J1490">
        <v>999999</v>
      </c>
      <c r="K1490" t="s">
        <v>3117</v>
      </c>
      <c r="L1490" t="s">
        <v>3111</v>
      </c>
      <c r="M1490" t="s">
        <v>4249</v>
      </c>
    </row>
    <row r="1491" spans="1:13">
      <c r="A1491" t="s">
        <v>5772</v>
      </c>
      <c r="B1491" t="str">
        <f t="shared" si="46"/>
        <v>min03-P23</v>
      </c>
      <c r="C1491" t="str">
        <f t="shared" si="47"/>
        <v>min03-P23-R6_UT FACOCREAR 2024</v>
      </c>
      <c r="D1491" s="27" t="s">
        <v>3620</v>
      </c>
      <c r="E1491" t="s">
        <v>3092</v>
      </c>
      <c r="F1491" t="s">
        <v>190</v>
      </c>
      <c r="G1491" s="58">
        <v>399745.08</v>
      </c>
      <c r="H1491" s="114">
        <v>1</v>
      </c>
      <c r="I1491">
        <v>1</v>
      </c>
      <c r="J1491">
        <v>5000</v>
      </c>
      <c r="K1491" t="s">
        <v>3117</v>
      </c>
      <c r="L1491" t="s">
        <v>3111</v>
      </c>
      <c r="M1491" t="s">
        <v>4249</v>
      </c>
    </row>
    <row r="1492" spans="1:13">
      <c r="A1492" t="s">
        <v>5773</v>
      </c>
      <c r="B1492" t="str">
        <f t="shared" si="46"/>
        <v>min03-P23</v>
      </c>
      <c r="C1492" t="str">
        <f t="shared" si="47"/>
        <v>min03-P23-R6_UT FACOCREAR 2024</v>
      </c>
      <c r="D1492" s="27" t="s">
        <v>3620</v>
      </c>
      <c r="E1492" t="s">
        <v>3092</v>
      </c>
      <c r="F1492" t="s">
        <v>190</v>
      </c>
      <c r="G1492" s="58">
        <v>383704.09649999999</v>
      </c>
      <c r="H1492" s="114">
        <v>1</v>
      </c>
      <c r="I1492">
        <v>5001</v>
      </c>
      <c r="J1492">
        <v>999999</v>
      </c>
      <c r="K1492" t="s">
        <v>3117</v>
      </c>
      <c r="L1492" t="s">
        <v>3111</v>
      </c>
      <c r="M1492" t="s">
        <v>4249</v>
      </c>
    </row>
    <row r="1493" spans="1:13">
      <c r="A1493" t="s">
        <v>5774</v>
      </c>
      <c r="B1493" t="str">
        <f t="shared" si="46"/>
        <v>min03-P23</v>
      </c>
      <c r="C1493" t="str">
        <f t="shared" si="47"/>
        <v>min03-P23-R7_UNION TEMPORAL ACUERDO KB-2024</v>
      </c>
      <c r="D1493" s="27" t="s">
        <v>3621</v>
      </c>
      <c r="E1493" t="s">
        <v>4185</v>
      </c>
      <c r="F1493" t="s">
        <v>190</v>
      </c>
      <c r="G1493" s="58">
        <v>341426.47499999998</v>
      </c>
      <c r="H1493" s="114">
        <v>1</v>
      </c>
      <c r="I1493">
        <v>1</v>
      </c>
      <c r="J1493">
        <v>5000</v>
      </c>
      <c r="K1493" t="s">
        <v>3117</v>
      </c>
      <c r="L1493" t="s">
        <v>3112</v>
      </c>
      <c r="M1493" t="s">
        <v>4249</v>
      </c>
    </row>
    <row r="1494" spans="1:13">
      <c r="A1494" t="s">
        <v>5775</v>
      </c>
      <c r="B1494" t="str">
        <f t="shared" si="46"/>
        <v>min03-P23</v>
      </c>
      <c r="C1494" t="str">
        <f t="shared" si="47"/>
        <v>min03-P23-R7_UNION TEMPORAL ACUERDO KB-2024</v>
      </c>
      <c r="D1494" s="27" t="s">
        <v>3621</v>
      </c>
      <c r="E1494" t="s">
        <v>4185</v>
      </c>
      <c r="F1494" t="s">
        <v>190</v>
      </c>
      <c r="G1494" s="58">
        <v>338059.35</v>
      </c>
      <c r="H1494" s="114">
        <v>1</v>
      </c>
      <c r="I1494">
        <v>5001</v>
      </c>
      <c r="J1494">
        <v>999999</v>
      </c>
      <c r="K1494" t="s">
        <v>3117</v>
      </c>
      <c r="L1494" t="s">
        <v>3112</v>
      </c>
      <c r="M1494" t="s">
        <v>4249</v>
      </c>
    </row>
    <row r="1495" spans="1:13">
      <c r="A1495" t="s">
        <v>5776</v>
      </c>
      <c r="B1495" t="str">
        <f t="shared" si="46"/>
        <v>min03-P23</v>
      </c>
      <c r="C1495" t="str">
        <f t="shared" si="47"/>
        <v>min03-P23-R7_DISMOTOS PM EU</v>
      </c>
      <c r="D1495" s="27" t="s">
        <v>3621</v>
      </c>
      <c r="E1495" t="s">
        <v>4175</v>
      </c>
      <c r="F1495" t="s">
        <v>190</v>
      </c>
      <c r="G1495" s="58">
        <v>471397.5</v>
      </c>
      <c r="H1495" s="114">
        <v>1</v>
      </c>
      <c r="I1495">
        <v>1</v>
      </c>
      <c r="J1495">
        <v>5000</v>
      </c>
      <c r="K1495" t="s">
        <v>3117</v>
      </c>
      <c r="L1495" t="s">
        <v>3112</v>
      </c>
      <c r="M1495" t="s">
        <v>4249</v>
      </c>
    </row>
    <row r="1496" spans="1:13">
      <c r="A1496" t="s">
        <v>5777</v>
      </c>
      <c r="B1496" t="str">
        <f t="shared" si="46"/>
        <v>min03-P23</v>
      </c>
      <c r="C1496" t="str">
        <f t="shared" si="47"/>
        <v>min03-P23-R7_DISMOTOS PM EU</v>
      </c>
      <c r="D1496" s="27" t="s">
        <v>3621</v>
      </c>
      <c r="E1496" t="s">
        <v>4175</v>
      </c>
      <c r="F1496" t="s">
        <v>190</v>
      </c>
      <c r="G1496" s="58">
        <v>464663.25</v>
      </c>
      <c r="H1496" s="114">
        <v>1</v>
      </c>
      <c r="I1496">
        <v>5001</v>
      </c>
      <c r="J1496">
        <v>999999</v>
      </c>
      <c r="K1496" t="s">
        <v>3117</v>
      </c>
      <c r="L1496" t="s">
        <v>3112</v>
      </c>
      <c r="M1496" t="s">
        <v>4249</v>
      </c>
    </row>
    <row r="1497" spans="1:13">
      <c r="A1497" t="s">
        <v>5778</v>
      </c>
      <c r="B1497" t="str">
        <f t="shared" si="46"/>
        <v>min03-P23</v>
      </c>
      <c r="C1497" t="str">
        <f t="shared" si="47"/>
        <v>min03-P23-R7_DISTRIBUCIÓN Y SERVICIO SAS</v>
      </c>
      <c r="D1497" s="27" t="s">
        <v>3621</v>
      </c>
      <c r="E1497" t="s">
        <v>3089</v>
      </c>
      <c r="F1497" t="s">
        <v>190</v>
      </c>
      <c r="G1497" s="58">
        <v>325937.7</v>
      </c>
      <c r="H1497" s="114">
        <v>1</v>
      </c>
      <c r="I1497">
        <v>1</v>
      </c>
      <c r="J1497">
        <v>5000</v>
      </c>
      <c r="K1497" t="s">
        <v>3117</v>
      </c>
      <c r="L1497" t="s">
        <v>3112</v>
      </c>
      <c r="M1497" t="s">
        <v>4249</v>
      </c>
    </row>
    <row r="1498" spans="1:13">
      <c r="A1498" t="s">
        <v>5779</v>
      </c>
      <c r="B1498" t="str">
        <f t="shared" si="46"/>
        <v>min03-P23</v>
      </c>
      <c r="C1498" t="str">
        <f t="shared" si="47"/>
        <v>min03-P23-R7_DISTRIBUCIÓN Y SERVICIO SAS</v>
      </c>
      <c r="D1498" s="27" t="s">
        <v>3621</v>
      </c>
      <c r="E1498" t="s">
        <v>3089</v>
      </c>
      <c r="F1498" t="s">
        <v>190</v>
      </c>
      <c r="G1498" s="58">
        <v>323244</v>
      </c>
      <c r="H1498" s="114">
        <v>1</v>
      </c>
      <c r="I1498">
        <v>5001</v>
      </c>
      <c r="J1498">
        <v>999999</v>
      </c>
      <c r="K1498" t="s">
        <v>3117</v>
      </c>
      <c r="L1498" t="s">
        <v>3112</v>
      </c>
      <c r="M1498" t="s">
        <v>4249</v>
      </c>
    </row>
    <row r="1499" spans="1:13">
      <c r="A1499" t="s">
        <v>5780</v>
      </c>
      <c r="B1499" t="str">
        <f t="shared" si="46"/>
        <v>min03-P23</v>
      </c>
      <c r="C1499" t="str">
        <f t="shared" si="47"/>
        <v>min03-P23-R7_IMDICOL SAS</v>
      </c>
      <c r="D1499" s="27" t="s">
        <v>3621</v>
      </c>
      <c r="E1499" t="s">
        <v>4164</v>
      </c>
      <c r="F1499" t="s">
        <v>190</v>
      </c>
      <c r="G1499" s="58">
        <v>474091.2</v>
      </c>
      <c r="H1499" s="114">
        <v>1</v>
      </c>
      <c r="I1499">
        <v>1</v>
      </c>
      <c r="J1499">
        <v>5000</v>
      </c>
      <c r="K1499" t="s">
        <v>3117</v>
      </c>
      <c r="L1499" t="s">
        <v>3112</v>
      </c>
      <c r="M1499" t="s">
        <v>4249</v>
      </c>
    </row>
    <row r="1500" spans="1:13">
      <c r="A1500" t="s">
        <v>5781</v>
      </c>
      <c r="B1500" t="str">
        <f t="shared" si="46"/>
        <v>min03-P23</v>
      </c>
      <c r="C1500" t="str">
        <f t="shared" si="47"/>
        <v>min03-P23-R7_IMDICOL SAS</v>
      </c>
      <c r="D1500" s="27" t="s">
        <v>3621</v>
      </c>
      <c r="E1500" t="s">
        <v>4164</v>
      </c>
      <c r="F1500" t="s">
        <v>190</v>
      </c>
      <c r="G1500" s="58">
        <v>466979.83200000005</v>
      </c>
      <c r="H1500" s="114">
        <v>1</v>
      </c>
      <c r="I1500">
        <v>5001</v>
      </c>
      <c r="J1500">
        <v>999999</v>
      </c>
      <c r="K1500" t="s">
        <v>3117</v>
      </c>
      <c r="L1500" t="s">
        <v>3112</v>
      </c>
      <c r="M1500" t="s">
        <v>4249</v>
      </c>
    </row>
    <row r="1501" spans="1:13">
      <c r="A1501" t="s">
        <v>5782</v>
      </c>
      <c r="B1501" t="str">
        <f t="shared" si="46"/>
        <v>min03-P23</v>
      </c>
      <c r="C1501" t="str">
        <f t="shared" si="47"/>
        <v>min03-P23-R7_LEONEL RODRIGUEZ RAMOS</v>
      </c>
      <c r="D1501" s="27" t="s">
        <v>3621</v>
      </c>
      <c r="E1501" t="s">
        <v>1851</v>
      </c>
      <c r="F1501" t="s">
        <v>190</v>
      </c>
      <c r="G1501" s="58">
        <v>942795</v>
      </c>
      <c r="H1501" s="114">
        <v>1</v>
      </c>
      <c r="I1501">
        <v>1</v>
      </c>
      <c r="J1501">
        <v>5000</v>
      </c>
      <c r="K1501" t="s">
        <v>3117</v>
      </c>
      <c r="L1501" t="s">
        <v>3112</v>
      </c>
      <c r="M1501" t="s">
        <v>4249</v>
      </c>
    </row>
    <row r="1502" spans="1:13">
      <c r="A1502" t="s">
        <v>5783</v>
      </c>
      <c r="B1502" t="str">
        <f t="shared" si="46"/>
        <v>min03-P23</v>
      </c>
      <c r="C1502" t="str">
        <f t="shared" si="47"/>
        <v>min03-P23-R7_LEONEL RODRIGUEZ RAMOS</v>
      </c>
      <c r="D1502" s="27" t="s">
        <v>3621</v>
      </c>
      <c r="E1502" t="s">
        <v>1851</v>
      </c>
      <c r="F1502" t="s">
        <v>190</v>
      </c>
      <c r="G1502" s="58">
        <v>929326.5</v>
      </c>
      <c r="H1502" s="114">
        <v>1</v>
      </c>
      <c r="I1502">
        <v>5001</v>
      </c>
      <c r="J1502">
        <v>999999</v>
      </c>
      <c r="K1502" t="s">
        <v>3117</v>
      </c>
      <c r="L1502" t="s">
        <v>3112</v>
      </c>
      <c r="M1502" t="s">
        <v>4249</v>
      </c>
    </row>
    <row r="1503" spans="1:13">
      <c r="A1503" t="s">
        <v>5784</v>
      </c>
      <c r="B1503" t="str">
        <f t="shared" si="46"/>
        <v>min03-P23</v>
      </c>
      <c r="C1503" t="str">
        <f t="shared" si="47"/>
        <v>min03-P23-R7_BACET GROUP S.A.S.</v>
      </c>
      <c r="D1503" s="27" t="s">
        <v>3621</v>
      </c>
      <c r="E1503" t="s">
        <v>4166</v>
      </c>
      <c r="F1503" t="s">
        <v>190</v>
      </c>
      <c r="G1503" s="58">
        <v>422237.47499999998</v>
      </c>
      <c r="H1503" s="114">
        <v>1</v>
      </c>
      <c r="I1503">
        <v>1</v>
      </c>
      <c r="J1503">
        <v>5000</v>
      </c>
      <c r="K1503" t="s">
        <v>3117</v>
      </c>
      <c r="L1503" t="s">
        <v>3112</v>
      </c>
      <c r="M1503" t="s">
        <v>4249</v>
      </c>
    </row>
    <row r="1504" spans="1:13">
      <c r="A1504" t="s">
        <v>5785</v>
      </c>
      <c r="B1504" t="str">
        <f t="shared" si="46"/>
        <v>min03-P23</v>
      </c>
      <c r="C1504" t="str">
        <f t="shared" si="47"/>
        <v>min03-P23-R7_BACET GROUP S.A.S.</v>
      </c>
      <c r="D1504" s="27" t="s">
        <v>3621</v>
      </c>
      <c r="E1504" t="s">
        <v>4166</v>
      </c>
      <c r="F1504" t="s">
        <v>190</v>
      </c>
      <c r="G1504" s="58">
        <v>383852.25</v>
      </c>
      <c r="H1504" s="114">
        <v>1</v>
      </c>
      <c r="I1504">
        <v>5001</v>
      </c>
      <c r="J1504">
        <v>999999</v>
      </c>
      <c r="K1504" t="s">
        <v>3117</v>
      </c>
      <c r="L1504" t="s">
        <v>3112</v>
      </c>
      <c r="M1504" t="s">
        <v>4249</v>
      </c>
    </row>
    <row r="1505" spans="1:13">
      <c r="A1505" t="s">
        <v>5786</v>
      </c>
      <c r="B1505" t="str">
        <f t="shared" si="46"/>
        <v>min03-P23</v>
      </c>
      <c r="C1505" t="str">
        <f t="shared" si="47"/>
        <v>min03-P23-R7_UNIÓN TEMPORAL OP-INTENDENCIA</v>
      </c>
      <c r="D1505" s="27" t="s">
        <v>3621</v>
      </c>
      <c r="E1505" t="s">
        <v>4172</v>
      </c>
      <c r="F1505" t="s">
        <v>190</v>
      </c>
      <c r="G1505" s="58">
        <v>323244</v>
      </c>
      <c r="H1505" s="114">
        <v>1</v>
      </c>
      <c r="I1505">
        <v>1</v>
      </c>
      <c r="J1505">
        <v>5000</v>
      </c>
      <c r="K1505" t="s">
        <v>3117</v>
      </c>
      <c r="L1505" t="s">
        <v>3112</v>
      </c>
      <c r="M1505" t="s">
        <v>4249</v>
      </c>
    </row>
    <row r="1506" spans="1:13">
      <c r="A1506" t="s">
        <v>5787</v>
      </c>
      <c r="B1506" t="str">
        <f t="shared" si="46"/>
        <v>min03-P23</v>
      </c>
      <c r="C1506" t="str">
        <f t="shared" si="47"/>
        <v>min03-P23-R7_UNIÓN TEMPORAL OP-INTENDENCIA</v>
      </c>
      <c r="D1506" s="27" t="s">
        <v>3621</v>
      </c>
      <c r="E1506" t="s">
        <v>4172</v>
      </c>
      <c r="F1506" t="s">
        <v>190</v>
      </c>
      <c r="G1506" s="58">
        <v>316509.75</v>
      </c>
      <c r="H1506" s="114">
        <v>1</v>
      </c>
      <c r="I1506">
        <v>5001</v>
      </c>
      <c r="J1506">
        <v>999999</v>
      </c>
      <c r="K1506" t="s">
        <v>3117</v>
      </c>
      <c r="L1506" t="s">
        <v>3112</v>
      </c>
      <c r="M1506" t="s">
        <v>4249</v>
      </c>
    </row>
    <row r="1507" spans="1:13">
      <c r="A1507" t="s">
        <v>5788</v>
      </c>
      <c r="B1507" t="str">
        <f t="shared" si="46"/>
        <v>min03-P23</v>
      </c>
      <c r="C1507" t="str">
        <f t="shared" si="47"/>
        <v>min03-P23-R7_INDUCON SAS</v>
      </c>
      <c r="D1507" s="27" t="s">
        <v>3621</v>
      </c>
      <c r="E1507" t="s">
        <v>4188</v>
      </c>
      <c r="F1507" t="s">
        <v>190</v>
      </c>
      <c r="G1507" s="58">
        <v>334018.8</v>
      </c>
      <c r="H1507" s="114">
        <v>1</v>
      </c>
      <c r="I1507">
        <v>1</v>
      </c>
      <c r="J1507">
        <v>5000</v>
      </c>
      <c r="K1507" t="s">
        <v>3117</v>
      </c>
      <c r="L1507" t="s">
        <v>3112</v>
      </c>
      <c r="M1507" t="s">
        <v>4249</v>
      </c>
    </row>
    <row r="1508" spans="1:13">
      <c r="A1508" t="s">
        <v>5789</v>
      </c>
      <c r="B1508" t="str">
        <f t="shared" si="46"/>
        <v>min03-P23</v>
      </c>
      <c r="C1508" t="str">
        <f t="shared" si="47"/>
        <v>min03-P23-R7_INDUCON SAS</v>
      </c>
      <c r="D1508" s="27" t="s">
        <v>3621</v>
      </c>
      <c r="E1508" t="s">
        <v>4188</v>
      </c>
      <c r="F1508" t="s">
        <v>190</v>
      </c>
      <c r="G1508" s="58">
        <v>333345.375</v>
      </c>
      <c r="H1508" s="114">
        <v>1</v>
      </c>
      <c r="I1508">
        <v>5001</v>
      </c>
      <c r="J1508">
        <v>999999</v>
      </c>
      <c r="K1508" t="s">
        <v>3117</v>
      </c>
      <c r="L1508" t="s">
        <v>3112</v>
      </c>
      <c r="M1508" t="s">
        <v>4249</v>
      </c>
    </row>
    <row r="1509" spans="1:13">
      <c r="A1509" t="s">
        <v>5790</v>
      </c>
      <c r="B1509" t="str">
        <f t="shared" si="46"/>
        <v>min03-P23</v>
      </c>
      <c r="C1509" t="str">
        <f t="shared" si="47"/>
        <v>min03-P23-R7_UTPRESENTE TEXTIL 2024</v>
      </c>
      <c r="D1509" s="27" t="s">
        <v>3621</v>
      </c>
      <c r="E1509" t="s">
        <v>4193</v>
      </c>
      <c r="F1509" t="s">
        <v>190</v>
      </c>
      <c r="G1509" s="58">
        <v>498334.5</v>
      </c>
      <c r="H1509" s="114">
        <v>1</v>
      </c>
      <c r="I1509">
        <v>1</v>
      </c>
      <c r="J1509">
        <v>5000</v>
      </c>
      <c r="K1509" t="s">
        <v>3117</v>
      </c>
      <c r="L1509" t="s">
        <v>3112</v>
      </c>
      <c r="M1509" t="s">
        <v>4249</v>
      </c>
    </row>
    <row r="1510" spans="1:13">
      <c r="A1510" t="s">
        <v>5791</v>
      </c>
      <c r="B1510" t="str">
        <f t="shared" si="46"/>
        <v>min03-P23</v>
      </c>
      <c r="C1510" t="str">
        <f t="shared" si="47"/>
        <v>min03-P23-R7_UTPRESENTE TEXTIL 2024</v>
      </c>
      <c r="D1510" s="27" t="s">
        <v>3621</v>
      </c>
      <c r="E1510" t="s">
        <v>4193</v>
      </c>
      <c r="F1510" t="s">
        <v>190</v>
      </c>
      <c r="G1510" s="58">
        <v>484866</v>
      </c>
      <c r="H1510" s="114">
        <v>1</v>
      </c>
      <c r="I1510">
        <v>5001</v>
      </c>
      <c r="J1510">
        <v>999999</v>
      </c>
      <c r="K1510" t="s">
        <v>3117</v>
      </c>
      <c r="L1510" t="s">
        <v>3112</v>
      </c>
      <c r="M1510" t="s">
        <v>4249</v>
      </c>
    </row>
    <row r="1511" spans="1:13">
      <c r="A1511" t="s">
        <v>5792</v>
      </c>
      <c r="B1511" t="str">
        <f t="shared" si="46"/>
        <v>min03-P23</v>
      </c>
      <c r="C1511" t="str">
        <f t="shared" si="47"/>
        <v>min03-P23-R7_BOSTONIA SAS</v>
      </c>
      <c r="D1511" s="27" t="s">
        <v>3621</v>
      </c>
      <c r="E1511" t="s">
        <v>3093</v>
      </c>
      <c r="F1511" t="s">
        <v>190</v>
      </c>
      <c r="G1511" s="58">
        <v>606082.5</v>
      </c>
      <c r="H1511" s="114">
        <v>1</v>
      </c>
      <c r="I1511">
        <v>1</v>
      </c>
      <c r="J1511">
        <v>5000</v>
      </c>
      <c r="K1511" t="s">
        <v>3117</v>
      </c>
      <c r="L1511" t="s">
        <v>3112</v>
      </c>
      <c r="M1511" t="s">
        <v>4249</v>
      </c>
    </row>
    <row r="1512" spans="1:13">
      <c r="A1512" t="s">
        <v>5793</v>
      </c>
      <c r="B1512" t="str">
        <f t="shared" si="46"/>
        <v>min03-P23</v>
      </c>
      <c r="C1512" t="str">
        <f t="shared" si="47"/>
        <v>min03-P23-R7_BOSTONIA SAS</v>
      </c>
      <c r="D1512" s="27" t="s">
        <v>3621</v>
      </c>
      <c r="E1512" t="s">
        <v>3093</v>
      </c>
      <c r="F1512" t="s">
        <v>190</v>
      </c>
      <c r="G1512" s="58">
        <v>587900.02500000002</v>
      </c>
      <c r="H1512" s="114">
        <v>1</v>
      </c>
      <c r="I1512">
        <v>5001</v>
      </c>
      <c r="J1512">
        <v>999999</v>
      </c>
      <c r="K1512" t="s">
        <v>3117</v>
      </c>
      <c r="L1512" t="s">
        <v>3112</v>
      </c>
      <c r="M1512" t="s">
        <v>4249</v>
      </c>
    </row>
    <row r="1513" spans="1:13">
      <c r="A1513" t="s">
        <v>5794</v>
      </c>
      <c r="B1513" t="str">
        <f t="shared" si="46"/>
        <v>min03-P23</v>
      </c>
      <c r="C1513" t="str">
        <f t="shared" si="47"/>
        <v>min03-P23-R7_UNIÓN TEMPORAL TACTICAL DEFENSE</v>
      </c>
      <c r="D1513" s="27" t="s">
        <v>3621</v>
      </c>
      <c r="E1513" t="s">
        <v>4171</v>
      </c>
      <c r="F1513" t="s">
        <v>190</v>
      </c>
      <c r="G1513" s="58">
        <v>244183.905</v>
      </c>
      <c r="H1513" s="114">
        <v>1</v>
      </c>
      <c r="I1513">
        <v>1</v>
      </c>
      <c r="J1513">
        <v>5000</v>
      </c>
      <c r="K1513" t="s">
        <v>3117</v>
      </c>
      <c r="L1513" t="s">
        <v>3112</v>
      </c>
      <c r="M1513" t="s">
        <v>4249</v>
      </c>
    </row>
    <row r="1514" spans="1:13">
      <c r="A1514" t="s">
        <v>5795</v>
      </c>
      <c r="B1514" t="str">
        <f t="shared" si="46"/>
        <v>min03-P23</v>
      </c>
      <c r="C1514" t="str">
        <f t="shared" si="47"/>
        <v>min03-P23-R7_UNIÓN TEMPORAL TACTICAL DEFENSE</v>
      </c>
      <c r="D1514" s="27" t="s">
        <v>3621</v>
      </c>
      <c r="E1514" t="s">
        <v>4171</v>
      </c>
      <c r="F1514" t="s">
        <v>190</v>
      </c>
      <c r="G1514" s="58">
        <v>237584.34</v>
      </c>
      <c r="H1514" s="114">
        <v>1</v>
      </c>
      <c r="I1514">
        <v>5001</v>
      </c>
      <c r="J1514">
        <v>999999</v>
      </c>
      <c r="K1514" t="s">
        <v>3117</v>
      </c>
      <c r="L1514" t="s">
        <v>3112</v>
      </c>
      <c r="M1514" t="s">
        <v>4249</v>
      </c>
    </row>
    <row r="1515" spans="1:13">
      <c r="A1515" t="s">
        <v>5796</v>
      </c>
      <c r="B1515" t="str">
        <f t="shared" si="46"/>
        <v>min03-P23</v>
      </c>
      <c r="C1515" t="str">
        <f t="shared" si="47"/>
        <v>min03-P23-R7_UT SOLUCIONES ANC</v>
      </c>
      <c r="D1515" s="27" t="s">
        <v>3621</v>
      </c>
      <c r="E1515" t="s">
        <v>3091</v>
      </c>
      <c r="F1515" t="s">
        <v>190</v>
      </c>
      <c r="G1515" s="58">
        <v>430992</v>
      </c>
      <c r="H1515" s="114">
        <v>1</v>
      </c>
      <c r="I1515">
        <v>1</v>
      </c>
      <c r="J1515">
        <v>5000</v>
      </c>
      <c r="K1515" t="s">
        <v>3117</v>
      </c>
      <c r="L1515" t="s">
        <v>3112</v>
      </c>
      <c r="M1515" t="s">
        <v>4249</v>
      </c>
    </row>
    <row r="1516" spans="1:13">
      <c r="A1516" t="s">
        <v>5797</v>
      </c>
      <c r="B1516" t="str">
        <f t="shared" si="46"/>
        <v>min03-P23</v>
      </c>
      <c r="C1516" t="str">
        <f t="shared" si="47"/>
        <v>min03-P23-R7_UT SOLUCIONES ANC</v>
      </c>
      <c r="D1516" s="27" t="s">
        <v>3621</v>
      </c>
      <c r="E1516" t="s">
        <v>3091</v>
      </c>
      <c r="F1516" t="s">
        <v>190</v>
      </c>
      <c r="G1516" s="58">
        <v>429645.15</v>
      </c>
      <c r="H1516" s="114">
        <v>1</v>
      </c>
      <c r="I1516">
        <v>5001</v>
      </c>
      <c r="J1516">
        <v>999999</v>
      </c>
      <c r="K1516" t="s">
        <v>3117</v>
      </c>
      <c r="L1516" t="s">
        <v>3112</v>
      </c>
      <c r="M1516" t="s">
        <v>4249</v>
      </c>
    </row>
    <row r="1517" spans="1:13">
      <c r="A1517" t="s">
        <v>5798</v>
      </c>
      <c r="B1517" t="str">
        <f t="shared" si="46"/>
        <v>min03-P23</v>
      </c>
      <c r="C1517" t="str">
        <f t="shared" si="47"/>
        <v>min03-P23-R7_UT ALTEX+</v>
      </c>
      <c r="D1517" s="27" t="s">
        <v>3621</v>
      </c>
      <c r="E1517" t="s">
        <v>3094</v>
      </c>
      <c r="F1517" t="s">
        <v>190</v>
      </c>
      <c r="G1517" s="58">
        <v>686893.5</v>
      </c>
      <c r="H1517" s="114">
        <v>1</v>
      </c>
      <c r="I1517">
        <v>1</v>
      </c>
      <c r="J1517">
        <v>5000</v>
      </c>
      <c r="K1517" t="s">
        <v>3117</v>
      </c>
      <c r="L1517" t="s">
        <v>3112</v>
      </c>
      <c r="M1517" t="s">
        <v>4249</v>
      </c>
    </row>
    <row r="1518" spans="1:13">
      <c r="A1518" t="s">
        <v>5799</v>
      </c>
      <c r="B1518" t="str">
        <f t="shared" si="46"/>
        <v>min03-P23</v>
      </c>
      <c r="C1518" t="str">
        <f t="shared" si="47"/>
        <v>min03-P23-R7_UT ALTEX+</v>
      </c>
      <c r="D1518" s="27" t="s">
        <v>3621</v>
      </c>
      <c r="E1518" t="s">
        <v>3094</v>
      </c>
      <c r="F1518" t="s">
        <v>190</v>
      </c>
      <c r="G1518" s="58">
        <v>680159.25</v>
      </c>
      <c r="H1518" s="114">
        <v>1</v>
      </c>
      <c r="I1518">
        <v>5001</v>
      </c>
      <c r="J1518">
        <v>999999</v>
      </c>
      <c r="K1518" t="s">
        <v>3117</v>
      </c>
      <c r="L1518" t="s">
        <v>3112</v>
      </c>
      <c r="M1518" t="s">
        <v>4249</v>
      </c>
    </row>
    <row r="1519" spans="1:13">
      <c r="A1519" t="s">
        <v>5800</v>
      </c>
      <c r="B1519" t="str">
        <f t="shared" si="46"/>
        <v>min03-P23</v>
      </c>
      <c r="C1519" t="str">
        <f t="shared" si="47"/>
        <v>min03-P23-R7_MANUFACTURAS CAPITEX SAS</v>
      </c>
      <c r="D1519" s="27" t="s">
        <v>3621</v>
      </c>
      <c r="E1519" t="s">
        <v>4176</v>
      </c>
      <c r="F1519" t="s">
        <v>190</v>
      </c>
      <c r="G1519" s="58">
        <v>320550.3</v>
      </c>
      <c r="H1519" s="114">
        <v>1</v>
      </c>
      <c r="I1519">
        <v>1</v>
      </c>
      <c r="J1519">
        <v>5000</v>
      </c>
      <c r="K1519" t="s">
        <v>3117</v>
      </c>
      <c r="L1519" t="s">
        <v>3112</v>
      </c>
      <c r="M1519" t="s">
        <v>4249</v>
      </c>
    </row>
    <row r="1520" spans="1:13">
      <c r="A1520" t="s">
        <v>5801</v>
      </c>
      <c r="B1520" t="str">
        <f t="shared" si="46"/>
        <v>min03-P23</v>
      </c>
      <c r="C1520" t="str">
        <f t="shared" si="47"/>
        <v>min03-P23-R7_MANUFACTURAS CAPITEX SAS</v>
      </c>
      <c r="D1520" s="27" t="s">
        <v>3621</v>
      </c>
      <c r="E1520" t="s">
        <v>4176</v>
      </c>
      <c r="F1520" t="s">
        <v>190</v>
      </c>
      <c r="G1520" s="58">
        <v>316509.75</v>
      </c>
      <c r="H1520" s="114">
        <v>1</v>
      </c>
      <c r="I1520">
        <v>5001</v>
      </c>
      <c r="J1520">
        <v>999999</v>
      </c>
      <c r="K1520" t="s">
        <v>3117</v>
      </c>
      <c r="L1520" t="s">
        <v>3112</v>
      </c>
      <c r="M1520" t="s">
        <v>4249</v>
      </c>
    </row>
    <row r="1521" spans="1:13">
      <c r="A1521" t="s">
        <v>5802</v>
      </c>
      <c r="B1521" t="str">
        <f t="shared" si="46"/>
        <v>min03-P23</v>
      </c>
      <c r="C1521" t="str">
        <f t="shared" si="47"/>
        <v>min03-P23-R7_INDUSTRIAS SALGARI S.A.S</v>
      </c>
      <c r="D1521" s="27" t="s">
        <v>3621</v>
      </c>
      <c r="E1521" t="s">
        <v>3098</v>
      </c>
      <c r="F1521" t="s">
        <v>190</v>
      </c>
      <c r="G1521" s="58">
        <v>332671.95</v>
      </c>
      <c r="H1521" s="114">
        <v>1</v>
      </c>
      <c r="I1521">
        <v>1</v>
      </c>
      <c r="J1521">
        <v>5000</v>
      </c>
      <c r="K1521" t="s">
        <v>3117</v>
      </c>
      <c r="L1521" t="s">
        <v>3112</v>
      </c>
      <c r="M1521" t="s">
        <v>4249</v>
      </c>
    </row>
    <row r="1522" spans="1:13">
      <c r="A1522" t="s">
        <v>5803</v>
      </c>
      <c r="B1522" t="str">
        <f t="shared" si="46"/>
        <v>min03-P23</v>
      </c>
      <c r="C1522" t="str">
        <f t="shared" si="47"/>
        <v>min03-P23-R7_INDUSTRIAS SALGARI S.A.S</v>
      </c>
      <c r="D1522" s="27" t="s">
        <v>3621</v>
      </c>
      <c r="E1522" t="s">
        <v>3098</v>
      </c>
      <c r="F1522" t="s">
        <v>190</v>
      </c>
      <c r="G1522" s="58">
        <v>319876.875</v>
      </c>
      <c r="H1522" s="114">
        <v>1</v>
      </c>
      <c r="I1522">
        <v>5001</v>
      </c>
      <c r="J1522">
        <v>999999</v>
      </c>
      <c r="K1522" t="s">
        <v>3117</v>
      </c>
      <c r="L1522" t="s">
        <v>3112</v>
      </c>
      <c r="M1522" t="s">
        <v>4249</v>
      </c>
    </row>
    <row r="1523" spans="1:13">
      <c r="A1523" t="s">
        <v>5804</v>
      </c>
      <c r="B1523" t="str">
        <f t="shared" si="46"/>
        <v>min03-P23</v>
      </c>
      <c r="C1523" t="str">
        <f t="shared" si="47"/>
        <v>min03-P23-R7_INVERSIONES SARHEM DE COLOMBIA S.A.S.</v>
      </c>
      <c r="D1523" s="27" t="s">
        <v>3621</v>
      </c>
      <c r="E1523" t="s">
        <v>4168</v>
      </c>
      <c r="F1523" t="s">
        <v>190</v>
      </c>
      <c r="G1523" s="58">
        <v>533352.6</v>
      </c>
      <c r="H1523" s="114">
        <v>1</v>
      </c>
      <c r="I1523">
        <v>1</v>
      </c>
      <c r="J1523">
        <v>5000</v>
      </c>
      <c r="K1523" t="s">
        <v>3117</v>
      </c>
      <c r="L1523" t="s">
        <v>3112</v>
      </c>
      <c r="M1523" t="s">
        <v>4249</v>
      </c>
    </row>
    <row r="1524" spans="1:13">
      <c r="A1524" t="s">
        <v>5805</v>
      </c>
      <c r="B1524" t="str">
        <f t="shared" si="46"/>
        <v>min03-P23</v>
      </c>
      <c r="C1524" t="str">
        <f t="shared" si="47"/>
        <v>min03-P23-R7_INVERSIONES SARHEM DE COLOMBIA S.A.S.</v>
      </c>
      <c r="D1524" s="27" t="s">
        <v>3621</v>
      </c>
      <c r="E1524" t="s">
        <v>4168</v>
      </c>
      <c r="F1524" t="s">
        <v>190</v>
      </c>
      <c r="G1524" s="58">
        <v>530658.9</v>
      </c>
      <c r="H1524" s="114">
        <v>1</v>
      </c>
      <c r="I1524">
        <v>5001</v>
      </c>
      <c r="J1524">
        <v>999999</v>
      </c>
      <c r="K1524" t="s">
        <v>3117</v>
      </c>
      <c r="L1524" t="s">
        <v>3112</v>
      </c>
      <c r="M1524" t="s">
        <v>4249</v>
      </c>
    </row>
    <row r="1525" spans="1:13">
      <c r="A1525" t="s">
        <v>5806</v>
      </c>
      <c r="B1525" t="str">
        <f t="shared" si="46"/>
        <v>min03-P23</v>
      </c>
      <c r="C1525" t="str">
        <f t="shared" si="47"/>
        <v>min03-P23-R7_CONSORCIO ACUERDO MARCO MTH – II</v>
      </c>
      <c r="D1525" s="27" t="s">
        <v>3621</v>
      </c>
      <c r="E1525" t="s">
        <v>4197</v>
      </c>
      <c r="F1525" t="s">
        <v>190</v>
      </c>
      <c r="G1525" s="58">
        <v>309775.5</v>
      </c>
      <c r="H1525" s="114">
        <v>1</v>
      </c>
      <c r="I1525">
        <v>5001</v>
      </c>
      <c r="J1525">
        <v>999999</v>
      </c>
      <c r="K1525" t="s">
        <v>3117</v>
      </c>
      <c r="L1525" t="s">
        <v>3112</v>
      </c>
      <c r="M1525" t="s">
        <v>4249</v>
      </c>
    </row>
    <row r="1526" spans="1:13">
      <c r="A1526" t="s">
        <v>5807</v>
      </c>
      <c r="B1526" t="str">
        <f t="shared" si="46"/>
        <v>min03-P24</v>
      </c>
      <c r="C1526" t="str">
        <f t="shared" si="47"/>
        <v>min03-P24-R1_YUBARTA S.A.S.</v>
      </c>
      <c r="D1526" s="27" t="s">
        <v>3622</v>
      </c>
      <c r="E1526" t="s">
        <v>4162</v>
      </c>
      <c r="F1526" t="s">
        <v>190</v>
      </c>
      <c r="G1526" s="58">
        <v>565677</v>
      </c>
      <c r="H1526" s="114">
        <v>1</v>
      </c>
      <c r="I1526">
        <v>1</v>
      </c>
      <c r="J1526">
        <v>5000</v>
      </c>
      <c r="K1526" t="s">
        <v>3117</v>
      </c>
      <c r="L1526" t="s">
        <v>3108</v>
      </c>
      <c r="M1526" t="s">
        <v>4250</v>
      </c>
    </row>
    <row r="1527" spans="1:13">
      <c r="A1527" t="s">
        <v>5808</v>
      </c>
      <c r="B1527" t="str">
        <f t="shared" si="46"/>
        <v>min03-P24</v>
      </c>
      <c r="C1527" t="str">
        <f t="shared" si="47"/>
        <v>min03-P24-R1_YUBARTA S.A.S.</v>
      </c>
      <c r="D1527" s="27" t="s">
        <v>3622</v>
      </c>
      <c r="E1527" t="s">
        <v>4162</v>
      </c>
      <c r="F1527" t="s">
        <v>190</v>
      </c>
      <c r="G1527" s="58">
        <v>554902.19999999995</v>
      </c>
      <c r="H1527" s="114">
        <v>1</v>
      </c>
      <c r="I1527">
        <v>5001</v>
      </c>
      <c r="J1527">
        <v>999999</v>
      </c>
      <c r="K1527" t="s">
        <v>3117</v>
      </c>
      <c r="L1527" t="s">
        <v>3108</v>
      </c>
      <c r="M1527" t="s">
        <v>4250</v>
      </c>
    </row>
    <row r="1528" spans="1:13">
      <c r="A1528" t="s">
        <v>5809</v>
      </c>
      <c r="B1528" t="str">
        <f t="shared" si="46"/>
        <v>min03-P24</v>
      </c>
      <c r="C1528" t="str">
        <f t="shared" si="47"/>
        <v>min03-P24-R3_YUBARTA S.A.S.</v>
      </c>
      <c r="D1528" s="27" t="s">
        <v>3623</v>
      </c>
      <c r="E1528" t="s">
        <v>4162</v>
      </c>
      <c r="F1528" t="s">
        <v>190</v>
      </c>
      <c r="G1528" s="58">
        <v>565677</v>
      </c>
      <c r="H1528" s="114">
        <v>1</v>
      </c>
      <c r="I1528">
        <v>1</v>
      </c>
      <c r="J1528">
        <v>5000</v>
      </c>
      <c r="K1528" t="s">
        <v>3117</v>
      </c>
      <c r="L1528" t="s">
        <v>3109</v>
      </c>
      <c r="M1528" t="s">
        <v>4250</v>
      </c>
    </row>
    <row r="1529" spans="1:13">
      <c r="A1529" t="s">
        <v>5810</v>
      </c>
      <c r="B1529" t="str">
        <f t="shared" si="46"/>
        <v>min03-P24</v>
      </c>
      <c r="C1529" t="str">
        <f t="shared" si="47"/>
        <v>min03-P24-R3_YUBARTA S.A.S.</v>
      </c>
      <c r="D1529" s="27" t="s">
        <v>3623</v>
      </c>
      <c r="E1529" t="s">
        <v>4162</v>
      </c>
      <c r="F1529" t="s">
        <v>190</v>
      </c>
      <c r="G1529" s="58">
        <v>554902.19999999995</v>
      </c>
      <c r="H1529" s="114">
        <v>1</v>
      </c>
      <c r="I1529">
        <v>5001</v>
      </c>
      <c r="J1529">
        <v>999999</v>
      </c>
      <c r="K1529" t="s">
        <v>3117</v>
      </c>
      <c r="L1529" t="s">
        <v>3109</v>
      </c>
      <c r="M1529" t="s">
        <v>4250</v>
      </c>
    </row>
    <row r="1530" spans="1:13">
      <c r="A1530" t="s">
        <v>5811</v>
      </c>
      <c r="B1530" t="str">
        <f t="shared" si="46"/>
        <v>min03-P24</v>
      </c>
      <c r="C1530" t="str">
        <f t="shared" si="47"/>
        <v>min03-P24-R4_YUBARTA S.A.S.</v>
      </c>
      <c r="D1530" s="27" t="s">
        <v>3624</v>
      </c>
      <c r="E1530" t="s">
        <v>4162</v>
      </c>
      <c r="F1530" t="s">
        <v>190</v>
      </c>
      <c r="G1530" s="58">
        <v>565677</v>
      </c>
      <c r="H1530" s="114">
        <v>1</v>
      </c>
      <c r="I1530">
        <v>1</v>
      </c>
      <c r="J1530">
        <v>5000</v>
      </c>
      <c r="K1530" t="s">
        <v>3117</v>
      </c>
      <c r="L1530" t="s">
        <v>3113</v>
      </c>
      <c r="M1530" t="s">
        <v>4250</v>
      </c>
    </row>
    <row r="1531" spans="1:13">
      <c r="A1531" t="s">
        <v>5812</v>
      </c>
      <c r="B1531" t="str">
        <f t="shared" si="46"/>
        <v>min03-P24</v>
      </c>
      <c r="C1531" t="str">
        <f t="shared" si="47"/>
        <v>min03-P24-R4_YUBARTA S.A.S.</v>
      </c>
      <c r="D1531" s="27" t="s">
        <v>3624</v>
      </c>
      <c r="E1531" t="s">
        <v>4162</v>
      </c>
      <c r="F1531" t="s">
        <v>190</v>
      </c>
      <c r="G1531" s="58">
        <v>554902.19999999995</v>
      </c>
      <c r="H1531" s="114">
        <v>1</v>
      </c>
      <c r="I1531">
        <v>5001</v>
      </c>
      <c r="J1531">
        <v>999999</v>
      </c>
      <c r="K1531" t="s">
        <v>3117</v>
      </c>
      <c r="L1531" t="s">
        <v>3113</v>
      </c>
      <c r="M1531" t="s">
        <v>4250</v>
      </c>
    </row>
    <row r="1532" spans="1:13">
      <c r="A1532" t="s">
        <v>5813</v>
      </c>
      <c r="B1532" t="str">
        <f t="shared" si="46"/>
        <v>min03-P24</v>
      </c>
      <c r="C1532" t="str">
        <f t="shared" si="47"/>
        <v>min03-P24-R5_YUBARTA S.A.S.</v>
      </c>
      <c r="D1532" s="27" t="s">
        <v>3625</v>
      </c>
      <c r="E1532" t="s">
        <v>4162</v>
      </c>
      <c r="F1532" t="s">
        <v>190</v>
      </c>
      <c r="G1532" s="58">
        <v>565677</v>
      </c>
      <c r="H1532" s="114">
        <v>1</v>
      </c>
      <c r="I1532">
        <v>1</v>
      </c>
      <c r="J1532">
        <v>5000</v>
      </c>
      <c r="K1532" t="s">
        <v>3117</v>
      </c>
      <c r="L1532" t="s">
        <v>3110</v>
      </c>
      <c r="M1532" t="s">
        <v>4250</v>
      </c>
    </row>
    <row r="1533" spans="1:13">
      <c r="A1533" t="s">
        <v>5814</v>
      </c>
      <c r="B1533" t="str">
        <f t="shared" si="46"/>
        <v>min03-P24</v>
      </c>
      <c r="C1533" t="str">
        <f t="shared" si="47"/>
        <v>min03-P24-R5_YUBARTA S.A.S.</v>
      </c>
      <c r="D1533" s="27" t="s">
        <v>3625</v>
      </c>
      <c r="E1533" t="s">
        <v>4162</v>
      </c>
      <c r="F1533" t="s">
        <v>190</v>
      </c>
      <c r="G1533" s="58">
        <v>554902.19999999995</v>
      </c>
      <c r="H1533" s="114">
        <v>1</v>
      </c>
      <c r="I1533">
        <v>5001</v>
      </c>
      <c r="J1533">
        <v>999999</v>
      </c>
      <c r="K1533" t="s">
        <v>3117</v>
      </c>
      <c r="L1533" t="s">
        <v>3110</v>
      </c>
      <c r="M1533" t="s">
        <v>4250</v>
      </c>
    </row>
    <row r="1534" spans="1:13">
      <c r="A1534" t="s">
        <v>5815</v>
      </c>
      <c r="B1534" t="str">
        <f t="shared" si="46"/>
        <v>min03-P24</v>
      </c>
      <c r="C1534" t="str">
        <f t="shared" si="47"/>
        <v>min03-P24-R6_CONSORCIO C2-2024</v>
      </c>
      <c r="D1534" s="27" t="s">
        <v>3626</v>
      </c>
      <c r="E1534" t="s">
        <v>4173</v>
      </c>
      <c r="F1534" t="s">
        <v>190</v>
      </c>
      <c r="G1534" s="58">
        <v>113135.4</v>
      </c>
      <c r="H1534" s="114">
        <v>1</v>
      </c>
      <c r="I1534">
        <v>1</v>
      </c>
      <c r="J1534">
        <v>5000</v>
      </c>
      <c r="K1534" t="s">
        <v>3117</v>
      </c>
      <c r="L1534" t="s">
        <v>3111</v>
      </c>
      <c r="M1534" t="s">
        <v>4250</v>
      </c>
    </row>
    <row r="1535" spans="1:13">
      <c r="A1535" t="s">
        <v>5816</v>
      </c>
      <c r="B1535" t="str">
        <f t="shared" si="46"/>
        <v>min03-P24</v>
      </c>
      <c r="C1535" t="str">
        <f t="shared" si="47"/>
        <v>min03-P24-R6_CONSORCIO C2-2024</v>
      </c>
      <c r="D1535" s="27" t="s">
        <v>3626</v>
      </c>
      <c r="E1535" t="s">
        <v>4173</v>
      </c>
      <c r="F1535" t="s">
        <v>190</v>
      </c>
      <c r="G1535" s="58">
        <v>112461.97500000001</v>
      </c>
      <c r="H1535" s="114">
        <v>1</v>
      </c>
      <c r="I1535">
        <v>5001</v>
      </c>
      <c r="J1535">
        <v>999999</v>
      </c>
      <c r="K1535" t="s">
        <v>3117</v>
      </c>
      <c r="L1535" t="s">
        <v>3111</v>
      </c>
      <c r="M1535" t="s">
        <v>4250</v>
      </c>
    </row>
    <row r="1536" spans="1:13">
      <c r="A1536" t="s">
        <v>5817</v>
      </c>
      <c r="B1536" t="str">
        <f t="shared" si="46"/>
        <v>min03-P24</v>
      </c>
      <c r="C1536" t="str">
        <f t="shared" si="47"/>
        <v>min03-P24-R6_YUBARTA S.A.S.</v>
      </c>
      <c r="D1536" s="27" t="s">
        <v>3626</v>
      </c>
      <c r="E1536" t="s">
        <v>4162</v>
      </c>
      <c r="F1536" t="s">
        <v>190</v>
      </c>
      <c r="G1536" s="58">
        <v>565677</v>
      </c>
      <c r="H1536" s="114">
        <v>1</v>
      </c>
      <c r="I1536">
        <v>1</v>
      </c>
      <c r="J1536">
        <v>5000</v>
      </c>
      <c r="K1536" t="s">
        <v>3117</v>
      </c>
      <c r="L1536" t="s">
        <v>3111</v>
      </c>
      <c r="M1536" t="s">
        <v>4250</v>
      </c>
    </row>
    <row r="1537" spans="1:13">
      <c r="A1537" t="s">
        <v>5818</v>
      </c>
      <c r="B1537" t="str">
        <f t="shared" si="46"/>
        <v>min03-P24</v>
      </c>
      <c r="C1537" t="str">
        <f t="shared" si="47"/>
        <v>min03-P24-R6_YUBARTA S.A.S.</v>
      </c>
      <c r="D1537" s="27" t="s">
        <v>3626</v>
      </c>
      <c r="E1537" t="s">
        <v>4162</v>
      </c>
      <c r="F1537" t="s">
        <v>190</v>
      </c>
      <c r="G1537" s="58">
        <v>554902.19999999995</v>
      </c>
      <c r="H1537" s="114">
        <v>1</v>
      </c>
      <c r="I1537">
        <v>5001</v>
      </c>
      <c r="J1537">
        <v>999999</v>
      </c>
      <c r="K1537" t="s">
        <v>3117</v>
      </c>
      <c r="L1537" t="s">
        <v>3111</v>
      </c>
      <c r="M1537" t="s">
        <v>4250</v>
      </c>
    </row>
    <row r="1538" spans="1:13">
      <c r="A1538" t="s">
        <v>5819</v>
      </c>
      <c r="B1538" t="str">
        <f t="shared" si="46"/>
        <v>min03-P24</v>
      </c>
      <c r="C1538" t="str">
        <f t="shared" si="47"/>
        <v>min03-P24-R6_UNIÓN TEMPORAL 24</v>
      </c>
      <c r="D1538" s="27" t="s">
        <v>3626</v>
      </c>
      <c r="E1538" t="s">
        <v>4163</v>
      </c>
      <c r="F1538" t="s">
        <v>190</v>
      </c>
      <c r="G1538" s="58">
        <v>808110</v>
      </c>
      <c r="H1538" s="114">
        <v>1</v>
      </c>
      <c r="I1538">
        <v>1</v>
      </c>
      <c r="J1538">
        <v>5000</v>
      </c>
      <c r="K1538" t="s">
        <v>3117</v>
      </c>
      <c r="L1538" t="s">
        <v>3111</v>
      </c>
      <c r="M1538" t="s">
        <v>4250</v>
      </c>
    </row>
    <row r="1539" spans="1:13">
      <c r="A1539" t="s">
        <v>5820</v>
      </c>
      <c r="B1539" t="str">
        <f t="shared" ref="B1539:B1602" si="48">+LEFT(D1539,LEN(D1539)-3)</f>
        <v>min03-P24</v>
      </c>
      <c r="C1539" t="str">
        <f t="shared" ref="C1539:C1602" si="49">+D1539&amp;"_"&amp;E1539</f>
        <v>min03-P24-R6_UNIÓN TEMPORAL 24</v>
      </c>
      <c r="D1539" s="27" t="s">
        <v>3626</v>
      </c>
      <c r="E1539" t="s">
        <v>4163</v>
      </c>
      <c r="F1539" t="s">
        <v>190</v>
      </c>
      <c r="G1539" s="58">
        <v>808110</v>
      </c>
      <c r="H1539" s="114">
        <v>1</v>
      </c>
      <c r="I1539">
        <v>5001</v>
      </c>
      <c r="J1539">
        <v>999999</v>
      </c>
      <c r="K1539" t="s">
        <v>3117</v>
      </c>
      <c r="L1539" t="s">
        <v>3111</v>
      </c>
      <c r="M1539" t="s">
        <v>4250</v>
      </c>
    </row>
    <row r="1540" spans="1:13">
      <c r="A1540" t="s">
        <v>5821</v>
      </c>
      <c r="B1540" t="str">
        <f t="shared" si="48"/>
        <v>min03-P24</v>
      </c>
      <c r="C1540" t="str">
        <f t="shared" si="49"/>
        <v>min03-P24-R7_UNION TEMPORAL ACUERDO KB-2024</v>
      </c>
      <c r="D1540" s="27" t="s">
        <v>3627</v>
      </c>
      <c r="E1540" t="s">
        <v>4185</v>
      </c>
      <c r="F1540" t="s">
        <v>190</v>
      </c>
      <c r="G1540" s="58">
        <v>127950.75</v>
      </c>
      <c r="H1540" s="114">
        <v>1</v>
      </c>
      <c r="I1540">
        <v>1</v>
      </c>
      <c r="J1540">
        <v>5000</v>
      </c>
      <c r="K1540" t="s">
        <v>3117</v>
      </c>
      <c r="L1540" t="s">
        <v>3112</v>
      </c>
      <c r="M1540" t="s">
        <v>4250</v>
      </c>
    </row>
    <row r="1541" spans="1:13">
      <c r="A1541" t="s">
        <v>5822</v>
      </c>
      <c r="B1541" t="str">
        <f t="shared" si="48"/>
        <v>min03-P24</v>
      </c>
      <c r="C1541" t="str">
        <f t="shared" si="49"/>
        <v>min03-P24-R7_UNION TEMPORAL ACUERDO KB-2024</v>
      </c>
      <c r="D1541" s="27" t="s">
        <v>3627</v>
      </c>
      <c r="E1541" t="s">
        <v>4185</v>
      </c>
      <c r="F1541" t="s">
        <v>190</v>
      </c>
      <c r="G1541" s="58">
        <v>125257.05</v>
      </c>
      <c r="H1541" s="114">
        <v>1</v>
      </c>
      <c r="I1541">
        <v>5001</v>
      </c>
      <c r="J1541">
        <v>999999</v>
      </c>
      <c r="K1541" t="s">
        <v>3117</v>
      </c>
      <c r="L1541" t="s">
        <v>3112</v>
      </c>
      <c r="M1541" t="s">
        <v>4250</v>
      </c>
    </row>
    <row r="1542" spans="1:13">
      <c r="A1542" t="s">
        <v>5823</v>
      </c>
      <c r="B1542" t="str">
        <f t="shared" si="48"/>
        <v>min03-P24</v>
      </c>
      <c r="C1542" t="str">
        <f t="shared" si="49"/>
        <v>min03-P24-R7_DISMOTOS PM EU</v>
      </c>
      <c r="D1542" s="27" t="s">
        <v>3627</v>
      </c>
      <c r="E1542" t="s">
        <v>4175</v>
      </c>
      <c r="F1542" t="s">
        <v>190</v>
      </c>
      <c r="G1542" s="58">
        <v>202027.5</v>
      </c>
      <c r="H1542" s="114">
        <v>1</v>
      </c>
      <c r="I1542">
        <v>1</v>
      </c>
      <c r="J1542">
        <v>5000</v>
      </c>
      <c r="K1542" t="s">
        <v>3117</v>
      </c>
      <c r="L1542" t="s">
        <v>3112</v>
      </c>
      <c r="M1542" t="s">
        <v>4250</v>
      </c>
    </row>
    <row r="1543" spans="1:13">
      <c r="A1543" t="s">
        <v>5824</v>
      </c>
      <c r="B1543" t="str">
        <f t="shared" si="48"/>
        <v>min03-P24</v>
      </c>
      <c r="C1543" t="str">
        <f t="shared" si="49"/>
        <v>min03-P24-R7_DISMOTOS PM EU</v>
      </c>
      <c r="D1543" s="27" t="s">
        <v>3627</v>
      </c>
      <c r="E1543" t="s">
        <v>4175</v>
      </c>
      <c r="F1543" t="s">
        <v>190</v>
      </c>
      <c r="G1543" s="58">
        <v>199333.8</v>
      </c>
      <c r="H1543" s="114">
        <v>1</v>
      </c>
      <c r="I1543">
        <v>5001</v>
      </c>
      <c r="J1543">
        <v>999999</v>
      </c>
      <c r="K1543" t="s">
        <v>3117</v>
      </c>
      <c r="L1543" t="s">
        <v>3112</v>
      </c>
      <c r="M1543" t="s">
        <v>4250</v>
      </c>
    </row>
    <row r="1544" spans="1:13">
      <c r="A1544" t="s">
        <v>5825</v>
      </c>
      <c r="B1544" t="str">
        <f t="shared" si="48"/>
        <v>min03-P24</v>
      </c>
      <c r="C1544" t="str">
        <f t="shared" si="49"/>
        <v>min03-P24-R7_DISTRIBUCIÓN Y SERVICIO SAS</v>
      </c>
      <c r="D1544" s="27" t="s">
        <v>3627</v>
      </c>
      <c r="E1544" t="s">
        <v>3089</v>
      </c>
      <c r="F1544" t="s">
        <v>190</v>
      </c>
      <c r="G1544" s="58">
        <v>670731.30000000005</v>
      </c>
      <c r="H1544" s="114">
        <v>1</v>
      </c>
      <c r="I1544">
        <v>1</v>
      </c>
      <c r="J1544">
        <v>5000</v>
      </c>
      <c r="K1544" t="s">
        <v>3117</v>
      </c>
      <c r="L1544" t="s">
        <v>3112</v>
      </c>
      <c r="M1544" t="s">
        <v>4250</v>
      </c>
    </row>
    <row r="1545" spans="1:13">
      <c r="A1545" t="s">
        <v>5826</v>
      </c>
      <c r="B1545" t="str">
        <f t="shared" si="48"/>
        <v>min03-P24</v>
      </c>
      <c r="C1545" t="str">
        <f t="shared" si="49"/>
        <v>min03-P24-R7_DISTRIBUCIÓN Y SERVICIO SAS</v>
      </c>
      <c r="D1545" s="27" t="s">
        <v>3627</v>
      </c>
      <c r="E1545" t="s">
        <v>3089</v>
      </c>
      <c r="F1545" t="s">
        <v>190</v>
      </c>
      <c r="G1545" s="58">
        <v>657262.80000000005</v>
      </c>
      <c r="H1545" s="114">
        <v>1</v>
      </c>
      <c r="I1545">
        <v>5001</v>
      </c>
      <c r="J1545">
        <v>999999</v>
      </c>
      <c r="K1545" t="s">
        <v>3117</v>
      </c>
      <c r="L1545" t="s">
        <v>3112</v>
      </c>
      <c r="M1545" t="s">
        <v>4250</v>
      </c>
    </row>
    <row r="1546" spans="1:13">
      <c r="A1546" t="s">
        <v>5827</v>
      </c>
      <c r="B1546" t="str">
        <f t="shared" si="48"/>
        <v>min03-P24</v>
      </c>
      <c r="C1546" t="str">
        <f t="shared" si="49"/>
        <v>min03-P24-R7_LEONEL RODRIGUEZ RAMOS</v>
      </c>
      <c r="D1546" s="27" t="s">
        <v>3627</v>
      </c>
      <c r="E1546" t="s">
        <v>1851</v>
      </c>
      <c r="F1546" t="s">
        <v>190</v>
      </c>
      <c r="G1546" s="58">
        <v>1077480</v>
      </c>
      <c r="H1546" s="114">
        <v>1</v>
      </c>
      <c r="I1546">
        <v>1</v>
      </c>
      <c r="J1546">
        <v>5000</v>
      </c>
      <c r="K1546" t="s">
        <v>3117</v>
      </c>
      <c r="L1546" t="s">
        <v>3112</v>
      </c>
      <c r="M1546" t="s">
        <v>4250</v>
      </c>
    </row>
    <row r="1547" spans="1:13">
      <c r="A1547" t="s">
        <v>5828</v>
      </c>
      <c r="B1547" t="str">
        <f t="shared" si="48"/>
        <v>min03-P24</v>
      </c>
      <c r="C1547" t="str">
        <f t="shared" si="49"/>
        <v>min03-P24-R7_LEONEL RODRIGUEZ RAMOS</v>
      </c>
      <c r="D1547" s="27" t="s">
        <v>3627</v>
      </c>
      <c r="E1547" t="s">
        <v>1851</v>
      </c>
      <c r="F1547" t="s">
        <v>190</v>
      </c>
      <c r="G1547" s="58">
        <v>1064011.5</v>
      </c>
      <c r="H1547" s="114">
        <v>1</v>
      </c>
      <c r="I1547">
        <v>5001</v>
      </c>
      <c r="J1547">
        <v>999999</v>
      </c>
      <c r="K1547" t="s">
        <v>3117</v>
      </c>
      <c r="L1547" t="s">
        <v>3112</v>
      </c>
      <c r="M1547" t="s">
        <v>4250</v>
      </c>
    </row>
    <row r="1548" spans="1:13">
      <c r="A1548" t="s">
        <v>5829</v>
      </c>
      <c r="B1548" t="str">
        <f t="shared" si="48"/>
        <v>min03-P24</v>
      </c>
      <c r="C1548" t="str">
        <f t="shared" si="49"/>
        <v>min03-P24-R7_UTPRESENTE TEXTIL 2024</v>
      </c>
      <c r="D1548" s="27" t="s">
        <v>3627</v>
      </c>
      <c r="E1548" t="s">
        <v>4193</v>
      </c>
      <c r="F1548" t="s">
        <v>190</v>
      </c>
      <c r="G1548" s="58">
        <v>767704.5</v>
      </c>
      <c r="H1548" s="114">
        <v>1</v>
      </c>
      <c r="I1548">
        <v>1</v>
      </c>
      <c r="J1548">
        <v>5000</v>
      </c>
      <c r="K1548" t="s">
        <v>3117</v>
      </c>
      <c r="L1548" t="s">
        <v>3112</v>
      </c>
      <c r="M1548" t="s">
        <v>4250</v>
      </c>
    </row>
    <row r="1549" spans="1:13">
      <c r="A1549" t="s">
        <v>5830</v>
      </c>
      <c r="B1549" t="str">
        <f t="shared" si="48"/>
        <v>min03-P24</v>
      </c>
      <c r="C1549" t="str">
        <f t="shared" si="49"/>
        <v>min03-P24-R7_UTPRESENTE TEXTIL 2024</v>
      </c>
      <c r="D1549" s="27" t="s">
        <v>3627</v>
      </c>
      <c r="E1549" t="s">
        <v>4193</v>
      </c>
      <c r="F1549" t="s">
        <v>190</v>
      </c>
      <c r="G1549" s="58">
        <v>754236</v>
      </c>
      <c r="H1549" s="114">
        <v>1</v>
      </c>
      <c r="I1549">
        <v>5001</v>
      </c>
      <c r="J1549">
        <v>999999</v>
      </c>
      <c r="K1549" t="s">
        <v>3117</v>
      </c>
      <c r="L1549" t="s">
        <v>3112</v>
      </c>
      <c r="M1549" t="s">
        <v>4250</v>
      </c>
    </row>
    <row r="1550" spans="1:13">
      <c r="A1550" t="s">
        <v>5831</v>
      </c>
      <c r="B1550" t="str">
        <f t="shared" si="48"/>
        <v>min03-P24</v>
      </c>
      <c r="C1550" t="str">
        <f t="shared" si="49"/>
        <v>min03-P24-R7_BOSTONIA SAS</v>
      </c>
      <c r="D1550" s="27" t="s">
        <v>3627</v>
      </c>
      <c r="E1550" t="s">
        <v>3093</v>
      </c>
      <c r="F1550" t="s">
        <v>190</v>
      </c>
      <c r="G1550" s="58">
        <v>942795</v>
      </c>
      <c r="H1550" s="114">
        <v>1</v>
      </c>
      <c r="I1550">
        <v>1</v>
      </c>
      <c r="J1550">
        <v>5000</v>
      </c>
      <c r="K1550" t="s">
        <v>3117</v>
      </c>
      <c r="L1550" t="s">
        <v>3112</v>
      </c>
      <c r="M1550" t="s">
        <v>4250</v>
      </c>
    </row>
    <row r="1551" spans="1:13">
      <c r="A1551" t="s">
        <v>5832</v>
      </c>
      <c r="B1551" t="str">
        <f t="shared" si="48"/>
        <v>min03-P24</v>
      </c>
      <c r="C1551" t="str">
        <f t="shared" si="49"/>
        <v>min03-P24-R7_BOSTONIA SAS</v>
      </c>
      <c r="D1551" s="27" t="s">
        <v>3627</v>
      </c>
      <c r="E1551" t="s">
        <v>3093</v>
      </c>
      <c r="F1551" t="s">
        <v>190</v>
      </c>
      <c r="G1551" s="58">
        <v>914511.15</v>
      </c>
      <c r="H1551" s="114">
        <v>1</v>
      </c>
      <c r="I1551">
        <v>5001</v>
      </c>
      <c r="J1551">
        <v>999999</v>
      </c>
      <c r="K1551" t="s">
        <v>3117</v>
      </c>
      <c r="L1551" t="s">
        <v>3112</v>
      </c>
      <c r="M1551" t="s">
        <v>4250</v>
      </c>
    </row>
    <row r="1552" spans="1:13">
      <c r="A1552" t="s">
        <v>5833</v>
      </c>
      <c r="B1552" t="str">
        <f t="shared" si="48"/>
        <v>min03-P24</v>
      </c>
      <c r="C1552" t="str">
        <f t="shared" si="49"/>
        <v>min03-P24-R7_UT SOLUCIONES ANC</v>
      </c>
      <c r="D1552" s="27" t="s">
        <v>3627</v>
      </c>
      <c r="E1552" t="s">
        <v>3091</v>
      </c>
      <c r="F1552" t="s">
        <v>190</v>
      </c>
      <c r="G1552" s="58">
        <v>686893.5</v>
      </c>
      <c r="H1552" s="114">
        <v>1</v>
      </c>
      <c r="I1552">
        <v>1</v>
      </c>
      <c r="J1552">
        <v>5000</v>
      </c>
      <c r="K1552" t="s">
        <v>3117</v>
      </c>
      <c r="L1552" t="s">
        <v>3112</v>
      </c>
      <c r="M1552" t="s">
        <v>4250</v>
      </c>
    </row>
    <row r="1553" spans="1:13">
      <c r="A1553" t="s">
        <v>5834</v>
      </c>
      <c r="B1553" t="str">
        <f t="shared" si="48"/>
        <v>min03-P24</v>
      </c>
      <c r="C1553" t="str">
        <f t="shared" si="49"/>
        <v>min03-P24-R7_UT SOLUCIONES ANC</v>
      </c>
      <c r="D1553" s="27" t="s">
        <v>3627</v>
      </c>
      <c r="E1553" t="s">
        <v>3091</v>
      </c>
      <c r="F1553" t="s">
        <v>190</v>
      </c>
      <c r="G1553" s="58">
        <v>685546.65</v>
      </c>
      <c r="H1553" s="114">
        <v>1</v>
      </c>
      <c r="I1553">
        <v>5001</v>
      </c>
      <c r="J1553">
        <v>999999</v>
      </c>
      <c r="K1553" t="s">
        <v>3117</v>
      </c>
      <c r="L1553" t="s">
        <v>3112</v>
      </c>
      <c r="M1553" t="s">
        <v>4250</v>
      </c>
    </row>
    <row r="1554" spans="1:13">
      <c r="A1554" t="s">
        <v>5835</v>
      </c>
      <c r="B1554" t="str">
        <f t="shared" si="48"/>
        <v>min03-P24</v>
      </c>
      <c r="C1554" t="str">
        <f t="shared" si="49"/>
        <v>min03-P24-R7_UT ALTEX+</v>
      </c>
      <c r="D1554" s="27" t="s">
        <v>3627</v>
      </c>
      <c r="E1554" t="s">
        <v>3094</v>
      </c>
      <c r="F1554" t="s">
        <v>190</v>
      </c>
      <c r="G1554" s="58">
        <v>915858</v>
      </c>
      <c r="H1554" s="114">
        <v>1</v>
      </c>
      <c r="I1554">
        <v>1</v>
      </c>
      <c r="J1554">
        <v>5000</v>
      </c>
      <c r="K1554" t="s">
        <v>3117</v>
      </c>
      <c r="L1554" t="s">
        <v>3112</v>
      </c>
      <c r="M1554" t="s">
        <v>4250</v>
      </c>
    </row>
    <row r="1555" spans="1:13">
      <c r="A1555" t="s">
        <v>5836</v>
      </c>
      <c r="B1555" t="str">
        <f t="shared" si="48"/>
        <v>min03-P24</v>
      </c>
      <c r="C1555" t="str">
        <f t="shared" si="49"/>
        <v>min03-P24-R7_UT ALTEX+</v>
      </c>
      <c r="D1555" s="27" t="s">
        <v>3627</v>
      </c>
      <c r="E1555" t="s">
        <v>3094</v>
      </c>
      <c r="F1555" t="s">
        <v>190</v>
      </c>
      <c r="G1555" s="58">
        <v>895655.25</v>
      </c>
      <c r="H1555" s="114">
        <v>1</v>
      </c>
      <c r="I1555">
        <v>5001</v>
      </c>
      <c r="J1555">
        <v>999999</v>
      </c>
      <c r="K1555" t="s">
        <v>3117</v>
      </c>
      <c r="L1555" t="s">
        <v>3112</v>
      </c>
      <c r="M1555" t="s">
        <v>4250</v>
      </c>
    </row>
    <row r="1556" spans="1:13">
      <c r="A1556" t="s">
        <v>5837</v>
      </c>
      <c r="B1556" t="str">
        <f t="shared" si="48"/>
        <v>min03-P24</v>
      </c>
      <c r="C1556" t="str">
        <f t="shared" si="49"/>
        <v>min03-P24-R7_MANUFACTURAS CAPITEX SAS</v>
      </c>
      <c r="D1556" s="27" t="s">
        <v>3627</v>
      </c>
      <c r="E1556" t="s">
        <v>4176</v>
      </c>
      <c r="F1556" t="s">
        <v>190</v>
      </c>
      <c r="G1556" s="58">
        <v>222230.25</v>
      </c>
      <c r="H1556" s="114">
        <v>1</v>
      </c>
      <c r="I1556">
        <v>1</v>
      </c>
      <c r="J1556">
        <v>5000</v>
      </c>
      <c r="K1556" t="s">
        <v>3117</v>
      </c>
      <c r="L1556" t="s">
        <v>3112</v>
      </c>
      <c r="M1556" t="s">
        <v>4250</v>
      </c>
    </row>
    <row r="1557" spans="1:13">
      <c r="A1557" t="s">
        <v>5838</v>
      </c>
      <c r="B1557" t="str">
        <f t="shared" si="48"/>
        <v>min03-P24</v>
      </c>
      <c r="C1557" t="str">
        <f t="shared" si="49"/>
        <v>min03-P24-R7_MANUFACTURAS CAPITEX SAS</v>
      </c>
      <c r="D1557" s="27" t="s">
        <v>3627</v>
      </c>
      <c r="E1557" t="s">
        <v>4176</v>
      </c>
      <c r="F1557" t="s">
        <v>190</v>
      </c>
      <c r="G1557" s="58">
        <v>218189.7</v>
      </c>
      <c r="H1557" s="114">
        <v>1</v>
      </c>
      <c r="I1557">
        <v>5001</v>
      </c>
      <c r="J1557">
        <v>999999</v>
      </c>
      <c r="K1557" t="s">
        <v>3117</v>
      </c>
      <c r="L1557" t="s">
        <v>3112</v>
      </c>
      <c r="M1557" t="s">
        <v>4250</v>
      </c>
    </row>
    <row r="1558" spans="1:13">
      <c r="A1558" t="s">
        <v>5839</v>
      </c>
      <c r="B1558" t="str">
        <f t="shared" si="48"/>
        <v>min03-P24</v>
      </c>
      <c r="C1558" t="str">
        <f t="shared" si="49"/>
        <v>min03-P24-R7_INVERSIONES SARHEM DE COLOMBIA S.A.S.</v>
      </c>
      <c r="D1558" s="27" t="s">
        <v>3627</v>
      </c>
      <c r="E1558" t="s">
        <v>4168</v>
      </c>
      <c r="F1558" t="s">
        <v>190</v>
      </c>
      <c r="G1558" s="58">
        <v>317856.59999999998</v>
      </c>
      <c r="H1558" s="114">
        <v>1</v>
      </c>
      <c r="I1558">
        <v>1</v>
      </c>
      <c r="J1558">
        <v>5000</v>
      </c>
      <c r="K1558" t="s">
        <v>3117</v>
      </c>
      <c r="L1558" t="s">
        <v>3112</v>
      </c>
      <c r="M1558" t="s">
        <v>4250</v>
      </c>
    </row>
    <row r="1559" spans="1:13">
      <c r="A1559" t="s">
        <v>5840</v>
      </c>
      <c r="B1559" t="str">
        <f t="shared" si="48"/>
        <v>min03-P24</v>
      </c>
      <c r="C1559" t="str">
        <f t="shared" si="49"/>
        <v>min03-P24-R7_INVERSIONES SARHEM DE COLOMBIA S.A.S.</v>
      </c>
      <c r="D1559" s="27" t="s">
        <v>3627</v>
      </c>
      <c r="E1559" t="s">
        <v>4168</v>
      </c>
      <c r="F1559" t="s">
        <v>190</v>
      </c>
      <c r="G1559" s="58">
        <v>315162.90000000002</v>
      </c>
      <c r="H1559" s="114">
        <v>1</v>
      </c>
      <c r="I1559">
        <v>5001</v>
      </c>
      <c r="J1559">
        <v>999999</v>
      </c>
      <c r="K1559" t="s">
        <v>3117</v>
      </c>
      <c r="L1559" t="s">
        <v>3112</v>
      </c>
      <c r="M1559" t="s">
        <v>4250</v>
      </c>
    </row>
    <row r="1560" spans="1:13">
      <c r="A1560" t="s">
        <v>5841</v>
      </c>
      <c r="B1560" t="str">
        <f t="shared" si="48"/>
        <v>min03-P24</v>
      </c>
      <c r="C1560" t="str">
        <f t="shared" si="49"/>
        <v>min03-P24-R7_UT FACOCREAR 2024</v>
      </c>
      <c r="D1560" s="27" t="s">
        <v>3627</v>
      </c>
      <c r="E1560" t="s">
        <v>3092</v>
      </c>
      <c r="F1560" t="s">
        <v>190</v>
      </c>
      <c r="G1560" s="58">
        <v>312199.83</v>
      </c>
      <c r="H1560" s="114">
        <v>1</v>
      </c>
      <c r="I1560">
        <v>1</v>
      </c>
      <c r="J1560">
        <v>5000</v>
      </c>
      <c r="K1560" t="s">
        <v>3117</v>
      </c>
      <c r="L1560" t="s">
        <v>3112</v>
      </c>
      <c r="M1560" t="s">
        <v>4250</v>
      </c>
    </row>
    <row r="1561" spans="1:13">
      <c r="A1561" t="s">
        <v>5842</v>
      </c>
      <c r="B1561" t="str">
        <f t="shared" si="48"/>
        <v>min03-P24</v>
      </c>
      <c r="C1561" t="str">
        <f t="shared" si="49"/>
        <v>min03-P24-R7_UT FACOCREAR 2024</v>
      </c>
      <c r="D1561" s="27" t="s">
        <v>3627</v>
      </c>
      <c r="E1561" t="s">
        <v>3092</v>
      </c>
      <c r="F1561" t="s">
        <v>190</v>
      </c>
      <c r="G1561" s="58">
        <v>302825.75399999996</v>
      </c>
      <c r="H1561" s="114">
        <v>1</v>
      </c>
      <c r="I1561">
        <v>5001</v>
      </c>
      <c r="J1561">
        <v>999999</v>
      </c>
      <c r="K1561" t="s">
        <v>3117</v>
      </c>
      <c r="L1561" t="s">
        <v>3112</v>
      </c>
      <c r="M1561" t="s">
        <v>4250</v>
      </c>
    </row>
    <row r="1562" spans="1:13">
      <c r="A1562" t="s">
        <v>5843</v>
      </c>
      <c r="B1562" t="str">
        <f t="shared" si="48"/>
        <v>min03-P24</v>
      </c>
      <c r="C1562" t="str">
        <f t="shared" si="49"/>
        <v>min03-P24-R7_CONSORCIO ACUERDO MARCO MTH – II</v>
      </c>
      <c r="D1562" s="27" t="s">
        <v>3627</v>
      </c>
      <c r="E1562" t="s">
        <v>4197</v>
      </c>
      <c r="F1562" t="s">
        <v>190</v>
      </c>
      <c r="G1562" s="58">
        <v>633019.5</v>
      </c>
      <c r="H1562" s="114">
        <v>1</v>
      </c>
      <c r="I1562">
        <v>1</v>
      </c>
      <c r="J1562">
        <v>5000</v>
      </c>
      <c r="K1562" t="s">
        <v>3117</v>
      </c>
      <c r="L1562" t="s">
        <v>3112</v>
      </c>
      <c r="M1562" t="s">
        <v>4250</v>
      </c>
    </row>
    <row r="1563" spans="1:13">
      <c r="A1563" t="s">
        <v>5844</v>
      </c>
      <c r="B1563" t="str">
        <f t="shared" si="48"/>
        <v>min03-P24</v>
      </c>
      <c r="C1563" t="str">
        <f t="shared" si="49"/>
        <v>min03-P24-R7_CONSORCIO ACUERDO MARCO MTH – II</v>
      </c>
      <c r="D1563" s="27" t="s">
        <v>3627</v>
      </c>
      <c r="E1563" t="s">
        <v>4197</v>
      </c>
      <c r="F1563" t="s">
        <v>190</v>
      </c>
      <c r="G1563" s="58">
        <v>619551</v>
      </c>
      <c r="H1563" s="114">
        <v>1</v>
      </c>
      <c r="I1563">
        <v>5001</v>
      </c>
      <c r="J1563">
        <v>999999</v>
      </c>
      <c r="K1563" t="s">
        <v>3117</v>
      </c>
      <c r="L1563" t="s">
        <v>3112</v>
      </c>
      <c r="M1563" t="s">
        <v>4250</v>
      </c>
    </row>
    <row r="1564" spans="1:13">
      <c r="A1564" t="s">
        <v>5845</v>
      </c>
      <c r="B1564" t="str">
        <f t="shared" si="48"/>
        <v>min03-P70</v>
      </c>
      <c r="C1564" t="str">
        <f t="shared" si="49"/>
        <v>min03-P70-R1_MILITARY INDUSTRIES SAS</v>
      </c>
      <c r="D1564" s="27" t="s">
        <v>3628</v>
      </c>
      <c r="E1564" t="s">
        <v>1852</v>
      </c>
      <c r="F1564" t="s">
        <v>190</v>
      </c>
      <c r="G1564" s="58">
        <v>1750905</v>
      </c>
      <c r="H1564" s="114">
        <v>1</v>
      </c>
      <c r="I1564">
        <v>1</v>
      </c>
      <c r="J1564">
        <v>3000</v>
      </c>
      <c r="K1564" t="s">
        <v>3118</v>
      </c>
      <c r="L1564" t="s">
        <v>3108</v>
      </c>
      <c r="M1564" t="s">
        <v>4251</v>
      </c>
    </row>
    <row r="1565" spans="1:13">
      <c r="A1565" t="s">
        <v>5846</v>
      </c>
      <c r="B1565" t="str">
        <f t="shared" si="48"/>
        <v>min03-P70</v>
      </c>
      <c r="C1565" t="str">
        <f t="shared" si="49"/>
        <v>min03-P70-R1_MILITARY INDUSTRIES SAS</v>
      </c>
      <c r="D1565" s="27" t="s">
        <v>3628</v>
      </c>
      <c r="E1565" t="s">
        <v>1852</v>
      </c>
      <c r="F1565" t="s">
        <v>190</v>
      </c>
      <c r="G1565" s="58">
        <v>1748211.3</v>
      </c>
      <c r="H1565" s="114">
        <v>1</v>
      </c>
      <c r="I1565">
        <v>3001</v>
      </c>
      <c r="J1565">
        <v>10000</v>
      </c>
      <c r="K1565" t="s">
        <v>3118</v>
      </c>
      <c r="L1565" t="s">
        <v>3108</v>
      </c>
      <c r="M1565" t="s">
        <v>4251</v>
      </c>
    </row>
    <row r="1566" spans="1:13">
      <c r="A1566" t="s">
        <v>5847</v>
      </c>
      <c r="B1566" t="str">
        <f t="shared" si="48"/>
        <v>min03-P70</v>
      </c>
      <c r="C1566" t="str">
        <f t="shared" si="49"/>
        <v>min03-P70-R1_MILITARY INDUSTRIES SAS</v>
      </c>
      <c r="D1566" s="27" t="s">
        <v>3628</v>
      </c>
      <c r="E1566" t="s">
        <v>1852</v>
      </c>
      <c r="F1566" t="s">
        <v>190</v>
      </c>
      <c r="G1566" s="58">
        <v>1744170.75</v>
      </c>
      <c r="H1566" s="114">
        <v>1</v>
      </c>
      <c r="I1566">
        <v>10001</v>
      </c>
      <c r="J1566">
        <v>999999</v>
      </c>
      <c r="K1566" t="s">
        <v>3118</v>
      </c>
      <c r="L1566" t="s">
        <v>3108</v>
      </c>
      <c r="M1566" t="s">
        <v>4251</v>
      </c>
    </row>
    <row r="1567" spans="1:13">
      <c r="A1567" t="s">
        <v>5848</v>
      </c>
      <c r="B1567" t="str">
        <f t="shared" si="48"/>
        <v>min03-P70</v>
      </c>
      <c r="C1567" t="str">
        <f t="shared" si="49"/>
        <v>min03-P70-R3_MILITARY INDUSTRIES SAS</v>
      </c>
      <c r="D1567" s="27" t="s">
        <v>3629</v>
      </c>
      <c r="E1567" t="s">
        <v>1852</v>
      </c>
      <c r="F1567" t="s">
        <v>190</v>
      </c>
      <c r="G1567" s="58">
        <v>1750905</v>
      </c>
      <c r="H1567" s="114">
        <v>1</v>
      </c>
      <c r="I1567">
        <v>1</v>
      </c>
      <c r="J1567">
        <v>3000</v>
      </c>
      <c r="K1567" t="s">
        <v>3118</v>
      </c>
      <c r="L1567" t="s">
        <v>3109</v>
      </c>
      <c r="M1567" t="s">
        <v>4251</v>
      </c>
    </row>
    <row r="1568" spans="1:13">
      <c r="A1568" t="s">
        <v>5849</v>
      </c>
      <c r="B1568" t="str">
        <f t="shared" si="48"/>
        <v>min03-P70</v>
      </c>
      <c r="C1568" t="str">
        <f t="shared" si="49"/>
        <v>min03-P70-R3_MILITARY INDUSTRIES SAS</v>
      </c>
      <c r="D1568" s="27" t="s">
        <v>3629</v>
      </c>
      <c r="E1568" t="s">
        <v>1852</v>
      </c>
      <c r="F1568" t="s">
        <v>190</v>
      </c>
      <c r="G1568" s="58">
        <v>1224960.075</v>
      </c>
      <c r="H1568" s="114">
        <v>1</v>
      </c>
      <c r="I1568">
        <v>3001</v>
      </c>
      <c r="J1568">
        <v>10000</v>
      </c>
      <c r="K1568" t="s">
        <v>3118</v>
      </c>
      <c r="L1568" t="s">
        <v>3109</v>
      </c>
      <c r="M1568" t="s">
        <v>4251</v>
      </c>
    </row>
    <row r="1569" spans="1:13">
      <c r="A1569" t="s">
        <v>5850</v>
      </c>
      <c r="B1569" t="str">
        <f t="shared" si="48"/>
        <v>min03-P70</v>
      </c>
      <c r="C1569" t="str">
        <f t="shared" si="49"/>
        <v>min03-P70-R3_MILITARY INDUSTRIES SAS</v>
      </c>
      <c r="D1569" s="27" t="s">
        <v>3629</v>
      </c>
      <c r="E1569" t="s">
        <v>1852</v>
      </c>
      <c r="F1569" t="s">
        <v>190</v>
      </c>
      <c r="G1569" s="58">
        <v>1220919.5249999999</v>
      </c>
      <c r="H1569" s="114">
        <v>1</v>
      </c>
      <c r="I1569">
        <v>10001</v>
      </c>
      <c r="J1569">
        <v>999999</v>
      </c>
      <c r="K1569" t="s">
        <v>3118</v>
      </c>
      <c r="L1569" t="s">
        <v>3109</v>
      </c>
      <c r="M1569" t="s">
        <v>4251</v>
      </c>
    </row>
    <row r="1570" spans="1:13">
      <c r="A1570" t="s">
        <v>5851</v>
      </c>
      <c r="B1570" t="str">
        <f t="shared" si="48"/>
        <v>min03-P70</v>
      </c>
      <c r="C1570" t="str">
        <f t="shared" si="49"/>
        <v>min03-P70-R4_MILITARY INDUSTRIES SAS</v>
      </c>
      <c r="D1570" s="27" t="s">
        <v>3630</v>
      </c>
      <c r="E1570" t="s">
        <v>1852</v>
      </c>
      <c r="F1570" t="s">
        <v>190</v>
      </c>
      <c r="G1570" s="58">
        <v>1218225.825</v>
      </c>
      <c r="H1570" s="114">
        <v>1</v>
      </c>
      <c r="I1570">
        <v>1</v>
      </c>
      <c r="J1570">
        <v>3000</v>
      </c>
      <c r="K1570" t="s">
        <v>3118</v>
      </c>
      <c r="L1570" t="s">
        <v>3113</v>
      </c>
      <c r="M1570" t="s">
        <v>4251</v>
      </c>
    </row>
    <row r="1571" spans="1:13">
      <c r="A1571" t="s">
        <v>5852</v>
      </c>
      <c r="B1571" t="str">
        <f t="shared" si="48"/>
        <v>min03-P70</v>
      </c>
      <c r="C1571" t="str">
        <f t="shared" si="49"/>
        <v>min03-P70-R4_MILITARY INDUSTRIES SAS</v>
      </c>
      <c r="D1571" s="27" t="s">
        <v>3630</v>
      </c>
      <c r="E1571" t="s">
        <v>1852</v>
      </c>
      <c r="F1571" t="s">
        <v>190</v>
      </c>
      <c r="G1571" s="58">
        <v>996669</v>
      </c>
      <c r="H1571" s="114">
        <v>1</v>
      </c>
      <c r="I1571">
        <v>3001</v>
      </c>
      <c r="J1571">
        <v>10000</v>
      </c>
      <c r="K1571" t="s">
        <v>3118</v>
      </c>
      <c r="L1571" t="s">
        <v>3113</v>
      </c>
      <c r="M1571" t="s">
        <v>4251</v>
      </c>
    </row>
    <row r="1572" spans="1:13">
      <c r="A1572" t="s">
        <v>5853</v>
      </c>
      <c r="B1572" t="str">
        <f t="shared" si="48"/>
        <v>min03-P70</v>
      </c>
      <c r="C1572" t="str">
        <f t="shared" si="49"/>
        <v>min03-P70-R4_MILITARY INDUSTRIES SAS</v>
      </c>
      <c r="D1572" s="27" t="s">
        <v>3630</v>
      </c>
      <c r="E1572" t="s">
        <v>1852</v>
      </c>
      <c r="F1572" t="s">
        <v>190</v>
      </c>
      <c r="G1572" s="58">
        <v>983200.5</v>
      </c>
      <c r="H1572" s="114">
        <v>1</v>
      </c>
      <c r="I1572">
        <v>10001</v>
      </c>
      <c r="J1572">
        <v>999999</v>
      </c>
      <c r="K1572" t="s">
        <v>3118</v>
      </c>
      <c r="L1572" t="s">
        <v>3113</v>
      </c>
      <c r="M1572" t="s">
        <v>4251</v>
      </c>
    </row>
    <row r="1573" spans="1:13">
      <c r="A1573" t="s">
        <v>5854</v>
      </c>
      <c r="B1573" t="str">
        <f t="shared" si="48"/>
        <v>min03-P70</v>
      </c>
      <c r="C1573" t="str">
        <f t="shared" si="49"/>
        <v>min03-P70-R5_MILITARY INDUSTRIES SAS</v>
      </c>
      <c r="D1573" s="27" t="s">
        <v>3631</v>
      </c>
      <c r="E1573" t="s">
        <v>1852</v>
      </c>
      <c r="F1573" t="s">
        <v>190</v>
      </c>
      <c r="G1573" s="58">
        <v>969732</v>
      </c>
      <c r="H1573" s="114">
        <v>1</v>
      </c>
      <c r="I1573">
        <v>1</v>
      </c>
      <c r="J1573">
        <v>3000</v>
      </c>
      <c r="K1573" t="s">
        <v>3118</v>
      </c>
      <c r="L1573" t="s">
        <v>3110</v>
      </c>
      <c r="M1573" t="s">
        <v>4251</v>
      </c>
    </row>
    <row r="1574" spans="1:13">
      <c r="A1574" t="s">
        <v>5855</v>
      </c>
      <c r="B1574" t="str">
        <f t="shared" si="48"/>
        <v>min03-P70</v>
      </c>
      <c r="C1574" t="str">
        <f t="shared" si="49"/>
        <v>min03-P70-R5_MILITARY INDUSTRIES SAS</v>
      </c>
      <c r="D1574" s="27" t="s">
        <v>3631</v>
      </c>
      <c r="E1574" t="s">
        <v>1852</v>
      </c>
      <c r="F1574" t="s">
        <v>190</v>
      </c>
      <c r="G1574" s="58">
        <v>1050543</v>
      </c>
      <c r="H1574" s="114">
        <v>1</v>
      </c>
      <c r="I1574">
        <v>3001</v>
      </c>
      <c r="J1574">
        <v>10000</v>
      </c>
      <c r="K1574" t="s">
        <v>3118</v>
      </c>
      <c r="L1574" t="s">
        <v>3110</v>
      </c>
      <c r="M1574" t="s">
        <v>4251</v>
      </c>
    </row>
    <row r="1575" spans="1:13">
      <c r="A1575" t="s">
        <v>5856</v>
      </c>
      <c r="B1575" t="str">
        <f t="shared" si="48"/>
        <v>min03-P70</v>
      </c>
      <c r="C1575" t="str">
        <f t="shared" si="49"/>
        <v>min03-P70-R5_MILITARY INDUSTRIES SAS</v>
      </c>
      <c r="D1575" s="27" t="s">
        <v>3631</v>
      </c>
      <c r="E1575" t="s">
        <v>1852</v>
      </c>
      <c r="F1575" t="s">
        <v>190</v>
      </c>
      <c r="G1575" s="58">
        <v>1047849.3</v>
      </c>
      <c r="H1575" s="114">
        <v>1</v>
      </c>
      <c r="I1575">
        <v>10001</v>
      </c>
      <c r="J1575">
        <v>999999</v>
      </c>
      <c r="K1575" t="s">
        <v>3118</v>
      </c>
      <c r="L1575" t="s">
        <v>3110</v>
      </c>
      <c r="M1575" t="s">
        <v>4251</v>
      </c>
    </row>
    <row r="1576" spans="1:13">
      <c r="A1576" t="s">
        <v>5857</v>
      </c>
      <c r="B1576" t="str">
        <f t="shared" si="48"/>
        <v>min03-P70</v>
      </c>
      <c r="C1576" t="str">
        <f t="shared" si="49"/>
        <v>min03-P70-R6_MILITARY INDUSTRIES SAS</v>
      </c>
      <c r="D1576" s="27" t="s">
        <v>3632</v>
      </c>
      <c r="E1576" t="s">
        <v>1852</v>
      </c>
      <c r="F1576" t="s">
        <v>190</v>
      </c>
      <c r="G1576" s="58">
        <v>1045155.6</v>
      </c>
      <c r="H1576" s="114">
        <v>1</v>
      </c>
      <c r="I1576">
        <v>1</v>
      </c>
      <c r="J1576">
        <v>3000</v>
      </c>
      <c r="K1576" t="s">
        <v>3118</v>
      </c>
      <c r="L1576" t="s">
        <v>3111</v>
      </c>
      <c r="M1576" t="s">
        <v>4251</v>
      </c>
    </row>
    <row r="1577" spans="1:13">
      <c r="A1577" t="s">
        <v>5858</v>
      </c>
      <c r="B1577" t="str">
        <f t="shared" si="48"/>
        <v>min03-P70</v>
      </c>
      <c r="C1577" t="str">
        <f t="shared" si="49"/>
        <v>min03-P70-R6_MILITARY INDUSTRIES SAS</v>
      </c>
      <c r="D1577" s="27" t="s">
        <v>3632</v>
      </c>
      <c r="E1577" t="s">
        <v>1852</v>
      </c>
      <c r="F1577" t="s">
        <v>190</v>
      </c>
      <c r="G1577" s="58">
        <v>1252570.5</v>
      </c>
      <c r="H1577" s="114">
        <v>1</v>
      </c>
      <c r="I1577">
        <v>3001</v>
      </c>
      <c r="J1577">
        <v>10000</v>
      </c>
      <c r="K1577" t="s">
        <v>3118</v>
      </c>
      <c r="L1577" t="s">
        <v>3111</v>
      </c>
      <c r="M1577" t="s">
        <v>4251</v>
      </c>
    </row>
    <row r="1578" spans="1:13">
      <c r="A1578" t="s">
        <v>5859</v>
      </c>
      <c r="B1578" t="str">
        <f t="shared" si="48"/>
        <v>min03-P70</v>
      </c>
      <c r="C1578" t="str">
        <f t="shared" si="49"/>
        <v>min03-P70-R6_MILITARY INDUSTRIES SAS</v>
      </c>
      <c r="D1578" s="27" t="s">
        <v>3632</v>
      </c>
      <c r="E1578" t="s">
        <v>1852</v>
      </c>
      <c r="F1578" t="s">
        <v>190</v>
      </c>
      <c r="G1578" s="58">
        <v>1214993.385</v>
      </c>
      <c r="H1578" s="114">
        <v>1</v>
      </c>
      <c r="I1578">
        <v>10001</v>
      </c>
      <c r="J1578">
        <v>999999</v>
      </c>
      <c r="K1578" t="s">
        <v>3118</v>
      </c>
      <c r="L1578" t="s">
        <v>3111</v>
      </c>
      <c r="M1578" t="s">
        <v>4251</v>
      </c>
    </row>
    <row r="1579" spans="1:13">
      <c r="A1579" t="s">
        <v>5860</v>
      </c>
      <c r="B1579" t="str">
        <f t="shared" si="48"/>
        <v>min03-P70</v>
      </c>
      <c r="C1579" t="str">
        <f t="shared" si="49"/>
        <v>min03-P70-R7_INDUSTRIAS ERREGE S.A.S.</v>
      </c>
      <c r="D1579" s="27" t="s">
        <v>3633</v>
      </c>
      <c r="E1579" t="s">
        <v>3102</v>
      </c>
      <c r="F1579" t="s">
        <v>190</v>
      </c>
      <c r="G1579" s="58">
        <v>1178543.58345</v>
      </c>
      <c r="H1579" s="114">
        <v>1</v>
      </c>
      <c r="I1579">
        <v>1</v>
      </c>
      <c r="J1579">
        <v>3000</v>
      </c>
      <c r="K1579" t="s">
        <v>3118</v>
      </c>
      <c r="L1579" t="s">
        <v>3112</v>
      </c>
      <c r="M1579" t="s">
        <v>4251</v>
      </c>
    </row>
    <row r="1580" spans="1:13">
      <c r="A1580" t="s">
        <v>5861</v>
      </c>
      <c r="B1580" t="str">
        <f t="shared" si="48"/>
        <v>min03-P70</v>
      </c>
      <c r="C1580" t="str">
        <f t="shared" si="49"/>
        <v>min03-P70-R7_INDUSTRIAS ERREGE S.A.S.</v>
      </c>
      <c r="D1580" s="27" t="s">
        <v>3633</v>
      </c>
      <c r="E1580" t="s">
        <v>3102</v>
      </c>
      <c r="F1580" t="s">
        <v>190</v>
      </c>
      <c r="G1580" s="58">
        <v>1070207.01</v>
      </c>
      <c r="H1580" s="114">
        <v>1</v>
      </c>
      <c r="I1580">
        <v>3001</v>
      </c>
      <c r="J1580">
        <v>10000</v>
      </c>
      <c r="K1580" t="s">
        <v>3118</v>
      </c>
      <c r="L1580" t="s">
        <v>3112</v>
      </c>
      <c r="M1580" t="s">
        <v>4251</v>
      </c>
    </row>
    <row r="1581" spans="1:13">
      <c r="A1581" t="s">
        <v>5862</v>
      </c>
      <c r="B1581" t="str">
        <f t="shared" si="48"/>
        <v>min03-P70</v>
      </c>
      <c r="C1581" t="str">
        <f t="shared" si="49"/>
        <v>min03-P70-R7_INDUSTRIAS ERREGE S.A.S.</v>
      </c>
      <c r="D1581" s="27" t="s">
        <v>3633</v>
      </c>
      <c r="E1581" t="s">
        <v>3102</v>
      </c>
      <c r="F1581" t="s">
        <v>190</v>
      </c>
      <c r="G1581" s="58">
        <v>1028993.4</v>
      </c>
      <c r="H1581" s="114">
        <v>1</v>
      </c>
      <c r="I1581">
        <v>10001</v>
      </c>
      <c r="J1581">
        <v>999999</v>
      </c>
      <c r="K1581" t="s">
        <v>3118</v>
      </c>
      <c r="L1581" t="s">
        <v>3112</v>
      </c>
      <c r="M1581" t="s">
        <v>4251</v>
      </c>
    </row>
    <row r="1582" spans="1:13">
      <c r="A1582" t="s">
        <v>5863</v>
      </c>
      <c r="B1582" t="str">
        <f t="shared" si="48"/>
        <v>min03-P70</v>
      </c>
      <c r="C1582" t="str">
        <f t="shared" si="49"/>
        <v>min03-P70-R7_DISMOTOS PM EU</v>
      </c>
      <c r="D1582" s="27" t="s">
        <v>3633</v>
      </c>
      <c r="E1582" t="s">
        <v>4175</v>
      </c>
      <c r="F1582" t="s">
        <v>190</v>
      </c>
      <c r="G1582" s="58">
        <v>987779.79</v>
      </c>
      <c r="H1582" s="114">
        <v>1</v>
      </c>
      <c r="I1582">
        <v>1</v>
      </c>
      <c r="J1582">
        <v>3000</v>
      </c>
      <c r="K1582" t="s">
        <v>3118</v>
      </c>
      <c r="L1582" t="s">
        <v>3112</v>
      </c>
      <c r="M1582" t="s">
        <v>4251</v>
      </c>
    </row>
    <row r="1583" spans="1:13">
      <c r="A1583" t="s">
        <v>5864</v>
      </c>
      <c r="B1583" t="str">
        <f t="shared" si="48"/>
        <v>min03-P70</v>
      </c>
      <c r="C1583" t="str">
        <f t="shared" si="49"/>
        <v>min03-P70-R7_DISMOTOS PM EU</v>
      </c>
      <c r="D1583" s="27" t="s">
        <v>3633</v>
      </c>
      <c r="E1583" t="s">
        <v>4175</v>
      </c>
      <c r="F1583" t="s">
        <v>190</v>
      </c>
      <c r="G1583" s="58">
        <v>1158291</v>
      </c>
      <c r="H1583" s="114">
        <v>1</v>
      </c>
      <c r="I1583">
        <v>3001</v>
      </c>
      <c r="J1583">
        <v>10000</v>
      </c>
      <c r="K1583" t="s">
        <v>3118</v>
      </c>
      <c r="L1583" t="s">
        <v>3112</v>
      </c>
      <c r="M1583" t="s">
        <v>4251</v>
      </c>
    </row>
    <row r="1584" spans="1:13">
      <c r="A1584" t="s">
        <v>5865</v>
      </c>
      <c r="B1584" t="str">
        <f t="shared" si="48"/>
        <v>min03-P70</v>
      </c>
      <c r="C1584" t="str">
        <f t="shared" si="49"/>
        <v>min03-P70-R7_DISMOTOS PM EU</v>
      </c>
      <c r="D1584" s="27" t="s">
        <v>3633</v>
      </c>
      <c r="E1584" t="s">
        <v>4175</v>
      </c>
      <c r="F1584" t="s">
        <v>190</v>
      </c>
      <c r="G1584" s="58">
        <v>1151556.75</v>
      </c>
      <c r="H1584" s="114">
        <v>1</v>
      </c>
      <c r="I1584">
        <v>10001</v>
      </c>
      <c r="J1584">
        <v>999999</v>
      </c>
      <c r="K1584" t="s">
        <v>3118</v>
      </c>
      <c r="L1584" t="s">
        <v>3112</v>
      </c>
      <c r="M1584" t="s">
        <v>4251</v>
      </c>
    </row>
    <row r="1585" spans="1:13">
      <c r="A1585" t="s">
        <v>5866</v>
      </c>
      <c r="B1585" t="str">
        <f t="shared" si="48"/>
        <v>min03-P70</v>
      </c>
      <c r="C1585" t="str">
        <f t="shared" si="49"/>
        <v>min03-P70-R7_MOZT DE COLOMBIA SAS</v>
      </c>
      <c r="D1585" s="27" t="s">
        <v>3633</v>
      </c>
      <c r="E1585" t="s">
        <v>4161</v>
      </c>
      <c r="F1585" t="s">
        <v>190</v>
      </c>
      <c r="G1585" s="58">
        <v>1144822.5</v>
      </c>
      <c r="H1585" s="114">
        <v>1</v>
      </c>
      <c r="I1585">
        <v>1</v>
      </c>
      <c r="J1585">
        <v>3000</v>
      </c>
      <c r="K1585" t="s">
        <v>3118</v>
      </c>
      <c r="L1585" t="s">
        <v>3112</v>
      </c>
      <c r="M1585" t="s">
        <v>4251</v>
      </c>
    </row>
    <row r="1586" spans="1:13">
      <c r="A1586" t="s">
        <v>5867</v>
      </c>
      <c r="B1586" t="str">
        <f t="shared" si="48"/>
        <v>min03-P70</v>
      </c>
      <c r="C1586" t="str">
        <f t="shared" si="49"/>
        <v>min03-P70-R7_MOZT DE COLOMBIA SAS</v>
      </c>
      <c r="D1586" s="27" t="s">
        <v>3633</v>
      </c>
      <c r="E1586" t="s">
        <v>4161</v>
      </c>
      <c r="F1586" t="s">
        <v>190</v>
      </c>
      <c r="G1586" s="58">
        <v>1074786.3</v>
      </c>
      <c r="H1586" s="114">
        <v>1</v>
      </c>
      <c r="I1586">
        <v>3001</v>
      </c>
      <c r="J1586">
        <v>10000</v>
      </c>
      <c r="K1586" t="s">
        <v>3118</v>
      </c>
      <c r="L1586" t="s">
        <v>3112</v>
      </c>
      <c r="M1586" t="s">
        <v>4251</v>
      </c>
    </row>
    <row r="1587" spans="1:13">
      <c r="A1587" t="s">
        <v>5868</v>
      </c>
      <c r="B1587" t="str">
        <f t="shared" si="48"/>
        <v>min03-P70</v>
      </c>
      <c r="C1587" t="str">
        <f t="shared" si="49"/>
        <v>min03-P70-R7_MOZT DE COLOMBIA SAS</v>
      </c>
      <c r="D1587" s="27" t="s">
        <v>3633</v>
      </c>
      <c r="E1587" t="s">
        <v>4161</v>
      </c>
      <c r="F1587" t="s">
        <v>190</v>
      </c>
      <c r="G1587" s="58">
        <v>1072092.6000000001</v>
      </c>
      <c r="H1587" s="114">
        <v>1</v>
      </c>
      <c r="I1587">
        <v>10001</v>
      </c>
      <c r="J1587">
        <v>999999</v>
      </c>
      <c r="K1587" t="s">
        <v>3118</v>
      </c>
      <c r="L1587" t="s">
        <v>3112</v>
      </c>
      <c r="M1587" t="s">
        <v>4251</v>
      </c>
    </row>
    <row r="1588" spans="1:13">
      <c r="A1588" t="s">
        <v>5869</v>
      </c>
      <c r="B1588" t="str">
        <f t="shared" si="48"/>
        <v>min03-P70</v>
      </c>
      <c r="C1588" t="str">
        <f t="shared" si="49"/>
        <v>min03-P70-R7_UNIÓN TEMPORAL OP-INTENDENCIA</v>
      </c>
      <c r="D1588" s="27" t="s">
        <v>3633</v>
      </c>
      <c r="E1588" t="s">
        <v>4172</v>
      </c>
      <c r="F1588" t="s">
        <v>190</v>
      </c>
      <c r="G1588" s="58">
        <v>1069398.8999999999</v>
      </c>
      <c r="H1588" s="114">
        <v>1</v>
      </c>
      <c r="I1588">
        <v>1</v>
      </c>
      <c r="J1588">
        <v>3000</v>
      </c>
      <c r="K1588" t="s">
        <v>3118</v>
      </c>
      <c r="L1588" t="s">
        <v>3112</v>
      </c>
      <c r="M1588" t="s">
        <v>4251</v>
      </c>
    </row>
    <row r="1589" spans="1:13">
      <c r="A1589" t="s">
        <v>5870</v>
      </c>
      <c r="B1589" t="str">
        <f t="shared" si="48"/>
        <v>min03-P70</v>
      </c>
      <c r="C1589" t="str">
        <f t="shared" si="49"/>
        <v>min03-P70-R7_UNIÓN TEMPORAL OP-INTENDENCIA</v>
      </c>
      <c r="D1589" s="27" t="s">
        <v>3633</v>
      </c>
      <c r="E1589" t="s">
        <v>4172</v>
      </c>
      <c r="F1589" t="s">
        <v>190</v>
      </c>
      <c r="G1589" s="58">
        <v>1219572.675</v>
      </c>
      <c r="H1589" s="114">
        <v>1</v>
      </c>
      <c r="I1589">
        <v>3001</v>
      </c>
      <c r="J1589">
        <v>10000</v>
      </c>
      <c r="K1589" t="s">
        <v>3118</v>
      </c>
      <c r="L1589" t="s">
        <v>3112</v>
      </c>
      <c r="M1589" t="s">
        <v>4251</v>
      </c>
    </row>
    <row r="1590" spans="1:13">
      <c r="A1590" t="s">
        <v>5871</v>
      </c>
      <c r="B1590" t="str">
        <f t="shared" si="48"/>
        <v>min03-P70</v>
      </c>
      <c r="C1590" t="str">
        <f t="shared" si="49"/>
        <v>min03-P70-R7_UNIÓN TEMPORAL OP-INTENDENCIA</v>
      </c>
      <c r="D1590" s="27" t="s">
        <v>3633</v>
      </c>
      <c r="E1590" t="s">
        <v>4172</v>
      </c>
      <c r="F1590" t="s">
        <v>190</v>
      </c>
      <c r="G1590" s="58">
        <v>1216878.9750000001</v>
      </c>
      <c r="H1590" s="114">
        <v>1</v>
      </c>
      <c r="I1590">
        <v>10001</v>
      </c>
      <c r="J1590">
        <v>999999</v>
      </c>
      <c r="K1590" t="s">
        <v>3118</v>
      </c>
      <c r="L1590" t="s">
        <v>3112</v>
      </c>
      <c r="M1590" t="s">
        <v>4251</v>
      </c>
    </row>
    <row r="1591" spans="1:13">
      <c r="A1591" t="s">
        <v>5872</v>
      </c>
      <c r="B1591" t="str">
        <f t="shared" si="48"/>
        <v>min03-P70</v>
      </c>
      <c r="C1591" t="str">
        <f t="shared" si="49"/>
        <v>min03-P70-R7_BOSTONIA SAS</v>
      </c>
      <c r="D1591" s="27" t="s">
        <v>3633</v>
      </c>
      <c r="E1591" t="s">
        <v>3093</v>
      </c>
      <c r="F1591" t="s">
        <v>190</v>
      </c>
      <c r="G1591" s="58">
        <v>1214185.2749999999</v>
      </c>
      <c r="H1591" s="114">
        <v>1</v>
      </c>
      <c r="I1591">
        <v>1</v>
      </c>
      <c r="J1591">
        <v>3000</v>
      </c>
      <c r="K1591" t="s">
        <v>3118</v>
      </c>
      <c r="L1591" t="s">
        <v>3112</v>
      </c>
      <c r="M1591" t="s">
        <v>4251</v>
      </c>
    </row>
    <row r="1592" spans="1:13">
      <c r="A1592" t="s">
        <v>5873</v>
      </c>
      <c r="B1592" t="str">
        <f t="shared" si="48"/>
        <v>min03-P70</v>
      </c>
      <c r="C1592" t="str">
        <f t="shared" si="49"/>
        <v>min03-P70-R7_BOSTONIA SAS</v>
      </c>
      <c r="D1592" s="27" t="s">
        <v>3633</v>
      </c>
      <c r="E1592" t="s">
        <v>3093</v>
      </c>
      <c r="F1592" t="s">
        <v>190</v>
      </c>
      <c r="G1592" s="58">
        <v>1198696.5</v>
      </c>
      <c r="H1592" s="114">
        <v>1</v>
      </c>
      <c r="I1592">
        <v>3001</v>
      </c>
      <c r="J1592">
        <v>10000</v>
      </c>
      <c r="K1592" t="s">
        <v>3118</v>
      </c>
      <c r="L1592" t="s">
        <v>3112</v>
      </c>
      <c r="M1592" t="s">
        <v>4251</v>
      </c>
    </row>
    <row r="1593" spans="1:13">
      <c r="A1593" t="s">
        <v>5874</v>
      </c>
      <c r="B1593" t="str">
        <f t="shared" si="48"/>
        <v>min03-P70</v>
      </c>
      <c r="C1593" t="str">
        <f t="shared" si="49"/>
        <v>min03-P70-R7_BOSTONIA SAS</v>
      </c>
      <c r="D1593" s="27" t="s">
        <v>3633</v>
      </c>
      <c r="E1593" t="s">
        <v>3093</v>
      </c>
      <c r="F1593" t="s">
        <v>190</v>
      </c>
      <c r="G1593" s="58">
        <v>1185228</v>
      </c>
      <c r="H1593" s="114">
        <v>1</v>
      </c>
      <c r="I1593">
        <v>10001</v>
      </c>
      <c r="J1593">
        <v>999999</v>
      </c>
      <c r="K1593" t="s">
        <v>3118</v>
      </c>
      <c r="L1593" t="s">
        <v>3112</v>
      </c>
      <c r="M1593" t="s">
        <v>4251</v>
      </c>
    </row>
    <row r="1594" spans="1:13">
      <c r="A1594" t="s">
        <v>5875</v>
      </c>
      <c r="B1594" t="str">
        <f t="shared" si="48"/>
        <v>min03-P70</v>
      </c>
      <c r="C1594" t="str">
        <f t="shared" si="49"/>
        <v>min03-P70-R7_UT SOLUCIONES ANC</v>
      </c>
      <c r="D1594" s="27" t="s">
        <v>3633</v>
      </c>
      <c r="E1594" t="s">
        <v>3091</v>
      </c>
      <c r="F1594" t="s">
        <v>190</v>
      </c>
      <c r="G1594" s="58">
        <v>1171759.5</v>
      </c>
      <c r="H1594" s="114">
        <v>1</v>
      </c>
      <c r="I1594">
        <v>1</v>
      </c>
      <c r="J1594">
        <v>3000</v>
      </c>
      <c r="K1594" t="s">
        <v>3118</v>
      </c>
      <c r="L1594" t="s">
        <v>3112</v>
      </c>
      <c r="M1594" t="s">
        <v>4251</v>
      </c>
    </row>
    <row r="1595" spans="1:13">
      <c r="A1595" t="s">
        <v>5876</v>
      </c>
      <c r="B1595" t="str">
        <f t="shared" si="48"/>
        <v>min03-P70</v>
      </c>
      <c r="C1595" t="str">
        <f t="shared" si="49"/>
        <v>min03-P70-R7_UT SOLUCIONES ANC</v>
      </c>
      <c r="D1595" s="27" t="s">
        <v>3633</v>
      </c>
      <c r="E1595" t="s">
        <v>3091</v>
      </c>
      <c r="F1595" t="s">
        <v>190</v>
      </c>
      <c r="G1595" s="58">
        <v>1185228</v>
      </c>
      <c r="H1595" s="114">
        <v>1</v>
      </c>
      <c r="I1595">
        <v>3001</v>
      </c>
      <c r="J1595">
        <v>10000</v>
      </c>
      <c r="K1595" t="s">
        <v>3118</v>
      </c>
      <c r="L1595" t="s">
        <v>3112</v>
      </c>
      <c r="M1595" t="s">
        <v>4251</v>
      </c>
    </row>
    <row r="1596" spans="1:13">
      <c r="A1596" t="s">
        <v>5877</v>
      </c>
      <c r="B1596" t="str">
        <f t="shared" si="48"/>
        <v>min03-P70</v>
      </c>
      <c r="C1596" t="str">
        <f t="shared" si="49"/>
        <v>min03-P70-R7_UT SOLUCIONES ANC</v>
      </c>
      <c r="D1596" s="27" t="s">
        <v>3633</v>
      </c>
      <c r="E1596" t="s">
        <v>3091</v>
      </c>
      <c r="F1596" t="s">
        <v>190</v>
      </c>
      <c r="G1596" s="58">
        <v>1158291</v>
      </c>
      <c r="H1596" s="114">
        <v>1</v>
      </c>
      <c r="I1596">
        <v>10001</v>
      </c>
      <c r="J1596">
        <v>999999</v>
      </c>
      <c r="K1596" t="s">
        <v>3118</v>
      </c>
      <c r="L1596" t="s">
        <v>3112</v>
      </c>
      <c r="M1596" t="s">
        <v>4251</v>
      </c>
    </row>
    <row r="1597" spans="1:13">
      <c r="A1597" t="s">
        <v>5878</v>
      </c>
      <c r="B1597" t="str">
        <f t="shared" si="48"/>
        <v>min03-P70</v>
      </c>
      <c r="C1597" t="str">
        <f t="shared" si="49"/>
        <v>min03-P70-R7_UT ALTEX+</v>
      </c>
      <c r="D1597" s="27" t="s">
        <v>3633</v>
      </c>
      <c r="E1597" t="s">
        <v>3094</v>
      </c>
      <c r="F1597" t="s">
        <v>190</v>
      </c>
      <c r="G1597" s="58">
        <v>1144822.5</v>
      </c>
      <c r="H1597" s="114">
        <v>1</v>
      </c>
      <c r="I1597">
        <v>1</v>
      </c>
      <c r="J1597">
        <v>3000</v>
      </c>
      <c r="K1597" t="s">
        <v>3118</v>
      </c>
      <c r="L1597" t="s">
        <v>3112</v>
      </c>
      <c r="M1597" t="s">
        <v>4251</v>
      </c>
    </row>
    <row r="1598" spans="1:13">
      <c r="A1598" t="s">
        <v>5879</v>
      </c>
      <c r="B1598" t="str">
        <f t="shared" si="48"/>
        <v>min03-P70</v>
      </c>
      <c r="C1598" t="str">
        <f t="shared" si="49"/>
        <v>min03-P70-R7_UT ALTEX+</v>
      </c>
      <c r="D1598" s="27" t="s">
        <v>3633</v>
      </c>
      <c r="E1598" t="s">
        <v>3094</v>
      </c>
      <c r="F1598" t="s">
        <v>190</v>
      </c>
      <c r="G1598" s="58">
        <v>1065358.3500000001</v>
      </c>
      <c r="H1598" s="114">
        <v>1</v>
      </c>
      <c r="I1598">
        <v>3001</v>
      </c>
      <c r="J1598">
        <v>10000</v>
      </c>
      <c r="K1598" t="s">
        <v>3118</v>
      </c>
      <c r="L1598" t="s">
        <v>3112</v>
      </c>
      <c r="M1598" t="s">
        <v>4251</v>
      </c>
    </row>
    <row r="1599" spans="1:13">
      <c r="A1599" t="s">
        <v>5880</v>
      </c>
      <c r="B1599" t="str">
        <f t="shared" si="48"/>
        <v>min03-P70</v>
      </c>
      <c r="C1599" t="str">
        <f t="shared" si="49"/>
        <v>min03-P70-R7_UT ALTEX+</v>
      </c>
      <c r="D1599" s="27" t="s">
        <v>3633</v>
      </c>
      <c r="E1599" t="s">
        <v>3094</v>
      </c>
      <c r="F1599" t="s">
        <v>190</v>
      </c>
      <c r="G1599" s="58">
        <v>1061317.8</v>
      </c>
      <c r="H1599" s="114">
        <v>1</v>
      </c>
      <c r="I1599">
        <v>10001</v>
      </c>
      <c r="J1599">
        <v>999999</v>
      </c>
      <c r="K1599" t="s">
        <v>3118</v>
      </c>
      <c r="L1599" t="s">
        <v>3112</v>
      </c>
      <c r="M1599" t="s">
        <v>4251</v>
      </c>
    </row>
    <row r="1600" spans="1:13">
      <c r="A1600" t="s">
        <v>5881</v>
      </c>
      <c r="B1600" t="str">
        <f t="shared" si="48"/>
        <v>min03-P25</v>
      </c>
      <c r="C1600" t="str">
        <f t="shared" si="49"/>
        <v>min03-P25-R1_MILITARY INDUSTRIES SAS</v>
      </c>
      <c r="D1600" s="27" t="s">
        <v>3634</v>
      </c>
      <c r="E1600" t="s">
        <v>1852</v>
      </c>
      <c r="F1600" t="s">
        <v>190</v>
      </c>
      <c r="G1600" s="58">
        <v>1057277.25</v>
      </c>
      <c r="H1600" s="114">
        <v>1</v>
      </c>
      <c r="I1600">
        <v>1</v>
      </c>
      <c r="J1600">
        <v>5000</v>
      </c>
      <c r="K1600" t="s">
        <v>3117</v>
      </c>
      <c r="L1600" t="s">
        <v>3108</v>
      </c>
      <c r="M1600" t="s">
        <v>4252</v>
      </c>
    </row>
    <row r="1601" spans="1:13">
      <c r="A1601" t="s">
        <v>5882</v>
      </c>
      <c r="B1601" t="str">
        <f t="shared" si="48"/>
        <v>min03-P25</v>
      </c>
      <c r="C1601" t="str">
        <f t="shared" si="49"/>
        <v>min03-P25-R1_MILITARY INDUSTRIES SAS</v>
      </c>
      <c r="D1601" s="27" t="s">
        <v>3634</v>
      </c>
      <c r="E1601" t="s">
        <v>1852</v>
      </c>
      <c r="F1601" t="s">
        <v>190</v>
      </c>
      <c r="G1601" s="58">
        <v>1198696.5</v>
      </c>
      <c r="H1601" s="114">
        <v>1</v>
      </c>
      <c r="I1601">
        <v>5001</v>
      </c>
      <c r="J1601">
        <v>999999</v>
      </c>
      <c r="K1601" t="s">
        <v>3117</v>
      </c>
      <c r="L1601" t="s">
        <v>3108</v>
      </c>
      <c r="M1601" t="s">
        <v>4252</v>
      </c>
    </row>
    <row r="1602" spans="1:13">
      <c r="A1602" t="s">
        <v>5883</v>
      </c>
      <c r="B1602" t="str">
        <f t="shared" si="48"/>
        <v>min03-P25</v>
      </c>
      <c r="C1602" t="str">
        <f t="shared" si="49"/>
        <v>min03-P25-R1_UT MARSAM INTE RAMERICANA</v>
      </c>
      <c r="D1602" s="27" t="s">
        <v>3634</v>
      </c>
      <c r="E1602" t="s">
        <v>4160</v>
      </c>
      <c r="F1602" t="s">
        <v>190</v>
      </c>
      <c r="G1602" s="58">
        <v>1162735.605</v>
      </c>
      <c r="H1602" s="114">
        <v>1</v>
      </c>
      <c r="I1602">
        <v>1</v>
      </c>
      <c r="J1602">
        <v>5000</v>
      </c>
      <c r="K1602" t="s">
        <v>3117</v>
      </c>
      <c r="L1602" t="s">
        <v>3108</v>
      </c>
      <c r="M1602" t="s">
        <v>4252</v>
      </c>
    </row>
    <row r="1603" spans="1:13">
      <c r="A1603" t="s">
        <v>5884</v>
      </c>
      <c r="B1603" t="str">
        <f t="shared" ref="B1603:B1666" si="50">+LEFT(D1603,LEN(D1603)-3)</f>
        <v>min03-P25</v>
      </c>
      <c r="C1603" t="str">
        <f t="shared" ref="C1603:C1666" si="51">+D1603&amp;"_"&amp;E1603</f>
        <v>min03-P25-R1_UT MARSAM INTE RAMERICANA</v>
      </c>
      <c r="D1603" s="27" t="s">
        <v>3634</v>
      </c>
      <c r="E1603" t="s">
        <v>4160</v>
      </c>
      <c r="F1603" t="s">
        <v>190</v>
      </c>
      <c r="G1603" s="58">
        <v>1127853.53685</v>
      </c>
      <c r="H1603" s="114">
        <v>1</v>
      </c>
      <c r="I1603">
        <v>5001</v>
      </c>
      <c r="J1603">
        <v>999999</v>
      </c>
      <c r="K1603" t="s">
        <v>3117</v>
      </c>
      <c r="L1603" t="s">
        <v>3108</v>
      </c>
      <c r="M1603" t="s">
        <v>4252</v>
      </c>
    </row>
    <row r="1604" spans="1:13">
      <c r="A1604" t="s">
        <v>5885</v>
      </c>
      <c r="B1604" t="str">
        <f t="shared" si="50"/>
        <v>min03-P25</v>
      </c>
      <c r="C1604" t="str">
        <f t="shared" si="51"/>
        <v>min03-P25-R3_MILITARY INDUSTRIES SAS</v>
      </c>
      <c r="D1604" s="27" t="s">
        <v>3635</v>
      </c>
      <c r="E1604" t="s">
        <v>1852</v>
      </c>
      <c r="F1604" t="s">
        <v>190</v>
      </c>
      <c r="G1604" s="58">
        <v>1105225.1100000001</v>
      </c>
      <c r="H1604" s="114">
        <v>1</v>
      </c>
      <c r="I1604">
        <v>1</v>
      </c>
      <c r="J1604">
        <v>5000</v>
      </c>
      <c r="K1604" t="s">
        <v>3117</v>
      </c>
      <c r="L1604" t="s">
        <v>3109</v>
      </c>
      <c r="M1604" t="s">
        <v>4252</v>
      </c>
    </row>
    <row r="1605" spans="1:13">
      <c r="A1605" t="s">
        <v>5886</v>
      </c>
      <c r="B1605" t="str">
        <f t="shared" si="50"/>
        <v>min03-P25</v>
      </c>
      <c r="C1605" t="str">
        <f t="shared" si="51"/>
        <v>min03-P25-R3_MILITARY INDUSTRIES SAS</v>
      </c>
      <c r="D1605" s="27" t="s">
        <v>3635</v>
      </c>
      <c r="E1605" t="s">
        <v>1852</v>
      </c>
      <c r="F1605" t="s">
        <v>190</v>
      </c>
      <c r="G1605" s="58">
        <v>1062664.6499999999</v>
      </c>
      <c r="H1605" s="114">
        <v>1</v>
      </c>
      <c r="I1605">
        <v>5001</v>
      </c>
      <c r="J1605">
        <v>999999</v>
      </c>
      <c r="K1605" t="s">
        <v>3117</v>
      </c>
      <c r="L1605" t="s">
        <v>3109</v>
      </c>
      <c r="M1605" t="s">
        <v>4252</v>
      </c>
    </row>
    <row r="1606" spans="1:13">
      <c r="A1606" t="s">
        <v>5887</v>
      </c>
      <c r="B1606" t="str">
        <f t="shared" si="50"/>
        <v>min03-P25</v>
      </c>
      <c r="C1606" t="str">
        <f t="shared" si="51"/>
        <v>min03-P25-R3_UT MARSAM INTE RAMERICANA</v>
      </c>
      <c r="D1606" s="27" t="s">
        <v>3635</v>
      </c>
      <c r="E1606" t="s">
        <v>4160</v>
      </c>
      <c r="F1606" t="s">
        <v>190</v>
      </c>
      <c r="G1606" s="58">
        <v>1020104.19</v>
      </c>
      <c r="H1606" s="114">
        <v>1</v>
      </c>
      <c r="I1606">
        <v>1</v>
      </c>
      <c r="J1606">
        <v>5000</v>
      </c>
      <c r="K1606" t="s">
        <v>3117</v>
      </c>
      <c r="L1606" t="s">
        <v>3109</v>
      </c>
      <c r="M1606" t="s">
        <v>4252</v>
      </c>
    </row>
    <row r="1607" spans="1:13">
      <c r="A1607" t="s">
        <v>5888</v>
      </c>
      <c r="B1607" t="str">
        <f t="shared" si="50"/>
        <v>min03-P25</v>
      </c>
      <c r="C1607" t="str">
        <f t="shared" si="51"/>
        <v>min03-P25-R3_UT MARSAM INTE RAMERICANA</v>
      </c>
      <c r="D1607" s="27" t="s">
        <v>3635</v>
      </c>
      <c r="E1607" t="s">
        <v>4160</v>
      </c>
      <c r="F1607" t="s">
        <v>190</v>
      </c>
      <c r="G1607" s="58">
        <v>1104417</v>
      </c>
      <c r="H1607" s="114">
        <v>1</v>
      </c>
      <c r="I1607">
        <v>5001</v>
      </c>
      <c r="J1607">
        <v>999999</v>
      </c>
      <c r="K1607" t="s">
        <v>3117</v>
      </c>
      <c r="L1607" t="s">
        <v>3109</v>
      </c>
      <c r="M1607" t="s">
        <v>4252</v>
      </c>
    </row>
    <row r="1608" spans="1:13">
      <c r="A1608" t="s">
        <v>5889</v>
      </c>
      <c r="B1608" t="str">
        <f t="shared" si="50"/>
        <v>min03-P25</v>
      </c>
      <c r="C1608" t="str">
        <f t="shared" si="51"/>
        <v>min03-P25-R4_MILITARY INDUSTRIES SAS</v>
      </c>
      <c r="D1608" s="27" t="s">
        <v>3636</v>
      </c>
      <c r="E1608" t="s">
        <v>1852</v>
      </c>
      <c r="F1608" t="s">
        <v>190</v>
      </c>
      <c r="G1608" s="58">
        <v>1097682.75</v>
      </c>
      <c r="H1608" s="114">
        <v>1</v>
      </c>
      <c r="I1608">
        <v>1</v>
      </c>
      <c r="J1608">
        <v>5000</v>
      </c>
      <c r="K1608" t="s">
        <v>3117</v>
      </c>
      <c r="L1608" t="s">
        <v>3113</v>
      </c>
      <c r="M1608" t="s">
        <v>4252</v>
      </c>
    </row>
    <row r="1609" spans="1:13">
      <c r="A1609" t="s">
        <v>5890</v>
      </c>
      <c r="B1609" t="str">
        <f t="shared" si="50"/>
        <v>min03-P25</v>
      </c>
      <c r="C1609" t="str">
        <f t="shared" si="51"/>
        <v>min03-P25-R4_MILITARY INDUSTRIES SAS</v>
      </c>
      <c r="D1609" s="27" t="s">
        <v>3636</v>
      </c>
      <c r="E1609" t="s">
        <v>1852</v>
      </c>
      <c r="F1609" t="s">
        <v>190</v>
      </c>
      <c r="G1609" s="58">
        <v>1090948.5</v>
      </c>
      <c r="H1609" s="114">
        <v>1</v>
      </c>
      <c r="I1609">
        <v>5001</v>
      </c>
      <c r="J1609">
        <v>999999</v>
      </c>
      <c r="K1609" t="s">
        <v>3117</v>
      </c>
      <c r="L1609" t="s">
        <v>3113</v>
      </c>
      <c r="M1609" t="s">
        <v>4252</v>
      </c>
    </row>
    <row r="1610" spans="1:13">
      <c r="A1610" t="s">
        <v>5891</v>
      </c>
      <c r="B1610" t="str">
        <f t="shared" si="50"/>
        <v>min03-P25</v>
      </c>
      <c r="C1610" t="str">
        <f t="shared" si="51"/>
        <v>min03-P25-R4_UT MARSAM INTE RAMERICANA</v>
      </c>
      <c r="D1610" s="27" t="s">
        <v>3636</v>
      </c>
      <c r="E1610" t="s">
        <v>4160</v>
      </c>
      <c r="F1610" t="s">
        <v>190</v>
      </c>
      <c r="G1610" s="58">
        <v>1099029.6000000001</v>
      </c>
      <c r="H1610" s="114">
        <v>1</v>
      </c>
      <c r="I1610">
        <v>1</v>
      </c>
      <c r="J1610">
        <v>5000</v>
      </c>
      <c r="K1610" t="s">
        <v>3117</v>
      </c>
      <c r="L1610" t="s">
        <v>3113</v>
      </c>
      <c r="M1610" t="s">
        <v>4252</v>
      </c>
    </row>
    <row r="1611" spans="1:13">
      <c r="A1611" t="s">
        <v>5892</v>
      </c>
      <c r="B1611" t="str">
        <f t="shared" si="50"/>
        <v>min03-P25</v>
      </c>
      <c r="C1611" t="str">
        <f t="shared" si="51"/>
        <v>min03-P25-R4_UT MARSAM INTE RAMERICANA</v>
      </c>
      <c r="D1611" s="27" t="s">
        <v>3636</v>
      </c>
      <c r="E1611" t="s">
        <v>4160</v>
      </c>
      <c r="F1611" t="s">
        <v>190</v>
      </c>
      <c r="G1611" s="58">
        <v>1096335.8999999999</v>
      </c>
      <c r="H1611" s="114">
        <v>1</v>
      </c>
      <c r="I1611">
        <v>5001</v>
      </c>
      <c r="J1611">
        <v>999999</v>
      </c>
      <c r="K1611" t="s">
        <v>3117</v>
      </c>
      <c r="L1611" t="s">
        <v>3113</v>
      </c>
      <c r="M1611" t="s">
        <v>4252</v>
      </c>
    </row>
    <row r="1612" spans="1:13">
      <c r="A1612" t="s">
        <v>5893</v>
      </c>
      <c r="B1612" t="str">
        <f t="shared" si="50"/>
        <v>min03-P25</v>
      </c>
      <c r="C1612" t="str">
        <f t="shared" si="51"/>
        <v>min03-P25-R5_MILITARY INDUSTRIES SAS</v>
      </c>
      <c r="D1612" s="27" t="s">
        <v>3637</v>
      </c>
      <c r="E1612" t="s">
        <v>1852</v>
      </c>
      <c r="F1612" t="s">
        <v>190</v>
      </c>
      <c r="G1612" s="58">
        <v>1093642.2</v>
      </c>
      <c r="H1612" s="114">
        <v>1</v>
      </c>
      <c r="I1612">
        <v>1</v>
      </c>
      <c r="J1612">
        <v>5000</v>
      </c>
      <c r="K1612" t="s">
        <v>3117</v>
      </c>
      <c r="L1612" t="s">
        <v>3110</v>
      </c>
      <c r="M1612" t="s">
        <v>4252</v>
      </c>
    </row>
    <row r="1613" spans="1:13">
      <c r="A1613" t="s">
        <v>5894</v>
      </c>
      <c r="B1613" t="str">
        <f t="shared" si="50"/>
        <v>min03-P25</v>
      </c>
      <c r="C1613" t="str">
        <f t="shared" si="51"/>
        <v>min03-P25-R5_MILITARY INDUSTRIES SAS</v>
      </c>
      <c r="D1613" s="27" t="s">
        <v>3637</v>
      </c>
      <c r="E1613" t="s">
        <v>1852</v>
      </c>
      <c r="F1613" t="s">
        <v>190</v>
      </c>
      <c r="G1613" s="58">
        <v>666690.75</v>
      </c>
      <c r="H1613" s="114">
        <v>1</v>
      </c>
      <c r="I1613">
        <v>5001</v>
      </c>
      <c r="J1613">
        <v>999999</v>
      </c>
      <c r="K1613" t="s">
        <v>3117</v>
      </c>
      <c r="L1613" t="s">
        <v>3110</v>
      </c>
      <c r="M1613" t="s">
        <v>4252</v>
      </c>
    </row>
    <row r="1614" spans="1:13">
      <c r="A1614" t="s">
        <v>5895</v>
      </c>
      <c r="B1614" t="str">
        <f t="shared" si="50"/>
        <v>min03-P25</v>
      </c>
      <c r="C1614" t="str">
        <f t="shared" si="51"/>
        <v>min03-P25-R5_UT MARSAM INTE RAMERICANA</v>
      </c>
      <c r="D1614" s="27" t="s">
        <v>3637</v>
      </c>
      <c r="E1614" t="s">
        <v>4160</v>
      </c>
      <c r="F1614" t="s">
        <v>190</v>
      </c>
      <c r="G1614" s="58">
        <v>2020275</v>
      </c>
      <c r="H1614" s="114">
        <v>1</v>
      </c>
      <c r="I1614">
        <v>1</v>
      </c>
      <c r="J1614">
        <v>5000</v>
      </c>
      <c r="K1614" t="s">
        <v>3117</v>
      </c>
      <c r="L1614" t="s">
        <v>3110</v>
      </c>
      <c r="M1614" t="s">
        <v>4252</v>
      </c>
    </row>
    <row r="1615" spans="1:13">
      <c r="A1615" t="s">
        <v>5896</v>
      </c>
      <c r="B1615" t="str">
        <f t="shared" si="50"/>
        <v>min03-P25</v>
      </c>
      <c r="C1615" t="str">
        <f t="shared" si="51"/>
        <v>min03-P25-R5_UT MARSAM INTE RAMERICANA</v>
      </c>
      <c r="D1615" s="27" t="s">
        <v>3637</v>
      </c>
      <c r="E1615" t="s">
        <v>4160</v>
      </c>
      <c r="F1615" t="s">
        <v>190</v>
      </c>
      <c r="G1615" s="58">
        <v>2000072.25</v>
      </c>
      <c r="H1615" s="114">
        <v>1</v>
      </c>
      <c r="I1615">
        <v>5001</v>
      </c>
      <c r="J1615">
        <v>999999</v>
      </c>
      <c r="K1615" t="s">
        <v>3117</v>
      </c>
      <c r="L1615" t="s">
        <v>3110</v>
      </c>
      <c r="M1615" t="s">
        <v>4252</v>
      </c>
    </row>
    <row r="1616" spans="1:13">
      <c r="A1616" t="s">
        <v>5897</v>
      </c>
      <c r="B1616" t="str">
        <f t="shared" si="50"/>
        <v>min03-P25</v>
      </c>
      <c r="C1616" t="str">
        <f t="shared" si="51"/>
        <v>min03-P25-R6_YUBARTA S.A.S.</v>
      </c>
      <c r="D1616" s="27" t="s">
        <v>3638</v>
      </c>
      <c r="E1616" t="s">
        <v>4162</v>
      </c>
      <c r="F1616" t="s">
        <v>190</v>
      </c>
      <c r="G1616" s="58">
        <v>552208.5</v>
      </c>
      <c r="H1616" s="114">
        <v>1</v>
      </c>
      <c r="I1616">
        <v>1</v>
      </c>
      <c r="J1616">
        <v>5000</v>
      </c>
      <c r="K1616" t="s">
        <v>3117</v>
      </c>
      <c r="L1616" t="s">
        <v>3111</v>
      </c>
      <c r="M1616" t="s">
        <v>4252</v>
      </c>
    </row>
    <row r="1617" spans="1:13">
      <c r="A1617" t="s">
        <v>5898</v>
      </c>
      <c r="B1617" t="str">
        <f t="shared" si="50"/>
        <v>min03-P25</v>
      </c>
      <c r="C1617" t="str">
        <f t="shared" si="51"/>
        <v>min03-P25-R6_YUBARTA S.A.S.</v>
      </c>
      <c r="D1617" s="27" t="s">
        <v>3638</v>
      </c>
      <c r="E1617" t="s">
        <v>4162</v>
      </c>
      <c r="F1617" t="s">
        <v>190</v>
      </c>
      <c r="G1617" s="58">
        <v>541433.69999999995</v>
      </c>
      <c r="H1617" s="114">
        <v>1</v>
      </c>
      <c r="I1617">
        <v>5001</v>
      </c>
      <c r="J1617">
        <v>999999</v>
      </c>
      <c r="K1617" t="s">
        <v>3117</v>
      </c>
      <c r="L1617" t="s">
        <v>3111</v>
      </c>
      <c r="M1617" t="s">
        <v>4252</v>
      </c>
    </row>
    <row r="1618" spans="1:13">
      <c r="A1618" t="s">
        <v>5899</v>
      </c>
      <c r="B1618" t="str">
        <f t="shared" si="50"/>
        <v>min03-P25</v>
      </c>
      <c r="C1618" t="str">
        <f t="shared" si="51"/>
        <v>min03-P25-R6_MILITARY INDUSTRIES SAS</v>
      </c>
      <c r="D1618" s="27" t="s">
        <v>3638</v>
      </c>
      <c r="E1618" t="s">
        <v>1852</v>
      </c>
      <c r="F1618" t="s">
        <v>190</v>
      </c>
      <c r="G1618" s="58">
        <v>673425</v>
      </c>
      <c r="H1618" s="114">
        <v>1</v>
      </c>
      <c r="I1618">
        <v>1</v>
      </c>
      <c r="J1618">
        <v>5000</v>
      </c>
      <c r="K1618" t="s">
        <v>3117</v>
      </c>
      <c r="L1618" t="s">
        <v>3111</v>
      </c>
      <c r="M1618" t="s">
        <v>4252</v>
      </c>
    </row>
    <row r="1619" spans="1:13">
      <c r="A1619" t="s">
        <v>5900</v>
      </c>
      <c r="B1619" t="str">
        <f t="shared" si="50"/>
        <v>min03-P25</v>
      </c>
      <c r="C1619" t="str">
        <f t="shared" si="51"/>
        <v>min03-P25-R6_MILITARY INDUSTRIES SAS</v>
      </c>
      <c r="D1619" s="27" t="s">
        <v>3638</v>
      </c>
      <c r="E1619" t="s">
        <v>1852</v>
      </c>
      <c r="F1619" t="s">
        <v>190</v>
      </c>
      <c r="G1619" s="58">
        <v>666690.75</v>
      </c>
      <c r="H1619" s="114">
        <v>1</v>
      </c>
      <c r="I1619">
        <v>5001</v>
      </c>
      <c r="J1619">
        <v>999999</v>
      </c>
      <c r="K1619" t="s">
        <v>3117</v>
      </c>
      <c r="L1619" t="s">
        <v>3111</v>
      </c>
      <c r="M1619" t="s">
        <v>4252</v>
      </c>
    </row>
    <row r="1620" spans="1:13">
      <c r="A1620" t="s">
        <v>5901</v>
      </c>
      <c r="B1620" t="str">
        <f t="shared" si="50"/>
        <v>min03-P25</v>
      </c>
      <c r="C1620" t="str">
        <f t="shared" si="51"/>
        <v>min03-P25-R6_UT MARSAM INTE RAMERICANA</v>
      </c>
      <c r="D1620" s="27" t="s">
        <v>3638</v>
      </c>
      <c r="E1620" t="s">
        <v>4160</v>
      </c>
      <c r="F1620" t="s">
        <v>190</v>
      </c>
      <c r="G1620" s="58">
        <v>2020275</v>
      </c>
      <c r="H1620" s="114">
        <v>1</v>
      </c>
      <c r="I1620">
        <v>1</v>
      </c>
      <c r="J1620">
        <v>5000</v>
      </c>
      <c r="K1620" t="s">
        <v>3117</v>
      </c>
      <c r="L1620" t="s">
        <v>3111</v>
      </c>
      <c r="M1620" t="s">
        <v>4252</v>
      </c>
    </row>
    <row r="1621" spans="1:13">
      <c r="A1621" t="s">
        <v>5902</v>
      </c>
      <c r="B1621" t="str">
        <f t="shared" si="50"/>
        <v>min03-P25</v>
      </c>
      <c r="C1621" t="str">
        <f t="shared" si="51"/>
        <v>min03-P25-R6_UT MARSAM INTE RAMERICANA</v>
      </c>
      <c r="D1621" s="27" t="s">
        <v>3638</v>
      </c>
      <c r="E1621" t="s">
        <v>4160</v>
      </c>
      <c r="F1621" t="s">
        <v>190</v>
      </c>
      <c r="G1621" s="58">
        <v>2000072.25</v>
      </c>
      <c r="H1621" s="114">
        <v>1</v>
      </c>
      <c r="I1621">
        <v>5001</v>
      </c>
      <c r="J1621">
        <v>999999</v>
      </c>
      <c r="K1621" t="s">
        <v>3117</v>
      </c>
      <c r="L1621" t="s">
        <v>3111</v>
      </c>
      <c r="M1621" t="s">
        <v>4252</v>
      </c>
    </row>
    <row r="1622" spans="1:13">
      <c r="A1622" t="s">
        <v>5903</v>
      </c>
      <c r="B1622" t="str">
        <f t="shared" si="50"/>
        <v>min03-P25</v>
      </c>
      <c r="C1622" t="str">
        <f t="shared" si="51"/>
        <v>min03-P25-R7_UNION TEMPORAL ACUERDO KB-2024</v>
      </c>
      <c r="D1622" s="27" t="s">
        <v>3639</v>
      </c>
      <c r="E1622" t="s">
        <v>4185</v>
      </c>
      <c r="F1622" t="s">
        <v>190</v>
      </c>
      <c r="G1622" s="58">
        <v>37509.772499999999</v>
      </c>
      <c r="H1622" s="114">
        <v>1</v>
      </c>
      <c r="I1622">
        <v>1</v>
      </c>
      <c r="J1622">
        <v>5000</v>
      </c>
      <c r="K1622" t="s">
        <v>3117</v>
      </c>
      <c r="L1622" t="s">
        <v>3112</v>
      </c>
      <c r="M1622" t="s">
        <v>4252</v>
      </c>
    </row>
    <row r="1623" spans="1:13">
      <c r="A1623" t="s">
        <v>5904</v>
      </c>
      <c r="B1623" t="str">
        <f t="shared" si="50"/>
        <v>min03-P25</v>
      </c>
      <c r="C1623" t="str">
        <f t="shared" si="51"/>
        <v>min03-P25-R7_UNION TEMPORAL ACUERDO KB-2024</v>
      </c>
      <c r="D1623" s="27" t="s">
        <v>3639</v>
      </c>
      <c r="E1623" t="s">
        <v>4185</v>
      </c>
      <c r="F1623" t="s">
        <v>190</v>
      </c>
      <c r="G1623" s="58">
        <v>36971.032500000001</v>
      </c>
      <c r="H1623" s="114">
        <v>1</v>
      </c>
      <c r="I1623">
        <v>5001</v>
      </c>
      <c r="J1623">
        <v>999999</v>
      </c>
      <c r="K1623" t="s">
        <v>3117</v>
      </c>
      <c r="L1623" t="s">
        <v>3112</v>
      </c>
      <c r="M1623" t="s">
        <v>4252</v>
      </c>
    </row>
    <row r="1624" spans="1:13">
      <c r="A1624" t="s">
        <v>5905</v>
      </c>
      <c r="B1624" t="str">
        <f t="shared" si="50"/>
        <v>min03-P25</v>
      </c>
      <c r="C1624" t="str">
        <f t="shared" si="51"/>
        <v>min03-P25-R7_IMDICOL SAS</v>
      </c>
      <c r="D1624" s="27" t="s">
        <v>3639</v>
      </c>
      <c r="E1624" t="s">
        <v>4164</v>
      </c>
      <c r="F1624" t="s">
        <v>190</v>
      </c>
      <c r="G1624" s="58">
        <v>474091.2</v>
      </c>
      <c r="H1624" s="114">
        <v>1</v>
      </c>
      <c r="I1624">
        <v>1</v>
      </c>
      <c r="J1624">
        <v>5000</v>
      </c>
      <c r="K1624" t="s">
        <v>3117</v>
      </c>
      <c r="L1624" t="s">
        <v>3112</v>
      </c>
      <c r="M1624" t="s">
        <v>4252</v>
      </c>
    </row>
    <row r="1625" spans="1:13">
      <c r="A1625" t="s">
        <v>5906</v>
      </c>
      <c r="B1625" t="str">
        <f t="shared" si="50"/>
        <v>min03-P25</v>
      </c>
      <c r="C1625" t="str">
        <f t="shared" si="51"/>
        <v>min03-P25-R7_IMDICOL SAS</v>
      </c>
      <c r="D1625" s="27" t="s">
        <v>3639</v>
      </c>
      <c r="E1625" t="s">
        <v>4164</v>
      </c>
      <c r="F1625" t="s">
        <v>190</v>
      </c>
      <c r="G1625" s="58">
        <v>466979.83200000005</v>
      </c>
      <c r="H1625" s="114">
        <v>1</v>
      </c>
      <c r="I1625">
        <v>5001</v>
      </c>
      <c r="J1625">
        <v>999999</v>
      </c>
      <c r="K1625" t="s">
        <v>3117</v>
      </c>
      <c r="L1625" t="s">
        <v>3112</v>
      </c>
      <c r="M1625" t="s">
        <v>4252</v>
      </c>
    </row>
    <row r="1626" spans="1:13">
      <c r="A1626" t="s">
        <v>5907</v>
      </c>
      <c r="B1626" t="str">
        <f t="shared" si="50"/>
        <v>min03-P25</v>
      </c>
      <c r="C1626" t="str">
        <f t="shared" si="51"/>
        <v>min03-P25-R7_BACET GROUP S.A.S.</v>
      </c>
      <c r="D1626" s="27" t="s">
        <v>3639</v>
      </c>
      <c r="E1626" t="s">
        <v>4166</v>
      </c>
      <c r="F1626" t="s">
        <v>190</v>
      </c>
      <c r="G1626" s="58">
        <v>358262.1</v>
      </c>
      <c r="H1626" s="114">
        <v>1</v>
      </c>
      <c r="I1626">
        <v>1</v>
      </c>
      <c r="J1626">
        <v>5000</v>
      </c>
      <c r="K1626" t="s">
        <v>3117</v>
      </c>
      <c r="L1626" t="s">
        <v>3112</v>
      </c>
      <c r="M1626" t="s">
        <v>4252</v>
      </c>
    </row>
    <row r="1627" spans="1:13">
      <c r="A1627" t="s">
        <v>5908</v>
      </c>
      <c r="B1627" t="str">
        <f t="shared" si="50"/>
        <v>min03-P25</v>
      </c>
      <c r="C1627" t="str">
        <f t="shared" si="51"/>
        <v>min03-P25-R7_BACET GROUP S.A.S.</v>
      </c>
      <c r="D1627" s="27" t="s">
        <v>3639</v>
      </c>
      <c r="E1627" t="s">
        <v>4166</v>
      </c>
      <c r="F1627" t="s">
        <v>190</v>
      </c>
      <c r="G1627" s="58">
        <v>319876.875</v>
      </c>
      <c r="H1627" s="114">
        <v>1</v>
      </c>
      <c r="I1627">
        <v>5001</v>
      </c>
      <c r="J1627">
        <v>999999</v>
      </c>
      <c r="K1627" t="s">
        <v>3117</v>
      </c>
      <c r="L1627" t="s">
        <v>3112</v>
      </c>
      <c r="M1627" t="s">
        <v>4252</v>
      </c>
    </row>
    <row r="1628" spans="1:13">
      <c r="A1628" t="s">
        <v>5909</v>
      </c>
      <c r="B1628" t="str">
        <f t="shared" si="50"/>
        <v>min03-P25</v>
      </c>
      <c r="C1628" t="str">
        <f t="shared" si="51"/>
        <v>min03-P25-R7_BOSTONIA SAS</v>
      </c>
      <c r="D1628" s="27" t="s">
        <v>3639</v>
      </c>
      <c r="E1628" t="s">
        <v>3093</v>
      </c>
      <c r="F1628" t="s">
        <v>190</v>
      </c>
      <c r="G1628" s="58">
        <v>404055</v>
      </c>
      <c r="H1628" s="114">
        <v>1</v>
      </c>
      <c r="I1628">
        <v>1</v>
      </c>
      <c r="J1628">
        <v>5000</v>
      </c>
      <c r="K1628" t="s">
        <v>3117</v>
      </c>
      <c r="L1628" t="s">
        <v>3112</v>
      </c>
      <c r="M1628" t="s">
        <v>4252</v>
      </c>
    </row>
    <row r="1629" spans="1:13">
      <c r="A1629" t="s">
        <v>5910</v>
      </c>
      <c r="B1629" t="str">
        <f t="shared" si="50"/>
        <v>min03-P25</v>
      </c>
      <c r="C1629" t="str">
        <f t="shared" si="51"/>
        <v>min03-P25-R7_BOSTONIA SAS</v>
      </c>
      <c r="D1629" s="27" t="s">
        <v>3639</v>
      </c>
      <c r="E1629" t="s">
        <v>3093</v>
      </c>
      <c r="F1629" t="s">
        <v>190</v>
      </c>
      <c r="G1629" s="58">
        <v>391933.35</v>
      </c>
      <c r="H1629" s="114">
        <v>1</v>
      </c>
      <c r="I1629">
        <v>5001</v>
      </c>
      <c r="J1629">
        <v>999999</v>
      </c>
      <c r="K1629" t="s">
        <v>3117</v>
      </c>
      <c r="L1629" t="s">
        <v>3112</v>
      </c>
      <c r="M1629" t="s">
        <v>4252</v>
      </c>
    </row>
    <row r="1630" spans="1:13">
      <c r="A1630" t="s">
        <v>5911</v>
      </c>
      <c r="B1630" t="str">
        <f t="shared" si="50"/>
        <v>min03-P25</v>
      </c>
      <c r="C1630" t="str">
        <f t="shared" si="51"/>
        <v>min03-P25-R7_UT ALTEX+</v>
      </c>
      <c r="D1630" s="27" t="s">
        <v>3639</v>
      </c>
      <c r="E1630" t="s">
        <v>3094</v>
      </c>
      <c r="F1630" t="s">
        <v>190</v>
      </c>
      <c r="G1630" s="58">
        <v>377118</v>
      </c>
      <c r="H1630" s="114">
        <v>1</v>
      </c>
      <c r="I1630">
        <v>1</v>
      </c>
      <c r="J1630">
        <v>5000</v>
      </c>
      <c r="K1630" t="s">
        <v>3117</v>
      </c>
      <c r="L1630" t="s">
        <v>3112</v>
      </c>
      <c r="M1630" t="s">
        <v>4252</v>
      </c>
    </row>
    <row r="1631" spans="1:13">
      <c r="A1631" t="s">
        <v>5912</v>
      </c>
      <c r="B1631" t="str">
        <f t="shared" si="50"/>
        <v>min03-P25</v>
      </c>
      <c r="C1631" t="str">
        <f t="shared" si="51"/>
        <v>min03-P25-R7_UT ALTEX+</v>
      </c>
      <c r="D1631" s="27" t="s">
        <v>3639</v>
      </c>
      <c r="E1631" t="s">
        <v>3094</v>
      </c>
      <c r="F1631" t="s">
        <v>190</v>
      </c>
      <c r="G1631" s="58">
        <v>374424.3</v>
      </c>
      <c r="H1631" s="114">
        <v>1</v>
      </c>
      <c r="I1631">
        <v>5001</v>
      </c>
      <c r="J1631">
        <v>999999</v>
      </c>
      <c r="K1631" t="s">
        <v>3117</v>
      </c>
      <c r="L1631" t="s">
        <v>3112</v>
      </c>
      <c r="M1631" t="s">
        <v>4252</v>
      </c>
    </row>
    <row r="1632" spans="1:13">
      <c r="A1632" t="s">
        <v>5913</v>
      </c>
      <c r="B1632" t="str">
        <f t="shared" si="50"/>
        <v>min03-P25</v>
      </c>
      <c r="C1632" t="str">
        <f t="shared" si="51"/>
        <v>min03-P25-R7_INVERSIONES SARHEM DE COLOMBIA S.A.S.</v>
      </c>
      <c r="D1632" s="27" t="s">
        <v>3639</v>
      </c>
      <c r="E1632" t="s">
        <v>4168</v>
      </c>
      <c r="F1632" t="s">
        <v>190</v>
      </c>
      <c r="G1632" s="58">
        <v>344793.59999999998</v>
      </c>
      <c r="H1632" s="114">
        <v>1</v>
      </c>
      <c r="I1632">
        <v>1</v>
      </c>
      <c r="J1632">
        <v>5000</v>
      </c>
      <c r="K1632" t="s">
        <v>3117</v>
      </c>
      <c r="L1632" t="s">
        <v>3112</v>
      </c>
      <c r="M1632" t="s">
        <v>4252</v>
      </c>
    </row>
    <row r="1633" spans="1:13">
      <c r="A1633" t="s">
        <v>5914</v>
      </c>
      <c r="B1633" t="str">
        <f t="shared" si="50"/>
        <v>min03-P25</v>
      </c>
      <c r="C1633" t="str">
        <f t="shared" si="51"/>
        <v>min03-P25-R7_INVERSIONES SARHEM DE COLOMBIA S.A.S.</v>
      </c>
      <c r="D1633" s="27" t="s">
        <v>3639</v>
      </c>
      <c r="E1633" t="s">
        <v>4168</v>
      </c>
      <c r="F1633" t="s">
        <v>190</v>
      </c>
      <c r="G1633" s="58">
        <v>334018.8</v>
      </c>
      <c r="H1633" s="114">
        <v>1</v>
      </c>
      <c r="I1633">
        <v>5001</v>
      </c>
      <c r="J1633">
        <v>999999</v>
      </c>
      <c r="K1633" t="s">
        <v>3117</v>
      </c>
      <c r="L1633" t="s">
        <v>3112</v>
      </c>
      <c r="M1633" t="s">
        <v>4252</v>
      </c>
    </row>
    <row r="1634" spans="1:13">
      <c r="A1634" t="s">
        <v>5915</v>
      </c>
      <c r="B1634" t="str">
        <f t="shared" si="50"/>
        <v>min03-P25</v>
      </c>
      <c r="C1634" t="str">
        <f t="shared" si="51"/>
        <v>min03-P25-R7_REPRESENTACIONES CS SAS</v>
      </c>
      <c r="D1634" s="27" t="s">
        <v>3639</v>
      </c>
      <c r="E1634" t="s">
        <v>3095</v>
      </c>
      <c r="F1634" t="s">
        <v>190</v>
      </c>
      <c r="G1634" s="58">
        <v>996669</v>
      </c>
      <c r="H1634" s="114">
        <v>1</v>
      </c>
      <c r="I1634">
        <v>1</v>
      </c>
      <c r="J1634">
        <v>5000</v>
      </c>
      <c r="K1634" t="s">
        <v>3117</v>
      </c>
      <c r="L1634" t="s">
        <v>3112</v>
      </c>
      <c r="M1634" t="s">
        <v>4252</v>
      </c>
    </row>
    <row r="1635" spans="1:13">
      <c r="A1635" t="s">
        <v>5916</v>
      </c>
      <c r="B1635" t="str">
        <f t="shared" si="50"/>
        <v>min03-P25</v>
      </c>
      <c r="C1635" t="str">
        <f t="shared" si="51"/>
        <v>min03-P25-R7_REPRESENTACIONES CS SAS</v>
      </c>
      <c r="D1635" s="27" t="s">
        <v>3639</v>
      </c>
      <c r="E1635" t="s">
        <v>3095</v>
      </c>
      <c r="F1635" t="s">
        <v>190</v>
      </c>
      <c r="G1635" s="58">
        <v>915858</v>
      </c>
      <c r="H1635" s="114">
        <v>1</v>
      </c>
      <c r="I1635">
        <v>5001</v>
      </c>
      <c r="J1635">
        <v>999999</v>
      </c>
      <c r="K1635" t="s">
        <v>3117</v>
      </c>
      <c r="L1635" t="s">
        <v>3112</v>
      </c>
      <c r="M1635" t="s">
        <v>4252</v>
      </c>
    </row>
    <row r="1636" spans="1:13">
      <c r="A1636" t="s">
        <v>5917</v>
      </c>
      <c r="B1636" t="str">
        <f t="shared" si="50"/>
        <v>min03-P26</v>
      </c>
      <c r="C1636" t="str">
        <f t="shared" si="51"/>
        <v>min03-P26-R1_CONSORCIO C2-2024</v>
      </c>
      <c r="D1636" s="27" t="s">
        <v>3640</v>
      </c>
      <c r="E1636" t="s">
        <v>4173</v>
      </c>
      <c r="F1636" t="s">
        <v>190</v>
      </c>
      <c r="G1636" s="58">
        <v>30977.55</v>
      </c>
      <c r="H1636" s="114">
        <v>1</v>
      </c>
      <c r="I1636">
        <v>1</v>
      </c>
      <c r="J1636">
        <v>3000</v>
      </c>
      <c r="K1636" t="s">
        <v>3117</v>
      </c>
      <c r="L1636" t="s">
        <v>3108</v>
      </c>
      <c r="M1636" t="s">
        <v>4253</v>
      </c>
    </row>
    <row r="1637" spans="1:13">
      <c r="A1637" t="s">
        <v>5918</v>
      </c>
      <c r="B1637" t="str">
        <f t="shared" si="50"/>
        <v>min03-P26</v>
      </c>
      <c r="C1637" t="str">
        <f t="shared" si="51"/>
        <v>min03-P26-R1_CONSORCIO C2-2024</v>
      </c>
      <c r="D1637" s="27" t="s">
        <v>3640</v>
      </c>
      <c r="E1637" t="s">
        <v>4173</v>
      </c>
      <c r="F1637" t="s">
        <v>190</v>
      </c>
      <c r="G1637" s="58">
        <v>30304.125</v>
      </c>
      <c r="H1637" s="114">
        <v>1</v>
      </c>
      <c r="I1637">
        <v>3001</v>
      </c>
      <c r="J1637">
        <v>10000</v>
      </c>
      <c r="K1637" t="s">
        <v>3117</v>
      </c>
      <c r="L1637" t="s">
        <v>3108</v>
      </c>
      <c r="M1637" t="s">
        <v>4253</v>
      </c>
    </row>
    <row r="1638" spans="1:13">
      <c r="A1638" t="s">
        <v>5919</v>
      </c>
      <c r="B1638" t="str">
        <f t="shared" si="50"/>
        <v>min03-P26</v>
      </c>
      <c r="C1638" t="str">
        <f t="shared" si="51"/>
        <v>min03-P26-R1_CONSORCIO C2-2024</v>
      </c>
      <c r="D1638" s="27" t="s">
        <v>3640</v>
      </c>
      <c r="E1638" t="s">
        <v>4173</v>
      </c>
      <c r="F1638" t="s">
        <v>190</v>
      </c>
      <c r="G1638" s="58">
        <v>29630.7</v>
      </c>
      <c r="H1638" s="114">
        <v>1</v>
      </c>
      <c r="I1638">
        <v>10001</v>
      </c>
      <c r="J1638">
        <v>999999</v>
      </c>
      <c r="K1638" t="s">
        <v>3117</v>
      </c>
      <c r="L1638" t="s">
        <v>3108</v>
      </c>
      <c r="M1638" t="s">
        <v>4253</v>
      </c>
    </row>
    <row r="1639" spans="1:13">
      <c r="A1639" t="s">
        <v>5920</v>
      </c>
      <c r="B1639" t="str">
        <f t="shared" si="50"/>
        <v>min03-P26</v>
      </c>
      <c r="C1639" t="str">
        <f t="shared" si="51"/>
        <v>min03-P26-R1_UT FACOCREAR 2024</v>
      </c>
      <c r="D1639" s="27" t="s">
        <v>3640</v>
      </c>
      <c r="E1639" t="s">
        <v>3092</v>
      </c>
      <c r="F1639" t="s">
        <v>190</v>
      </c>
      <c r="G1639" s="58">
        <v>46385.514000000003</v>
      </c>
      <c r="H1639" s="114">
        <v>1</v>
      </c>
      <c r="I1639">
        <v>1</v>
      </c>
      <c r="J1639">
        <v>3000</v>
      </c>
      <c r="K1639" t="s">
        <v>3117</v>
      </c>
      <c r="L1639" t="s">
        <v>3108</v>
      </c>
      <c r="M1639" t="s">
        <v>4253</v>
      </c>
    </row>
    <row r="1640" spans="1:13">
      <c r="A1640" t="s">
        <v>5921</v>
      </c>
      <c r="B1640" t="str">
        <f t="shared" si="50"/>
        <v>min03-P26</v>
      </c>
      <c r="C1640" t="str">
        <f t="shared" si="51"/>
        <v>min03-P26-R1_UT FACOCREAR 2024</v>
      </c>
      <c r="D1640" s="27" t="s">
        <v>3640</v>
      </c>
      <c r="E1640" t="s">
        <v>3092</v>
      </c>
      <c r="F1640" t="s">
        <v>190</v>
      </c>
      <c r="G1640" s="58">
        <v>44998.258499999996</v>
      </c>
      <c r="H1640" s="114">
        <v>1</v>
      </c>
      <c r="I1640">
        <v>3001</v>
      </c>
      <c r="J1640">
        <v>10000</v>
      </c>
      <c r="K1640" t="s">
        <v>3117</v>
      </c>
      <c r="L1640" t="s">
        <v>3108</v>
      </c>
      <c r="M1640" t="s">
        <v>4253</v>
      </c>
    </row>
    <row r="1641" spans="1:13">
      <c r="A1641" t="s">
        <v>5922</v>
      </c>
      <c r="B1641" t="str">
        <f t="shared" si="50"/>
        <v>min03-P26</v>
      </c>
      <c r="C1641" t="str">
        <f t="shared" si="51"/>
        <v>min03-P26-R1_UT FACOCREAR 2024</v>
      </c>
      <c r="D1641" s="27" t="s">
        <v>3640</v>
      </c>
      <c r="E1641" t="s">
        <v>3092</v>
      </c>
      <c r="F1641" t="s">
        <v>190</v>
      </c>
      <c r="G1641" s="58">
        <v>43637.94</v>
      </c>
      <c r="H1641" s="114">
        <v>1</v>
      </c>
      <c r="I1641">
        <v>10001</v>
      </c>
      <c r="J1641">
        <v>999999</v>
      </c>
      <c r="K1641" t="s">
        <v>3117</v>
      </c>
      <c r="L1641" t="s">
        <v>3108</v>
      </c>
      <c r="M1641" t="s">
        <v>4253</v>
      </c>
    </row>
    <row r="1642" spans="1:13">
      <c r="A1642" t="s">
        <v>5923</v>
      </c>
      <c r="B1642" t="str">
        <f t="shared" si="50"/>
        <v>min03-P26</v>
      </c>
      <c r="C1642" t="str">
        <f t="shared" si="51"/>
        <v>min03-P26-R1_UT MARSAM INTE RAMERICANA</v>
      </c>
      <c r="D1642" s="27" t="s">
        <v>3640</v>
      </c>
      <c r="E1642" t="s">
        <v>4160</v>
      </c>
      <c r="F1642" t="s">
        <v>190</v>
      </c>
      <c r="G1642" s="58">
        <v>58587.974999999999</v>
      </c>
      <c r="H1642" s="114">
        <v>1</v>
      </c>
      <c r="I1642">
        <v>1</v>
      </c>
      <c r="J1642">
        <v>3000</v>
      </c>
      <c r="K1642" t="s">
        <v>3117</v>
      </c>
      <c r="L1642" t="s">
        <v>3108</v>
      </c>
      <c r="M1642" t="s">
        <v>4253</v>
      </c>
    </row>
    <row r="1643" spans="1:13">
      <c r="A1643" t="s">
        <v>5924</v>
      </c>
      <c r="B1643" t="str">
        <f t="shared" si="50"/>
        <v>min03-P26</v>
      </c>
      <c r="C1643" t="str">
        <f t="shared" si="51"/>
        <v>min03-P26-R1_UT MARSAM INTE RAMERICANA</v>
      </c>
      <c r="D1643" s="27" t="s">
        <v>3640</v>
      </c>
      <c r="E1643" t="s">
        <v>4160</v>
      </c>
      <c r="F1643" t="s">
        <v>190</v>
      </c>
      <c r="G1643" s="58">
        <v>58002.095250000006</v>
      </c>
      <c r="H1643" s="114">
        <v>1</v>
      </c>
      <c r="I1643">
        <v>3001</v>
      </c>
      <c r="J1643">
        <v>10000</v>
      </c>
      <c r="K1643" t="s">
        <v>3117</v>
      </c>
      <c r="L1643" t="s">
        <v>3108</v>
      </c>
      <c r="M1643" t="s">
        <v>4253</v>
      </c>
    </row>
    <row r="1644" spans="1:13">
      <c r="A1644" t="s">
        <v>5925</v>
      </c>
      <c r="B1644" t="str">
        <f t="shared" si="50"/>
        <v>min03-P26</v>
      </c>
      <c r="C1644" t="str">
        <f t="shared" si="51"/>
        <v>min03-P26-R1_UT MARSAM INTE RAMERICANA</v>
      </c>
      <c r="D1644" s="27" t="s">
        <v>3640</v>
      </c>
      <c r="E1644" t="s">
        <v>4160</v>
      </c>
      <c r="F1644" t="s">
        <v>190</v>
      </c>
      <c r="G1644" s="58">
        <v>57416.215499999998</v>
      </c>
      <c r="H1644" s="114">
        <v>1</v>
      </c>
      <c r="I1644">
        <v>10001</v>
      </c>
      <c r="J1644">
        <v>999999</v>
      </c>
      <c r="K1644" t="s">
        <v>3117</v>
      </c>
      <c r="L1644" t="s">
        <v>3108</v>
      </c>
      <c r="M1644" t="s">
        <v>4253</v>
      </c>
    </row>
    <row r="1645" spans="1:13">
      <c r="A1645" t="s">
        <v>5926</v>
      </c>
      <c r="B1645" t="str">
        <f t="shared" si="50"/>
        <v>min03-P26</v>
      </c>
      <c r="C1645" t="str">
        <f t="shared" si="51"/>
        <v>min03-P26-R3_UT FACOCREAR 2024</v>
      </c>
      <c r="D1645" s="27" t="s">
        <v>3641</v>
      </c>
      <c r="E1645" t="s">
        <v>3092</v>
      </c>
      <c r="F1645" t="s">
        <v>190</v>
      </c>
      <c r="G1645" s="58">
        <v>46385.514000000003</v>
      </c>
      <c r="H1645" s="114">
        <v>1</v>
      </c>
      <c r="I1645">
        <v>1</v>
      </c>
      <c r="J1645">
        <v>3000</v>
      </c>
      <c r="K1645" t="s">
        <v>3117</v>
      </c>
      <c r="L1645" t="s">
        <v>3109</v>
      </c>
      <c r="M1645" t="s">
        <v>4253</v>
      </c>
    </row>
    <row r="1646" spans="1:13">
      <c r="A1646" t="s">
        <v>5927</v>
      </c>
      <c r="B1646" t="str">
        <f t="shared" si="50"/>
        <v>min03-P26</v>
      </c>
      <c r="C1646" t="str">
        <f t="shared" si="51"/>
        <v>min03-P26-R3_UT FACOCREAR 2024</v>
      </c>
      <c r="D1646" s="27" t="s">
        <v>3641</v>
      </c>
      <c r="E1646" t="s">
        <v>3092</v>
      </c>
      <c r="F1646" t="s">
        <v>190</v>
      </c>
      <c r="G1646" s="58">
        <v>44998.258499999996</v>
      </c>
      <c r="H1646" s="114">
        <v>1</v>
      </c>
      <c r="I1646">
        <v>3001</v>
      </c>
      <c r="J1646">
        <v>10000</v>
      </c>
      <c r="K1646" t="s">
        <v>3117</v>
      </c>
      <c r="L1646" t="s">
        <v>3109</v>
      </c>
      <c r="M1646" t="s">
        <v>4253</v>
      </c>
    </row>
    <row r="1647" spans="1:13">
      <c r="A1647" t="s">
        <v>5928</v>
      </c>
      <c r="B1647" t="str">
        <f t="shared" si="50"/>
        <v>min03-P26</v>
      </c>
      <c r="C1647" t="str">
        <f t="shared" si="51"/>
        <v>min03-P26-R3_UT FACOCREAR 2024</v>
      </c>
      <c r="D1647" s="27" t="s">
        <v>3641</v>
      </c>
      <c r="E1647" t="s">
        <v>3092</v>
      </c>
      <c r="F1647" t="s">
        <v>190</v>
      </c>
      <c r="G1647" s="58">
        <v>43637.94</v>
      </c>
      <c r="H1647" s="114">
        <v>1</v>
      </c>
      <c r="I1647">
        <v>10001</v>
      </c>
      <c r="J1647">
        <v>999999</v>
      </c>
      <c r="K1647" t="s">
        <v>3117</v>
      </c>
      <c r="L1647" t="s">
        <v>3109</v>
      </c>
      <c r="M1647" t="s">
        <v>4253</v>
      </c>
    </row>
    <row r="1648" spans="1:13">
      <c r="A1648" t="s">
        <v>5929</v>
      </c>
      <c r="B1648" t="str">
        <f t="shared" si="50"/>
        <v>min03-P26</v>
      </c>
      <c r="C1648" t="str">
        <f t="shared" si="51"/>
        <v>min03-P26-R3_UT MARSAM INTE RAMERICANA</v>
      </c>
      <c r="D1648" s="27" t="s">
        <v>3641</v>
      </c>
      <c r="E1648" t="s">
        <v>4160</v>
      </c>
      <c r="F1648" t="s">
        <v>190</v>
      </c>
      <c r="G1648" s="58">
        <v>58587.974999999999</v>
      </c>
      <c r="H1648" s="114">
        <v>1</v>
      </c>
      <c r="I1648">
        <v>1</v>
      </c>
      <c r="J1648">
        <v>3000</v>
      </c>
      <c r="K1648" t="s">
        <v>3117</v>
      </c>
      <c r="L1648" t="s">
        <v>3109</v>
      </c>
      <c r="M1648" t="s">
        <v>4253</v>
      </c>
    </row>
    <row r="1649" spans="1:13">
      <c r="A1649" t="s">
        <v>5930</v>
      </c>
      <c r="B1649" t="str">
        <f t="shared" si="50"/>
        <v>min03-P26</v>
      </c>
      <c r="C1649" t="str">
        <f t="shared" si="51"/>
        <v>min03-P26-R3_UT MARSAM INTE RAMERICANA</v>
      </c>
      <c r="D1649" s="27" t="s">
        <v>3641</v>
      </c>
      <c r="E1649" t="s">
        <v>4160</v>
      </c>
      <c r="F1649" t="s">
        <v>190</v>
      </c>
      <c r="G1649" s="58">
        <v>58002.095250000006</v>
      </c>
      <c r="H1649" s="114">
        <v>1</v>
      </c>
      <c r="I1649">
        <v>3001</v>
      </c>
      <c r="J1649">
        <v>10000</v>
      </c>
      <c r="K1649" t="s">
        <v>3117</v>
      </c>
      <c r="L1649" t="s">
        <v>3109</v>
      </c>
      <c r="M1649" t="s">
        <v>4253</v>
      </c>
    </row>
    <row r="1650" spans="1:13">
      <c r="A1650" t="s">
        <v>5931</v>
      </c>
      <c r="B1650" t="str">
        <f t="shared" si="50"/>
        <v>min03-P26</v>
      </c>
      <c r="C1650" t="str">
        <f t="shared" si="51"/>
        <v>min03-P26-R3_UT MARSAM INTE RAMERICANA</v>
      </c>
      <c r="D1650" s="27" t="s">
        <v>3641</v>
      </c>
      <c r="E1650" t="s">
        <v>4160</v>
      </c>
      <c r="F1650" t="s">
        <v>190</v>
      </c>
      <c r="G1650" s="58">
        <v>57416.215499999998</v>
      </c>
      <c r="H1650" s="114">
        <v>1</v>
      </c>
      <c r="I1650">
        <v>10001</v>
      </c>
      <c r="J1650">
        <v>999999</v>
      </c>
      <c r="K1650" t="s">
        <v>3117</v>
      </c>
      <c r="L1650" t="s">
        <v>3109</v>
      </c>
      <c r="M1650" t="s">
        <v>4253</v>
      </c>
    </row>
    <row r="1651" spans="1:13">
      <c r="A1651" t="s">
        <v>5932</v>
      </c>
      <c r="B1651" t="str">
        <f t="shared" si="50"/>
        <v>min03-P26</v>
      </c>
      <c r="C1651" t="str">
        <f t="shared" si="51"/>
        <v>min03-P26-R4_UT FACOCREAR 2024</v>
      </c>
      <c r="D1651" s="27" t="s">
        <v>3642</v>
      </c>
      <c r="E1651" t="s">
        <v>3092</v>
      </c>
      <c r="F1651" t="s">
        <v>190</v>
      </c>
      <c r="G1651" s="58">
        <v>46385.514000000003</v>
      </c>
      <c r="H1651" s="114">
        <v>1</v>
      </c>
      <c r="I1651">
        <v>1</v>
      </c>
      <c r="J1651">
        <v>3000</v>
      </c>
      <c r="K1651" t="s">
        <v>3117</v>
      </c>
      <c r="L1651" t="s">
        <v>3113</v>
      </c>
      <c r="M1651" t="s">
        <v>4253</v>
      </c>
    </row>
    <row r="1652" spans="1:13">
      <c r="A1652" t="s">
        <v>5933</v>
      </c>
      <c r="B1652" t="str">
        <f t="shared" si="50"/>
        <v>min03-P26</v>
      </c>
      <c r="C1652" t="str">
        <f t="shared" si="51"/>
        <v>min03-P26-R4_UT FACOCREAR 2024</v>
      </c>
      <c r="D1652" s="27" t="s">
        <v>3642</v>
      </c>
      <c r="E1652" t="s">
        <v>3092</v>
      </c>
      <c r="F1652" t="s">
        <v>190</v>
      </c>
      <c r="G1652" s="58">
        <v>44998.258499999996</v>
      </c>
      <c r="H1652" s="114">
        <v>1</v>
      </c>
      <c r="I1652">
        <v>3001</v>
      </c>
      <c r="J1652">
        <v>10000</v>
      </c>
      <c r="K1652" t="s">
        <v>3117</v>
      </c>
      <c r="L1652" t="s">
        <v>3113</v>
      </c>
      <c r="M1652" t="s">
        <v>4253</v>
      </c>
    </row>
    <row r="1653" spans="1:13">
      <c r="A1653" t="s">
        <v>5934</v>
      </c>
      <c r="B1653" t="str">
        <f t="shared" si="50"/>
        <v>min03-P26</v>
      </c>
      <c r="C1653" t="str">
        <f t="shared" si="51"/>
        <v>min03-P26-R4_UT FACOCREAR 2024</v>
      </c>
      <c r="D1653" s="27" t="s">
        <v>3642</v>
      </c>
      <c r="E1653" t="s">
        <v>3092</v>
      </c>
      <c r="F1653" t="s">
        <v>190</v>
      </c>
      <c r="G1653" s="58">
        <v>43637.94</v>
      </c>
      <c r="H1653" s="114">
        <v>1</v>
      </c>
      <c r="I1653">
        <v>10001</v>
      </c>
      <c r="J1653">
        <v>999999</v>
      </c>
      <c r="K1653" t="s">
        <v>3117</v>
      </c>
      <c r="L1653" t="s">
        <v>3113</v>
      </c>
      <c r="M1653" t="s">
        <v>4253</v>
      </c>
    </row>
    <row r="1654" spans="1:13">
      <c r="A1654" t="s">
        <v>5935</v>
      </c>
      <c r="B1654" t="str">
        <f t="shared" si="50"/>
        <v>min03-P26</v>
      </c>
      <c r="C1654" t="str">
        <f t="shared" si="51"/>
        <v>min03-P26-R4_UT MARSAM INTE RAMERICANA</v>
      </c>
      <c r="D1654" s="27" t="s">
        <v>3642</v>
      </c>
      <c r="E1654" t="s">
        <v>4160</v>
      </c>
      <c r="F1654" t="s">
        <v>190</v>
      </c>
      <c r="G1654" s="58">
        <v>64446.772499999999</v>
      </c>
      <c r="H1654" s="114">
        <v>1</v>
      </c>
      <c r="I1654">
        <v>1</v>
      </c>
      <c r="J1654">
        <v>3000</v>
      </c>
      <c r="K1654" t="s">
        <v>3117</v>
      </c>
      <c r="L1654" t="s">
        <v>3113</v>
      </c>
      <c r="M1654" t="s">
        <v>4253</v>
      </c>
    </row>
    <row r="1655" spans="1:13">
      <c r="A1655" t="s">
        <v>5936</v>
      </c>
      <c r="B1655" t="str">
        <f t="shared" si="50"/>
        <v>min03-P26</v>
      </c>
      <c r="C1655" t="str">
        <f t="shared" si="51"/>
        <v>min03-P26-R4_UT MARSAM INTE RAMERICANA</v>
      </c>
      <c r="D1655" s="27" t="s">
        <v>3642</v>
      </c>
      <c r="E1655" t="s">
        <v>4160</v>
      </c>
      <c r="F1655" t="s">
        <v>190</v>
      </c>
      <c r="G1655" s="58">
        <v>63802.304775000004</v>
      </c>
      <c r="H1655" s="114">
        <v>1</v>
      </c>
      <c r="I1655">
        <v>3001</v>
      </c>
      <c r="J1655">
        <v>10000</v>
      </c>
      <c r="K1655" t="s">
        <v>3117</v>
      </c>
      <c r="L1655" t="s">
        <v>3113</v>
      </c>
      <c r="M1655" t="s">
        <v>4253</v>
      </c>
    </row>
    <row r="1656" spans="1:13">
      <c r="A1656" t="s">
        <v>5937</v>
      </c>
      <c r="B1656" t="str">
        <f t="shared" si="50"/>
        <v>min03-P26</v>
      </c>
      <c r="C1656" t="str">
        <f t="shared" si="51"/>
        <v>min03-P26-R4_UT MARSAM INTE RAMERICANA</v>
      </c>
      <c r="D1656" s="27" t="s">
        <v>3642</v>
      </c>
      <c r="E1656" t="s">
        <v>4160</v>
      </c>
      <c r="F1656" t="s">
        <v>190</v>
      </c>
      <c r="G1656" s="58">
        <v>63157.837050000002</v>
      </c>
      <c r="H1656" s="114">
        <v>1</v>
      </c>
      <c r="I1656">
        <v>10001</v>
      </c>
      <c r="J1656">
        <v>999999</v>
      </c>
      <c r="K1656" t="s">
        <v>3117</v>
      </c>
      <c r="L1656" t="s">
        <v>3113</v>
      </c>
      <c r="M1656" t="s">
        <v>4253</v>
      </c>
    </row>
    <row r="1657" spans="1:13">
      <c r="A1657" t="s">
        <v>5938</v>
      </c>
      <c r="B1657" t="str">
        <f t="shared" si="50"/>
        <v>min03-P26</v>
      </c>
      <c r="C1657" t="str">
        <f t="shared" si="51"/>
        <v>min03-P26-R5_UT FACOCREAR 2024</v>
      </c>
      <c r="D1657" s="27" t="s">
        <v>3643</v>
      </c>
      <c r="E1657" t="s">
        <v>3092</v>
      </c>
      <c r="F1657" t="s">
        <v>190</v>
      </c>
      <c r="G1657" s="58">
        <v>46385.514000000003</v>
      </c>
      <c r="H1657" s="114">
        <v>1</v>
      </c>
      <c r="I1657">
        <v>1</v>
      </c>
      <c r="J1657">
        <v>3000</v>
      </c>
      <c r="K1657" t="s">
        <v>3117</v>
      </c>
      <c r="L1657" t="s">
        <v>3110</v>
      </c>
      <c r="M1657" t="s">
        <v>4253</v>
      </c>
    </row>
    <row r="1658" spans="1:13">
      <c r="A1658" t="s">
        <v>5939</v>
      </c>
      <c r="B1658" t="str">
        <f t="shared" si="50"/>
        <v>min03-P26</v>
      </c>
      <c r="C1658" t="str">
        <f t="shared" si="51"/>
        <v>min03-P26-R5_UT FACOCREAR 2024</v>
      </c>
      <c r="D1658" s="27" t="s">
        <v>3643</v>
      </c>
      <c r="E1658" t="s">
        <v>3092</v>
      </c>
      <c r="F1658" t="s">
        <v>190</v>
      </c>
      <c r="G1658" s="58">
        <v>44998.258499999996</v>
      </c>
      <c r="H1658" s="114">
        <v>1</v>
      </c>
      <c r="I1658">
        <v>3001</v>
      </c>
      <c r="J1658">
        <v>10000</v>
      </c>
      <c r="K1658" t="s">
        <v>3117</v>
      </c>
      <c r="L1658" t="s">
        <v>3110</v>
      </c>
      <c r="M1658" t="s">
        <v>4253</v>
      </c>
    </row>
    <row r="1659" spans="1:13">
      <c r="A1659" t="s">
        <v>5940</v>
      </c>
      <c r="B1659" t="str">
        <f t="shared" si="50"/>
        <v>min03-P26</v>
      </c>
      <c r="C1659" t="str">
        <f t="shared" si="51"/>
        <v>min03-P26-R5_UT FACOCREAR 2024</v>
      </c>
      <c r="D1659" s="27" t="s">
        <v>3643</v>
      </c>
      <c r="E1659" t="s">
        <v>3092</v>
      </c>
      <c r="F1659" t="s">
        <v>190</v>
      </c>
      <c r="G1659" s="58">
        <v>43637.94</v>
      </c>
      <c r="H1659" s="114">
        <v>1</v>
      </c>
      <c r="I1659">
        <v>10001</v>
      </c>
      <c r="J1659">
        <v>999999</v>
      </c>
      <c r="K1659" t="s">
        <v>3117</v>
      </c>
      <c r="L1659" t="s">
        <v>3110</v>
      </c>
      <c r="M1659" t="s">
        <v>4253</v>
      </c>
    </row>
    <row r="1660" spans="1:13">
      <c r="A1660" t="s">
        <v>5941</v>
      </c>
      <c r="B1660" t="str">
        <f t="shared" si="50"/>
        <v>min03-P26</v>
      </c>
      <c r="C1660" t="str">
        <f t="shared" si="51"/>
        <v>min03-P26-R5_UT MARSAM INTE RAMERICANA</v>
      </c>
      <c r="D1660" s="27" t="s">
        <v>3643</v>
      </c>
      <c r="E1660" t="s">
        <v>4160</v>
      </c>
      <c r="F1660" t="s">
        <v>190</v>
      </c>
      <c r="G1660" s="58">
        <v>58587.974999999999</v>
      </c>
      <c r="H1660" s="114">
        <v>1</v>
      </c>
      <c r="I1660">
        <v>1</v>
      </c>
      <c r="J1660">
        <v>3000</v>
      </c>
      <c r="K1660" t="s">
        <v>3117</v>
      </c>
      <c r="L1660" t="s">
        <v>3110</v>
      </c>
      <c r="M1660" t="s">
        <v>4253</v>
      </c>
    </row>
    <row r="1661" spans="1:13">
      <c r="A1661" t="s">
        <v>5942</v>
      </c>
      <c r="B1661" t="str">
        <f t="shared" si="50"/>
        <v>min03-P26</v>
      </c>
      <c r="C1661" t="str">
        <f t="shared" si="51"/>
        <v>min03-P26-R5_UT MARSAM INTE RAMERICANA</v>
      </c>
      <c r="D1661" s="27" t="s">
        <v>3643</v>
      </c>
      <c r="E1661" t="s">
        <v>4160</v>
      </c>
      <c r="F1661" t="s">
        <v>190</v>
      </c>
      <c r="G1661" s="58">
        <v>58002.095250000006</v>
      </c>
      <c r="H1661" s="114">
        <v>1</v>
      </c>
      <c r="I1661">
        <v>3001</v>
      </c>
      <c r="J1661">
        <v>10000</v>
      </c>
      <c r="K1661" t="s">
        <v>3117</v>
      </c>
      <c r="L1661" t="s">
        <v>3110</v>
      </c>
      <c r="M1661" t="s">
        <v>4253</v>
      </c>
    </row>
    <row r="1662" spans="1:13">
      <c r="A1662" t="s">
        <v>5943</v>
      </c>
      <c r="B1662" t="str">
        <f t="shared" si="50"/>
        <v>min03-P26</v>
      </c>
      <c r="C1662" t="str">
        <f t="shared" si="51"/>
        <v>min03-P26-R5_UT MARSAM INTE RAMERICANA</v>
      </c>
      <c r="D1662" s="27" t="s">
        <v>3643</v>
      </c>
      <c r="E1662" t="s">
        <v>4160</v>
      </c>
      <c r="F1662" t="s">
        <v>190</v>
      </c>
      <c r="G1662" s="58">
        <v>57416.215499999998</v>
      </c>
      <c r="H1662" s="114">
        <v>1</v>
      </c>
      <c r="I1662">
        <v>10001</v>
      </c>
      <c r="J1662">
        <v>999999</v>
      </c>
      <c r="K1662" t="s">
        <v>3117</v>
      </c>
      <c r="L1662" t="s">
        <v>3110</v>
      </c>
      <c r="M1662" t="s">
        <v>4253</v>
      </c>
    </row>
    <row r="1663" spans="1:13">
      <c r="A1663" t="s">
        <v>5944</v>
      </c>
      <c r="B1663" t="str">
        <f t="shared" si="50"/>
        <v>min03-P26</v>
      </c>
      <c r="C1663" t="str">
        <f t="shared" si="51"/>
        <v>min03-P26-R6_CONSORCIO C2-2024</v>
      </c>
      <c r="D1663" s="27" t="s">
        <v>3644</v>
      </c>
      <c r="E1663" t="s">
        <v>4173</v>
      </c>
      <c r="F1663" t="s">
        <v>190</v>
      </c>
      <c r="G1663" s="58">
        <v>30977.55</v>
      </c>
      <c r="H1663" s="114">
        <v>1</v>
      </c>
      <c r="I1663">
        <v>1</v>
      </c>
      <c r="J1663">
        <v>3000</v>
      </c>
      <c r="K1663" t="s">
        <v>3117</v>
      </c>
      <c r="L1663" t="s">
        <v>3111</v>
      </c>
      <c r="M1663" t="s">
        <v>4253</v>
      </c>
    </row>
    <row r="1664" spans="1:13">
      <c r="A1664" t="s">
        <v>5945</v>
      </c>
      <c r="B1664" t="str">
        <f t="shared" si="50"/>
        <v>min03-P26</v>
      </c>
      <c r="C1664" t="str">
        <f t="shared" si="51"/>
        <v>min03-P26-R6_CONSORCIO C2-2024</v>
      </c>
      <c r="D1664" s="27" t="s">
        <v>3644</v>
      </c>
      <c r="E1664" t="s">
        <v>4173</v>
      </c>
      <c r="F1664" t="s">
        <v>190</v>
      </c>
      <c r="G1664" s="58">
        <v>30304.125</v>
      </c>
      <c r="H1664" s="114">
        <v>1</v>
      </c>
      <c r="I1664">
        <v>3001</v>
      </c>
      <c r="J1664">
        <v>10000</v>
      </c>
      <c r="K1664" t="s">
        <v>3117</v>
      </c>
      <c r="L1664" t="s">
        <v>3111</v>
      </c>
      <c r="M1664" t="s">
        <v>4253</v>
      </c>
    </row>
    <row r="1665" spans="1:13">
      <c r="A1665" t="s">
        <v>5946</v>
      </c>
      <c r="B1665" t="str">
        <f t="shared" si="50"/>
        <v>min03-P26</v>
      </c>
      <c r="C1665" t="str">
        <f t="shared" si="51"/>
        <v>min03-P26-R6_CONSORCIO C2-2024</v>
      </c>
      <c r="D1665" s="27" t="s">
        <v>3644</v>
      </c>
      <c r="E1665" t="s">
        <v>4173</v>
      </c>
      <c r="F1665" t="s">
        <v>190</v>
      </c>
      <c r="G1665" s="58">
        <v>29630.7</v>
      </c>
      <c r="H1665" s="114">
        <v>1</v>
      </c>
      <c r="I1665">
        <v>10001</v>
      </c>
      <c r="J1665">
        <v>999999</v>
      </c>
      <c r="K1665" t="s">
        <v>3117</v>
      </c>
      <c r="L1665" t="s">
        <v>3111</v>
      </c>
      <c r="M1665" t="s">
        <v>4253</v>
      </c>
    </row>
    <row r="1666" spans="1:13">
      <c r="A1666" t="s">
        <v>5947</v>
      </c>
      <c r="B1666" t="str">
        <f t="shared" si="50"/>
        <v>min03-P26</v>
      </c>
      <c r="C1666" t="str">
        <f t="shared" si="51"/>
        <v>min03-P26-R6_YUBARTA S.A.S.</v>
      </c>
      <c r="D1666" s="27" t="s">
        <v>3644</v>
      </c>
      <c r="E1666" t="s">
        <v>4162</v>
      </c>
      <c r="F1666" t="s">
        <v>190</v>
      </c>
      <c r="G1666" s="58">
        <v>121216.5</v>
      </c>
      <c r="H1666" s="114">
        <v>1</v>
      </c>
      <c r="I1666">
        <v>1</v>
      </c>
      <c r="J1666">
        <v>3000</v>
      </c>
      <c r="K1666" t="s">
        <v>3117</v>
      </c>
      <c r="L1666" t="s">
        <v>3111</v>
      </c>
      <c r="M1666" t="s">
        <v>4253</v>
      </c>
    </row>
    <row r="1667" spans="1:13">
      <c r="A1667" t="s">
        <v>5948</v>
      </c>
      <c r="B1667" t="str">
        <f t="shared" ref="B1667:B1730" si="52">+LEFT(D1667,LEN(D1667)-3)</f>
        <v>min03-P26</v>
      </c>
      <c r="C1667" t="str">
        <f t="shared" ref="C1667:C1730" si="53">+D1667&amp;"_"&amp;E1667</f>
        <v>min03-P26-R6_YUBARTA S.A.S.</v>
      </c>
      <c r="D1667" s="27" t="s">
        <v>3644</v>
      </c>
      <c r="E1667" t="s">
        <v>4162</v>
      </c>
      <c r="F1667" t="s">
        <v>190</v>
      </c>
      <c r="G1667" s="58">
        <v>119869.65</v>
      </c>
      <c r="H1667" s="114">
        <v>1</v>
      </c>
      <c r="I1667">
        <v>3001</v>
      </c>
      <c r="J1667">
        <v>10000</v>
      </c>
      <c r="K1667" t="s">
        <v>3117</v>
      </c>
      <c r="L1667" t="s">
        <v>3111</v>
      </c>
      <c r="M1667" t="s">
        <v>4253</v>
      </c>
    </row>
    <row r="1668" spans="1:13">
      <c r="A1668" t="s">
        <v>5949</v>
      </c>
      <c r="B1668" t="str">
        <f t="shared" si="52"/>
        <v>min03-P26</v>
      </c>
      <c r="C1668" t="str">
        <f t="shared" si="53"/>
        <v>min03-P26-R6_YUBARTA S.A.S.</v>
      </c>
      <c r="D1668" s="27" t="s">
        <v>3644</v>
      </c>
      <c r="E1668" t="s">
        <v>4162</v>
      </c>
      <c r="F1668" t="s">
        <v>190</v>
      </c>
      <c r="G1668" s="58">
        <v>118522.8</v>
      </c>
      <c r="H1668" s="114">
        <v>1</v>
      </c>
      <c r="I1668">
        <v>10001</v>
      </c>
      <c r="J1668">
        <v>999999</v>
      </c>
      <c r="K1668" t="s">
        <v>3117</v>
      </c>
      <c r="L1668" t="s">
        <v>3111</v>
      </c>
      <c r="M1668" t="s">
        <v>4253</v>
      </c>
    </row>
    <row r="1669" spans="1:13">
      <c r="A1669" t="s">
        <v>5950</v>
      </c>
      <c r="B1669" t="str">
        <f t="shared" si="52"/>
        <v>min03-P26</v>
      </c>
      <c r="C1669" t="str">
        <f t="shared" si="53"/>
        <v>min03-P26-R6_UNIÓN TEMPORAL 24</v>
      </c>
      <c r="D1669" s="27" t="s">
        <v>3644</v>
      </c>
      <c r="E1669" t="s">
        <v>4163</v>
      </c>
      <c r="F1669" t="s">
        <v>190</v>
      </c>
      <c r="G1669" s="58">
        <v>67342.5</v>
      </c>
      <c r="H1669" s="114">
        <v>1</v>
      </c>
      <c r="I1669">
        <v>1</v>
      </c>
      <c r="J1669">
        <v>3000</v>
      </c>
      <c r="K1669" t="s">
        <v>3117</v>
      </c>
      <c r="L1669" t="s">
        <v>3111</v>
      </c>
      <c r="M1669" t="s">
        <v>4253</v>
      </c>
    </row>
    <row r="1670" spans="1:13">
      <c r="A1670" t="s">
        <v>5951</v>
      </c>
      <c r="B1670" t="str">
        <f t="shared" si="52"/>
        <v>min03-P26</v>
      </c>
      <c r="C1670" t="str">
        <f t="shared" si="53"/>
        <v>min03-P26-R6_UNIÓN TEMPORAL 24</v>
      </c>
      <c r="D1670" s="27" t="s">
        <v>3644</v>
      </c>
      <c r="E1670" t="s">
        <v>4163</v>
      </c>
      <c r="F1670" t="s">
        <v>190</v>
      </c>
      <c r="G1670" s="58">
        <v>67342.5</v>
      </c>
      <c r="H1670" s="114">
        <v>1</v>
      </c>
      <c r="I1670">
        <v>3001</v>
      </c>
      <c r="J1670">
        <v>10000</v>
      </c>
      <c r="K1670" t="s">
        <v>3117</v>
      </c>
      <c r="L1670" t="s">
        <v>3111</v>
      </c>
      <c r="M1670" t="s">
        <v>4253</v>
      </c>
    </row>
    <row r="1671" spans="1:13">
      <c r="A1671" t="s">
        <v>5952</v>
      </c>
      <c r="B1671" t="str">
        <f t="shared" si="52"/>
        <v>min03-P26</v>
      </c>
      <c r="C1671" t="str">
        <f t="shared" si="53"/>
        <v>min03-P26-R6_UNIÓN TEMPORAL 24</v>
      </c>
      <c r="D1671" s="27" t="s">
        <v>3644</v>
      </c>
      <c r="E1671" t="s">
        <v>4163</v>
      </c>
      <c r="F1671" t="s">
        <v>190</v>
      </c>
      <c r="G1671" s="58">
        <v>67342.5</v>
      </c>
      <c r="H1671" s="114">
        <v>1</v>
      </c>
      <c r="I1671">
        <v>10001</v>
      </c>
      <c r="J1671">
        <v>999999</v>
      </c>
      <c r="K1671" t="s">
        <v>3117</v>
      </c>
      <c r="L1671" t="s">
        <v>3111</v>
      </c>
      <c r="M1671" t="s">
        <v>4253</v>
      </c>
    </row>
    <row r="1672" spans="1:13">
      <c r="A1672" t="s">
        <v>5953</v>
      </c>
      <c r="B1672" t="str">
        <f t="shared" si="52"/>
        <v>min03-P26</v>
      </c>
      <c r="C1672" t="str">
        <f t="shared" si="53"/>
        <v>min03-P26-R6_BAZAR LA MONEDA SAS</v>
      </c>
      <c r="D1672" s="27" t="s">
        <v>3644</v>
      </c>
      <c r="E1672" t="s">
        <v>1850</v>
      </c>
      <c r="F1672" t="s">
        <v>190</v>
      </c>
      <c r="G1672" s="58">
        <v>107074.575</v>
      </c>
      <c r="H1672" s="114">
        <v>1</v>
      </c>
      <c r="I1672">
        <v>1</v>
      </c>
      <c r="J1672">
        <v>3000</v>
      </c>
      <c r="K1672" t="s">
        <v>3117</v>
      </c>
      <c r="L1672" t="s">
        <v>3111</v>
      </c>
      <c r="M1672" t="s">
        <v>4253</v>
      </c>
    </row>
    <row r="1673" spans="1:13">
      <c r="A1673" t="s">
        <v>5954</v>
      </c>
      <c r="B1673" t="str">
        <f t="shared" si="52"/>
        <v>min03-P26</v>
      </c>
      <c r="C1673" t="str">
        <f t="shared" si="53"/>
        <v>min03-P26-R6_BAZAR LA MONEDA SAS</v>
      </c>
      <c r="D1673" s="27" t="s">
        <v>3644</v>
      </c>
      <c r="E1673" t="s">
        <v>1850</v>
      </c>
      <c r="F1673" t="s">
        <v>190</v>
      </c>
      <c r="G1673" s="58">
        <v>106401.15</v>
      </c>
      <c r="H1673" s="114">
        <v>1</v>
      </c>
      <c r="I1673">
        <v>3001</v>
      </c>
      <c r="J1673">
        <v>10000</v>
      </c>
      <c r="K1673" t="s">
        <v>3117</v>
      </c>
      <c r="L1673" t="s">
        <v>3111</v>
      </c>
      <c r="M1673" t="s">
        <v>4253</v>
      </c>
    </row>
    <row r="1674" spans="1:13">
      <c r="A1674" t="s">
        <v>5955</v>
      </c>
      <c r="B1674" t="str">
        <f t="shared" si="52"/>
        <v>min03-P26</v>
      </c>
      <c r="C1674" t="str">
        <f t="shared" si="53"/>
        <v>min03-P26-R6_BAZAR LA MONEDA SAS</v>
      </c>
      <c r="D1674" s="27" t="s">
        <v>3644</v>
      </c>
      <c r="E1674" t="s">
        <v>1850</v>
      </c>
      <c r="F1674" t="s">
        <v>190</v>
      </c>
      <c r="G1674" s="58">
        <v>105727.72500000001</v>
      </c>
      <c r="H1674" s="114">
        <v>1</v>
      </c>
      <c r="I1674">
        <v>10001</v>
      </c>
      <c r="J1674">
        <v>999999</v>
      </c>
      <c r="K1674" t="s">
        <v>3117</v>
      </c>
      <c r="L1674" t="s">
        <v>3111</v>
      </c>
      <c r="M1674" t="s">
        <v>4253</v>
      </c>
    </row>
    <row r="1675" spans="1:13">
      <c r="A1675" t="s">
        <v>5956</v>
      </c>
      <c r="B1675" t="str">
        <f t="shared" si="52"/>
        <v>min03-P26</v>
      </c>
      <c r="C1675" t="str">
        <f t="shared" si="53"/>
        <v>min03-P26-R6_UT FACOCREAR 2024</v>
      </c>
      <c r="D1675" s="27" t="s">
        <v>3644</v>
      </c>
      <c r="E1675" t="s">
        <v>3092</v>
      </c>
      <c r="F1675" t="s">
        <v>190</v>
      </c>
      <c r="G1675" s="58">
        <v>46385.514000000003</v>
      </c>
      <c r="H1675" s="114">
        <v>1</v>
      </c>
      <c r="I1675">
        <v>1</v>
      </c>
      <c r="J1675">
        <v>3000</v>
      </c>
      <c r="K1675" t="s">
        <v>3117</v>
      </c>
      <c r="L1675" t="s">
        <v>3111</v>
      </c>
      <c r="M1675" t="s">
        <v>4253</v>
      </c>
    </row>
    <row r="1676" spans="1:13">
      <c r="A1676" t="s">
        <v>5957</v>
      </c>
      <c r="B1676" t="str">
        <f t="shared" si="52"/>
        <v>min03-P26</v>
      </c>
      <c r="C1676" t="str">
        <f t="shared" si="53"/>
        <v>min03-P26-R6_UT FACOCREAR 2024</v>
      </c>
      <c r="D1676" s="27" t="s">
        <v>3644</v>
      </c>
      <c r="E1676" t="s">
        <v>3092</v>
      </c>
      <c r="F1676" t="s">
        <v>190</v>
      </c>
      <c r="G1676" s="58">
        <v>44998.258499999996</v>
      </c>
      <c r="H1676" s="114">
        <v>1</v>
      </c>
      <c r="I1676">
        <v>3001</v>
      </c>
      <c r="J1676">
        <v>10000</v>
      </c>
      <c r="K1676" t="s">
        <v>3117</v>
      </c>
      <c r="L1676" t="s">
        <v>3111</v>
      </c>
      <c r="M1676" t="s">
        <v>4253</v>
      </c>
    </row>
    <row r="1677" spans="1:13">
      <c r="A1677" t="s">
        <v>5958</v>
      </c>
      <c r="B1677" t="str">
        <f t="shared" si="52"/>
        <v>min03-P26</v>
      </c>
      <c r="C1677" t="str">
        <f t="shared" si="53"/>
        <v>min03-P26-R6_UT FACOCREAR 2024</v>
      </c>
      <c r="D1677" s="27" t="s">
        <v>3644</v>
      </c>
      <c r="E1677" t="s">
        <v>3092</v>
      </c>
      <c r="F1677" t="s">
        <v>190</v>
      </c>
      <c r="G1677" s="58">
        <v>43637.94</v>
      </c>
      <c r="H1677" s="114">
        <v>1</v>
      </c>
      <c r="I1677">
        <v>10001</v>
      </c>
      <c r="J1677">
        <v>999999</v>
      </c>
      <c r="K1677" t="s">
        <v>3117</v>
      </c>
      <c r="L1677" t="s">
        <v>3111</v>
      </c>
      <c r="M1677" t="s">
        <v>4253</v>
      </c>
    </row>
    <row r="1678" spans="1:13">
      <c r="A1678" t="s">
        <v>5959</v>
      </c>
      <c r="B1678" t="str">
        <f t="shared" si="52"/>
        <v>min03-P26</v>
      </c>
      <c r="C1678" t="str">
        <f t="shared" si="53"/>
        <v>min03-P26-R6_UT MARSAM INTE RAMERICANA</v>
      </c>
      <c r="D1678" s="27" t="s">
        <v>3644</v>
      </c>
      <c r="E1678" t="s">
        <v>4160</v>
      </c>
      <c r="F1678" t="s">
        <v>190</v>
      </c>
      <c r="G1678" s="58">
        <v>58587.974999999999</v>
      </c>
      <c r="H1678" s="114">
        <v>1</v>
      </c>
      <c r="I1678">
        <v>1</v>
      </c>
      <c r="J1678">
        <v>3000</v>
      </c>
      <c r="K1678" t="s">
        <v>3117</v>
      </c>
      <c r="L1678" t="s">
        <v>3111</v>
      </c>
      <c r="M1678" t="s">
        <v>4253</v>
      </c>
    </row>
    <row r="1679" spans="1:13">
      <c r="A1679" t="s">
        <v>5960</v>
      </c>
      <c r="B1679" t="str">
        <f t="shared" si="52"/>
        <v>min03-P26</v>
      </c>
      <c r="C1679" t="str">
        <f t="shared" si="53"/>
        <v>min03-P26-R6_UT MARSAM INTE RAMERICANA</v>
      </c>
      <c r="D1679" s="27" t="s">
        <v>3644</v>
      </c>
      <c r="E1679" t="s">
        <v>4160</v>
      </c>
      <c r="F1679" t="s">
        <v>190</v>
      </c>
      <c r="G1679" s="58">
        <v>58002.095250000006</v>
      </c>
      <c r="H1679" s="114">
        <v>1</v>
      </c>
      <c r="I1679">
        <v>3001</v>
      </c>
      <c r="J1679">
        <v>10000</v>
      </c>
      <c r="K1679" t="s">
        <v>3117</v>
      </c>
      <c r="L1679" t="s">
        <v>3111</v>
      </c>
      <c r="M1679" t="s">
        <v>4253</v>
      </c>
    </row>
    <row r="1680" spans="1:13">
      <c r="A1680" t="s">
        <v>5961</v>
      </c>
      <c r="B1680" t="str">
        <f t="shared" si="52"/>
        <v>min03-P26</v>
      </c>
      <c r="C1680" t="str">
        <f t="shared" si="53"/>
        <v>min03-P26-R6_UT MARSAM INTE RAMERICANA</v>
      </c>
      <c r="D1680" s="27" t="s">
        <v>3644</v>
      </c>
      <c r="E1680" t="s">
        <v>4160</v>
      </c>
      <c r="F1680" t="s">
        <v>190</v>
      </c>
      <c r="G1680" s="58">
        <v>57416.215499999998</v>
      </c>
      <c r="H1680" s="114">
        <v>1</v>
      </c>
      <c r="I1680">
        <v>10001</v>
      </c>
      <c r="J1680">
        <v>999999</v>
      </c>
      <c r="K1680" t="s">
        <v>3117</v>
      </c>
      <c r="L1680" t="s">
        <v>3111</v>
      </c>
      <c r="M1680" t="s">
        <v>4253</v>
      </c>
    </row>
    <row r="1681" spans="1:13">
      <c r="A1681" t="s">
        <v>5962</v>
      </c>
      <c r="B1681" t="str">
        <f t="shared" si="52"/>
        <v>min03-P26</v>
      </c>
      <c r="C1681" t="str">
        <f t="shared" si="53"/>
        <v>min03-P26-R7_UNION TEMPORAL ACUERDO KB-2024</v>
      </c>
      <c r="D1681" s="27" t="s">
        <v>3645</v>
      </c>
      <c r="E1681" t="s">
        <v>4185</v>
      </c>
      <c r="F1681" t="s">
        <v>190</v>
      </c>
      <c r="G1681" s="58">
        <v>37644.457500000004</v>
      </c>
      <c r="H1681" s="114">
        <v>1</v>
      </c>
      <c r="I1681">
        <v>1</v>
      </c>
      <c r="J1681">
        <v>3000</v>
      </c>
      <c r="K1681" t="s">
        <v>3117</v>
      </c>
      <c r="L1681" t="s">
        <v>3112</v>
      </c>
      <c r="M1681" t="s">
        <v>4253</v>
      </c>
    </row>
    <row r="1682" spans="1:13">
      <c r="A1682" t="s">
        <v>5963</v>
      </c>
      <c r="B1682" t="str">
        <f t="shared" si="52"/>
        <v>min03-P26</v>
      </c>
      <c r="C1682" t="str">
        <f t="shared" si="53"/>
        <v>min03-P26-R7_UNION TEMPORAL ACUERDO KB-2024</v>
      </c>
      <c r="D1682" s="27" t="s">
        <v>3645</v>
      </c>
      <c r="E1682" t="s">
        <v>4185</v>
      </c>
      <c r="F1682" t="s">
        <v>190</v>
      </c>
      <c r="G1682" s="58">
        <v>37509.772499999999</v>
      </c>
      <c r="H1682" s="114">
        <v>1</v>
      </c>
      <c r="I1682">
        <v>3001</v>
      </c>
      <c r="J1682">
        <v>10000</v>
      </c>
      <c r="K1682" t="s">
        <v>3117</v>
      </c>
      <c r="L1682" t="s">
        <v>3112</v>
      </c>
      <c r="M1682" t="s">
        <v>4253</v>
      </c>
    </row>
    <row r="1683" spans="1:13">
      <c r="A1683" t="s">
        <v>5964</v>
      </c>
      <c r="B1683" t="str">
        <f t="shared" si="52"/>
        <v>min03-P26</v>
      </c>
      <c r="C1683" t="str">
        <f t="shared" si="53"/>
        <v>min03-P26-R7_UNION TEMPORAL ACUERDO KB-2024</v>
      </c>
      <c r="D1683" s="27" t="s">
        <v>3645</v>
      </c>
      <c r="E1683" t="s">
        <v>4185</v>
      </c>
      <c r="F1683" t="s">
        <v>190</v>
      </c>
      <c r="G1683" s="58">
        <v>36971.032500000001</v>
      </c>
      <c r="H1683" s="114">
        <v>1</v>
      </c>
      <c r="I1683">
        <v>10001</v>
      </c>
      <c r="J1683">
        <v>999999</v>
      </c>
      <c r="K1683" t="s">
        <v>3117</v>
      </c>
      <c r="L1683" t="s">
        <v>3112</v>
      </c>
      <c r="M1683" t="s">
        <v>4253</v>
      </c>
    </row>
    <row r="1684" spans="1:13">
      <c r="A1684" t="s">
        <v>5965</v>
      </c>
      <c r="B1684" t="str">
        <f t="shared" si="52"/>
        <v>min03-P26</v>
      </c>
      <c r="C1684" t="str">
        <f t="shared" si="53"/>
        <v>min03-P26-R7_DISMOTOS PM EU</v>
      </c>
      <c r="D1684" s="27" t="s">
        <v>3645</v>
      </c>
      <c r="E1684" t="s">
        <v>4175</v>
      </c>
      <c r="F1684" t="s">
        <v>190</v>
      </c>
      <c r="G1684" s="58">
        <v>74076.75</v>
      </c>
      <c r="H1684" s="114">
        <v>1</v>
      </c>
      <c r="I1684">
        <v>1</v>
      </c>
      <c r="J1684">
        <v>3000</v>
      </c>
      <c r="K1684" t="s">
        <v>3117</v>
      </c>
      <c r="L1684" t="s">
        <v>3112</v>
      </c>
      <c r="M1684" t="s">
        <v>4253</v>
      </c>
    </row>
    <row r="1685" spans="1:13">
      <c r="A1685" t="s">
        <v>5966</v>
      </c>
      <c r="B1685" t="str">
        <f t="shared" si="52"/>
        <v>min03-P26</v>
      </c>
      <c r="C1685" t="str">
        <f t="shared" si="53"/>
        <v>min03-P26-R7_DISMOTOS PM EU</v>
      </c>
      <c r="D1685" s="27" t="s">
        <v>3645</v>
      </c>
      <c r="E1685" t="s">
        <v>4175</v>
      </c>
      <c r="F1685" t="s">
        <v>190</v>
      </c>
      <c r="G1685" s="58">
        <v>67342.5</v>
      </c>
      <c r="H1685" s="114">
        <v>1</v>
      </c>
      <c r="I1685">
        <v>3001</v>
      </c>
      <c r="J1685">
        <v>10000</v>
      </c>
      <c r="K1685" t="s">
        <v>3117</v>
      </c>
      <c r="L1685" t="s">
        <v>3112</v>
      </c>
      <c r="M1685" t="s">
        <v>4253</v>
      </c>
    </row>
    <row r="1686" spans="1:13">
      <c r="A1686" t="s">
        <v>5967</v>
      </c>
      <c r="B1686" t="str">
        <f t="shared" si="52"/>
        <v>min03-P26</v>
      </c>
      <c r="C1686" t="str">
        <f t="shared" si="53"/>
        <v>min03-P26-R7_DISMOTOS PM EU</v>
      </c>
      <c r="D1686" s="27" t="s">
        <v>3645</v>
      </c>
      <c r="E1686" t="s">
        <v>4175</v>
      </c>
      <c r="F1686" t="s">
        <v>190</v>
      </c>
      <c r="G1686" s="58">
        <v>64648.800000000003</v>
      </c>
      <c r="H1686" s="114">
        <v>1</v>
      </c>
      <c r="I1686">
        <v>10001</v>
      </c>
      <c r="J1686">
        <v>999999</v>
      </c>
      <c r="K1686" t="s">
        <v>3117</v>
      </c>
      <c r="L1686" t="s">
        <v>3112</v>
      </c>
      <c r="M1686" t="s">
        <v>4253</v>
      </c>
    </row>
    <row r="1687" spans="1:13">
      <c r="A1687" t="s">
        <v>5968</v>
      </c>
      <c r="B1687" t="str">
        <f t="shared" si="52"/>
        <v>min03-P26</v>
      </c>
      <c r="C1687" t="str">
        <f t="shared" si="53"/>
        <v>min03-P26-R7_IMDICOL SAS</v>
      </c>
      <c r="D1687" s="27" t="s">
        <v>3645</v>
      </c>
      <c r="E1687" t="s">
        <v>4164</v>
      </c>
      <c r="F1687" t="s">
        <v>190</v>
      </c>
      <c r="G1687" s="58">
        <v>145190.43</v>
      </c>
      <c r="H1687" s="114">
        <v>1</v>
      </c>
      <c r="I1687">
        <v>1</v>
      </c>
      <c r="J1687">
        <v>3000</v>
      </c>
      <c r="K1687" t="s">
        <v>3117</v>
      </c>
      <c r="L1687" t="s">
        <v>3112</v>
      </c>
      <c r="M1687" t="s">
        <v>4253</v>
      </c>
    </row>
    <row r="1688" spans="1:13">
      <c r="A1688" t="s">
        <v>5969</v>
      </c>
      <c r="B1688" t="str">
        <f t="shared" si="52"/>
        <v>min03-P26</v>
      </c>
      <c r="C1688" t="str">
        <f t="shared" si="53"/>
        <v>min03-P26-R7_IMDICOL SAS</v>
      </c>
      <c r="D1688" s="27" t="s">
        <v>3645</v>
      </c>
      <c r="E1688" t="s">
        <v>4164</v>
      </c>
      <c r="F1688" t="s">
        <v>190</v>
      </c>
      <c r="G1688" s="58">
        <v>143012.57355</v>
      </c>
      <c r="H1688" s="114">
        <v>1</v>
      </c>
      <c r="I1688">
        <v>3001</v>
      </c>
      <c r="J1688">
        <v>10000</v>
      </c>
      <c r="K1688" t="s">
        <v>3117</v>
      </c>
      <c r="L1688" t="s">
        <v>3112</v>
      </c>
      <c r="M1688" t="s">
        <v>4253</v>
      </c>
    </row>
    <row r="1689" spans="1:13">
      <c r="A1689" t="s">
        <v>5970</v>
      </c>
      <c r="B1689" t="str">
        <f t="shared" si="52"/>
        <v>min03-P26</v>
      </c>
      <c r="C1689" t="str">
        <f t="shared" si="53"/>
        <v>min03-P26-R7_IMDICOL SAS</v>
      </c>
      <c r="D1689" s="27" t="s">
        <v>3645</v>
      </c>
      <c r="E1689" t="s">
        <v>4164</v>
      </c>
      <c r="F1689" t="s">
        <v>190</v>
      </c>
      <c r="G1689" s="58">
        <v>140834.71710000001</v>
      </c>
      <c r="H1689" s="114">
        <v>1</v>
      </c>
      <c r="I1689">
        <v>10001</v>
      </c>
      <c r="J1689">
        <v>999999</v>
      </c>
      <c r="K1689" t="s">
        <v>3117</v>
      </c>
      <c r="L1689" t="s">
        <v>3112</v>
      </c>
      <c r="M1689" t="s">
        <v>4253</v>
      </c>
    </row>
    <row r="1690" spans="1:13">
      <c r="A1690" t="s">
        <v>5971</v>
      </c>
      <c r="B1690" t="str">
        <f t="shared" si="52"/>
        <v>min03-P26</v>
      </c>
      <c r="C1690" t="str">
        <f t="shared" si="53"/>
        <v>min03-P26-R7_LEONEL RODRIGUEZ RAMOS</v>
      </c>
      <c r="D1690" s="27" t="s">
        <v>3645</v>
      </c>
      <c r="E1690" t="s">
        <v>1851</v>
      </c>
      <c r="F1690" t="s">
        <v>190</v>
      </c>
      <c r="G1690" s="58">
        <v>202027.5</v>
      </c>
      <c r="H1690" s="114">
        <v>1</v>
      </c>
      <c r="I1690">
        <v>1</v>
      </c>
      <c r="J1690">
        <v>3000</v>
      </c>
      <c r="K1690" t="s">
        <v>3117</v>
      </c>
      <c r="L1690" t="s">
        <v>3112</v>
      </c>
      <c r="M1690" t="s">
        <v>4253</v>
      </c>
    </row>
    <row r="1691" spans="1:13">
      <c r="A1691" t="s">
        <v>5972</v>
      </c>
      <c r="B1691" t="str">
        <f t="shared" si="52"/>
        <v>min03-P26</v>
      </c>
      <c r="C1691" t="str">
        <f t="shared" si="53"/>
        <v>min03-P26-R7_LEONEL RODRIGUEZ RAMOS</v>
      </c>
      <c r="D1691" s="27" t="s">
        <v>3645</v>
      </c>
      <c r="E1691" t="s">
        <v>1851</v>
      </c>
      <c r="F1691" t="s">
        <v>190</v>
      </c>
      <c r="G1691" s="58">
        <v>188559</v>
      </c>
      <c r="H1691" s="114">
        <v>1</v>
      </c>
      <c r="I1691">
        <v>3001</v>
      </c>
      <c r="J1691">
        <v>10000</v>
      </c>
      <c r="K1691" t="s">
        <v>3117</v>
      </c>
      <c r="L1691" t="s">
        <v>3112</v>
      </c>
      <c r="M1691" t="s">
        <v>4253</v>
      </c>
    </row>
    <row r="1692" spans="1:13">
      <c r="A1692" t="s">
        <v>5973</v>
      </c>
      <c r="B1692" t="str">
        <f t="shared" si="52"/>
        <v>min03-P26</v>
      </c>
      <c r="C1692" t="str">
        <f t="shared" si="53"/>
        <v>min03-P26-R7_LEONEL RODRIGUEZ RAMOS</v>
      </c>
      <c r="D1692" s="27" t="s">
        <v>3645</v>
      </c>
      <c r="E1692" t="s">
        <v>1851</v>
      </c>
      <c r="F1692" t="s">
        <v>190</v>
      </c>
      <c r="G1692" s="58">
        <v>175090.5</v>
      </c>
      <c r="H1692" s="114">
        <v>1</v>
      </c>
      <c r="I1692">
        <v>10001</v>
      </c>
      <c r="J1692">
        <v>999999</v>
      </c>
      <c r="K1692" t="s">
        <v>3117</v>
      </c>
      <c r="L1692" t="s">
        <v>3112</v>
      </c>
      <c r="M1692" t="s">
        <v>4253</v>
      </c>
    </row>
    <row r="1693" spans="1:13">
      <c r="A1693" t="s">
        <v>5974</v>
      </c>
      <c r="B1693" t="str">
        <f t="shared" si="52"/>
        <v>min03-P26</v>
      </c>
      <c r="C1693" t="str">
        <f t="shared" si="53"/>
        <v>min03-P26-R7_UNION TEMPORAL COINPA</v>
      </c>
      <c r="D1693" s="27" t="s">
        <v>3645</v>
      </c>
      <c r="E1693" t="s">
        <v>3090</v>
      </c>
      <c r="F1693" t="s">
        <v>190</v>
      </c>
      <c r="G1693" s="58">
        <v>45561.241800000003</v>
      </c>
      <c r="H1693" s="114">
        <v>1</v>
      </c>
      <c r="I1693">
        <v>1</v>
      </c>
      <c r="J1693">
        <v>3000</v>
      </c>
      <c r="K1693" t="s">
        <v>3117</v>
      </c>
      <c r="L1693" t="s">
        <v>3112</v>
      </c>
      <c r="M1693" t="s">
        <v>4253</v>
      </c>
    </row>
    <row r="1694" spans="1:13">
      <c r="A1694" t="s">
        <v>5975</v>
      </c>
      <c r="B1694" t="str">
        <f t="shared" si="52"/>
        <v>min03-P26</v>
      </c>
      <c r="C1694" t="str">
        <f t="shared" si="53"/>
        <v>min03-P26-R7_UNION TEMPORAL COINPA</v>
      </c>
      <c r="D1694" s="27" t="s">
        <v>3645</v>
      </c>
      <c r="E1694" t="s">
        <v>3090</v>
      </c>
      <c r="F1694" t="s">
        <v>190</v>
      </c>
      <c r="G1694" s="58">
        <v>43072.262999999999</v>
      </c>
      <c r="H1694" s="114">
        <v>1</v>
      </c>
      <c r="I1694">
        <v>3001</v>
      </c>
      <c r="J1694">
        <v>10000</v>
      </c>
      <c r="K1694" t="s">
        <v>3117</v>
      </c>
      <c r="L1694" t="s">
        <v>3112</v>
      </c>
      <c r="M1694" t="s">
        <v>4253</v>
      </c>
    </row>
    <row r="1695" spans="1:13">
      <c r="A1695" t="s">
        <v>5976</v>
      </c>
      <c r="B1695" t="str">
        <f t="shared" si="52"/>
        <v>min03-P26</v>
      </c>
      <c r="C1695" t="str">
        <f t="shared" si="53"/>
        <v>min03-P26-R7_UNION TEMPORAL COINPA</v>
      </c>
      <c r="D1695" s="27" t="s">
        <v>3645</v>
      </c>
      <c r="E1695" t="s">
        <v>3090</v>
      </c>
      <c r="F1695" t="s">
        <v>190</v>
      </c>
      <c r="G1695" s="58">
        <v>41752.35</v>
      </c>
      <c r="H1695" s="114">
        <v>1</v>
      </c>
      <c r="I1695">
        <v>10001</v>
      </c>
      <c r="J1695">
        <v>999999</v>
      </c>
      <c r="K1695" t="s">
        <v>3117</v>
      </c>
      <c r="L1695" t="s">
        <v>3112</v>
      </c>
      <c r="M1695" t="s">
        <v>4253</v>
      </c>
    </row>
    <row r="1696" spans="1:13">
      <c r="A1696" t="s">
        <v>5977</v>
      </c>
      <c r="B1696" t="str">
        <f t="shared" si="52"/>
        <v>min03-P26</v>
      </c>
      <c r="C1696" t="str">
        <f t="shared" si="53"/>
        <v>min03-P26-R7_BACET GROUP S.A.S.</v>
      </c>
      <c r="D1696" s="27" t="s">
        <v>3645</v>
      </c>
      <c r="E1696" t="s">
        <v>4166</v>
      </c>
      <c r="F1696" t="s">
        <v>190</v>
      </c>
      <c r="G1696" s="58">
        <v>76770.45</v>
      </c>
      <c r="H1696" s="114">
        <v>1</v>
      </c>
      <c r="I1696">
        <v>1</v>
      </c>
      <c r="J1696">
        <v>3000</v>
      </c>
      <c r="K1696" t="s">
        <v>3117</v>
      </c>
      <c r="L1696" t="s">
        <v>3112</v>
      </c>
      <c r="M1696" t="s">
        <v>4253</v>
      </c>
    </row>
    <row r="1697" spans="1:13">
      <c r="A1697" t="s">
        <v>5978</v>
      </c>
      <c r="B1697" t="str">
        <f t="shared" si="52"/>
        <v>min03-P26</v>
      </c>
      <c r="C1697" t="str">
        <f t="shared" si="53"/>
        <v>min03-P26-R7_BACET GROUP S.A.S.</v>
      </c>
      <c r="D1697" s="27" t="s">
        <v>3645</v>
      </c>
      <c r="E1697" t="s">
        <v>4166</v>
      </c>
      <c r="F1697" t="s">
        <v>190</v>
      </c>
      <c r="G1697" s="58">
        <v>70372.912500000006</v>
      </c>
      <c r="H1697" s="114">
        <v>1</v>
      </c>
      <c r="I1697">
        <v>3001</v>
      </c>
      <c r="J1697">
        <v>10000</v>
      </c>
      <c r="K1697" t="s">
        <v>3117</v>
      </c>
      <c r="L1697" t="s">
        <v>3112</v>
      </c>
      <c r="M1697" t="s">
        <v>4253</v>
      </c>
    </row>
    <row r="1698" spans="1:13">
      <c r="A1698" t="s">
        <v>5979</v>
      </c>
      <c r="B1698" t="str">
        <f t="shared" si="52"/>
        <v>min03-P26</v>
      </c>
      <c r="C1698" t="str">
        <f t="shared" si="53"/>
        <v>min03-P26-R7_BACET GROUP S.A.S.</v>
      </c>
      <c r="D1698" s="27" t="s">
        <v>3645</v>
      </c>
      <c r="E1698" t="s">
        <v>4166</v>
      </c>
      <c r="F1698" t="s">
        <v>190</v>
      </c>
      <c r="G1698" s="58">
        <v>63975.375</v>
      </c>
      <c r="H1698" s="114">
        <v>1</v>
      </c>
      <c r="I1698">
        <v>10001</v>
      </c>
      <c r="J1698">
        <v>999999</v>
      </c>
      <c r="K1698" t="s">
        <v>3117</v>
      </c>
      <c r="L1698" t="s">
        <v>3112</v>
      </c>
      <c r="M1698" t="s">
        <v>4253</v>
      </c>
    </row>
    <row r="1699" spans="1:13">
      <c r="A1699" t="s">
        <v>5980</v>
      </c>
      <c r="B1699" t="str">
        <f t="shared" si="52"/>
        <v>min03-P26</v>
      </c>
      <c r="C1699" t="str">
        <f t="shared" si="53"/>
        <v>min03-P26-R7_NICHOLLS TACTICA SAS</v>
      </c>
      <c r="D1699" s="27" t="s">
        <v>3645</v>
      </c>
      <c r="E1699" t="s">
        <v>4196</v>
      </c>
      <c r="F1699" t="s">
        <v>190</v>
      </c>
      <c r="G1699" s="58">
        <v>36364.949999999997</v>
      </c>
      <c r="H1699" s="114">
        <v>1</v>
      </c>
      <c r="I1699">
        <v>1</v>
      </c>
      <c r="J1699">
        <v>3000</v>
      </c>
      <c r="K1699" t="s">
        <v>3117</v>
      </c>
      <c r="L1699" t="s">
        <v>3112</v>
      </c>
      <c r="M1699" t="s">
        <v>4253</v>
      </c>
    </row>
    <row r="1700" spans="1:13">
      <c r="A1700" t="s">
        <v>5981</v>
      </c>
      <c r="B1700" t="str">
        <f t="shared" si="52"/>
        <v>min03-P26</v>
      </c>
      <c r="C1700" t="str">
        <f t="shared" si="53"/>
        <v>min03-P26-R7_NICHOLLS TACTICA SAS</v>
      </c>
      <c r="D1700" s="27" t="s">
        <v>3645</v>
      </c>
      <c r="E1700" t="s">
        <v>4196</v>
      </c>
      <c r="F1700" t="s">
        <v>190</v>
      </c>
      <c r="G1700" s="58">
        <v>35691.525000000001</v>
      </c>
      <c r="H1700" s="114">
        <v>1</v>
      </c>
      <c r="I1700">
        <v>3001</v>
      </c>
      <c r="J1700">
        <v>10000</v>
      </c>
      <c r="K1700" t="s">
        <v>3117</v>
      </c>
      <c r="L1700" t="s">
        <v>3112</v>
      </c>
      <c r="M1700" t="s">
        <v>4253</v>
      </c>
    </row>
    <row r="1701" spans="1:13">
      <c r="A1701" t="s">
        <v>5982</v>
      </c>
      <c r="B1701" t="str">
        <f t="shared" si="52"/>
        <v>min03-P26</v>
      </c>
      <c r="C1701" t="str">
        <f t="shared" si="53"/>
        <v>min03-P26-R7_NICHOLLS TACTICA SAS</v>
      </c>
      <c r="D1701" s="27" t="s">
        <v>3645</v>
      </c>
      <c r="E1701" t="s">
        <v>4196</v>
      </c>
      <c r="F1701" t="s">
        <v>190</v>
      </c>
      <c r="G1701" s="58">
        <v>35018.1</v>
      </c>
      <c r="H1701" s="114">
        <v>1</v>
      </c>
      <c r="I1701">
        <v>10001</v>
      </c>
      <c r="J1701">
        <v>999999</v>
      </c>
      <c r="K1701" t="s">
        <v>3117</v>
      </c>
      <c r="L1701" t="s">
        <v>3112</v>
      </c>
      <c r="M1701" t="s">
        <v>4253</v>
      </c>
    </row>
    <row r="1702" spans="1:13">
      <c r="A1702" t="s">
        <v>5983</v>
      </c>
      <c r="B1702" t="str">
        <f t="shared" si="52"/>
        <v>min03-P26</v>
      </c>
      <c r="C1702" t="str">
        <f t="shared" si="53"/>
        <v>min03-P26-R7_UNIÓN TEMPORAL OP-INTENDENCIA</v>
      </c>
      <c r="D1702" s="27" t="s">
        <v>3645</v>
      </c>
      <c r="E1702" t="s">
        <v>4172</v>
      </c>
      <c r="F1702" t="s">
        <v>190</v>
      </c>
      <c r="G1702" s="58">
        <v>87545.25</v>
      </c>
      <c r="H1702" s="114">
        <v>1</v>
      </c>
      <c r="I1702">
        <v>1</v>
      </c>
      <c r="J1702">
        <v>3000</v>
      </c>
      <c r="K1702" t="s">
        <v>3117</v>
      </c>
      <c r="L1702" t="s">
        <v>3112</v>
      </c>
      <c r="M1702" t="s">
        <v>4253</v>
      </c>
    </row>
    <row r="1703" spans="1:13">
      <c r="A1703" t="s">
        <v>5984</v>
      </c>
      <c r="B1703" t="str">
        <f t="shared" si="52"/>
        <v>min03-P26</v>
      </c>
      <c r="C1703" t="str">
        <f t="shared" si="53"/>
        <v>min03-P26-R7_UNIÓN TEMPORAL OP-INTENDENCIA</v>
      </c>
      <c r="D1703" s="27" t="s">
        <v>3645</v>
      </c>
      <c r="E1703" t="s">
        <v>4172</v>
      </c>
      <c r="F1703" t="s">
        <v>190</v>
      </c>
      <c r="G1703" s="58">
        <v>84851.55</v>
      </c>
      <c r="H1703" s="114">
        <v>1</v>
      </c>
      <c r="I1703">
        <v>3001</v>
      </c>
      <c r="J1703">
        <v>10000</v>
      </c>
      <c r="K1703" t="s">
        <v>3117</v>
      </c>
      <c r="L1703" t="s">
        <v>3112</v>
      </c>
      <c r="M1703" t="s">
        <v>4253</v>
      </c>
    </row>
    <row r="1704" spans="1:13">
      <c r="A1704" t="s">
        <v>5985</v>
      </c>
      <c r="B1704" t="str">
        <f t="shared" si="52"/>
        <v>min03-P26</v>
      </c>
      <c r="C1704" t="str">
        <f t="shared" si="53"/>
        <v>min03-P26-R7_UNIÓN TEMPORAL OP-INTENDENCIA</v>
      </c>
      <c r="D1704" s="27" t="s">
        <v>3645</v>
      </c>
      <c r="E1704" t="s">
        <v>4172</v>
      </c>
      <c r="F1704" t="s">
        <v>190</v>
      </c>
      <c r="G1704" s="58">
        <v>83504.7</v>
      </c>
      <c r="H1704" s="114">
        <v>1</v>
      </c>
      <c r="I1704">
        <v>10001</v>
      </c>
      <c r="J1704">
        <v>999999</v>
      </c>
      <c r="K1704" t="s">
        <v>3117</v>
      </c>
      <c r="L1704" t="s">
        <v>3112</v>
      </c>
      <c r="M1704" t="s">
        <v>4253</v>
      </c>
    </row>
    <row r="1705" spans="1:13">
      <c r="A1705" t="s">
        <v>5986</v>
      </c>
      <c r="B1705" t="str">
        <f t="shared" si="52"/>
        <v>min03-P26</v>
      </c>
      <c r="C1705" t="str">
        <f t="shared" si="53"/>
        <v>min03-P26-R7_CREACIONES BAGS STAR SAS</v>
      </c>
      <c r="D1705" s="27" t="s">
        <v>3645</v>
      </c>
      <c r="E1705" t="s">
        <v>4192</v>
      </c>
      <c r="F1705" t="s">
        <v>190</v>
      </c>
      <c r="G1705" s="58">
        <v>27408.397499999999</v>
      </c>
      <c r="H1705" s="114">
        <v>1</v>
      </c>
      <c r="I1705">
        <v>1</v>
      </c>
      <c r="J1705">
        <v>3000</v>
      </c>
      <c r="K1705" t="s">
        <v>3117</v>
      </c>
      <c r="L1705" t="s">
        <v>3112</v>
      </c>
      <c r="M1705" t="s">
        <v>4253</v>
      </c>
    </row>
    <row r="1706" spans="1:13">
      <c r="A1706" t="s">
        <v>5987</v>
      </c>
      <c r="B1706" t="str">
        <f t="shared" si="52"/>
        <v>min03-P26</v>
      </c>
      <c r="C1706" t="str">
        <f t="shared" si="53"/>
        <v>min03-P26-R7_CREACIONES BAGS STAR SAS</v>
      </c>
      <c r="D1706" s="27" t="s">
        <v>3645</v>
      </c>
      <c r="E1706" t="s">
        <v>4192</v>
      </c>
      <c r="F1706" t="s">
        <v>190</v>
      </c>
      <c r="G1706" s="58">
        <v>27071.685000000001</v>
      </c>
      <c r="H1706" s="114">
        <v>1</v>
      </c>
      <c r="I1706">
        <v>3001</v>
      </c>
      <c r="J1706">
        <v>10000</v>
      </c>
      <c r="K1706" t="s">
        <v>3117</v>
      </c>
      <c r="L1706" t="s">
        <v>3112</v>
      </c>
      <c r="M1706" t="s">
        <v>4253</v>
      </c>
    </row>
    <row r="1707" spans="1:13">
      <c r="A1707" t="s">
        <v>5988</v>
      </c>
      <c r="B1707" t="str">
        <f t="shared" si="52"/>
        <v>min03-P26</v>
      </c>
      <c r="C1707" t="str">
        <f t="shared" si="53"/>
        <v>min03-P26-R7_CREACIONES BAGS STAR SAS</v>
      </c>
      <c r="D1707" s="27" t="s">
        <v>3645</v>
      </c>
      <c r="E1707" t="s">
        <v>4192</v>
      </c>
      <c r="F1707" t="s">
        <v>190</v>
      </c>
      <c r="G1707" s="58">
        <v>26667.63</v>
      </c>
      <c r="H1707" s="114">
        <v>1</v>
      </c>
      <c r="I1707">
        <v>10001</v>
      </c>
      <c r="J1707">
        <v>999999</v>
      </c>
      <c r="K1707" t="s">
        <v>3117</v>
      </c>
      <c r="L1707" t="s">
        <v>3112</v>
      </c>
      <c r="M1707" t="s">
        <v>4253</v>
      </c>
    </row>
    <row r="1708" spans="1:13">
      <c r="A1708" t="s">
        <v>5989</v>
      </c>
      <c r="B1708" t="str">
        <f t="shared" si="52"/>
        <v>min03-P26</v>
      </c>
      <c r="C1708" t="str">
        <f t="shared" si="53"/>
        <v>min03-P26-R7_INDUCON SAS</v>
      </c>
      <c r="D1708" s="27" t="s">
        <v>3645</v>
      </c>
      <c r="E1708" t="s">
        <v>4188</v>
      </c>
      <c r="F1708" t="s">
        <v>190</v>
      </c>
      <c r="G1708" s="58">
        <v>24512.67</v>
      </c>
      <c r="H1708" s="114">
        <v>1</v>
      </c>
      <c r="I1708">
        <v>1</v>
      </c>
      <c r="J1708">
        <v>3000</v>
      </c>
      <c r="K1708" t="s">
        <v>3117</v>
      </c>
      <c r="L1708" t="s">
        <v>3112</v>
      </c>
      <c r="M1708" t="s">
        <v>4253</v>
      </c>
    </row>
    <row r="1709" spans="1:13">
      <c r="A1709" t="s">
        <v>5990</v>
      </c>
      <c r="B1709" t="str">
        <f t="shared" si="52"/>
        <v>min03-P26</v>
      </c>
      <c r="C1709" t="str">
        <f t="shared" si="53"/>
        <v>min03-P26-R7_INDUCON SAS</v>
      </c>
      <c r="D1709" s="27" t="s">
        <v>3645</v>
      </c>
      <c r="E1709" t="s">
        <v>4188</v>
      </c>
      <c r="F1709" t="s">
        <v>190</v>
      </c>
      <c r="G1709" s="58">
        <v>24243.3</v>
      </c>
      <c r="H1709" s="114">
        <v>1</v>
      </c>
      <c r="I1709">
        <v>3001</v>
      </c>
      <c r="J1709">
        <v>10000</v>
      </c>
      <c r="K1709" t="s">
        <v>3117</v>
      </c>
      <c r="L1709" t="s">
        <v>3112</v>
      </c>
      <c r="M1709" t="s">
        <v>4253</v>
      </c>
    </row>
    <row r="1710" spans="1:13">
      <c r="A1710" t="s">
        <v>5991</v>
      </c>
      <c r="B1710" t="str">
        <f t="shared" si="52"/>
        <v>min03-P26</v>
      </c>
      <c r="C1710" t="str">
        <f t="shared" si="53"/>
        <v>min03-P26-R7_INDUCON SAS</v>
      </c>
      <c r="D1710" s="27" t="s">
        <v>3645</v>
      </c>
      <c r="E1710" t="s">
        <v>4188</v>
      </c>
      <c r="F1710" t="s">
        <v>190</v>
      </c>
      <c r="G1710" s="58">
        <v>24108.614999999998</v>
      </c>
      <c r="H1710" s="114">
        <v>1</v>
      </c>
      <c r="I1710">
        <v>10001</v>
      </c>
      <c r="J1710">
        <v>999999</v>
      </c>
      <c r="K1710" t="s">
        <v>3117</v>
      </c>
      <c r="L1710" t="s">
        <v>3112</v>
      </c>
      <c r="M1710" t="s">
        <v>4253</v>
      </c>
    </row>
    <row r="1711" spans="1:13">
      <c r="A1711" t="s">
        <v>5992</v>
      </c>
      <c r="B1711" t="str">
        <f t="shared" si="52"/>
        <v>min03-P26</v>
      </c>
      <c r="C1711" t="str">
        <f t="shared" si="53"/>
        <v>min03-P26-R7_UTPRESENTE TEXTIL 2024</v>
      </c>
      <c r="D1711" s="27" t="s">
        <v>3645</v>
      </c>
      <c r="E1711" t="s">
        <v>4193</v>
      </c>
      <c r="F1711" t="s">
        <v>190</v>
      </c>
      <c r="G1711" s="58">
        <v>53335.26</v>
      </c>
      <c r="H1711" s="114">
        <v>1</v>
      </c>
      <c r="I1711">
        <v>1</v>
      </c>
      <c r="J1711">
        <v>3000</v>
      </c>
      <c r="K1711" t="s">
        <v>3117</v>
      </c>
      <c r="L1711" t="s">
        <v>3112</v>
      </c>
      <c r="M1711" t="s">
        <v>4253</v>
      </c>
    </row>
    <row r="1712" spans="1:13">
      <c r="A1712" t="s">
        <v>5993</v>
      </c>
      <c r="B1712" t="str">
        <f t="shared" si="52"/>
        <v>min03-P26</v>
      </c>
      <c r="C1712" t="str">
        <f t="shared" si="53"/>
        <v>min03-P26-R7_UTPRESENTE TEXTIL 2024</v>
      </c>
      <c r="D1712" s="27" t="s">
        <v>3645</v>
      </c>
      <c r="E1712" t="s">
        <v>4193</v>
      </c>
      <c r="F1712" t="s">
        <v>190</v>
      </c>
      <c r="G1712" s="58">
        <v>51180.3</v>
      </c>
      <c r="H1712" s="114">
        <v>1</v>
      </c>
      <c r="I1712">
        <v>3001</v>
      </c>
      <c r="J1712">
        <v>10000</v>
      </c>
      <c r="K1712" t="s">
        <v>3117</v>
      </c>
      <c r="L1712" t="s">
        <v>3112</v>
      </c>
      <c r="M1712" t="s">
        <v>4253</v>
      </c>
    </row>
    <row r="1713" spans="1:13">
      <c r="A1713" t="s">
        <v>5994</v>
      </c>
      <c r="B1713" t="str">
        <f t="shared" si="52"/>
        <v>min03-P26</v>
      </c>
      <c r="C1713" t="str">
        <f t="shared" si="53"/>
        <v>min03-P26-R7_UTPRESENTE TEXTIL 2024</v>
      </c>
      <c r="D1713" s="27" t="s">
        <v>3645</v>
      </c>
      <c r="E1713" t="s">
        <v>4193</v>
      </c>
      <c r="F1713" t="s">
        <v>190</v>
      </c>
      <c r="G1713" s="58">
        <v>49833.45</v>
      </c>
      <c r="H1713" s="114">
        <v>1</v>
      </c>
      <c r="I1713">
        <v>10001</v>
      </c>
      <c r="J1713">
        <v>999999</v>
      </c>
      <c r="K1713" t="s">
        <v>3117</v>
      </c>
      <c r="L1713" t="s">
        <v>3112</v>
      </c>
      <c r="M1713" t="s">
        <v>4253</v>
      </c>
    </row>
    <row r="1714" spans="1:13">
      <c r="A1714" t="s">
        <v>5995</v>
      </c>
      <c r="B1714" t="str">
        <f t="shared" si="52"/>
        <v>min03-P26</v>
      </c>
      <c r="C1714" t="str">
        <f t="shared" si="53"/>
        <v>min03-P26-R7_BOSTONIA SAS</v>
      </c>
      <c r="D1714" s="27" t="s">
        <v>3645</v>
      </c>
      <c r="E1714" t="s">
        <v>3093</v>
      </c>
      <c r="F1714" t="s">
        <v>190</v>
      </c>
      <c r="G1714" s="58">
        <v>40405.5</v>
      </c>
      <c r="H1714" s="114">
        <v>1</v>
      </c>
      <c r="I1714">
        <v>1</v>
      </c>
      <c r="J1714">
        <v>3000</v>
      </c>
      <c r="K1714" t="s">
        <v>3117</v>
      </c>
      <c r="L1714" t="s">
        <v>3112</v>
      </c>
      <c r="M1714" t="s">
        <v>4253</v>
      </c>
    </row>
    <row r="1715" spans="1:13">
      <c r="A1715" t="s">
        <v>5996</v>
      </c>
      <c r="B1715" t="str">
        <f t="shared" si="52"/>
        <v>min03-P26</v>
      </c>
      <c r="C1715" t="str">
        <f t="shared" si="53"/>
        <v>min03-P26-R7_BOSTONIA SAS</v>
      </c>
      <c r="D1715" s="27" t="s">
        <v>3645</v>
      </c>
      <c r="E1715" t="s">
        <v>3093</v>
      </c>
      <c r="F1715" t="s">
        <v>190</v>
      </c>
      <c r="G1715" s="58">
        <v>39193.334999999999</v>
      </c>
      <c r="H1715" s="114">
        <v>1</v>
      </c>
      <c r="I1715">
        <v>3001</v>
      </c>
      <c r="J1715">
        <v>10000</v>
      </c>
      <c r="K1715" t="s">
        <v>3117</v>
      </c>
      <c r="L1715" t="s">
        <v>3112</v>
      </c>
      <c r="M1715" t="s">
        <v>4253</v>
      </c>
    </row>
    <row r="1716" spans="1:13">
      <c r="A1716" t="s">
        <v>5997</v>
      </c>
      <c r="B1716" t="str">
        <f t="shared" si="52"/>
        <v>min03-P26</v>
      </c>
      <c r="C1716" t="str">
        <f t="shared" si="53"/>
        <v>min03-P26-R7_BOSTONIA SAS</v>
      </c>
      <c r="D1716" s="27" t="s">
        <v>3645</v>
      </c>
      <c r="E1716" t="s">
        <v>3093</v>
      </c>
      <c r="F1716" t="s">
        <v>190</v>
      </c>
      <c r="G1716" s="58">
        <v>38017.534950000001</v>
      </c>
      <c r="H1716" s="114">
        <v>1</v>
      </c>
      <c r="I1716">
        <v>10001</v>
      </c>
      <c r="J1716">
        <v>999999</v>
      </c>
      <c r="K1716" t="s">
        <v>3117</v>
      </c>
      <c r="L1716" t="s">
        <v>3112</v>
      </c>
      <c r="M1716" t="s">
        <v>4253</v>
      </c>
    </row>
    <row r="1717" spans="1:13">
      <c r="A1717" t="s">
        <v>5998</v>
      </c>
      <c r="B1717" t="str">
        <f t="shared" si="52"/>
        <v>min03-P26</v>
      </c>
      <c r="C1717" t="str">
        <f t="shared" si="53"/>
        <v>min03-P26-R7_UT SOLUCIONES ANC</v>
      </c>
      <c r="D1717" s="27" t="s">
        <v>3645</v>
      </c>
      <c r="E1717" t="s">
        <v>3091</v>
      </c>
      <c r="F1717" t="s">
        <v>190</v>
      </c>
      <c r="G1717" s="58">
        <v>60608.25</v>
      </c>
      <c r="H1717" s="114">
        <v>1</v>
      </c>
      <c r="I1717">
        <v>1</v>
      </c>
      <c r="J1717">
        <v>3000</v>
      </c>
      <c r="K1717" t="s">
        <v>3117</v>
      </c>
      <c r="L1717" t="s">
        <v>3112</v>
      </c>
      <c r="M1717" t="s">
        <v>4253</v>
      </c>
    </row>
    <row r="1718" spans="1:13">
      <c r="A1718" t="s">
        <v>5999</v>
      </c>
      <c r="B1718" t="str">
        <f t="shared" si="52"/>
        <v>min03-P26</v>
      </c>
      <c r="C1718" t="str">
        <f t="shared" si="53"/>
        <v>min03-P26-R7_UT SOLUCIONES ANC</v>
      </c>
      <c r="D1718" s="27" t="s">
        <v>3645</v>
      </c>
      <c r="E1718" t="s">
        <v>3091</v>
      </c>
      <c r="F1718" t="s">
        <v>190</v>
      </c>
      <c r="G1718" s="58">
        <v>59261.4</v>
      </c>
      <c r="H1718" s="114">
        <v>1</v>
      </c>
      <c r="I1718">
        <v>3001</v>
      </c>
      <c r="J1718">
        <v>10000</v>
      </c>
      <c r="K1718" t="s">
        <v>3117</v>
      </c>
      <c r="L1718" t="s">
        <v>3112</v>
      </c>
      <c r="M1718" t="s">
        <v>4253</v>
      </c>
    </row>
    <row r="1719" spans="1:13">
      <c r="A1719" t="s">
        <v>6000</v>
      </c>
      <c r="B1719" t="str">
        <f t="shared" si="52"/>
        <v>min03-P26</v>
      </c>
      <c r="C1719" t="str">
        <f t="shared" si="53"/>
        <v>min03-P26-R7_UT SOLUCIONES ANC</v>
      </c>
      <c r="D1719" s="27" t="s">
        <v>3645</v>
      </c>
      <c r="E1719" t="s">
        <v>3091</v>
      </c>
      <c r="F1719" t="s">
        <v>190</v>
      </c>
      <c r="G1719" s="58">
        <v>57914.55</v>
      </c>
      <c r="H1719" s="114">
        <v>1</v>
      </c>
      <c r="I1719">
        <v>10001</v>
      </c>
      <c r="J1719">
        <v>999999</v>
      </c>
      <c r="K1719" t="s">
        <v>3117</v>
      </c>
      <c r="L1719" t="s">
        <v>3112</v>
      </c>
      <c r="M1719" t="s">
        <v>4253</v>
      </c>
    </row>
    <row r="1720" spans="1:13">
      <c r="A1720" t="s">
        <v>6001</v>
      </c>
      <c r="B1720" t="str">
        <f t="shared" si="52"/>
        <v>min03-P26</v>
      </c>
      <c r="C1720" t="str">
        <f t="shared" si="53"/>
        <v>min03-P26-R7_MILFORT SAS</v>
      </c>
      <c r="D1720" s="27" t="s">
        <v>3645</v>
      </c>
      <c r="E1720" t="s">
        <v>4181</v>
      </c>
      <c r="F1720" t="s">
        <v>190</v>
      </c>
      <c r="G1720" s="58">
        <v>49213.899000000005</v>
      </c>
      <c r="H1720" s="114">
        <v>1</v>
      </c>
      <c r="I1720">
        <v>1</v>
      </c>
      <c r="J1720">
        <v>3000</v>
      </c>
      <c r="K1720" t="s">
        <v>3117</v>
      </c>
      <c r="L1720" t="s">
        <v>3112</v>
      </c>
      <c r="M1720" t="s">
        <v>4253</v>
      </c>
    </row>
    <row r="1721" spans="1:13">
      <c r="A1721" t="s">
        <v>6002</v>
      </c>
      <c r="B1721" t="str">
        <f t="shared" si="52"/>
        <v>min03-P26</v>
      </c>
      <c r="C1721" t="str">
        <f t="shared" si="53"/>
        <v>min03-P26-R7_MILFORT SAS</v>
      </c>
      <c r="D1721" s="27" t="s">
        <v>3645</v>
      </c>
      <c r="E1721" t="s">
        <v>4181</v>
      </c>
      <c r="F1721" t="s">
        <v>190</v>
      </c>
      <c r="G1721" s="58">
        <v>46668.352500000001</v>
      </c>
      <c r="H1721" s="114">
        <v>1</v>
      </c>
      <c r="I1721">
        <v>3001</v>
      </c>
      <c r="J1721">
        <v>10000</v>
      </c>
      <c r="K1721" t="s">
        <v>3117</v>
      </c>
      <c r="L1721" t="s">
        <v>3112</v>
      </c>
      <c r="M1721" t="s">
        <v>4253</v>
      </c>
    </row>
    <row r="1722" spans="1:13">
      <c r="A1722" t="s">
        <v>6003</v>
      </c>
      <c r="B1722" t="str">
        <f t="shared" si="52"/>
        <v>min03-P26</v>
      </c>
      <c r="C1722" t="str">
        <f t="shared" si="53"/>
        <v>min03-P26-R7_MILFORT SAS</v>
      </c>
      <c r="D1722" s="27" t="s">
        <v>3645</v>
      </c>
      <c r="E1722" t="s">
        <v>4181</v>
      </c>
      <c r="F1722" t="s">
        <v>190</v>
      </c>
      <c r="G1722" s="58">
        <v>45254.16</v>
      </c>
      <c r="H1722" s="114">
        <v>1</v>
      </c>
      <c r="I1722">
        <v>10001</v>
      </c>
      <c r="J1722">
        <v>999999</v>
      </c>
      <c r="K1722" t="s">
        <v>3117</v>
      </c>
      <c r="L1722" t="s">
        <v>3112</v>
      </c>
      <c r="M1722" t="s">
        <v>4253</v>
      </c>
    </row>
    <row r="1723" spans="1:13">
      <c r="A1723" t="s">
        <v>6004</v>
      </c>
      <c r="B1723" t="str">
        <f t="shared" si="52"/>
        <v>min03-P26</v>
      </c>
      <c r="C1723" t="str">
        <f t="shared" si="53"/>
        <v>min03-P26-R7_UT ALTEX+</v>
      </c>
      <c r="D1723" s="27" t="s">
        <v>3645</v>
      </c>
      <c r="E1723" t="s">
        <v>3094</v>
      </c>
      <c r="F1723" t="s">
        <v>190</v>
      </c>
      <c r="G1723" s="58">
        <v>37711.800000000003</v>
      </c>
      <c r="H1723" s="114">
        <v>1</v>
      </c>
      <c r="I1723">
        <v>1</v>
      </c>
      <c r="J1723">
        <v>3000</v>
      </c>
      <c r="K1723" t="s">
        <v>3117</v>
      </c>
      <c r="L1723" t="s">
        <v>3112</v>
      </c>
      <c r="M1723" t="s">
        <v>4253</v>
      </c>
    </row>
    <row r="1724" spans="1:13">
      <c r="A1724" t="s">
        <v>6005</v>
      </c>
      <c r="B1724" t="str">
        <f t="shared" si="52"/>
        <v>min03-P26</v>
      </c>
      <c r="C1724" t="str">
        <f t="shared" si="53"/>
        <v>min03-P26-R7_UT ALTEX+</v>
      </c>
      <c r="D1724" s="27" t="s">
        <v>3645</v>
      </c>
      <c r="E1724" t="s">
        <v>3094</v>
      </c>
      <c r="F1724" t="s">
        <v>190</v>
      </c>
      <c r="G1724" s="58">
        <v>37038.375</v>
      </c>
      <c r="H1724" s="114">
        <v>1</v>
      </c>
      <c r="I1724">
        <v>3001</v>
      </c>
      <c r="J1724">
        <v>10000</v>
      </c>
      <c r="K1724" t="s">
        <v>3117</v>
      </c>
      <c r="L1724" t="s">
        <v>3112</v>
      </c>
      <c r="M1724" t="s">
        <v>4253</v>
      </c>
    </row>
    <row r="1725" spans="1:13">
      <c r="A1725" t="s">
        <v>6006</v>
      </c>
      <c r="B1725" t="str">
        <f t="shared" si="52"/>
        <v>min03-P26</v>
      </c>
      <c r="C1725" t="str">
        <f t="shared" si="53"/>
        <v>min03-P26-R7_UT ALTEX+</v>
      </c>
      <c r="D1725" s="27" t="s">
        <v>3645</v>
      </c>
      <c r="E1725" t="s">
        <v>3094</v>
      </c>
      <c r="F1725" t="s">
        <v>190</v>
      </c>
      <c r="G1725" s="58">
        <v>36364.949999999997</v>
      </c>
      <c r="H1725" s="114">
        <v>1</v>
      </c>
      <c r="I1725">
        <v>10001</v>
      </c>
      <c r="J1725">
        <v>999999</v>
      </c>
      <c r="K1725" t="s">
        <v>3117</v>
      </c>
      <c r="L1725" t="s">
        <v>3112</v>
      </c>
      <c r="M1725" t="s">
        <v>4253</v>
      </c>
    </row>
    <row r="1726" spans="1:13">
      <c r="A1726" t="s">
        <v>6007</v>
      </c>
      <c r="B1726" t="str">
        <f t="shared" si="52"/>
        <v>min03-P26</v>
      </c>
      <c r="C1726" t="str">
        <f t="shared" si="53"/>
        <v>min03-P26-R7_MANUFACTURAS CAPITEX SAS</v>
      </c>
      <c r="D1726" s="27" t="s">
        <v>3645</v>
      </c>
      <c r="E1726" t="s">
        <v>4176</v>
      </c>
      <c r="F1726" t="s">
        <v>190</v>
      </c>
      <c r="G1726" s="58">
        <v>36364.949999999997</v>
      </c>
      <c r="H1726" s="114">
        <v>1</v>
      </c>
      <c r="I1726">
        <v>1</v>
      </c>
      <c r="J1726">
        <v>3000</v>
      </c>
      <c r="K1726" t="s">
        <v>3117</v>
      </c>
      <c r="L1726" t="s">
        <v>3112</v>
      </c>
      <c r="M1726" t="s">
        <v>4253</v>
      </c>
    </row>
    <row r="1727" spans="1:13">
      <c r="A1727" t="s">
        <v>6008</v>
      </c>
      <c r="B1727" t="str">
        <f t="shared" si="52"/>
        <v>min03-P26</v>
      </c>
      <c r="C1727" t="str">
        <f t="shared" si="53"/>
        <v>min03-P26-R7_MANUFACTURAS CAPITEX SAS</v>
      </c>
      <c r="D1727" s="27" t="s">
        <v>3645</v>
      </c>
      <c r="E1727" t="s">
        <v>4176</v>
      </c>
      <c r="F1727" t="s">
        <v>190</v>
      </c>
      <c r="G1727" s="58">
        <v>35018.1</v>
      </c>
      <c r="H1727" s="114">
        <v>1</v>
      </c>
      <c r="I1727">
        <v>3001</v>
      </c>
      <c r="J1727">
        <v>10000</v>
      </c>
      <c r="K1727" t="s">
        <v>3117</v>
      </c>
      <c r="L1727" t="s">
        <v>3112</v>
      </c>
      <c r="M1727" t="s">
        <v>4253</v>
      </c>
    </row>
    <row r="1728" spans="1:13">
      <c r="A1728" t="s">
        <v>6009</v>
      </c>
      <c r="B1728" t="str">
        <f t="shared" si="52"/>
        <v>min03-P26</v>
      </c>
      <c r="C1728" t="str">
        <f t="shared" si="53"/>
        <v>min03-P26-R7_MANUFACTURAS CAPITEX SAS</v>
      </c>
      <c r="D1728" s="27" t="s">
        <v>3645</v>
      </c>
      <c r="E1728" t="s">
        <v>4176</v>
      </c>
      <c r="F1728" t="s">
        <v>190</v>
      </c>
      <c r="G1728" s="58">
        <v>33671.25</v>
      </c>
      <c r="H1728" s="114">
        <v>1</v>
      </c>
      <c r="I1728">
        <v>10001</v>
      </c>
      <c r="J1728">
        <v>999999</v>
      </c>
      <c r="K1728" t="s">
        <v>3117</v>
      </c>
      <c r="L1728" t="s">
        <v>3112</v>
      </c>
      <c r="M1728" t="s">
        <v>4253</v>
      </c>
    </row>
    <row r="1729" spans="1:14">
      <c r="A1729" t="s">
        <v>6010</v>
      </c>
      <c r="B1729" t="str">
        <f t="shared" si="52"/>
        <v>min03-P26</v>
      </c>
      <c r="C1729" t="str">
        <f t="shared" si="53"/>
        <v>min03-P26-R7_INDUSTRIAS SALGARI S.A.S</v>
      </c>
      <c r="D1729" s="27" t="s">
        <v>3645</v>
      </c>
      <c r="E1729" t="s">
        <v>3098</v>
      </c>
      <c r="F1729" t="s">
        <v>190</v>
      </c>
      <c r="G1729" s="58">
        <v>40405.5</v>
      </c>
      <c r="H1729" s="114">
        <v>1</v>
      </c>
      <c r="I1729">
        <v>1</v>
      </c>
      <c r="J1729">
        <v>3000</v>
      </c>
      <c r="K1729" t="s">
        <v>3117</v>
      </c>
      <c r="L1729" t="s">
        <v>3112</v>
      </c>
      <c r="M1729" t="s">
        <v>4253</v>
      </c>
    </row>
    <row r="1730" spans="1:14">
      <c r="A1730" t="s">
        <v>6011</v>
      </c>
      <c r="B1730" t="str">
        <f t="shared" si="52"/>
        <v>min03-P26</v>
      </c>
      <c r="C1730" t="str">
        <f t="shared" si="53"/>
        <v>min03-P26-R7_INDUSTRIAS SALGARI S.A.S</v>
      </c>
      <c r="D1730" s="27" t="s">
        <v>3645</v>
      </c>
      <c r="E1730" t="s">
        <v>3098</v>
      </c>
      <c r="F1730" t="s">
        <v>190</v>
      </c>
      <c r="G1730" s="58">
        <v>39732.074999999997</v>
      </c>
      <c r="H1730" s="114">
        <v>1</v>
      </c>
      <c r="I1730">
        <v>3001</v>
      </c>
      <c r="J1730">
        <v>10000</v>
      </c>
      <c r="K1730" t="s">
        <v>3117</v>
      </c>
      <c r="L1730" t="s">
        <v>3112</v>
      </c>
      <c r="M1730" t="s">
        <v>4253</v>
      </c>
    </row>
    <row r="1731" spans="1:14">
      <c r="A1731" t="s">
        <v>6012</v>
      </c>
      <c r="B1731" t="str">
        <f t="shared" ref="B1731:B1794" si="54">+LEFT(D1731,LEN(D1731)-3)</f>
        <v>min03-P26</v>
      </c>
      <c r="C1731" t="str">
        <f t="shared" ref="C1731:C1794" si="55">+D1731&amp;"_"&amp;E1731</f>
        <v>min03-P26-R7_INDUSTRIAS SALGARI S.A.S</v>
      </c>
      <c r="D1731" s="27" t="s">
        <v>3645</v>
      </c>
      <c r="E1731" t="s">
        <v>3098</v>
      </c>
      <c r="F1731" t="s">
        <v>190</v>
      </c>
      <c r="G1731" s="58">
        <v>39058.65</v>
      </c>
      <c r="H1731" s="114">
        <v>1</v>
      </c>
      <c r="I1731">
        <v>10001</v>
      </c>
      <c r="J1731">
        <v>999999</v>
      </c>
      <c r="K1731" t="s">
        <v>3117</v>
      </c>
      <c r="L1731" t="s">
        <v>3112</v>
      </c>
      <c r="M1731" t="s">
        <v>4253</v>
      </c>
    </row>
    <row r="1732" spans="1:14">
      <c r="A1732" t="s">
        <v>6013</v>
      </c>
      <c r="B1732" t="str">
        <f t="shared" si="54"/>
        <v>min03-P26</v>
      </c>
      <c r="C1732" t="str">
        <f t="shared" si="55"/>
        <v>min03-P26-R7_UT DOTEC</v>
      </c>
      <c r="D1732" s="27" t="s">
        <v>3645</v>
      </c>
      <c r="E1732" t="s">
        <v>4199</v>
      </c>
      <c r="F1732" t="s">
        <v>190</v>
      </c>
      <c r="G1732" s="58">
        <v>23569.875</v>
      </c>
      <c r="H1732" s="114">
        <v>0</v>
      </c>
      <c r="I1732">
        <v>1</v>
      </c>
      <c r="J1732">
        <v>3000</v>
      </c>
      <c r="K1732" t="s">
        <v>3117</v>
      </c>
      <c r="L1732" t="s">
        <v>3112</v>
      </c>
      <c r="M1732" t="s">
        <v>4253</v>
      </c>
      <c r="N1732" t="s">
        <v>8685</v>
      </c>
    </row>
    <row r="1733" spans="1:14">
      <c r="A1733" t="s">
        <v>6014</v>
      </c>
      <c r="B1733" t="str">
        <f t="shared" si="54"/>
        <v>min03-P26</v>
      </c>
      <c r="C1733" t="str">
        <f t="shared" si="55"/>
        <v>min03-P26-R7_UT DOTEC</v>
      </c>
      <c r="D1733" s="27" t="s">
        <v>3645</v>
      </c>
      <c r="E1733" t="s">
        <v>4199</v>
      </c>
      <c r="F1733" t="s">
        <v>190</v>
      </c>
      <c r="G1733" s="58">
        <v>22761.764999999999</v>
      </c>
      <c r="H1733" s="114">
        <v>0</v>
      </c>
      <c r="I1733">
        <v>3001</v>
      </c>
      <c r="J1733">
        <v>10000</v>
      </c>
      <c r="K1733" t="s">
        <v>3117</v>
      </c>
      <c r="L1733" t="s">
        <v>3112</v>
      </c>
      <c r="M1733" t="s">
        <v>4253</v>
      </c>
      <c r="N1733" t="s">
        <v>8685</v>
      </c>
    </row>
    <row r="1734" spans="1:14">
      <c r="A1734" t="s">
        <v>6015</v>
      </c>
      <c r="B1734" t="str">
        <f t="shared" si="54"/>
        <v>min03-P26</v>
      </c>
      <c r="C1734" t="str">
        <f t="shared" si="55"/>
        <v>min03-P26-R7_UT DOTEC</v>
      </c>
      <c r="D1734" s="27" t="s">
        <v>3645</v>
      </c>
      <c r="E1734" t="s">
        <v>4199</v>
      </c>
      <c r="F1734" t="s">
        <v>190</v>
      </c>
      <c r="G1734" s="58">
        <v>22223.025000000001</v>
      </c>
      <c r="H1734" s="114">
        <v>0</v>
      </c>
      <c r="I1734">
        <v>10001</v>
      </c>
      <c r="J1734">
        <v>999999</v>
      </c>
      <c r="K1734" t="s">
        <v>3117</v>
      </c>
      <c r="L1734" t="s">
        <v>3112</v>
      </c>
      <c r="M1734" t="s">
        <v>4253</v>
      </c>
      <c r="N1734" t="s">
        <v>8685</v>
      </c>
    </row>
    <row r="1735" spans="1:14">
      <c r="A1735" t="s">
        <v>6016</v>
      </c>
      <c r="B1735" t="str">
        <f t="shared" si="54"/>
        <v>min03-P26</v>
      </c>
      <c r="C1735" t="str">
        <f t="shared" si="55"/>
        <v>min03-P26-R7_INVERSIONES SARHEM DE COLOMBIA S.A.S.</v>
      </c>
      <c r="D1735" s="27" t="s">
        <v>3645</v>
      </c>
      <c r="E1735" t="s">
        <v>4168</v>
      </c>
      <c r="F1735" t="s">
        <v>190</v>
      </c>
      <c r="G1735" s="58">
        <v>317856.59999999998</v>
      </c>
      <c r="H1735" s="114">
        <v>1</v>
      </c>
      <c r="I1735">
        <v>1</v>
      </c>
      <c r="J1735">
        <v>3000</v>
      </c>
      <c r="K1735" t="s">
        <v>3117</v>
      </c>
      <c r="L1735" t="s">
        <v>3112</v>
      </c>
      <c r="M1735" t="s">
        <v>4253</v>
      </c>
    </row>
    <row r="1736" spans="1:14">
      <c r="A1736" t="s">
        <v>6017</v>
      </c>
      <c r="B1736" t="str">
        <f t="shared" si="54"/>
        <v>min03-P26</v>
      </c>
      <c r="C1736" t="str">
        <f t="shared" si="55"/>
        <v>min03-P26-R7_INVERSIONES SARHEM DE COLOMBIA S.A.S.</v>
      </c>
      <c r="D1736" s="27" t="s">
        <v>3645</v>
      </c>
      <c r="E1736" t="s">
        <v>4168</v>
      </c>
      <c r="F1736" t="s">
        <v>190</v>
      </c>
      <c r="G1736" s="58">
        <v>315162.90000000002</v>
      </c>
      <c r="H1736" s="114">
        <v>1</v>
      </c>
      <c r="I1736">
        <v>3001</v>
      </c>
      <c r="J1736">
        <v>10000</v>
      </c>
      <c r="K1736" t="s">
        <v>3117</v>
      </c>
      <c r="L1736" t="s">
        <v>3112</v>
      </c>
      <c r="M1736" t="s">
        <v>4253</v>
      </c>
    </row>
    <row r="1737" spans="1:14">
      <c r="A1737" t="s">
        <v>6018</v>
      </c>
      <c r="B1737" t="str">
        <f t="shared" si="54"/>
        <v>min03-P26</v>
      </c>
      <c r="C1737" t="str">
        <f t="shared" si="55"/>
        <v>min03-P26-R7_INVERSIONES SARHEM DE COLOMBIA S.A.S.</v>
      </c>
      <c r="D1737" s="27" t="s">
        <v>3645</v>
      </c>
      <c r="E1737" t="s">
        <v>4168</v>
      </c>
      <c r="F1737" t="s">
        <v>190</v>
      </c>
      <c r="G1737" s="58">
        <v>312469.2</v>
      </c>
      <c r="H1737" s="114">
        <v>1</v>
      </c>
      <c r="I1737">
        <v>10001</v>
      </c>
      <c r="J1737">
        <v>999999</v>
      </c>
      <c r="K1737" t="s">
        <v>3117</v>
      </c>
      <c r="L1737" t="s">
        <v>3112</v>
      </c>
      <c r="M1737" t="s">
        <v>4253</v>
      </c>
    </row>
    <row r="1738" spans="1:14">
      <c r="A1738" t="s">
        <v>6019</v>
      </c>
      <c r="B1738" t="str">
        <f t="shared" si="54"/>
        <v>min03-P26</v>
      </c>
      <c r="C1738" t="str">
        <f t="shared" si="55"/>
        <v>min03-P26-R7_CONSORCIO ACUERDO MARCO MTH – II</v>
      </c>
      <c r="D1738" s="27" t="s">
        <v>3645</v>
      </c>
      <c r="E1738" t="s">
        <v>4197</v>
      </c>
      <c r="F1738" t="s">
        <v>190</v>
      </c>
      <c r="G1738" s="58">
        <v>47139.75</v>
      </c>
      <c r="H1738" s="114">
        <v>1</v>
      </c>
      <c r="I1738">
        <v>1</v>
      </c>
      <c r="J1738">
        <v>3000</v>
      </c>
      <c r="K1738" t="s">
        <v>3117</v>
      </c>
      <c r="L1738" t="s">
        <v>3112</v>
      </c>
      <c r="M1738" t="s">
        <v>4253</v>
      </c>
    </row>
    <row r="1739" spans="1:14">
      <c r="A1739" t="s">
        <v>6020</v>
      </c>
      <c r="B1739" t="str">
        <f t="shared" si="54"/>
        <v>min03-P26</v>
      </c>
      <c r="C1739" t="str">
        <f t="shared" si="55"/>
        <v>min03-P26-R7_CONSORCIO ACUERDO MARCO MTH – II</v>
      </c>
      <c r="D1739" s="27" t="s">
        <v>3645</v>
      </c>
      <c r="E1739" t="s">
        <v>4197</v>
      </c>
      <c r="F1739" t="s">
        <v>190</v>
      </c>
      <c r="G1739" s="58">
        <v>44446.05</v>
      </c>
      <c r="H1739" s="114">
        <v>1</v>
      </c>
      <c r="I1739">
        <v>3001</v>
      </c>
      <c r="J1739">
        <v>10000</v>
      </c>
      <c r="K1739" t="s">
        <v>3117</v>
      </c>
      <c r="L1739" t="s">
        <v>3112</v>
      </c>
      <c r="M1739" t="s">
        <v>4253</v>
      </c>
    </row>
    <row r="1740" spans="1:14">
      <c r="A1740" t="s">
        <v>6021</v>
      </c>
      <c r="B1740" t="str">
        <f t="shared" si="54"/>
        <v>min03-P26</v>
      </c>
      <c r="C1740" t="str">
        <f t="shared" si="55"/>
        <v>min03-P26-R7_CONSORCIO ACUERDO MARCO MTH – II</v>
      </c>
      <c r="D1740" s="27" t="s">
        <v>3645</v>
      </c>
      <c r="E1740" t="s">
        <v>4197</v>
      </c>
      <c r="F1740" t="s">
        <v>190</v>
      </c>
      <c r="G1740" s="58">
        <v>40405.5</v>
      </c>
      <c r="H1740" s="114">
        <v>1</v>
      </c>
      <c r="I1740">
        <v>10001</v>
      </c>
      <c r="J1740">
        <v>999999</v>
      </c>
      <c r="K1740" t="s">
        <v>3117</v>
      </c>
      <c r="L1740" t="s">
        <v>3112</v>
      </c>
      <c r="M1740" t="s">
        <v>4253</v>
      </c>
    </row>
    <row r="1741" spans="1:14">
      <c r="A1741" t="s">
        <v>6022</v>
      </c>
      <c r="B1741" t="str">
        <f t="shared" si="54"/>
        <v>min03-P27</v>
      </c>
      <c r="C1741" t="str">
        <f t="shared" si="55"/>
        <v>min03-P27-R1_UT FACOCREAR 2024</v>
      </c>
      <c r="D1741" s="27" t="s">
        <v>3646</v>
      </c>
      <c r="E1741" t="s">
        <v>3092</v>
      </c>
      <c r="F1741" t="s">
        <v>190</v>
      </c>
      <c r="G1741" s="58">
        <v>93175.083000000013</v>
      </c>
      <c r="H1741" s="114">
        <v>1</v>
      </c>
      <c r="I1741">
        <v>1</v>
      </c>
      <c r="J1741">
        <v>3000</v>
      </c>
      <c r="K1741" t="s">
        <v>3117</v>
      </c>
      <c r="L1741" t="s">
        <v>3108</v>
      </c>
      <c r="M1741" t="s">
        <v>4254</v>
      </c>
    </row>
    <row r="1742" spans="1:14">
      <c r="A1742" t="s">
        <v>6023</v>
      </c>
      <c r="B1742" t="str">
        <f t="shared" si="54"/>
        <v>min03-P27</v>
      </c>
      <c r="C1742" t="str">
        <f t="shared" si="55"/>
        <v>min03-P27-R1_UT FACOCREAR 2024</v>
      </c>
      <c r="D1742" s="27" t="s">
        <v>3646</v>
      </c>
      <c r="E1742" t="s">
        <v>3092</v>
      </c>
      <c r="F1742" t="s">
        <v>190</v>
      </c>
      <c r="G1742" s="58">
        <v>90373.635000000009</v>
      </c>
      <c r="H1742" s="114">
        <v>1</v>
      </c>
      <c r="I1742">
        <v>3001</v>
      </c>
      <c r="J1742">
        <v>10000</v>
      </c>
      <c r="K1742" t="s">
        <v>3117</v>
      </c>
      <c r="L1742" t="s">
        <v>3108</v>
      </c>
      <c r="M1742" t="s">
        <v>4254</v>
      </c>
    </row>
    <row r="1743" spans="1:14">
      <c r="A1743" t="s">
        <v>6024</v>
      </c>
      <c r="B1743" t="str">
        <f t="shared" si="54"/>
        <v>min03-P27</v>
      </c>
      <c r="C1743" t="str">
        <f t="shared" si="55"/>
        <v>min03-P27-R1_UT FACOCREAR 2024</v>
      </c>
      <c r="D1743" s="27" t="s">
        <v>3646</v>
      </c>
      <c r="E1743" t="s">
        <v>3092</v>
      </c>
      <c r="F1743" t="s">
        <v>190</v>
      </c>
      <c r="G1743" s="58">
        <v>87666.46650000001</v>
      </c>
      <c r="H1743" s="114">
        <v>1</v>
      </c>
      <c r="I1743">
        <v>10001</v>
      </c>
      <c r="J1743">
        <v>999999</v>
      </c>
      <c r="K1743" t="s">
        <v>3117</v>
      </c>
      <c r="L1743" t="s">
        <v>3108</v>
      </c>
      <c r="M1743" t="s">
        <v>4254</v>
      </c>
    </row>
    <row r="1744" spans="1:14">
      <c r="A1744" t="s">
        <v>6025</v>
      </c>
      <c r="B1744" t="str">
        <f t="shared" si="54"/>
        <v>min03-P27</v>
      </c>
      <c r="C1744" t="str">
        <f t="shared" si="55"/>
        <v>min03-P27-R1_UT MARSAM INTE RAMERICANA</v>
      </c>
      <c r="D1744" s="27" t="s">
        <v>3646</v>
      </c>
      <c r="E1744" t="s">
        <v>4160</v>
      </c>
      <c r="F1744" t="s">
        <v>190</v>
      </c>
      <c r="G1744" s="58">
        <v>96973.2</v>
      </c>
      <c r="H1744" s="114">
        <v>1</v>
      </c>
      <c r="I1744">
        <v>1</v>
      </c>
      <c r="J1744">
        <v>3000</v>
      </c>
      <c r="K1744" t="s">
        <v>3117</v>
      </c>
      <c r="L1744" t="s">
        <v>3108</v>
      </c>
      <c r="M1744" t="s">
        <v>4254</v>
      </c>
    </row>
    <row r="1745" spans="1:13">
      <c r="A1745" t="s">
        <v>6026</v>
      </c>
      <c r="B1745" t="str">
        <f t="shared" si="54"/>
        <v>min03-P27</v>
      </c>
      <c r="C1745" t="str">
        <f t="shared" si="55"/>
        <v>min03-P27-R1_UT MARSAM INTE RAMERICANA</v>
      </c>
      <c r="D1745" s="27" t="s">
        <v>3646</v>
      </c>
      <c r="E1745" t="s">
        <v>4160</v>
      </c>
      <c r="F1745" t="s">
        <v>190</v>
      </c>
      <c r="G1745" s="58">
        <v>96003.468000000008</v>
      </c>
      <c r="H1745" s="114">
        <v>1</v>
      </c>
      <c r="I1745">
        <v>3001</v>
      </c>
      <c r="J1745">
        <v>10000</v>
      </c>
      <c r="K1745" t="s">
        <v>3117</v>
      </c>
      <c r="L1745" t="s">
        <v>3108</v>
      </c>
      <c r="M1745" t="s">
        <v>4254</v>
      </c>
    </row>
    <row r="1746" spans="1:13">
      <c r="A1746" t="s">
        <v>6027</v>
      </c>
      <c r="B1746" t="str">
        <f t="shared" si="54"/>
        <v>min03-P27</v>
      </c>
      <c r="C1746" t="str">
        <f t="shared" si="55"/>
        <v>min03-P27-R1_UT MARSAM INTE RAMERICANA</v>
      </c>
      <c r="D1746" s="27" t="s">
        <v>3646</v>
      </c>
      <c r="E1746" t="s">
        <v>4160</v>
      </c>
      <c r="F1746" t="s">
        <v>190</v>
      </c>
      <c r="G1746" s="58">
        <v>95033.736000000004</v>
      </c>
      <c r="H1746" s="114">
        <v>1</v>
      </c>
      <c r="I1746">
        <v>10001</v>
      </c>
      <c r="J1746">
        <v>999999</v>
      </c>
      <c r="K1746" t="s">
        <v>3117</v>
      </c>
      <c r="L1746" t="s">
        <v>3108</v>
      </c>
      <c r="M1746" t="s">
        <v>4254</v>
      </c>
    </row>
    <row r="1747" spans="1:13">
      <c r="A1747" t="s">
        <v>6028</v>
      </c>
      <c r="B1747" t="str">
        <f t="shared" si="54"/>
        <v>min03-P27</v>
      </c>
      <c r="C1747" t="str">
        <f t="shared" si="55"/>
        <v>min03-P27-R3_UT FACOCREAR 2024</v>
      </c>
      <c r="D1747" s="27" t="s">
        <v>3647</v>
      </c>
      <c r="E1747" t="s">
        <v>3092</v>
      </c>
      <c r="F1747" t="s">
        <v>190</v>
      </c>
      <c r="G1747" s="58">
        <v>93175.083000000013</v>
      </c>
      <c r="H1747" s="114">
        <v>1</v>
      </c>
      <c r="I1747">
        <v>1</v>
      </c>
      <c r="J1747">
        <v>3000</v>
      </c>
      <c r="K1747" t="s">
        <v>3117</v>
      </c>
      <c r="L1747" t="s">
        <v>3109</v>
      </c>
      <c r="M1747" t="s">
        <v>4254</v>
      </c>
    </row>
    <row r="1748" spans="1:13">
      <c r="A1748" t="s">
        <v>6029</v>
      </c>
      <c r="B1748" t="str">
        <f t="shared" si="54"/>
        <v>min03-P27</v>
      </c>
      <c r="C1748" t="str">
        <f t="shared" si="55"/>
        <v>min03-P27-R3_UT FACOCREAR 2024</v>
      </c>
      <c r="D1748" s="27" t="s">
        <v>3647</v>
      </c>
      <c r="E1748" t="s">
        <v>3092</v>
      </c>
      <c r="F1748" t="s">
        <v>190</v>
      </c>
      <c r="G1748" s="58">
        <v>90373.635000000009</v>
      </c>
      <c r="H1748" s="114">
        <v>1</v>
      </c>
      <c r="I1748">
        <v>3001</v>
      </c>
      <c r="J1748">
        <v>10000</v>
      </c>
      <c r="K1748" t="s">
        <v>3117</v>
      </c>
      <c r="L1748" t="s">
        <v>3109</v>
      </c>
      <c r="M1748" t="s">
        <v>4254</v>
      </c>
    </row>
    <row r="1749" spans="1:13">
      <c r="A1749" t="s">
        <v>6030</v>
      </c>
      <c r="B1749" t="str">
        <f t="shared" si="54"/>
        <v>min03-P27</v>
      </c>
      <c r="C1749" t="str">
        <f t="shared" si="55"/>
        <v>min03-P27-R3_UT FACOCREAR 2024</v>
      </c>
      <c r="D1749" s="27" t="s">
        <v>3647</v>
      </c>
      <c r="E1749" t="s">
        <v>3092</v>
      </c>
      <c r="F1749" t="s">
        <v>190</v>
      </c>
      <c r="G1749" s="58">
        <v>87666.46650000001</v>
      </c>
      <c r="H1749" s="114">
        <v>1</v>
      </c>
      <c r="I1749">
        <v>10001</v>
      </c>
      <c r="J1749">
        <v>999999</v>
      </c>
      <c r="K1749" t="s">
        <v>3117</v>
      </c>
      <c r="L1749" t="s">
        <v>3109</v>
      </c>
      <c r="M1749" t="s">
        <v>4254</v>
      </c>
    </row>
    <row r="1750" spans="1:13">
      <c r="A1750" t="s">
        <v>6031</v>
      </c>
      <c r="B1750" t="str">
        <f t="shared" si="54"/>
        <v>min03-P27</v>
      </c>
      <c r="C1750" t="str">
        <f t="shared" si="55"/>
        <v>min03-P27-R3_UT MARSAM INTE RAMERICANA</v>
      </c>
      <c r="D1750" s="27" t="s">
        <v>3647</v>
      </c>
      <c r="E1750" t="s">
        <v>4160</v>
      </c>
      <c r="F1750" t="s">
        <v>190</v>
      </c>
      <c r="G1750" s="58">
        <v>96973.2</v>
      </c>
      <c r="H1750" s="114">
        <v>1</v>
      </c>
      <c r="I1750">
        <v>1</v>
      </c>
      <c r="J1750">
        <v>3000</v>
      </c>
      <c r="K1750" t="s">
        <v>3117</v>
      </c>
      <c r="L1750" t="s">
        <v>3109</v>
      </c>
      <c r="M1750" t="s">
        <v>4254</v>
      </c>
    </row>
    <row r="1751" spans="1:13">
      <c r="A1751" t="s">
        <v>6032</v>
      </c>
      <c r="B1751" t="str">
        <f t="shared" si="54"/>
        <v>min03-P27</v>
      </c>
      <c r="C1751" t="str">
        <f t="shared" si="55"/>
        <v>min03-P27-R3_UT MARSAM INTE RAMERICANA</v>
      </c>
      <c r="D1751" s="27" t="s">
        <v>3647</v>
      </c>
      <c r="E1751" t="s">
        <v>4160</v>
      </c>
      <c r="F1751" t="s">
        <v>190</v>
      </c>
      <c r="G1751" s="58">
        <v>96003.468000000008</v>
      </c>
      <c r="H1751" s="114">
        <v>1</v>
      </c>
      <c r="I1751">
        <v>3001</v>
      </c>
      <c r="J1751">
        <v>10000</v>
      </c>
      <c r="K1751" t="s">
        <v>3117</v>
      </c>
      <c r="L1751" t="s">
        <v>3109</v>
      </c>
      <c r="M1751" t="s">
        <v>4254</v>
      </c>
    </row>
    <row r="1752" spans="1:13">
      <c r="A1752" t="s">
        <v>6033</v>
      </c>
      <c r="B1752" t="str">
        <f t="shared" si="54"/>
        <v>min03-P27</v>
      </c>
      <c r="C1752" t="str">
        <f t="shared" si="55"/>
        <v>min03-P27-R3_UT MARSAM INTE RAMERICANA</v>
      </c>
      <c r="D1752" s="27" t="s">
        <v>3647</v>
      </c>
      <c r="E1752" t="s">
        <v>4160</v>
      </c>
      <c r="F1752" t="s">
        <v>190</v>
      </c>
      <c r="G1752" s="58">
        <v>95033.736000000004</v>
      </c>
      <c r="H1752" s="114">
        <v>1</v>
      </c>
      <c r="I1752">
        <v>10001</v>
      </c>
      <c r="J1752">
        <v>999999</v>
      </c>
      <c r="K1752" t="s">
        <v>3117</v>
      </c>
      <c r="L1752" t="s">
        <v>3109</v>
      </c>
      <c r="M1752" t="s">
        <v>4254</v>
      </c>
    </row>
    <row r="1753" spans="1:13">
      <c r="A1753" t="s">
        <v>6034</v>
      </c>
      <c r="B1753" t="str">
        <f t="shared" si="54"/>
        <v>min03-P27</v>
      </c>
      <c r="C1753" t="str">
        <f t="shared" si="55"/>
        <v>min03-P27-R4_UT FACOCREAR 2024</v>
      </c>
      <c r="D1753" s="27" t="s">
        <v>3648</v>
      </c>
      <c r="E1753" t="s">
        <v>3092</v>
      </c>
      <c r="F1753" t="s">
        <v>190</v>
      </c>
      <c r="G1753" s="58">
        <v>93175.083000000013</v>
      </c>
      <c r="H1753" s="114">
        <v>1</v>
      </c>
      <c r="I1753">
        <v>1</v>
      </c>
      <c r="J1753">
        <v>3000</v>
      </c>
      <c r="K1753" t="s">
        <v>3117</v>
      </c>
      <c r="L1753" t="s">
        <v>3113</v>
      </c>
      <c r="M1753" t="s">
        <v>4254</v>
      </c>
    </row>
    <row r="1754" spans="1:13">
      <c r="A1754" t="s">
        <v>6035</v>
      </c>
      <c r="B1754" t="str">
        <f t="shared" si="54"/>
        <v>min03-P27</v>
      </c>
      <c r="C1754" t="str">
        <f t="shared" si="55"/>
        <v>min03-P27-R4_UT FACOCREAR 2024</v>
      </c>
      <c r="D1754" s="27" t="s">
        <v>3648</v>
      </c>
      <c r="E1754" t="s">
        <v>3092</v>
      </c>
      <c r="F1754" t="s">
        <v>190</v>
      </c>
      <c r="G1754" s="58">
        <v>90373.635000000009</v>
      </c>
      <c r="H1754" s="114">
        <v>1</v>
      </c>
      <c r="I1754">
        <v>3001</v>
      </c>
      <c r="J1754">
        <v>10000</v>
      </c>
      <c r="K1754" t="s">
        <v>3117</v>
      </c>
      <c r="L1754" t="s">
        <v>3113</v>
      </c>
      <c r="M1754" t="s">
        <v>4254</v>
      </c>
    </row>
    <row r="1755" spans="1:13">
      <c r="A1755" t="s">
        <v>6036</v>
      </c>
      <c r="B1755" t="str">
        <f t="shared" si="54"/>
        <v>min03-P27</v>
      </c>
      <c r="C1755" t="str">
        <f t="shared" si="55"/>
        <v>min03-P27-R4_UT FACOCREAR 2024</v>
      </c>
      <c r="D1755" s="27" t="s">
        <v>3648</v>
      </c>
      <c r="E1755" t="s">
        <v>3092</v>
      </c>
      <c r="F1755" t="s">
        <v>190</v>
      </c>
      <c r="G1755" s="58">
        <v>87666.46650000001</v>
      </c>
      <c r="H1755" s="114">
        <v>1</v>
      </c>
      <c r="I1755">
        <v>10001</v>
      </c>
      <c r="J1755">
        <v>999999</v>
      </c>
      <c r="K1755" t="s">
        <v>3117</v>
      </c>
      <c r="L1755" t="s">
        <v>3113</v>
      </c>
      <c r="M1755" t="s">
        <v>4254</v>
      </c>
    </row>
    <row r="1756" spans="1:13">
      <c r="A1756" t="s">
        <v>6037</v>
      </c>
      <c r="B1756" t="str">
        <f t="shared" si="54"/>
        <v>min03-P27</v>
      </c>
      <c r="C1756" t="str">
        <f t="shared" si="55"/>
        <v>min03-P27-R4_UT MARSAM INTE RAMERICANA</v>
      </c>
      <c r="D1756" s="27" t="s">
        <v>3648</v>
      </c>
      <c r="E1756" t="s">
        <v>4160</v>
      </c>
      <c r="F1756" t="s">
        <v>190</v>
      </c>
      <c r="G1756" s="58">
        <v>106670.52</v>
      </c>
      <c r="H1756" s="114">
        <v>1</v>
      </c>
      <c r="I1756">
        <v>1</v>
      </c>
      <c r="J1756">
        <v>3000</v>
      </c>
      <c r="K1756" t="s">
        <v>3117</v>
      </c>
      <c r="L1756" t="s">
        <v>3113</v>
      </c>
      <c r="M1756" t="s">
        <v>4254</v>
      </c>
    </row>
    <row r="1757" spans="1:13">
      <c r="A1757" t="s">
        <v>6038</v>
      </c>
      <c r="B1757" t="str">
        <f t="shared" si="54"/>
        <v>min03-P27</v>
      </c>
      <c r="C1757" t="str">
        <f t="shared" si="55"/>
        <v>min03-P27-R4_UT MARSAM INTE RAMERICANA</v>
      </c>
      <c r="D1757" s="27" t="s">
        <v>3648</v>
      </c>
      <c r="E1757" t="s">
        <v>4160</v>
      </c>
      <c r="F1757" t="s">
        <v>190</v>
      </c>
      <c r="G1757" s="58">
        <v>105603.81479999999</v>
      </c>
      <c r="H1757" s="114">
        <v>1</v>
      </c>
      <c r="I1757">
        <v>3001</v>
      </c>
      <c r="J1757">
        <v>10000</v>
      </c>
      <c r="K1757" t="s">
        <v>3117</v>
      </c>
      <c r="L1757" t="s">
        <v>3113</v>
      </c>
      <c r="M1757" t="s">
        <v>4254</v>
      </c>
    </row>
    <row r="1758" spans="1:13">
      <c r="A1758" t="s">
        <v>6039</v>
      </c>
      <c r="B1758" t="str">
        <f t="shared" si="54"/>
        <v>min03-P27</v>
      </c>
      <c r="C1758" t="str">
        <f t="shared" si="55"/>
        <v>min03-P27-R4_UT MARSAM INTE RAMERICANA</v>
      </c>
      <c r="D1758" s="27" t="s">
        <v>3648</v>
      </c>
      <c r="E1758" t="s">
        <v>4160</v>
      </c>
      <c r="F1758" t="s">
        <v>190</v>
      </c>
      <c r="G1758" s="58">
        <v>104537.10960000001</v>
      </c>
      <c r="H1758" s="114">
        <v>1</v>
      </c>
      <c r="I1758">
        <v>10001</v>
      </c>
      <c r="J1758">
        <v>999999</v>
      </c>
      <c r="K1758" t="s">
        <v>3117</v>
      </c>
      <c r="L1758" t="s">
        <v>3113</v>
      </c>
      <c r="M1758" t="s">
        <v>4254</v>
      </c>
    </row>
    <row r="1759" spans="1:13">
      <c r="A1759" t="s">
        <v>6040</v>
      </c>
      <c r="B1759" t="str">
        <f t="shared" si="54"/>
        <v>min03-P27</v>
      </c>
      <c r="C1759" t="str">
        <f t="shared" si="55"/>
        <v>min03-P27-R5_UT FACOCREAR 2024</v>
      </c>
      <c r="D1759" s="27" t="s">
        <v>3649</v>
      </c>
      <c r="E1759" t="s">
        <v>3092</v>
      </c>
      <c r="F1759" t="s">
        <v>190</v>
      </c>
      <c r="G1759" s="58">
        <v>93175.083000000013</v>
      </c>
      <c r="H1759" s="114">
        <v>1</v>
      </c>
      <c r="I1759">
        <v>1</v>
      </c>
      <c r="J1759">
        <v>3000</v>
      </c>
      <c r="K1759" t="s">
        <v>3117</v>
      </c>
      <c r="L1759" t="s">
        <v>3110</v>
      </c>
      <c r="M1759" t="s">
        <v>4254</v>
      </c>
    </row>
    <row r="1760" spans="1:13">
      <c r="A1760" t="s">
        <v>6041</v>
      </c>
      <c r="B1760" t="str">
        <f t="shared" si="54"/>
        <v>min03-P27</v>
      </c>
      <c r="C1760" t="str">
        <f t="shared" si="55"/>
        <v>min03-P27-R5_UT FACOCREAR 2024</v>
      </c>
      <c r="D1760" s="27" t="s">
        <v>3649</v>
      </c>
      <c r="E1760" t="s">
        <v>3092</v>
      </c>
      <c r="F1760" t="s">
        <v>190</v>
      </c>
      <c r="G1760" s="58">
        <v>90373.635000000009</v>
      </c>
      <c r="H1760" s="114">
        <v>1</v>
      </c>
      <c r="I1760">
        <v>3001</v>
      </c>
      <c r="J1760">
        <v>10000</v>
      </c>
      <c r="K1760" t="s">
        <v>3117</v>
      </c>
      <c r="L1760" t="s">
        <v>3110</v>
      </c>
      <c r="M1760" t="s">
        <v>4254</v>
      </c>
    </row>
    <row r="1761" spans="1:13">
      <c r="A1761" t="s">
        <v>6042</v>
      </c>
      <c r="B1761" t="str">
        <f t="shared" si="54"/>
        <v>min03-P27</v>
      </c>
      <c r="C1761" t="str">
        <f t="shared" si="55"/>
        <v>min03-P27-R5_UT FACOCREAR 2024</v>
      </c>
      <c r="D1761" s="27" t="s">
        <v>3649</v>
      </c>
      <c r="E1761" t="s">
        <v>3092</v>
      </c>
      <c r="F1761" t="s">
        <v>190</v>
      </c>
      <c r="G1761" s="58">
        <v>87666.46650000001</v>
      </c>
      <c r="H1761" s="114">
        <v>1</v>
      </c>
      <c r="I1761">
        <v>10001</v>
      </c>
      <c r="J1761">
        <v>999999</v>
      </c>
      <c r="K1761" t="s">
        <v>3117</v>
      </c>
      <c r="L1761" t="s">
        <v>3110</v>
      </c>
      <c r="M1761" t="s">
        <v>4254</v>
      </c>
    </row>
    <row r="1762" spans="1:13">
      <c r="A1762" t="s">
        <v>6043</v>
      </c>
      <c r="B1762" t="str">
        <f t="shared" si="54"/>
        <v>min03-P27</v>
      </c>
      <c r="C1762" t="str">
        <f t="shared" si="55"/>
        <v>min03-P27-R5_UT MARSAM INTE RAMERICANA</v>
      </c>
      <c r="D1762" s="27" t="s">
        <v>3649</v>
      </c>
      <c r="E1762" t="s">
        <v>4160</v>
      </c>
      <c r="F1762" t="s">
        <v>190</v>
      </c>
      <c r="G1762" s="58">
        <v>96973.2</v>
      </c>
      <c r="H1762" s="114">
        <v>1</v>
      </c>
      <c r="I1762">
        <v>1</v>
      </c>
      <c r="J1762">
        <v>3000</v>
      </c>
      <c r="K1762" t="s">
        <v>3117</v>
      </c>
      <c r="L1762" t="s">
        <v>3110</v>
      </c>
      <c r="M1762" t="s">
        <v>4254</v>
      </c>
    </row>
    <row r="1763" spans="1:13">
      <c r="A1763" t="s">
        <v>6044</v>
      </c>
      <c r="B1763" t="str">
        <f t="shared" si="54"/>
        <v>min03-P27</v>
      </c>
      <c r="C1763" t="str">
        <f t="shared" si="55"/>
        <v>min03-P27-R5_UT MARSAM INTE RAMERICANA</v>
      </c>
      <c r="D1763" s="27" t="s">
        <v>3649</v>
      </c>
      <c r="E1763" t="s">
        <v>4160</v>
      </c>
      <c r="F1763" t="s">
        <v>190</v>
      </c>
      <c r="G1763" s="58">
        <v>96003.468000000008</v>
      </c>
      <c r="H1763" s="114">
        <v>1</v>
      </c>
      <c r="I1763">
        <v>3001</v>
      </c>
      <c r="J1763">
        <v>10000</v>
      </c>
      <c r="K1763" t="s">
        <v>3117</v>
      </c>
      <c r="L1763" t="s">
        <v>3110</v>
      </c>
      <c r="M1763" t="s">
        <v>4254</v>
      </c>
    </row>
    <row r="1764" spans="1:13">
      <c r="A1764" t="s">
        <v>6045</v>
      </c>
      <c r="B1764" t="str">
        <f t="shared" si="54"/>
        <v>min03-P27</v>
      </c>
      <c r="C1764" t="str">
        <f t="shared" si="55"/>
        <v>min03-P27-R5_UT MARSAM INTE RAMERICANA</v>
      </c>
      <c r="D1764" s="27" t="s">
        <v>3649</v>
      </c>
      <c r="E1764" t="s">
        <v>4160</v>
      </c>
      <c r="F1764" t="s">
        <v>190</v>
      </c>
      <c r="G1764" s="58">
        <v>95033.736000000004</v>
      </c>
      <c r="H1764" s="114">
        <v>1</v>
      </c>
      <c r="I1764">
        <v>10001</v>
      </c>
      <c r="J1764">
        <v>999999</v>
      </c>
      <c r="K1764" t="s">
        <v>3117</v>
      </c>
      <c r="L1764" t="s">
        <v>3110</v>
      </c>
      <c r="M1764" t="s">
        <v>4254</v>
      </c>
    </row>
    <row r="1765" spans="1:13">
      <c r="A1765" t="s">
        <v>6046</v>
      </c>
      <c r="B1765" t="str">
        <f t="shared" si="54"/>
        <v>min03-P27</v>
      </c>
      <c r="C1765" t="str">
        <f t="shared" si="55"/>
        <v>min03-P27-R6_CONSORCIO C2-2024</v>
      </c>
      <c r="D1765" s="27" t="s">
        <v>3650</v>
      </c>
      <c r="E1765" t="s">
        <v>4173</v>
      </c>
      <c r="F1765" t="s">
        <v>190</v>
      </c>
      <c r="G1765" s="58">
        <v>65860.964999999997</v>
      </c>
      <c r="H1765" s="114">
        <v>1</v>
      </c>
      <c r="I1765">
        <v>1</v>
      </c>
      <c r="J1765">
        <v>3000</v>
      </c>
      <c r="K1765" t="s">
        <v>3117</v>
      </c>
      <c r="L1765" t="s">
        <v>3111</v>
      </c>
      <c r="M1765" t="s">
        <v>4254</v>
      </c>
    </row>
    <row r="1766" spans="1:13">
      <c r="A1766" t="s">
        <v>6047</v>
      </c>
      <c r="B1766" t="str">
        <f t="shared" si="54"/>
        <v>min03-P27</v>
      </c>
      <c r="C1766" t="str">
        <f t="shared" si="55"/>
        <v>min03-P27-R6_CONSORCIO C2-2024</v>
      </c>
      <c r="D1766" s="27" t="s">
        <v>3650</v>
      </c>
      <c r="E1766" t="s">
        <v>4173</v>
      </c>
      <c r="F1766" t="s">
        <v>190</v>
      </c>
      <c r="G1766" s="58">
        <v>65322.224999999999</v>
      </c>
      <c r="H1766" s="114">
        <v>1</v>
      </c>
      <c r="I1766">
        <v>3001</v>
      </c>
      <c r="J1766">
        <v>10000</v>
      </c>
      <c r="K1766" t="s">
        <v>3117</v>
      </c>
      <c r="L1766" t="s">
        <v>3111</v>
      </c>
      <c r="M1766" t="s">
        <v>4254</v>
      </c>
    </row>
    <row r="1767" spans="1:13">
      <c r="A1767" t="s">
        <v>6048</v>
      </c>
      <c r="B1767" t="str">
        <f t="shared" si="54"/>
        <v>min03-P27</v>
      </c>
      <c r="C1767" t="str">
        <f t="shared" si="55"/>
        <v>min03-P27-R6_CONSORCIO C2-2024</v>
      </c>
      <c r="D1767" s="27" t="s">
        <v>3650</v>
      </c>
      <c r="E1767" t="s">
        <v>4173</v>
      </c>
      <c r="F1767" t="s">
        <v>190</v>
      </c>
      <c r="G1767" s="58">
        <v>64648.800000000003</v>
      </c>
      <c r="H1767" s="114">
        <v>1</v>
      </c>
      <c r="I1767">
        <v>10001</v>
      </c>
      <c r="J1767">
        <v>999999</v>
      </c>
      <c r="K1767" t="s">
        <v>3117</v>
      </c>
      <c r="L1767" t="s">
        <v>3111</v>
      </c>
      <c r="M1767" t="s">
        <v>4254</v>
      </c>
    </row>
    <row r="1768" spans="1:13">
      <c r="A1768" t="s">
        <v>6049</v>
      </c>
      <c r="B1768" t="str">
        <f t="shared" si="54"/>
        <v>min03-P27</v>
      </c>
      <c r="C1768" t="str">
        <f t="shared" si="55"/>
        <v>min03-P27-R6_YUBARTA S.A.S.</v>
      </c>
      <c r="D1768" s="27" t="s">
        <v>3650</v>
      </c>
      <c r="E1768" t="s">
        <v>4162</v>
      </c>
      <c r="F1768" t="s">
        <v>190</v>
      </c>
      <c r="G1768" s="58">
        <v>282838.5</v>
      </c>
      <c r="H1768" s="114">
        <v>1</v>
      </c>
      <c r="I1768">
        <v>1</v>
      </c>
      <c r="J1768">
        <v>3000</v>
      </c>
      <c r="K1768" t="s">
        <v>3117</v>
      </c>
      <c r="L1768" t="s">
        <v>3111</v>
      </c>
      <c r="M1768" t="s">
        <v>4254</v>
      </c>
    </row>
    <row r="1769" spans="1:13">
      <c r="A1769" t="s">
        <v>6050</v>
      </c>
      <c r="B1769" t="str">
        <f t="shared" si="54"/>
        <v>min03-P27</v>
      </c>
      <c r="C1769" t="str">
        <f t="shared" si="55"/>
        <v>min03-P27-R6_YUBARTA S.A.S.</v>
      </c>
      <c r="D1769" s="27" t="s">
        <v>3650</v>
      </c>
      <c r="E1769" t="s">
        <v>4162</v>
      </c>
      <c r="F1769" t="s">
        <v>190</v>
      </c>
      <c r="G1769" s="58">
        <v>277451.09999999998</v>
      </c>
      <c r="H1769" s="114">
        <v>1</v>
      </c>
      <c r="I1769">
        <v>3001</v>
      </c>
      <c r="J1769">
        <v>10000</v>
      </c>
      <c r="K1769" t="s">
        <v>3117</v>
      </c>
      <c r="L1769" t="s">
        <v>3111</v>
      </c>
      <c r="M1769" t="s">
        <v>4254</v>
      </c>
    </row>
    <row r="1770" spans="1:13">
      <c r="A1770" t="s">
        <v>6051</v>
      </c>
      <c r="B1770" t="str">
        <f t="shared" si="54"/>
        <v>min03-P27</v>
      </c>
      <c r="C1770" t="str">
        <f t="shared" si="55"/>
        <v>min03-P27-R6_YUBARTA S.A.S.</v>
      </c>
      <c r="D1770" s="27" t="s">
        <v>3650</v>
      </c>
      <c r="E1770" t="s">
        <v>4162</v>
      </c>
      <c r="F1770" t="s">
        <v>190</v>
      </c>
      <c r="G1770" s="58">
        <v>272063.7</v>
      </c>
      <c r="H1770" s="114">
        <v>1</v>
      </c>
      <c r="I1770">
        <v>10001</v>
      </c>
      <c r="J1770">
        <v>999999</v>
      </c>
      <c r="K1770" t="s">
        <v>3117</v>
      </c>
      <c r="L1770" t="s">
        <v>3111</v>
      </c>
      <c r="M1770" t="s">
        <v>4254</v>
      </c>
    </row>
    <row r="1771" spans="1:13">
      <c r="A1771" t="s">
        <v>6052</v>
      </c>
      <c r="B1771" t="str">
        <f t="shared" si="54"/>
        <v>min03-P27</v>
      </c>
      <c r="C1771" t="str">
        <f t="shared" si="55"/>
        <v>min03-P27-R6_UNIÓN TEMPORAL 24</v>
      </c>
      <c r="D1771" s="27" t="s">
        <v>3650</v>
      </c>
      <c r="E1771" t="s">
        <v>4163</v>
      </c>
      <c r="F1771" t="s">
        <v>190</v>
      </c>
      <c r="G1771" s="58">
        <v>67342.5</v>
      </c>
      <c r="H1771" s="114">
        <v>1</v>
      </c>
      <c r="I1771">
        <v>1</v>
      </c>
      <c r="J1771">
        <v>3000</v>
      </c>
      <c r="K1771" t="s">
        <v>3117</v>
      </c>
      <c r="L1771" t="s">
        <v>3111</v>
      </c>
      <c r="M1771" t="s">
        <v>4254</v>
      </c>
    </row>
    <row r="1772" spans="1:13">
      <c r="A1772" t="s">
        <v>6053</v>
      </c>
      <c r="B1772" t="str">
        <f t="shared" si="54"/>
        <v>min03-P27</v>
      </c>
      <c r="C1772" t="str">
        <f t="shared" si="55"/>
        <v>min03-P27-R6_UNIÓN TEMPORAL 24</v>
      </c>
      <c r="D1772" s="27" t="s">
        <v>3650</v>
      </c>
      <c r="E1772" t="s">
        <v>4163</v>
      </c>
      <c r="F1772" t="s">
        <v>190</v>
      </c>
      <c r="G1772" s="58">
        <v>67342.5</v>
      </c>
      <c r="H1772" s="114">
        <v>1</v>
      </c>
      <c r="I1772">
        <v>3001</v>
      </c>
      <c r="J1772">
        <v>10000</v>
      </c>
      <c r="K1772" t="s">
        <v>3117</v>
      </c>
      <c r="L1772" t="s">
        <v>3111</v>
      </c>
      <c r="M1772" t="s">
        <v>4254</v>
      </c>
    </row>
    <row r="1773" spans="1:13">
      <c r="A1773" t="s">
        <v>6054</v>
      </c>
      <c r="B1773" t="str">
        <f t="shared" si="54"/>
        <v>min03-P27</v>
      </c>
      <c r="C1773" t="str">
        <f t="shared" si="55"/>
        <v>min03-P27-R6_UNIÓN TEMPORAL 24</v>
      </c>
      <c r="D1773" s="27" t="s">
        <v>3650</v>
      </c>
      <c r="E1773" t="s">
        <v>4163</v>
      </c>
      <c r="F1773" t="s">
        <v>190</v>
      </c>
      <c r="G1773" s="58">
        <v>67342.5</v>
      </c>
      <c r="H1773" s="114">
        <v>1</v>
      </c>
      <c r="I1773">
        <v>10001</v>
      </c>
      <c r="J1773">
        <v>999999</v>
      </c>
      <c r="K1773" t="s">
        <v>3117</v>
      </c>
      <c r="L1773" t="s">
        <v>3111</v>
      </c>
      <c r="M1773" t="s">
        <v>4254</v>
      </c>
    </row>
    <row r="1774" spans="1:13">
      <c r="A1774" t="s">
        <v>6055</v>
      </c>
      <c r="B1774" t="str">
        <f t="shared" si="54"/>
        <v>min03-P27</v>
      </c>
      <c r="C1774" t="str">
        <f t="shared" si="55"/>
        <v>min03-P27-R6_UT FACOCREAR 2024</v>
      </c>
      <c r="D1774" s="27" t="s">
        <v>3650</v>
      </c>
      <c r="E1774" t="s">
        <v>3092</v>
      </c>
      <c r="F1774" t="s">
        <v>190</v>
      </c>
      <c r="G1774" s="58">
        <v>93175.083000000013</v>
      </c>
      <c r="H1774" s="114">
        <v>1</v>
      </c>
      <c r="I1774">
        <v>1</v>
      </c>
      <c r="J1774">
        <v>3000</v>
      </c>
      <c r="K1774" t="s">
        <v>3117</v>
      </c>
      <c r="L1774" t="s">
        <v>3111</v>
      </c>
      <c r="M1774" t="s">
        <v>4254</v>
      </c>
    </row>
    <row r="1775" spans="1:13">
      <c r="A1775" t="s">
        <v>6056</v>
      </c>
      <c r="B1775" t="str">
        <f t="shared" si="54"/>
        <v>min03-P27</v>
      </c>
      <c r="C1775" t="str">
        <f t="shared" si="55"/>
        <v>min03-P27-R6_UT FACOCREAR 2024</v>
      </c>
      <c r="D1775" s="27" t="s">
        <v>3650</v>
      </c>
      <c r="E1775" t="s">
        <v>3092</v>
      </c>
      <c r="F1775" t="s">
        <v>190</v>
      </c>
      <c r="G1775" s="58">
        <v>90373.635000000009</v>
      </c>
      <c r="H1775" s="114">
        <v>1</v>
      </c>
      <c r="I1775">
        <v>3001</v>
      </c>
      <c r="J1775">
        <v>10000</v>
      </c>
      <c r="K1775" t="s">
        <v>3117</v>
      </c>
      <c r="L1775" t="s">
        <v>3111</v>
      </c>
      <c r="M1775" t="s">
        <v>4254</v>
      </c>
    </row>
    <row r="1776" spans="1:13">
      <c r="A1776" t="s">
        <v>6057</v>
      </c>
      <c r="B1776" t="str">
        <f t="shared" si="54"/>
        <v>min03-P27</v>
      </c>
      <c r="C1776" t="str">
        <f t="shared" si="55"/>
        <v>min03-P27-R6_UT FACOCREAR 2024</v>
      </c>
      <c r="D1776" s="27" t="s">
        <v>3650</v>
      </c>
      <c r="E1776" t="s">
        <v>3092</v>
      </c>
      <c r="F1776" t="s">
        <v>190</v>
      </c>
      <c r="G1776" s="58">
        <v>87666.46650000001</v>
      </c>
      <c r="H1776" s="114">
        <v>1</v>
      </c>
      <c r="I1776">
        <v>10001</v>
      </c>
      <c r="J1776">
        <v>999999</v>
      </c>
      <c r="K1776" t="s">
        <v>3117</v>
      </c>
      <c r="L1776" t="s">
        <v>3111</v>
      </c>
      <c r="M1776" t="s">
        <v>4254</v>
      </c>
    </row>
    <row r="1777" spans="1:13">
      <c r="A1777" t="s">
        <v>6058</v>
      </c>
      <c r="B1777" t="str">
        <f t="shared" si="54"/>
        <v>min03-P27</v>
      </c>
      <c r="C1777" t="str">
        <f t="shared" si="55"/>
        <v>min03-P27-R6_UT MARSAM INTE RAMERICANA</v>
      </c>
      <c r="D1777" s="27" t="s">
        <v>3650</v>
      </c>
      <c r="E1777" t="s">
        <v>4160</v>
      </c>
      <c r="F1777" t="s">
        <v>190</v>
      </c>
      <c r="G1777" s="58">
        <v>96973.2</v>
      </c>
      <c r="H1777" s="114">
        <v>1</v>
      </c>
      <c r="I1777">
        <v>1</v>
      </c>
      <c r="J1777">
        <v>3000</v>
      </c>
      <c r="K1777" t="s">
        <v>3117</v>
      </c>
      <c r="L1777" t="s">
        <v>3111</v>
      </c>
      <c r="M1777" t="s">
        <v>4254</v>
      </c>
    </row>
    <row r="1778" spans="1:13">
      <c r="A1778" t="s">
        <v>6059</v>
      </c>
      <c r="B1778" t="str">
        <f t="shared" si="54"/>
        <v>min03-P27</v>
      </c>
      <c r="C1778" t="str">
        <f t="shared" si="55"/>
        <v>min03-P27-R6_UT MARSAM INTE RAMERICANA</v>
      </c>
      <c r="D1778" s="27" t="s">
        <v>3650</v>
      </c>
      <c r="E1778" t="s">
        <v>4160</v>
      </c>
      <c r="F1778" t="s">
        <v>190</v>
      </c>
      <c r="G1778" s="58">
        <v>96003.468000000008</v>
      </c>
      <c r="H1778" s="114">
        <v>1</v>
      </c>
      <c r="I1778">
        <v>3001</v>
      </c>
      <c r="J1778">
        <v>10000</v>
      </c>
      <c r="K1778" t="s">
        <v>3117</v>
      </c>
      <c r="L1778" t="s">
        <v>3111</v>
      </c>
      <c r="M1778" t="s">
        <v>4254</v>
      </c>
    </row>
    <row r="1779" spans="1:13">
      <c r="A1779" t="s">
        <v>6060</v>
      </c>
      <c r="B1779" t="str">
        <f t="shared" si="54"/>
        <v>min03-P27</v>
      </c>
      <c r="C1779" t="str">
        <f t="shared" si="55"/>
        <v>min03-P27-R6_UT MARSAM INTE RAMERICANA</v>
      </c>
      <c r="D1779" s="27" t="s">
        <v>3650</v>
      </c>
      <c r="E1779" t="s">
        <v>4160</v>
      </c>
      <c r="F1779" t="s">
        <v>190</v>
      </c>
      <c r="G1779" s="58">
        <v>95033.736000000004</v>
      </c>
      <c r="H1779" s="114">
        <v>1</v>
      </c>
      <c r="I1779">
        <v>10001</v>
      </c>
      <c r="J1779">
        <v>999999</v>
      </c>
      <c r="K1779" t="s">
        <v>3117</v>
      </c>
      <c r="L1779" t="s">
        <v>3111</v>
      </c>
      <c r="M1779" t="s">
        <v>4254</v>
      </c>
    </row>
    <row r="1780" spans="1:13">
      <c r="A1780" t="s">
        <v>6061</v>
      </c>
      <c r="B1780" t="str">
        <f t="shared" si="54"/>
        <v>min03-P27</v>
      </c>
      <c r="C1780" t="str">
        <f t="shared" si="55"/>
        <v>min03-P27-R7_UNION TEMPORAL ACUERDO KB-2024</v>
      </c>
      <c r="D1780" s="27" t="s">
        <v>3651</v>
      </c>
      <c r="E1780" t="s">
        <v>4185</v>
      </c>
      <c r="F1780" t="s">
        <v>190</v>
      </c>
      <c r="G1780" s="58">
        <v>78117.3</v>
      </c>
      <c r="H1780" s="114">
        <v>1</v>
      </c>
      <c r="I1780">
        <v>1</v>
      </c>
      <c r="J1780">
        <v>3000</v>
      </c>
      <c r="K1780" t="s">
        <v>3117</v>
      </c>
      <c r="L1780" t="s">
        <v>3112</v>
      </c>
      <c r="M1780" t="s">
        <v>4254</v>
      </c>
    </row>
    <row r="1781" spans="1:13">
      <c r="A1781" t="s">
        <v>6062</v>
      </c>
      <c r="B1781" t="str">
        <f t="shared" si="54"/>
        <v>min03-P27</v>
      </c>
      <c r="C1781" t="str">
        <f t="shared" si="55"/>
        <v>min03-P27-R7_UNION TEMPORAL ACUERDO KB-2024</v>
      </c>
      <c r="D1781" s="27" t="s">
        <v>3651</v>
      </c>
      <c r="E1781" t="s">
        <v>4185</v>
      </c>
      <c r="F1781" t="s">
        <v>190</v>
      </c>
      <c r="G1781" s="58">
        <v>77443.875</v>
      </c>
      <c r="H1781" s="114">
        <v>1</v>
      </c>
      <c r="I1781">
        <v>3001</v>
      </c>
      <c r="J1781">
        <v>10000</v>
      </c>
      <c r="K1781" t="s">
        <v>3117</v>
      </c>
      <c r="L1781" t="s">
        <v>3112</v>
      </c>
      <c r="M1781" t="s">
        <v>4254</v>
      </c>
    </row>
    <row r="1782" spans="1:13">
      <c r="A1782" t="s">
        <v>6063</v>
      </c>
      <c r="B1782" t="str">
        <f t="shared" si="54"/>
        <v>min03-P27</v>
      </c>
      <c r="C1782" t="str">
        <f t="shared" si="55"/>
        <v>min03-P27-R7_UNION TEMPORAL ACUERDO KB-2024</v>
      </c>
      <c r="D1782" s="27" t="s">
        <v>3651</v>
      </c>
      <c r="E1782" t="s">
        <v>4185</v>
      </c>
      <c r="F1782" t="s">
        <v>190</v>
      </c>
      <c r="G1782" s="58">
        <v>76635.764999999999</v>
      </c>
      <c r="H1782" s="114">
        <v>1</v>
      </c>
      <c r="I1782">
        <v>10001</v>
      </c>
      <c r="J1782">
        <v>999999</v>
      </c>
      <c r="K1782" t="s">
        <v>3117</v>
      </c>
      <c r="L1782" t="s">
        <v>3112</v>
      </c>
      <c r="M1782" t="s">
        <v>4254</v>
      </c>
    </row>
    <row r="1783" spans="1:13">
      <c r="A1783" t="s">
        <v>6064</v>
      </c>
      <c r="B1783" t="str">
        <f t="shared" si="54"/>
        <v>min03-P27</v>
      </c>
      <c r="C1783" t="str">
        <f t="shared" si="55"/>
        <v>min03-P27-R7_DISMOTOS PM EU</v>
      </c>
      <c r="D1783" s="27" t="s">
        <v>3651</v>
      </c>
      <c r="E1783" t="s">
        <v>4175</v>
      </c>
      <c r="F1783" t="s">
        <v>190</v>
      </c>
      <c r="G1783" s="58">
        <v>64648.800000000003</v>
      </c>
      <c r="H1783" s="114">
        <v>1</v>
      </c>
      <c r="I1783">
        <v>1</v>
      </c>
      <c r="J1783">
        <v>3000</v>
      </c>
      <c r="K1783" t="s">
        <v>3117</v>
      </c>
      <c r="L1783" t="s">
        <v>3112</v>
      </c>
      <c r="M1783" t="s">
        <v>4254</v>
      </c>
    </row>
    <row r="1784" spans="1:13">
      <c r="A1784" t="s">
        <v>6065</v>
      </c>
      <c r="B1784" t="str">
        <f t="shared" si="54"/>
        <v>min03-P27</v>
      </c>
      <c r="C1784" t="str">
        <f t="shared" si="55"/>
        <v>min03-P27-R7_DISMOTOS PM EU</v>
      </c>
      <c r="D1784" s="27" t="s">
        <v>3651</v>
      </c>
      <c r="E1784" t="s">
        <v>4175</v>
      </c>
      <c r="F1784" t="s">
        <v>190</v>
      </c>
      <c r="G1784" s="58">
        <v>60608.25</v>
      </c>
      <c r="H1784" s="114">
        <v>1</v>
      </c>
      <c r="I1784">
        <v>3001</v>
      </c>
      <c r="J1784">
        <v>10000</v>
      </c>
      <c r="K1784" t="s">
        <v>3117</v>
      </c>
      <c r="L1784" t="s">
        <v>3112</v>
      </c>
      <c r="M1784" t="s">
        <v>4254</v>
      </c>
    </row>
    <row r="1785" spans="1:13">
      <c r="A1785" t="s">
        <v>6066</v>
      </c>
      <c r="B1785" t="str">
        <f t="shared" si="54"/>
        <v>min03-P27</v>
      </c>
      <c r="C1785" t="str">
        <f t="shared" si="55"/>
        <v>min03-P27-R7_DISMOTOS PM EU</v>
      </c>
      <c r="D1785" s="27" t="s">
        <v>3651</v>
      </c>
      <c r="E1785" t="s">
        <v>4175</v>
      </c>
      <c r="F1785" t="s">
        <v>190</v>
      </c>
      <c r="G1785" s="58">
        <v>56567.7</v>
      </c>
      <c r="H1785" s="114">
        <v>1</v>
      </c>
      <c r="I1785">
        <v>10001</v>
      </c>
      <c r="J1785">
        <v>999999</v>
      </c>
      <c r="K1785" t="s">
        <v>3117</v>
      </c>
      <c r="L1785" t="s">
        <v>3112</v>
      </c>
      <c r="M1785" t="s">
        <v>4254</v>
      </c>
    </row>
    <row r="1786" spans="1:13">
      <c r="A1786" t="s">
        <v>6067</v>
      </c>
      <c r="B1786" t="str">
        <f t="shared" si="54"/>
        <v>min03-P27</v>
      </c>
      <c r="C1786" t="str">
        <f t="shared" si="55"/>
        <v>min03-P27-R7_DISTRIBUCIÓN Y SERVICIO SAS</v>
      </c>
      <c r="D1786" s="27" t="s">
        <v>3651</v>
      </c>
      <c r="E1786" t="s">
        <v>3089</v>
      </c>
      <c r="F1786" t="s">
        <v>190</v>
      </c>
      <c r="G1786" s="58">
        <v>61955.1</v>
      </c>
      <c r="H1786" s="114">
        <v>1</v>
      </c>
      <c r="I1786">
        <v>1</v>
      </c>
      <c r="J1786">
        <v>3000</v>
      </c>
      <c r="K1786" t="s">
        <v>3117</v>
      </c>
      <c r="L1786" t="s">
        <v>3112</v>
      </c>
      <c r="M1786" t="s">
        <v>4254</v>
      </c>
    </row>
    <row r="1787" spans="1:13">
      <c r="A1787" t="s">
        <v>6068</v>
      </c>
      <c r="B1787" t="str">
        <f t="shared" si="54"/>
        <v>min03-P27</v>
      </c>
      <c r="C1787" t="str">
        <f t="shared" si="55"/>
        <v>min03-P27-R7_DISTRIBUCIÓN Y SERVICIO SAS</v>
      </c>
      <c r="D1787" s="27" t="s">
        <v>3651</v>
      </c>
      <c r="E1787" t="s">
        <v>3089</v>
      </c>
      <c r="F1787" t="s">
        <v>190</v>
      </c>
      <c r="G1787" s="58">
        <v>60608.25</v>
      </c>
      <c r="H1787" s="114">
        <v>1</v>
      </c>
      <c r="I1787">
        <v>3001</v>
      </c>
      <c r="J1787">
        <v>10000</v>
      </c>
      <c r="K1787" t="s">
        <v>3117</v>
      </c>
      <c r="L1787" t="s">
        <v>3112</v>
      </c>
      <c r="M1787" t="s">
        <v>4254</v>
      </c>
    </row>
    <row r="1788" spans="1:13">
      <c r="A1788" t="s">
        <v>6069</v>
      </c>
      <c r="B1788" t="str">
        <f t="shared" si="54"/>
        <v>min03-P27</v>
      </c>
      <c r="C1788" t="str">
        <f t="shared" si="55"/>
        <v>min03-P27-R7_DISTRIBUCIÓN Y SERVICIO SAS</v>
      </c>
      <c r="D1788" s="27" t="s">
        <v>3651</v>
      </c>
      <c r="E1788" t="s">
        <v>3089</v>
      </c>
      <c r="F1788" t="s">
        <v>190</v>
      </c>
      <c r="G1788" s="58">
        <v>59261.4</v>
      </c>
      <c r="H1788" s="114">
        <v>1</v>
      </c>
      <c r="I1788">
        <v>10001</v>
      </c>
      <c r="J1788">
        <v>999999</v>
      </c>
      <c r="K1788" t="s">
        <v>3117</v>
      </c>
      <c r="L1788" t="s">
        <v>3112</v>
      </c>
      <c r="M1788" t="s">
        <v>4254</v>
      </c>
    </row>
    <row r="1789" spans="1:13">
      <c r="A1789" t="s">
        <v>6070</v>
      </c>
      <c r="B1789" t="str">
        <f t="shared" si="54"/>
        <v>min03-P27</v>
      </c>
      <c r="C1789" t="str">
        <f t="shared" si="55"/>
        <v>min03-P27-R7_IMDICOL SAS</v>
      </c>
      <c r="D1789" s="27" t="s">
        <v>3651</v>
      </c>
      <c r="E1789" t="s">
        <v>4164</v>
      </c>
      <c r="F1789" t="s">
        <v>190</v>
      </c>
      <c r="G1789" s="58">
        <v>62224.47</v>
      </c>
      <c r="H1789" s="114">
        <v>1</v>
      </c>
      <c r="I1789">
        <v>1</v>
      </c>
      <c r="J1789">
        <v>3000</v>
      </c>
      <c r="K1789" t="s">
        <v>3117</v>
      </c>
      <c r="L1789" t="s">
        <v>3112</v>
      </c>
      <c r="M1789" t="s">
        <v>4254</v>
      </c>
    </row>
    <row r="1790" spans="1:13">
      <c r="A1790" t="s">
        <v>6071</v>
      </c>
      <c r="B1790" t="str">
        <f t="shared" si="54"/>
        <v>min03-P27</v>
      </c>
      <c r="C1790" t="str">
        <f t="shared" si="55"/>
        <v>min03-P27-R7_IMDICOL SAS</v>
      </c>
      <c r="D1790" s="27" t="s">
        <v>3651</v>
      </c>
      <c r="E1790" t="s">
        <v>4164</v>
      </c>
      <c r="F1790" t="s">
        <v>190</v>
      </c>
      <c r="G1790" s="58">
        <v>61291.10295</v>
      </c>
      <c r="H1790" s="114">
        <v>1</v>
      </c>
      <c r="I1790">
        <v>3001</v>
      </c>
      <c r="J1790">
        <v>10000</v>
      </c>
      <c r="K1790" t="s">
        <v>3117</v>
      </c>
      <c r="L1790" t="s">
        <v>3112</v>
      </c>
      <c r="M1790" t="s">
        <v>4254</v>
      </c>
    </row>
    <row r="1791" spans="1:13">
      <c r="A1791" t="s">
        <v>6072</v>
      </c>
      <c r="B1791" t="str">
        <f t="shared" si="54"/>
        <v>min03-P27</v>
      </c>
      <c r="C1791" t="str">
        <f t="shared" si="55"/>
        <v>min03-P27-R7_IMDICOL SAS</v>
      </c>
      <c r="D1791" s="27" t="s">
        <v>3651</v>
      </c>
      <c r="E1791" t="s">
        <v>4164</v>
      </c>
      <c r="F1791" t="s">
        <v>190</v>
      </c>
      <c r="G1791" s="58">
        <v>60357.7359</v>
      </c>
      <c r="H1791" s="114">
        <v>1</v>
      </c>
      <c r="I1791">
        <v>10001</v>
      </c>
      <c r="J1791">
        <v>999999</v>
      </c>
      <c r="K1791" t="s">
        <v>3117</v>
      </c>
      <c r="L1791" t="s">
        <v>3112</v>
      </c>
      <c r="M1791" t="s">
        <v>4254</v>
      </c>
    </row>
    <row r="1792" spans="1:13">
      <c r="A1792" t="s">
        <v>6073</v>
      </c>
      <c r="B1792" t="str">
        <f t="shared" si="54"/>
        <v>min03-P27</v>
      </c>
      <c r="C1792" t="str">
        <f t="shared" si="55"/>
        <v>min03-P27-R7_LEONEL RODRIGUEZ RAMOS</v>
      </c>
      <c r="D1792" s="27" t="s">
        <v>3651</v>
      </c>
      <c r="E1792" t="s">
        <v>1851</v>
      </c>
      <c r="F1792" t="s">
        <v>190</v>
      </c>
      <c r="G1792" s="58">
        <v>202027.5</v>
      </c>
      <c r="H1792" s="114">
        <v>1</v>
      </c>
      <c r="I1792">
        <v>1</v>
      </c>
      <c r="J1792">
        <v>3000</v>
      </c>
      <c r="K1792" t="s">
        <v>3117</v>
      </c>
      <c r="L1792" t="s">
        <v>3112</v>
      </c>
      <c r="M1792" t="s">
        <v>4254</v>
      </c>
    </row>
    <row r="1793" spans="1:13">
      <c r="A1793" t="s">
        <v>6074</v>
      </c>
      <c r="B1793" t="str">
        <f t="shared" si="54"/>
        <v>min03-P27</v>
      </c>
      <c r="C1793" t="str">
        <f t="shared" si="55"/>
        <v>min03-P27-R7_LEONEL RODRIGUEZ RAMOS</v>
      </c>
      <c r="D1793" s="27" t="s">
        <v>3651</v>
      </c>
      <c r="E1793" t="s">
        <v>1851</v>
      </c>
      <c r="F1793" t="s">
        <v>190</v>
      </c>
      <c r="G1793" s="58">
        <v>188559</v>
      </c>
      <c r="H1793" s="114">
        <v>1</v>
      </c>
      <c r="I1793">
        <v>3001</v>
      </c>
      <c r="J1793">
        <v>10000</v>
      </c>
      <c r="K1793" t="s">
        <v>3117</v>
      </c>
      <c r="L1793" t="s">
        <v>3112</v>
      </c>
      <c r="M1793" t="s">
        <v>4254</v>
      </c>
    </row>
    <row r="1794" spans="1:13">
      <c r="A1794" t="s">
        <v>6075</v>
      </c>
      <c r="B1794" t="str">
        <f t="shared" si="54"/>
        <v>min03-P27</v>
      </c>
      <c r="C1794" t="str">
        <f t="shared" si="55"/>
        <v>min03-P27-R7_LEONEL RODRIGUEZ RAMOS</v>
      </c>
      <c r="D1794" s="27" t="s">
        <v>3651</v>
      </c>
      <c r="E1794" t="s">
        <v>1851</v>
      </c>
      <c r="F1794" t="s">
        <v>190</v>
      </c>
      <c r="G1794" s="58">
        <v>175090.5</v>
      </c>
      <c r="H1794" s="114">
        <v>1</v>
      </c>
      <c r="I1794">
        <v>10001</v>
      </c>
      <c r="J1794">
        <v>999999</v>
      </c>
      <c r="K1794" t="s">
        <v>3117</v>
      </c>
      <c r="L1794" t="s">
        <v>3112</v>
      </c>
      <c r="M1794" t="s">
        <v>4254</v>
      </c>
    </row>
    <row r="1795" spans="1:13">
      <c r="A1795" t="s">
        <v>6076</v>
      </c>
      <c r="B1795" t="str">
        <f t="shared" ref="B1795:B1858" si="56">+LEFT(D1795,LEN(D1795)-3)</f>
        <v>min03-P27</v>
      </c>
      <c r="C1795" t="str">
        <f t="shared" ref="C1795:C1858" si="57">+D1795&amp;"_"&amp;E1795</f>
        <v>min03-P27-R7_UNION TEMPORAL COINPA</v>
      </c>
      <c r="D1795" s="27" t="s">
        <v>3651</v>
      </c>
      <c r="E1795" t="s">
        <v>3090</v>
      </c>
      <c r="F1795" t="s">
        <v>190</v>
      </c>
      <c r="G1795" s="58">
        <v>70386.380999999994</v>
      </c>
      <c r="H1795" s="114">
        <v>1</v>
      </c>
      <c r="I1795">
        <v>1</v>
      </c>
      <c r="J1795">
        <v>3000</v>
      </c>
      <c r="K1795" t="s">
        <v>3117</v>
      </c>
      <c r="L1795" t="s">
        <v>3112</v>
      </c>
      <c r="M1795" t="s">
        <v>4254</v>
      </c>
    </row>
    <row r="1796" spans="1:13">
      <c r="A1796" t="s">
        <v>6077</v>
      </c>
      <c r="B1796" t="str">
        <f t="shared" si="56"/>
        <v>min03-P27</v>
      </c>
      <c r="C1796" t="str">
        <f t="shared" si="57"/>
        <v>min03-P27-R7_UNION TEMPORAL COINPA</v>
      </c>
      <c r="D1796" s="27" t="s">
        <v>3651</v>
      </c>
      <c r="E1796" t="s">
        <v>3090</v>
      </c>
      <c r="F1796" t="s">
        <v>190</v>
      </c>
      <c r="G1796" s="58">
        <v>69197.112450000001</v>
      </c>
      <c r="H1796" s="114">
        <v>1</v>
      </c>
      <c r="I1796">
        <v>3001</v>
      </c>
      <c r="J1796">
        <v>10000</v>
      </c>
      <c r="K1796" t="s">
        <v>3117</v>
      </c>
      <c r="L1796" t="s">
        <v>3112</v>
      </c>
      <c r="M1796" t="s">
        <v>4254</v>
      </c>
    </row>
    <row r="1797" spans="1:13">
      <c r="A1797" t="s">
        <v>6078</v>
      </c>
      <c r="B1797" t="str">
        <f t="shared" si="56"/>
        <v>min03-P27</v>
      </c>
      <c r="C1797" t="str">
        <f t="shared" si="57"/>
        <v>min03-P27-R7_UNION TEMPORAL COINPA</v>
      </c>
      <c r="D1797" s="27" t="s">
        <v>3651</v>
      </c>
      <c r="E1797" t="s">
        <v>3090</v>
      </c>
      <c r="F1797" t="s">
        <v>190</v>
      </c>
      <c r="G1797" s="58">
        <v>68158.691099999996</v>
      </c>
      <c r="H1797" s="114">
        <v>1</v>
      </c>
      <c r="I1797">
        <v>10001</v>
      </c>
      <c r="J1797">
        <v>999999</v>
      </c>
      <c r="K1797" t="s">
        <v>3117</v>
      </c>
      <c r="L1797" t="s">
        <v>3112</v>
      </c>
      <c r="M1797" t="s">
        <v>4254</v>
      </c>
    </row>
    <row r="1798" spans="1:13">
      <c r="A1798" t="s">
        <v>6079</v>
      </c>
      <c r="B1798" t="str">
        <f t="shared" si="56"/>
        <v>min03-P27</v>
      </c>
      <c r="C1798" t="str">
        <f t="shared" si="57"/>
        <v>min03-P27-R7_NICHOLLS TACTICA SAS</v>
      </c>
      <c r="D1798" s="27" t="s">
        <v>3651</v>
      </c>
      <c r="E1798" t="s">
        <v>4196</v>
      </c>
      <c r="F1798" t="s">
        <v>190</v>
      </c>
      <c r="G1798" s="58">
        <v>37711.800000000003</v>
      </c>
      <c r="H1798" s="114">
        <v>1</v>
      </c>
      <c r="I1798">
        <v>1</v>
      </c>
      <c r="J1798">
        <v>3000</v>
      </c>
      <c r="K1798" t="s">
        <v>3117</v>
      </c>
      <c r="L1798" t="s">
        <v>3112</v>
      </c>
      <c r="M1798" t="s">
        <v>4254</v>
      </c>
    </row>
    <row r="1799" spans="1:13">
      <c r="A1799" t="s">
        <v>6080</v>
      </c>
      <c r="B1799" t="str">
        <f t="shared" si="56"/>
        <v>min03-P27</v>
      </c>
      <c r="C1799" t="str">
        <f t="shared" si="57"/>
        <v>min03-P27-R7_NICHOLLS TACTICA SAS</v>
      </c>
      <c r="D1799" s="27" t="s">
        <v>3651</v>
      </c>
      <c r="E1799" t="s">
        <v>4196</v>
      </c>
      <c r="F1799" t="s">
        <v>190</v>
      </c>
      <c r="G1799" s="58">
        <v>37038.375</v>
      </c>
      <c r="H1799" s="114">
        <v>1</v>
      </c>
      <c r="I1799">
        <v>3001</v>
      </c>
      <c r="J1799">
        <v>10000</v>
      </c>
      <c r="K1799" t="s">
        <v>3117</v>
      </c>
      <c r="L1799" t="s">
        <v>3112</v>
      </c>
      <c r="M1799" t="s">
        <v>4254</v>
      </c>
    </row>
    <row r="1800" spans="1:13">
      <c r="A1800" t="s">
        <v>6081</v>
      </c>
      <c r="B1800" t="str">
        <f t="shared" si="56"/>
        <v>min03-P27</v>
      </c>
      <c r="C1800" t="str">
        <f t="shared" si="57"/>
        <v>min03-P27-R7_NICHOLLS TACTICA SAS</v>
      </c>
      <c r="D1800" s="27" t="s">
        <v>3651</v>
      </c>
      <c r="E1800" t="s">
        <v>4196</v>
      </c>
      <c r="F1800" t="s">
        <v>190</v>
      </c>
      <c r="G1800" s="58">
        <v>36364.949999999997</v>
      </c>
      <c r="H1800" s="114">
        <v>1</v>
      </c>
      <c r="I1800">
        <v>10001</v>
      </c>
      <c r="J1800">
        <v>999999</v>
      </c>
      <c r="K1800" t="s">
        <v>3117</v>
      </c>
      <c r="L1800" t="s">
        <v>3112</v>
      </c>
      <c r="M1800" t="s">
        <v>4254</v>
      </c>
    </row>
    <row r="1801" spans="1:13">
      <c r="A1801" t="s">
        <v>6082</v>
      </c>
      <c r="B1801" t="str">
        <f t="shared" si="56"/>
        <v>min03-P27</v>
      </c>
      <c r="C1801" t="str">
        <f t="shared" si="57"/>
        <v>min03-P27-R7_UNIÓN TEMPORAL OP-INTENDENCIA</v>
      </c>
      <c r="D1801" s="27" t="s">
        <v>3651</v>
      </c>
      <c r="E1801" t="s">
        <v>4172</v>
      </c>
      <c r="F1801" t="s">
        <v>190</v>
      </c>
      <c r="G1801" s="58">
        <v>87545.25</v>
      </c>
      <c r="H1801" s="114">
        <v>1</v>
      </c>
      <c r="I1801">
        <v>1</v>
      </c>
      <c r="J1801">
        <v>3000</v>
      </c>
      <c r="K1801" t="s">
        <v>3117</v>
      </c>
      <c r="L1801" t="s">
        <v>3112</v>
      </c>
      <c r="M1801" t="s">
        <v>4254</v>
      </c>
    </row>
    <row r="1802" spans="1:13">
      <c r="A1802" t="s">
        <v>6083</v>
      </c>
      <c r="B1802" t="str">
        <f t="shared" si="56"/>
        <v>min03-P27</v>
      </c>
      <c r="C1802" t="str">
        <f t="shared" si="57"/>
        <v>min03-P27-R7_UNIÓN TEMPORAL OP-INTENDENCIA</v>
      </c>
      <c r="D1802" s="27" t="s">
        <v>3651</v>
      </c>
      <c r="E1802" t="s">
        <v>4172</v>
      </c>
      <c r="F1802" t="s">
        <v>190</v>
      </c>
      <c r="G1802" s="58">
        <v>84851.55</v>
      </c>
      <c r="H1802" s="114">
        <v>1</v>
      </c>
      <c r="I1802">
        <v>3001</v>
      </c>
      <c r="J1802">
        <v>10000</v>
      </c>
      <c r="K1802" t="s">
        <v>3117</v>
      </c>
      <c r="L1802" t="s">
        <v>3112</v>
      </c>
      <c r="M1802" t="s">
        <v>4254</v>
      </c>
    </row>
    <row r="1803" spans="1:13">
      <c r="A1803" t="s">
        <v>6084</v>
      </c>
      <c r="B1803" t="str">
        <f t="shared" si="56"/>
        <v>min03-P27</v>
      </c>
      <c r="C1803" t="str">
        <f t="shared" si="57"/>
        <v>min03-P27-R7_UNIÓN TEMPORAL OP-INTENDENCIA</v>
      </c>
      <c r="D1803" s="27" t="s">
        <v>3651</v>
      </c>
      <c r="E1803" t="s">
        <v>4172</v>
      </c>
      <c r="F1803" t="s">
        <v>190</v>
      </c>
      <c r="G1803" s="58">
        <v>83504.7</v>
      </c>
      <c r="H1803" s="114">
        <v>1</v>
      </c>
      <c r="I1803">
        <v>10001</v>
      </c>
      <c r="J1803">
        <v>999999</v>
      </c>
      <c r="K1803" t="s">
        <v>3117</v>
      </c>
      <c r="L1803" t="s">
        <v>3112</v>
      </c>
      <c r="M1803" t="s">
        <v>4254</v>
      </c>
    </row>
    <row r="1804" spans="1:13">
      <c r="A1804" t="s">
        <v>6085</v>
      </c>
      <c r="B1804" t="str">
        <f t="shared" si="56"/>
        <v>min03-P27</v>
      </c>
      <c r="C1804" t="str">
        <f t="shared" si="57"/>
        <v>min03-P27-R7_CREACIONES BAGS STAR SAS</v>
      </c>
      <c r="D1804" s="27" t="s">
        <v>3651</v>
      </c>
      <c r="E1804" t="s">
        <v>4192</v>
      </c>
      <c r="F1804" t="s">
        <v>190</v>
      </c>
      <c r="G1804" s="58">
        <v>64918.17</v>
      </c>
      <c r="H1804" s="114">
        <v>1</v>
      </c>
      <c r="I1804">
        <v>1</v>
      </c>
      <c r="J1804">
        <v>3000</v>
      </c>
      <c r="K1804" t="s">
        <v>3117</v>
      </c>
      <c r="L1804" t="s">
        <v>3112</v>
      </c>
      <c r="M1804" t="s">
        <v>4254</v>
      </c>
    </row>
    <row r="1805" spans="1:13">
      <c r="A1805" t="s">
        <v>6086</v>
      </c>
      <c r="B1805" t="str">
        <f t="shared" si="56"/>
        <v>min03-P27</v>
      </c>
      <c r="C1805" t="str">
        <f t="shared" si="57"/>
        <v>min03-P27-R7_CREACIONES BAGS STAR SAS</v>
      </c>
      <c r="D1805" s="27" t="s">
        <v>3651</v>
      </c>
      <c r="E1805" t="s">
        <v>4192</v>
      </c>
      <c r="F1805" t="s">
        <v>190</v>
      </c>
      <c r="G1805" s="58">
        <v>63436.635000000002</v>
      </c>
      <c r="H1805" s="114">
        <v>1</v>
      </c>
      <c r="I1805">
        <v>3001</v>
      </c>
      <c r="J1805">
        <v>10000</v>
      </c>
      <c r="K1805" t="s">
        <v>3117</v>
      </c>
      <c r="L1805" t="s">
        <v>3112</v>
      </c>
      <c r="M1805" t="s">
        <v>4254</v>
      </c>
    </row>
    <row r="1806" spans="1:13">
      <c r="A1806" t="s">
        <v>6087</v>
      </c>
      <c r="B1806" t="str">
        <f t="shared" si="56"/>
        <v>min03-P27</v>
      </c>
      <c r="C1806" t="str">
        <f t="shared" si="57"/>
        <v>min03-P27-R7_CREACIONES BAGS STAR SAS</v>
      </c>
      <c r="D1806" s="27" t="s">
        <v>3651</v>
      </c>
      <c r="E1806" t="s">
        <v>4192</v>
      </c>
      <c r="F1806" t="s">
        <v>190</v>
      </c>
      <c r="G1806" s="58">
        <v>63032.58</v>
      </c>
      <c r="H1806" s="114">
        <v>1</v>
      </c>
      <c r="I1806">
        <v>10001</v>
      </c>
      <c r="J1806">
        <v>999999</v>
      </c>
      <c r="K1806" t="s">
        <v>3117</v>
      </c>
      <c r="L1806" t="s">
        <v>3112</v>
      </c>
      <c r="M1806" t="s">
        <v>4254</v>
      </c>
    </row>
    <row r="1807" spans="1:13">
      <c r="A1807" t="s">
        <v>6088</v>
      </c>
      <c r="B1807" t="str">
        <f t="shared" si="56"/>
        <v>min03-P27</v>
      </c>
      <c r="C1807" t="str">
        <f t="shared" si="57"/>
        <v>min03-P27-R7_INDUCON SAS</v>
      </c>
      <c r="D1807" s="27" t="s">
        <v>3651</v>
      </c>
      <c r="E1807" t="s">
        <v>4188</v>
      </c>
      <c r="F1807" t="s">
        <v>190</v>
      </c>
      <c r="G1807" s="58">
        <v>47409.120000000003</v>
      </c>
      <c r="H1807" s="114">
        <v>1</v>
      </c>
      <c r="I1807">
        <v>1</v>
      </c>
      <c r="J1807">
        <v>3000</v>
      </c>
      <c r="K1807" t="s">
        <v>3117</v>
      </c>
      <c r="L1807" t="s">
        <v>3112</v>
      </c>
      <c r="M1807" t="s">
        <v>4254</v>
      </c>
    </row>
    <row r="1808" spans="1:13">
      <c r="A1808" t="s">
        <v>6089</v>
      </c>
      <c r="B1808" t="str">
        <f t="shared" si="56"/>
        <v>min03-P27</v>
      </c>
      <c r="C1808" t="str">
        <f t="shared" si="57"/>
        <v>min03-P27-R7_INDUCON SAS</v>
      </c>
      <c r="D1808" s="27" t="s">
        <v>3651</v>
      </c>
      <c r="E1808" t="s">
        <v>4188</v>
      </c>
      <c r="F1808" t="s">
        <v>190</v>
      </c>
      <c r="G1808" s="58">
        <v>47139.75</v>
      </c>
      <c r="H1808" s="114">
        <v>1</v>
      </c>
      <c r="I1808">
        <v>3001</v>
      </c>
      <c r="J1808">
        <v>10000</v>
      </c>
      <c r="K1808" t="s">
        <v>3117</v>
      </c>
      <c r="L1808" t="s">
        <v>3112</v>
      </c>
      <c r="M1808" t="s">
        <v>4254</v>
      </c>
    </row>
    <row r="1809" spans="1:13">
      <c r="A1809" t="s">
        <v>6090</v>
      </c>
      <c r="B1809" t="str">
        <f t="shared" si="56"/>
        <v>min03-P27</v>
      </c>
      <c r="C1809" t="str">
        <f t="shared" si="57"/>
        <v>min03-P27-R7_INDUCON SAS</v>
      </c>
      <c r="D1809" s="27" t="s">
        <v>3651</v>
      </c>
      <c r="E1809" t="s">
        <v>4188</v>
      </c>
      <c r="F1809" t="s">
        <v>190</v>
      </c>
      <c r="G1809" s="58">
        <v>47005.065000000002</v>
      </c>
      <c r="H1809" s="114">
        <v>1</v>
      </c>
      <c r="I1809">
        <v>10001</v>
      </c>
      <c r="J1809">
        <v>999999</v>
      </c>
      <c r="K1809" t="s">
        <v>3117</v>
      </c>
      <c r="L1809" t="s">
        <v>3112</v>
      </c>
      <c r="M1809" t="s">
        <v>4254</v>
      </c>
    </row>
    <row r="1810" spans="1:13">
      <c r="A1810" t="s">
        <v>6091</v>
      </c>
      <c r="B1810" t="str">
        <f t="shared" si="56"/>
        <v>min03-P27</v>
      </c>
      <c r="C1810" t="str">
        <f t="shared" si="57"/>
        <v>min03-P27-R7_UTPRESENTE TEXTIL 2024</v>
      </c>
      <c r="D1810" s="27" t="s">
        <v>3651</v>
      </c>
      <c r="E1810" t="s">
        <v>4193</v>
      </c>
      <c r="F1810" t="s">
        <v>190</v>
      </c>
      <c r="G1810" s="58">
        <v>83504.7</v>
      </c>
      <c r="H1810" s="114">
        <v>1</v>
      </c>
      <c r="I1810">
        <v>1</v>
      </c>
      <c r="J1810">
        <v>3000</v>
      </c>
      <c r="K1810" t="s">
        <v>3117</v>
      </c>
      <c r="L1810" t="s">
        <v>3112</v>
      </c>
      <c r="M1810" t="s">
        <v>4254</v>
      </c>
    </row>
    <row r="1811" spans="1:13">
      <c r="A1811" t="s">
        <v>6092</v>
      </c>
      <c r="B1811" t="str">
        <f t="shared" si="56"/>
        <v>min03-P27</v>
      </c>
      <c r="C1811" t="str">
        <f t="shared" si="57"/>
        <v>min03-P27-R7_UTPRESENTE TEXTIL 2024</v>
      </c>
      <c r="D1811" s="27" t="s">
        <v>3651</v>
      </c>
      <c r="E1811" t="s">
        <v>4193</v>
      </c>
      <c r="F1811" t="s">
        <v>190</v>
      </c>
      <c r="G1811" s="58">
        <v>80811</v>
      </c>
      <c r="H1811" s="114">
        <v>1</v>
      </c>
      <c r="I1811">
        <v>3001</v>
      </c>
      <c r="J1811">
        <v>10000</v>
      </c>
      <c r="K1811" t="s">
        <v>3117</v>
      </c>
      <c r="L1811" t="s">
        <v>3112</v>
      </c>
      <c r="M1811" t="s">
        <v>4254</v>
      </c>
    </row>
    <row r="1812" spans="1:13">
      <c r="A1812" t="s">
        <v>6093</v>
      </c>
      <c r="B1812" t="str">
        <f t="shared" si="56"/>
        <v>min03-P27</v>
      </c>
      <c r="C1812" t="str">
        <f t="shared" si="57"/>
        <v>min03-P27-R7_UTPRESENTE TEXTIL 2024</v>
      </c>
      <c r="D1812" s="27" t="s">
        <v>3651</v>
      </c>
      <c r="E1812" t="s">
        <v>4193</v>
      </c>
      <c r="F1812" t="s">
        <v>190</v>
      </c>
      <c r="G1812" s="58">
        <v>78117.3</v>
      </c>
      <c r="H1812" s="114">
        <v>1</v>
      </c>
      <c r="I1812">
        <v>10001</v>
      </c>
      <c r="J1812">
        <v>999999</v>
      </c>
      <c r="K1812" t="s">
        <v>3117</v>
      </c>
      <c r="L1812" t="s">
        <v>3112</v>
      </c>
      <c r="M1812" t="s">
        <v>4254</v>
      </c>
    </row>
    <row r="1813" spans="1:13">
      <c r="A1813" t="s">
        <v>6094</v>
      </c>
      <c r="B1813" t="str">
        <f t="shared" si="56"/>
        <v>min03-P27</v>
      </c>
      <c r="C1813" t="str">
        <f t="shared" si="57"/>
        <v>min03-P27-R7_BOSTONIA SAS</v>
      </c>
      <c r="D1813" s="27" t="s">
        <v>3651</v>
      </c>
      <c r="E1813" t="s">
        <v>3093</v>
      </c>
      <c r="F1813" t="s">
        <v>190</v>
      </c>
      <c r="G1813" s="58">
        <v>101013.75</v>
      </c>
      <c r="H1813" s="114">
        <v>1</v>
      </c>
      <c r="I1813">
        <v>1</v>
      </c>
      <c r="J1813">
        <v>3000</v>
      </c>
      <c r="K1813" t="s">
        <v>3117</v>
      </c>
      <c r="L1813" t="s">
        <v>3112</v>
      </c>
      <c r="M1813" t="s">
        <v>4254</v>
      </c>
    </row>
    <row r="1814" spans="1:13">
      <c r="A1814" t="s">
        <v>6095</v>
      </c>
      <c r="B1814" t="str">
        <f t="shared" si="56"/>
        <v>min03-P27</v>
      </c>
      <c r="C1814" t="str">
        <f t="shared" si="57"/>
        <v>min03-P27-R7_BOSTONIA SAS</v>
      </c>
      <c r="D1814" s="27" t="s">
        <v>3651</v>
      </c>
      <c r="E1814" t="s">
        <v>3093</v>
      </c>
      <c r="F1814" t="s">
        <v>190</v>
      </c>
      <c r="G1814" s="58">
        <v>97983.337499999994</v>
      </c>
      <c r="H1814" s="114">
        <v>1</v>
      </c>
      <c r="I1814">
        <v>3001</v>
      </c>
      <c r="J1814">
        <v>10000</v>
      </c>
      <c r="K1814" t="s">
        <v>3117</v>
      </c>
      <c r="L1814" t="s">
        <v>3112</v>
      </c>
      <c r="M1814" t="s">
        <v>4254</v>
      </c>
    </row>
    <row r="1815" spans="1:13">
      <c r="A1815" t="s">
        <v>6096</v>
      </c>
      <c r="B1815" t="str">
        <f t="shared" si="56"/>
        <v>min03-P27</v>
      </c>
      <c r="C1815" t="str">
        <f t="shared" si="57"/>
        <v>min03-P27-R7_BOSTONIA SAS</v>
      </c>
      <c r="D1815" s="27" t="s">
        <v>3651</v>
      </c>
      <c r="E1815" t="s">
        <v>3093</v>
      </c>
      <c r="F1815" t="s">
        <v>190</v>
      </c>
      <c r="G1815" s="58">
        <v>95043.163950000002</v>
      </c>
      <c r="H1815" s="114">
        <v>1</v>
      </c>
      <c r="I1815">
        <v>10001</v>
      </c>
      <c r="J1815">
        <v>999999</v>
      </c>
      <c r="K1815" t="s">
        <v>3117</v>
      </c>
      <c r="L1815" t="s">
        <v>3112</v>
      </c>
      <c r="M1815" t="s">
        <v>4254</v>
      </c>
    </row>
    <row r="1816" spans="1:13">
      <c r="A1816" t="s">
        <v>6097</v>
      </c>
      <c r="B1816" t="str">
        <f t="shared" si="56"/>
        <v>min03-P27</v>
      </c>
      <c r="C1816" t="str">
        <f t="shared" si="57"/>
        <v>min03-P27-R7_UNIÓN TEMPORAL TACTICAL DEFENSE</v>
      </c>
      <c r="D1816" s="27" t="s">
        <v>3651</v>
      </c>
      <c r="E1816" t="s">
        <v>4171</v>
      </c>
      <c r="F1816" t="s">
        <v>190</v>
      </c>
      <c r="G1816" s="58">
        <v>53583.080400000006</v>
      </c>
      <c r="H1816" s="114">
        <v>1</v>
      </c>
      <c r="I1816">
        <v>1</v>
      </c>
      <c r="J1816">
        <v>3000</v>
      </c>
      <c r="K1816" t="s">
        <v>3117</v>
      </c>
      <c r="L1816" t="s">
        <v>3112</v>
      </c>
      <c r="M1816" t="s">
        <v>4254</v>
      </c>
    </row>
    <row r="1817" spans="1:13">
      <c r="A1817" t="s">
        <v>6098</v>
      </c>
      <c r="B1817" t="str">
        <f t="shared" si="56"/>
        <v>min03-P27</v>
      </c>
      <c r="C1817" t="str">
        <f t="shared" si="57"/>
        <v>min03-P27-R7_UNIÓN TEMPORAL TACTICAL DEFENSE</v>
      </c>
      <c r="D1817" s="27" t="s">
        <v>3651</v>
      </c>
      <c r="E1817" t="s">
        <v>4171</v>
      </c>
      <c r="F1817" t="s">
        <v>190</v>
      </c>
      <c r="G1817" s="58">
        <v>53010.669150000002</v>
      </c>
      <c r="H1817" s="114">
        <v>1</v>
      </c>
      <c r="I1817">
        <v>3001</v>
      </c>
      <c r="J1817">
        <v>10000</v>
      </c>
      <c r="K1817" t="s">
        <v>3117</v>
      </c>
      <c r="L1817" t="s">
        <v>3112</v>
      </c>
      <c r="M1817" t="s">
        <v>4254</v>
      </c>
    </row>
    <row r="1818" spans="1:13">
      <c r="A1818" t="s">
        <v>6099</v>
      </c>
      <c r="B1818" t="str">
        <f t="shared" si="56"/>
        <v>min03-P27</v>
      </c>
      <c r="C1818" t="str">
        <f t="shared" si="57"/>
        <v>min03-P27-R7_UNIÓN TEMPORAL TACTICAL DEFENSE</v>
      </c>
      <c r="D1818" s="27" t="s">
        <v>3651</v>
      </c>
      <c r="E1818" t="s">
        <v>4171</v>
      </c>
      <c r="F1818" t="s">
        <v>190</v>
      </c>
      <c r="G1818" s="58">
        <v>51577.620750000002</v>
      </c>
      <c r="H1818" s="114">
        <v>1</v>
      </c>
      <c r="I1818">
        <v>10001</v>
      </c>
      <c r="J1818">
        <v>999999</v>
      </c>
      <c r="K1818" t="s">
        <v>3117</v>
      </c>
      <c r="L1818" t="s">
        <v>3112</v>
      </c>
      <c r="M1818" t="s">
        <v>4254</v>
      </c>
    </row>
    <row r="1819" spans="1:13">
      <c r="A1819" t="s">
        <v>6100</v>
      </c>
      <c r="B1819" t="str">
        <f t="shared" si="56"/>
        <v>min03-P27</v>
      </c>
      <c r="C1819" t="str">
        <f t="shared" si="57"/>
        <v>min03-P27-R7_UT SOLUCIONES ANC</v>
      </c>
      <c r="D1819" s="27" t="s">
        <v>3651</v>
      </c>
      <c r="E1819" t="s">
        <v>3091</v>
      </c>
      <c r="F1819" t="s">
        <v>190</v>
      </c>
      <c r="G1819" s="58">
        <v>114482.25</v>
      </c>
      <c r="H1819" s="114">
        <v>1</v>
      </c>
      <c r="I1819">
        <v>1</v>
      </c>
      <c r="J1819">
        <v>3000</v>
      </c>
      <c r="K1819" t="s">
        <v>3117</v>
      </c>
      <c r="L1819" t="s">
        <v>3112</v>
      </c>
      <c r="M1819" t="s">
        <v>4254</v>
      </c>
    </row>
    <row r="1820" spans="1:13">
      <c r="A1820" t="s">
        <v>6101</v>
      </c>
      <c r="B1820" t="str">
        <f t="shared" si="56"/>
        <v>min03-P27</v>
      </c>
      <c r="C1820" t="str">
        <f t="shared" si="57"/>
        <v>min03-P27-R7_UT SOLUCIONES ANC</v>
      </c>
      <c r="D1820" s="27" t="s">
        <v>3651</v>
      </c>
      <c r="E1820" t="s">
        <v>3091</v>
      </c>
      <c r="F1820" t="s">
        <v>190</v>
      </c>
      <c r="G1820" s="58">
        <v>113135.4</v>
      </c>
      <c r="H1820" s="114">
        <v>1</v>
      </c>
      <c r="I1820">
        <v>3001</v>
      </c>
      <c r="J1820">
        <v>10000</v>
      </c>
      <c r="K1820" t="s">
        <v>3117</v>
      </c>
      <c r="L1820" t="s">
        <v>3112</v>
      </c>
      <c r="M1820" t="s">
        <v>4254</v>
      </c>
    </row>
    <row r="1821" spans="1:13">
      <c r="A1821" t="s">
        <v>6102</v>
      </c>
      <c r="B1821" t="str">
        <f t="shared" si="56"/>
        <v>min03-P27</v>
      </c>
      <c r="C1821" t="str">
        <f t="shared" si="57"/>
        <v>min03-P27-R7_UT SOLUCIONES ANC</v>
      </c>
      <c r="D1821" s="27" t="s">
        <v>3651</v>
      </c>
      <c r="E1821" t="s">
        <v>3091</v>
      </c>
      <c r="F1821" t="s">
        <v>190</v>
      </c>
      <c r="G1821" s="58">
        <v>111788.55</v>
      </c>
      <c r="H1821" s="114">
        <v>1</v>
      </c>
      <c r="I1821">
        <v>10001</v>
      </c>
      <c r="J1821">
        <v>999999</v>
      </c>
      <c r="K1821" t="s">
        <v>3117</v>
      </c>
      <c r="L1821" t="s">
        <v>3112</v>
      </c>
      <c r="M1821" t="s">
        <v>4254</v>
      </c>
    </row>
    <row r="1822" spans="1:13">
      <c r="A1822" t="s">
        <v>6103</v>
      </c>
      <c r="B1822" t="str">
        <f t="shared" si="56"/>
        <v>min03-P27</v>
      </c>
      <c r="C1822" t="str">
        <f t="shared" si="57"/>
        <v>min03-P27-R7_MILFORT SAS</v>
      </c>
      <c r="D1822" s="27" t="s">
        <v>3651</v>
      </c>
      <c r="E1822" t="s">
        <v>4181</v>
      </c>
      <c r="F1822" t="s">
        <v>190</v>
      </c>
      <c r="G1822" s="58">
        <v>88925.771250000005</v>
      </c>
      <c r="H1822" s="114">
        <v>1</v>
      </c>
      <c r="I1822">
        <v>1</v>
      </c>
      <c r="J1822">
        <v>3000</v>
      </c>
      <c r="K1822" t="s">
        <v>3117</v>
      </c>
      <c r="L1822" t="s">
        <v>3112</v>
      </c>
      <c r="M1822" t="s">
        <v>4254</v>
      </c>
    </row>
    <row r="1823" spans="1:13">
      <c r="A1823" t="s">
        <v>6104</v>
      </c>
      <c r="B1823" t="str">
        <f t="shared" si="56"/>
        <v>min03-P27</v>
      </c>
      <c r="C1823" t="str">
        <f t="shared" si="57"/>
        <v>min03-P27-R7_MILFORT SAS</v>
      </c>
      <c r="D1823" s="27" t="s">
        <v>3651</v>
      </c>
      <c r="E1823" t="s">
        <v>4181</v>
      </c>
      <c r="F1823" t="s">
        <v>190</v>
      </c>
      <c r="G1823" s="58">
        <v>87006.51</v>
      </c>
      <c r="H1823" s="114">
        <v>1</v>
      </c>
      <c r="I1823">
        <v>3001</v>
      </c>
      <c r="J1823">
        <v>10000</v>
      </c>
      <c r="K1823" t="s">
        <v>3117</v>
      </c>
      <c r="L1823" t="s">
        <v>3112</v>
      </c>
      <c r="M1823" t="s">
        <v>4254</v>
      </c>
    </row>
    <row r="1824" spans="1:13">
      <c r="A1824" t="s">
        <v>6105</v>
      </c>
      <c r="B1824" t="str">
        <f t="shared" si="56"/>
        <v>min03-P27</v>
      </c>
      <c r="C1824" t="str">
        <f t="shared" si="57"/>
        <v>min03-P27-R7_MILFORT SAS</v>
      </c>
      <c r="D1824" s="27" t="s">
        <v>3651</v>
      </c>
      <c r="E1824" t="s">
        <v>4181</v>
      </c>
      <c r="F1824" t="s">
        <v>190</v>
      </c>
      <c r="G1824" s="58">
        <v>85727.002500000002</v>
      </c>
      <c r="H1824" s="114">
        <v>1</v>
      </c>
      <c r="I1824">
        <v>10001</v>
      </c>
      <c r="J1824">
        <v>999999</v>
      </c>
      <c r="K1824" t="s">
        <v>3117</v>
      </c>
      <c r="L1824" t="s">
        <v>3112</v>
      </c>
      <c r="M1824" t="s">
        <v>4254</v>
      </c>
    </row>
    <row r="1825" spans="1:13">
      <c r="A1825" t="s">
        <v>6106</v>
      </c>
      <c r="B1825" t="str">
        <f t="shared" si="56"/>
        <v>min03-P27</v>
      </c>
      <c r="C1825" t="str">
        <f t="shared" si="57"/>
        <v>min03-P27-R7_UT ALTEX+</v>
      </c>
      <c r="D1825" s="27" t="s">
        <v>3651</v>
      </c>
      <c r="E1825" t="s">
        <v>3094</v>
      </c>
      <c r="F1825" t="s">
        <v>190</v>
      </c>
      <c r="G1825" s="58">
        <v>64648.800000000003</v>
      </c>
      <c r="H1825" s="114">
        <v>1</v>
      </c>
      <c r="I1825">
        <v>1</v>
      </c>
      <c r="J1825">
        <v>3000</v>
      </c>
      <c r="K1825" t="s">
        <v>3117</v>
      </c>
      <c r="L1825" t="s">
        <v>3112</v>
      </c>
      <c r="M1825" t="s">
        <v>4254</v>
      </c>
    </row>
    <row r="1826" spans="1:13">
      <c r="A1826" t="s">
        <v>6107</v>
      </c>
      <c r="B1826" t="str">
        <f t="shared" si="56"/>
        <v>min03-P27</v>
      </c>
      <c r="C1826" t="str">
        <f t="shared" si="57"/>
        <v>min03-P27-R7_UT ALTEX+</v>
      </c>
      <c r="D1826" s="27" t="s">
        <v>3651</v>
      </c>
      <c r="E1826" t="s">
        <v>3094</v>
      </c>
      <c r="F1826" t="s">
        <v>190</v>
      </c>
      <c r="G1826" s="58">
        <v>60608.25</v>
      </c>
      <c r="H1826" s="114">
        <v>1</v>
      </c>
      <c r="I1826">
        <v>3001</v>
      </c>
      <c r="J1826">
        <v>10000</v>
      </c>
      <c r="K1826" t="s">
        <v>3117</v>
      </c>
      <c r="L1826" t="s">
        <v>3112</v>
      </c>
      <c r="M1826" t="s">
        <v>4254</v>
      </c>
    </row>
    <row r="1827" spans="1:13">
      <c r="A1827" t="s">
        <v>6108</v>
      </c>
      <c r="B1827" t="str">
        <f t="shared" si="56"/>
        <v>min03-P27</v>
      </c>
      <c r="C1827" t="str">
        <f t="shared" si="57"/>
        <v>min03-P27-R7_UT ALTEX+</v>
      </c>
      <c r="D1827" s="27" t="s">
        <v>3651</v>
      </c>
      <c r="E1827" t="s">
        <v>3094</v>
      </c>
      <c r="F1827" t="s">
        <v>190</v>
      </c>
      <c r="G1827" s="58">
        <v>56567.7</v>
      </c>
      <c r="H1827" s="114">
        <v>1</v>
      </c>
      <c r="I1827">
        <v>10001</v>
      </c>
      <c r="J1827">
        <v>999999</v>
      </c>
      <c r="K1827" t="s">
        <v>3117</v>
      </c>
      <c r="L1827" t="s">
        <v>3112</v>
      </c>
      <c r="M1827" t="s">
        <v>4254</v>
      </c>
    </row>
    <row r="1828" spans="1:13">
      <c r="A1828" t="s">
        <v>6109</v>
      </c>
      <c r="B1828" t="str">
        <f t="shared" si="56"/>
        <v>min03-P27</v>
      </c>
      <c r="C1828" t="str">
        <f t="shared" si="57"/>
        <v>min03-P27-R7_MANUFACTURAS CAPITEX SAS</v>
      </c>
      <c r="D1828" s="27" t="s">
        <v>3651</v>
      </c>
      <c r="E1828" t="s">
        <v>4176</v>
      </c>
      <c r="F1828" t="s">
        <v>190</v>
      </c>
      <c r="G1828" s="58">
        <v>72595.214999999997</v>
      </c>
      <c r="H1828" s="114">
        <v>1</v>
      </c>
      <c r="I1828">
        <v>1</v>
      </c>
      <c r="J1828">
        <v>3000</v>
      </c>
      <c r="K1828" t="s">
        <v>3117</v>
      </c>
      <c r="L1828" t="s">
        <v>3112</v>
      </c>
      <c r="M1828" t="s">
        <v>4254</v>
      </c>
    </row>
    <row r="1829" spans="1:13">
      <c r="A1829" t="s">
        <v>6110</v>
      </c>
      <c r="B1829" t="str">
        <f t="shared" si="56"/>
        <v>min03-P27</v>
      </c>
      <c r="C1829" t="str">
        <f t="shared" si="57"/>
        <v>min03-P27-R7_MANUFACTURAS CAPITEX SAS</v>
      </c>
      <c r="D1829" s="27" t="s">
        <v>3651</v>
      </c>
      <c r="E1829" t="s">
        <v>4176</v>
      </c>
      <c r="F1829" t="s">
        <v>190</v>
      </c>
      <c r="G1829" s="58">
        <v>70440.255000000005</v>
      </c>
      <c r="H1829" s="114">
        <v>1</v>
      </c>
      <c r="I1829">
        <v>3001</v>
      </c>
      <c r="J1829">
        <v>10000</v>
      </c>
      <c r="K1829" t="s">
        <v>3117</v>
      </c>
      <c r="L1829" t="s">
        <v>3112</v>
      </c>
      <c r="M1829" t="s">
        <v>4254</v>
      </c>
    </row>
    <row r="1830" spans="1:13">
      <c r="A1830" t="s">
        <v>6111</v>
      </c>
      <c r="B1830" t="str">
        <f t="shared" si="56"/>
        <v>min03-P27</v>
      </c>
      <c r="C1830" t="str">
        <f t="shared" si="57"/>
        <v>min03-P27-R7_MANUFACTURAS CAPITEX SAS</v>
      </c>
      <c r="D1830" s="27" t="s">
        <v>3651</v>
      </c>
      <c r="E1830" t="s">
        <v>4176</v>
      </c>
      <c r="F1830" t="s">
        <v>190</v>
      </c>
      <c r="G1830" s="58">
        <v>68419.98</v>
      </c>
      <c r="H1830" s="114">
        <v>1</v>
      </c>
      <c r="I1830">
        <v>10001</v>
      </c>
      <c r="J1830">
        <v>999999</v>
      </c>
      <c r="K1830" t="s">
        <v>3117</v>
      </c>
      <c r="L1830" t="s">
        <v>3112</v>
      </c>
      <c r="M1830" t="s">
        <v>4254</v>
      </c>
    </row>
    <row r="1831" spans="1:13">
      <c r="A1831" t="s">
        <v>6112</v>
      </c>
      <c r="B1831" t="str">
        <f t="shared" si="56"/>
        <v>min03-P27</v>
      </c>
      <c r="C1831" t="str">
        <f t="shared" si="57"/>
        <v>min03-P27-R7_INDUSTRIAS SALGARI S.A.S</v>
      </c>
      <c r="D1831" s="27" t="s">
        <v>3651</v>
      </c>
      <c r="E1831" t="s">
        <v>3098</v>
      </c>
      <c r="F1831" t="s">
        <v>190</v>
      </c>
      <c r="G1831" s="58">
        <v>70036.2</v>
      </c>
      <c r="H1831" s="114">
        <v>1</v>
      </c>
      <c r="I1831">
        <v>1</v>
      </c>
      <c r="J1831">
        <v>3000</v>
      </c>
      <c r="K1831" t="s">
        <v>3117</v>
      </c>
      <c r="L1831" t="s">
        <v>3112</v>
      </c>
      <c r="M1831" t="s">
        <v>4254</v>
      </c>
    </row>
    <row r="1832" spans="1:13">
      <c r="A1832" t="s">
        <v>6113</v>
      </c>
      <c r="B1832" t="str">
        <f t="shared" si="56"/>
        <v>min03-P27</v>
      </c>
      <c r="C1832" t="str">
        <f t="shared" si="57"/>
        <v>min03-P27-R7_INDUSTRIAS SALGARI S.A.S</v>
      </c>
      <c r="D1832" s="27" t="s">
        <v>3651</v>
      </c>
      <c r="E1832" t="s">
        <v>3098</v>
      </c>
      <c r="F1832" t="s">
        <v>190</v>
      </c>
      <c r="G1832" s="58">
        <v>67342.5</v>
      </c>
      <c r="H1832" s="114">
        <v>1</v>
      </c>
      <c r="I1832">
        <v>3001</v>
      </c>
      <c r="J1832">
        <v>10000</v>
      </c>
      <c r="K1832" t="s">
        <v>3117</v>
      </c>
      <c r="L1832" t="s">
        <v>3112</v>
      </c>
      <c r="M1832" t="s">
        <v>4254</v>
      </c>
    </row>
    <row r="1833" spans="1:13">
      <c r="A1833" t="s">
        <v>6114</v>
      </c>
      <c r="B1833" t="str">
        <f t="shared" si="56"/>
        <v>min03-P27</v>
      </c>
      <c r="C1833" t="str">
        <f t="shared" si="57"/>
        <v>min03-P27-R7_INDUSTRIAS SALGARI S.A.S</v>
      </c>
      <c r="D1833" s="27" t="s">
        <v>3651</v>
      </c>
      <c r="E1833" t="s">
        <v>3098</v>
      </c>
      <c r="F1833" t="s">
        <v>190</v>
      </c>
      <c r="G1833" s="58">
        <v>64648.800000000003</v>
      </c>
      <c r="H1833" s="114">
        <v>1</v>
      </c>
      <c r="I1833">
        <v>10001</v>
      </c>
      <c r="J1833">
        <v>999999</v>
      </c>
      <c r="K1833" t="s">
        <v>3117</v>
      </c>
      <c r="L1833" t="s">
        <v>3112</v>
      </c>
      <c r="M1833" t="s">
        <v>4254</v>
      </c>
    </row>
    <row r="1834" spans="1:13">
      <c r="A1834" t="s">
        <v>6115</v>
      </c>
      <c r="B1834" t="str">
        <f t="shared" si="56"/>
        <v>min03-P27</v>
      </c>
      <c r="C1834" t="str">
        <f t="shared" si="57"/>
        <v>min03-P27-R7_INVERSIONES SARHEM DE COLOMBIA S.A.S.</v>
      </c>
      <c r="D1834" s="27" t="s">
        <v>3651</v>
      </c>
      <c r="E1834" t="s">
        <v>4168</v>
      </c>
      <c r="F1834" t="s">
        <v>190</v>
      </c>
      <c r="G1834" s="58">
        <v>344793.59999999998</v>
      </c>
      <c r="H1834" s="114">
        <v>1</v>
      </c>
      <c r="I1834">
        <v>1</v>
      </c>
      <c r="J1834">
        <v>3000</v>
      </c>
      <c r="K1834" t="s">
        <v>3117</v>
      </c>
      <c r="L1834" t="s">
        <v>3112</v>
      </c>
      <c r="M1834" t="s">
        <v>4254</v>
      </c>
    </row>
    <row r="1835" spans="1:13">
      <c r="A1835" t="s">
        <v>6116</v>
      </c>
      <c r="B1835" t="str">
        <f t="shared" si="56"/>
        <v>min03-P27</v>
      </c>
      <c r="C1835" t="str">
        <f t="shared" si="57"/>
        <v>min03-P27-R7_INVERSIONES SARHEM DE COLOMBIA S.A.S.</v>
      </c>
      <c r="D1835" s="27" t="s">
        <v>3651</v>
      </c>
      <c r="E1835" t="s">
        <v>4168</v>
      </c>
      <c r="F1835" t="s">
        <v>190</v>
      </c>
      <c r="G1835" s="58">
        <v>342099.9</v>
      </c>
      <c r="H1835" s="114">
        <v>1</v>
      </c>
      <c r="I1835">
        <v>3001</v>
      </c>
      <c r="J1835">
        <v>10000</v>
      </c>
      <c r="K1835" t="s">
        <v>3117</v>
      </c>
      <c r="L1835" t="s">
        <v>3112</v>
      </c>
      <c r="M1835" t="s">
        <v>4254</v>
      </c>
    </row>
    <row r="1836" spans="1:13">
      <c r="A1836" t="s">
        <v>6117</v>
      </c>
      <c r="B1836" t="str">
        <f t="shared" si="56"/>
        <v>min03-P27</v>
      </c>
      <c r="C1836" t="str">
        <f t="shared" si="57"/>
        <v>min03-P27-R7_INVERSIONES SARHEM DE COLOMBIA S.A.S.</v>
      </c>
      <c r="D1836" s="27" t="s">
        <v>3651</v>
      </c>
      <c r="E1836" t="s">
        <v>4168</v>
      </c>
      <c r="F1836" t="s">
        <v>190</v>
      </c>
      <c r="G1836" s="58">
        <v>339406.2</v>
      </c>
      <c r="H1836" s="114">
        <v>1</v>
      </c>
      <c r="I1836">
        <v>10001</v>
      </c>
      <c r="J1836">
        <v>999999</v>
      </c>
      <c r="K1836" t="s">
        <v>3117</v>
      </c>
      <c r="L1836" t="s">
        <v>3112</v>
      </c>
      <c r="M1836" t="s">
        <v>4254</v>
      </c>
    </row>
    <row r="1837" spans="1:13">
      <c r="A1837" t="s">
        <v>6118</v>
      </c>
      <c r="B1837" t="str">
        <f t="shared" si="56"/>
        <v>min03-P27</v>
      </c>
      <c r="C1837" t="str">
        <f t="shared" si="57"/>
        <v>min03-P27-R7_CONSORCIO ACUERDO MARCO MTH – II</v>
      </c>
      <c r="D1837" s="27" t="s">
        <v>3651</v>
      </c>
      <c r="E1837" t="s">
        <v>4197</v>
      </c>
      <c r="F1837" t="s">
        <v>190</v>
      </c>
      <c r="G1837" s="58">
        <v>67342.5</v>
      </c>
      <c r="H1837" s="114">
        <v>1</v>
      </c>
      <c r="I1837">
        <v>1</v>
      </c>
      <c r="J1837">
        <v>3000</v>
      </c>
      <c r="K1837" t="s">
        <v>3117</v>
      </c>
      <c r="L1837" t="s">
        <v>3112</v>
      </c>
      <c r="M1837" t="s">
        <v>4254</v>
      </c>
    </row>
    <row r="1838" spans="1:13">
      <c r="A1838" t="s">
        <v>6119</v>
      </c>
      <c r="B1838" t="str">
        <f t="shared" si="56"/>
        <v>min03-P27</v>
      </c>
      <c r="C1838" t="str">
        <f t="shared" si="57"/>
        <v>min03-P27-R7_CONSORCIO ACUERDO MARCO MTH – II</v>
      </c>
      <c r="D1838" s="27" t="s">
        <v>3651</v>
      </c>
      <c r="E1838" t="s">
        <v>4197</v>
      </c>
      <c r="F1838" t="s">
        <v>190</v>
      </c>
      <c r="G1838" s="58">
        <v>64648.800000000003</v>
      </c>
      <c r="H1838" s="114">
        <v>1</v>
      </c>
      <c r="I1838">
        <v>3001</v>
      </c>
      <c r="J1838">
        <v>10000</v>
      </c>
      <c r="K1838" t="s">
        <v>3117</v>
      </c>
      <c r="L1838" t="s">
        <v>3112</v>
      </c>
      <c r="M1838" t="s">
        <v>4254</v>
      </c>
    </row>
    <row r="1839" spans="1:13">
      <c r="A1839" t="s">
        <v>6120</v>
      </c>
      <c r="B1839" t="str">
        <f t="shared" si="56"/>
        <v>min03-P27</v>
      </c>
      <c r="C1839" t="str">
        <f t="shared" si="57"/>
        <v>min03-P27-R7_CONSORCIO ACUERDO MARCO MTH – II</v>
      </c>
      <c r="D1839" s="27" t="s">
        <v>3651</v>
      </c>
      <c r="E1839" t="s">
        <v>4197</v>
      </c>
      <c r="F1839" t="s">
        <v>190</v>
      </c>
      <c r="G1839" s="58">
        <v>60608.25</v>
      </c>
      <c r="H1839" s="114">
        <v>1</v>
      </c>
      <c r="I1839">
        <v>10001</v>
      </c>
      <c r="J1839">
        <v>999999</v>
      </c>
      <c r="K1839" t="s">
        <v>3117</v>
      </c>
      <c r="L1839" t="s">
        <v>3112</v>
      </c>
      <c r="M1839" t="s">
        <v>4254</v>
      </c>
    </row>
    <row r="1840" spans="1:13">
      <c r="A1840" t="s">
        <v>6121</v>
      </c>
      <c r="B1840" t="str">
        <f t="shared" si="56"/>
        <v>min03-P73</v>
      </c>
      <c r="C1840" t="str">
        <f t="shared" si="57"/>
        <v>min03-P73-R1_MILITARY INDUSTRIES SAS</v>
      </c>
      <c r="D1840" s="27" t="s">
        <v>3652</v>
      </c>
      <c r="E1840" t="s">
        <v>1852</v>
      </c>
      <c r="F1840" t="s">
        <v>190</v>
      </c>
      <c r="G1840" s="58">
        <v>774438.75</v>
      </c>
      <c r="H1840" s="114">
        <v>1</v>
      </c>
      <c r="I1840">
        <v>1</v>
      </c>
      <c r="J1840">
        <v>3000</v>
      </c>
      <c r="K1840" t="s">
        <v>3117</v>
      </c>
      <c r="L1840" t="s">
        <v>3108</v>
      </c>
      <c r="M1840" t="s">
        <v>4255</v>
      </c>
    </row>
    <row r="1841" spans="1:13">
      <c r="A1841" t="s">
        <v>6122</v>
      </c>
      <c r="B1841" t="str">
        <f t="shared" si="56"/>
        <v>min03-P73</v>
      </c>
      <c r="C1841" t="str">
        <f t="shared" si="57"/>
        <v>min03-P73-R1_MILITARY INDUSTRIES SAS</v>
      </c>
      <c r="D1841" s="27" t="s">
        <v>3652</v>
      </c>
      <c r="E1841" t="s">
        <v>1852</v>
      </c>
      <c r="F1841" t="s">
        <v>190</v>
      </c>
      <c r="G1841" s="58">
        <v>767704.5</v>
      </c>
      <c r="H1841" s="114">
        <v>1</v>
      </c>
      <c r="I1841">
        <v>3001</v>
      </c>
      <c r="J1841">
        <v>10000</v>
      </c>
      <c r="K1841" t="s">
        <v>3117</v>
      </c>
      <c r="L1841" t="s">
        <v>3108</v>
      </c>
      <c r="M1841" t="s">
        <v>4255</v>
      </c>
    </row>
    <row r="1842" spans="1:13">
      <c r="A1842" t="s">
        <v>6123</v>
      </c>
      <c r="B1842" t="str">
        <f t="shared" si="56"/>
        <v>min03-P73</v>
      </c>
      <c r="C1842" t="str">
        <f t="shared" si="57"/>
        <v>min03-P73-R1_MILITARY INDUSTRIES SAS</v>
      </c>
      <c r="D1842" s="27" t="s">
        <v>3652</v>
      </c>
      <c r="E1842" t="s">
        <v>1852</v>
      </c>
      <c r="F1842" t="s">
        <v>190</v>
      </c>
      <c r="G1842" s="58">
        <v>760970.25</v>
      </c>
      <c r="H1842" s="114">
        <v>1</v>
      </c>
      <c r="I1842">
        <v>10001</v>
      </c>
      <c r="J1842">
        <v>999999</v>
      </c>
      <c r="K1842" t="s">
        <v>3117</v>
      </c>
      <c r="L1842" t="s">
        <v>3108</v>
      </c>
      <c r="M1842" t="s">
        <v>4255</v>
      </c>
    </row>
    <row r="1843" spans="1:13">
      <c r="A1843" t="s">
        <v>6124</v>
      </c>
      <c r="B1843" t="str">
        <f t="shared" si="56"/>
        <v>min03-P73</v>
      </c>
      <c r="C1843" t="str">
        <f t="shared" si="57"/>
        <v>min03-P73-R1_UT FACOCREAR 2024</v>
      </c>
      <c r="D1843" s="27" t="s">
        <v>3652</v>
      </c>
      <c r="E1843" t="s">
        <v>3092</v>
      </c>
      <c r="F1843" t="s">
        <v>190</v>
      </c>
      <c r="G1843" s="58">
        <v>331594.46999999997</v>
      </c>
      <c r="H1843" s="114">
        <v>1</v>
      </c>
      <c r="I1843">
        <v>1</v>
      </c>
      <c r="J1843">
        <v>3000</v>
      </c>
      <c r="K1843" t="s">
        <v>3117</v>
      </c>
      <c r="L1843" t="s">
        <v>3108</v>
      </c>
      <c r="M1843" t="s">
        <v>4255</v>
      </c>
    </row>
    <row r="1844" spans="1:13">
      <c r="A1844" t="s">
        <v>6125</v>
      </c>
      <c r="B1844" t="str">
        <f t="shared" si="56"/>
        <v>min03-P73</v>
      </c>
      <c r="C1844" t="str">
        <f t="shared" si="57"/>
        <v>min03-P73-R1_UT FACOCREAR 2024</v>
      </c>
      <c r="D1844" s="27" t="s">
        <v>3652</v>
      </c>
      <c r="E1844" t="s">
        <v>3092</v>
      </c>
      <c r="F1844" t="s">
        <v>190</v>
      </c>
      <c r="G1844" s="58">
        <v>321641.24849999999</v>
      </c>
      <c r="H1844" s="114">
        <v>1</v>
      </c>
      <c r="I1844">
        <v>3001</v>
      </c>
      <c r="J1844">
        <v>10000</v>
      </c>
      <c r="K1844" t="s">
        <v>3117</v>
      </c>
      <c r="L1844" t="s">
        <v>3108</v>
      </c>
      <c r="M1844" t="s">
        <v>4255</v>
      </c>
    </row>
    <row r="1845" spans="1:13">
      <c r="A1845" t="s">
        <v>6126</v>
      </c>
      <c r="B1845" t="str">
        <f t="shared" si="56"/>
        <v>min03-P73</v>
      </c>
      <c r="C1845" t="str">
        <f t="shared" si="57"/>
        <v>min03-P73-R1_UT FACOCREAR 2024</v>
      </c>
      <c r="D1845" s="27" t="s">
        <v>3652</v>
      </c>
      <c r="E1845" t="s">
        <v>3092</v>
      </c>
      <c r="F1845" t="s">
        <v>190</v>
      </c>
      <c r="G1845" s="58">
        <v>311997.80249999999</v>
      </c>
      <c r="H1845" s="114">
        <v>1</v>
      </c>
      <c r="I1845">
        <v>10001</v>
      </c>
      <c r="J1845">
        <v>999999</v>
      </c>
      <c r="K1845" t="s">
        <v>3117</v>
      </c>
      <c r="L1845" t="s">
        <v>3108</v>
      </c>
      <c r="M1845" t="s">
        <v>4255</v>
      </c>
    </row>
    <row r="1846" spans="1:13">
      <c r="A1846" t="s">
        <v>6127</v>
      </c>
      <c r="B1846" t="str">
        <f t="shared" si="56"/>
        <v>min03-P73</v>
      </c>
      <c r="C1846" t="str">
        <f t="shared" si="57"/>
        <v>min03-P73-R3_MILITARY INDUSTRIES SAS</v>
      </c>
      <c r="D1846" s="27" t="s">
        <v>3653</v>
      </c>
      <c r="E1846" t="s">
        <v>1852</v>
      </c>
      <c r="F1846" t="s">
        <v>190</v>
      </c>
      <c r="G1846" s="58">
        <v>774438.75</v>
      </c>
      <c r="H1846" s="114">
        <v>1</v>
      </c>
      <c r="I1846">
        <v>1</v>
      </c>
      <c r="J1846">
        <v>3000</v>
      </c>
      <c r="K1846" t="s">
        <v>3117</v>
      </c>
      <c r="L1846" t="s">
        <v>3109</v>
      </c>
      <c r="M1846" t="s">
        <v>4255</v>
      </c>
    </row>
    <row r="1847" spans="1:13">
      <c r="A1847" t="s">
        <v>6128</v>
      </c>
      <c r="B1847" t="str">
        <f t="shared" si="56"/>
        <v>min03-P73</v>
      </c>
      <c r="C1847" t="str">
        <f t="shared" si="57"/>
        <v>min03-P73-R3_MILITARY INDUSTRIES SAS</v>
      </c>
      <c r="D1847" s="27" t="s">
        <v>3653</v>
      </c>
      <c r="E1847" t="s">
        <v>1852</v>
      </c>
      <c r="F1847" t="s">
        <v>190</v>
      </c>
      <c r="G1847" s="58">
        <v>767704.5</v>
      </c>
      <c r="H1847" s="114">
        <v>1</v>
      </c>
      <c r="I1847">
        <v>3001</v>
      </c>
      <c r="J1847">
        <v>10000</v>
      </c>
      <c r="K1847" t="s">
        <v>3117</v>
      </c>
      <c r="L1847" t="s">
        <v>3109</v>
      </c>
      <c r="M1847" t="s">
        <v>4255</v>
      </c>
    </row>
    <row r="1848" spans="1:13">
      <c r="A1848" t="s">
        <v>6129</v>
      </c>
      <c r="B1848" t="str">
        <f t="shared" si="56"/>
        <v>min03-P73</v>
      </c>
      <c r="C1848" t="str">
        <f t="shared" si="57"/>
        <v>min03-P73-R3_MILITARY INDUSTRIES SAS</v>
      </c>
      <c r="D1848" s="27" t="s">
        <v>3653</v>
      </c>
      <c r="E1848" t="s">
        <v>1852</v>
      </c>
      <c r="F1848" t="s">
        <v>190</v>
      </c>
      <c r="G1848" s="58">
        <v>760970.25</v>
      </c>
      <c r="H1848" s="114">
        <v>1</v>
      </c>
      <c r="I1848">
        <v>10001</v>
      </c>
      <c r="J1848">
        <v>999999</v>
      </c>
      <c r="K1848" t="s">
        <v>3117</v>
      </c>
      <c r="L1848" t="s">
        <v>3109</v>
      </c>
      <c r="M1848" t="s">
        <v>4255</v>
      </c>
    </row>
    <row r="1849" spans="1:13">
      <c r="A1849" t="s">
        <v>6130</v>
      </c>
      <c r="B1849" t="str">
        <f t="shared" si="56"/>
        <v>min03-P73</v>
      </c>
      <c r="C1849" t="str">
        <f t="shared" si="57"/>
        <v>min03-P73-R3_UT FACOCREAR 2024</v>
      </c>
      <c r="D1849" s="27" t="s">
        <v>3653</v>
      </c>
      <c r="E1849" t="s">
        <v>3092</v>
      </c>
      <c r="F1849" t="s">
        <v>190</v>
      </c>
      <c r="G1849" s="58">
        <v>331594.46999999997</v>
      </c>
      <c r="H1849" s="114">
        <v>1</v>
      </c>
      <c r="I1849">
        <v>1</v>
      </c>
      <c r="J1849">
        <v>3000</v>
      </c>
      <c r="K1849" t="s">
        <v>3117</v>
      </c>
      <c r="L1849" t="s">
        <v>3109</v>
      </c>
      <c r="M1849" t="s">
        <v>4255</v>
      </c>
    </row>
    <row r="1850" spans="1:13">
      <c r="A1850" t="s">
        <v>6131</v>
      </c>
      <c r="B1850" t="str">
        <f t="shared" si="56"/>
        <v>min03-P73</v>
      </c>
      <c r="C1850" t="str">
        <f t="shared" si="57"/>
        <v>min03-P73-R3_UT FACOCREAR 2024</v>
      </c>
      <c r="D1850" s="27" t="s">
        <v>3653</v>
      </c>
      <c r="E1850" t="s">
        <v>3092</v>
      </c>
      <c r="F1850" t="s">
        <v>190</v>
      </c>
      <c r="G1850" s="58">
        <v>321641.24849999999</v>
      </c>
      <c r="H1850" s="114">
        <v>1</v>
      </c>
      <c r="I1850">
        <v>3001</v>
      </c>
      <c r="J1850">
        <v>10000</v>
      </c>
      <c r="K1850" t="s">
        <v>3117</v>
      </c>
      <c r="L1850" t="s">
        <v>3109</v>
      </c>
      <c r="M1850" t="s">
        <v>4255</v>
      </c>
    </row>
    <row r="1851" spans="1:13">
      <c r="A1851" t="s">
        <v>6132</v>
      </c>
      <c r="B1851" t="str">
        <f t="shared" si="56"/>
        <v>min03-P73</v>
      </c>
      <c r="C1851" t="str">
        <f t="shared" si="57"/>
        <v>min03-P73-R3_UT FACOCREAR 2024</v>
      </c>
      <c r="D1851" s="27" t="s">
        <v>3653</v>
      </c>
      <c r="E1851" t="s">
        <v>3092</v>
      </c>
      <c r="F1851" t="s">
        <v>190</v>
      </c>
      <c r="G1851" s="58">
        <v>311997.80249999999</v>
      </c>
      <c r="H1851" s="114">
        <v>1</v>
      </c>
      <c r="I1851">
        <v>10001</v>
      </c>
      <c r="J1851">
        <v>999999</v>
      </c>
      <c r="K1851" t="s">
        <v>3117</v>
      </c>
      <c r="L1851" t="s">
        <v>3109</v>
      </c>
      <c r="M1851" t="s">
        <v>4255</v>
      </c>
    </row>
    <row r="1852" spans="1:13">
      <c r="A1852" t="s">
        <v>6133</v>
      </c>
      <c r="B1852" t="str">
        <f t="shared" si="56"/>
        <v>min03-P73</v>
      </c>
      <c r="C1852" t="str">
        <f t="shared" si="57"/>
        <v>min03-P73-R4_MILITARY INDUSTRIES SAS</v>
      </c>
      <c r="D1852" s="27" t="s">
        <v>3654</v>
      </c>
      <c r="E1852" t="s">
        <v>1852</v>
      </c>
      <c r="F1852" t="s">
        <v>190</v>
      </c>
      <c r="G1852" s="58">
        <v>774438.75</v>
      </c>
      <c r="H1852" s="114">
        <v>1</v>
      </c>
      <c r="I1852">
        <v>1</v>
      </c>
      <c r="J1852">
        <v>3000</v>
      </c>
      <c r="K1852" t="s">
        <v>3117</v>
      </c>
      <c r="L1852" t="s">
        <v>3113</v>
      </c>
      <c r="M1852" t="s">
        <v>4255</v>
      </c>
    </row>
    <row r="1853" spans="1:13">
      <c r="A1853" t="s">
        <v>6134</v>
      </c>
      <c r="B1853" t="str">
        <f t="shared" si="56"/>
        <v>min03-P73</v>
      </c>
      <c r="C1853" t="str">
        <f t="shared" si="57"/>
        <v>min03-P73-R4_MILITARY INDUSTRIES SAS</v>
      </c>
      <c r="D1853" s="27" t="s">
        <v>3654</v>
      </c>
      <c r="E1853" t="s">
        <v>1852</v>
      </c>
      <c r="F1853" t="s">
        <v>190</v>
      </c>
      <c r="G1853" s="58">
        <v>767704.5</v>
      </c>
      <c r="H1853" s="114">
        <v>1</v>
      </c>
      <c r="I1853">
        <v>3001</v>
      </c>
      <c r="J1853">
        <v>10000</v>
      </c>
      <c r="K1853" t="s">
        <v>3117</v>
      </c>
      <c r="L1853" t="s">
        <v>3113</v>
      </c>
      <c r="M1853" t="s">
        <v>4255</v>
      </c>
    </row>
    <row r="1854" spans="1:13">
      <c r="A1854" t="s">
        <v>6135</v>
      </c>
      <c r="B1854" t="str">
        <f t="shared" si="56"/>
        <v>min03-P73</v>
      </c>
      <c r="C1854" t="str">
        <f t="shared" si="57"/>
        <v>min03-P73-R4_MILITARY INDUSTRIES SAS</v>
      </c>
      <c r="D1854" s="27" t="s">
        <v>3654</v>
      </c>
      <c r="E1854" t="s">
        <v>1852</v>
      </c>
      <c r="F1854" t="s">
        <v>190</v>
      </c>
      <c r="G1854" s="58">
        <v>760970.25</v>
      </c>
      <c r="H1854" s="114">
        <v>1</v>
      </c>
      <c r="I1854">
        <v>10001</v>
      </c>
      <c r="J1854">
        <v>999999</v>
      </c>
      <c r="K1854" t="s">
        <v>3117</v>
      </c>
      <c r="L1854" t="s">
        <v>3113</v>
      </c>
      <c r="M1854" t="s">
        <v>4255</v>
      </c>
    </row>
    <row r="1855" spans="1:13">
      <c r="A1855" t="s">
        <v>6136</v>
      </c>
      <c r="B1855" t="str">
        <f t="shared" si="56"/>
        <v>min03-P73</v>
      </c>
      <c r="C1855" t="str">
        <f t="shared" si="57"/>
        <v>min03-P73-R4_UT FACOCREAR 2024</v>
      </c>
      <c r="D1855" s="27" t="s">
        <v>3654</v>
      </c>
      <c r="E1855" t="s">
        <v>3092</v>
      </c>
      <c r="F1855" t="s">
        <v>190</v>
      </c>
      <c r="G1855" s="58">
        <v>331594.46999999997</v>
      </c>
      <c r="H1855" s="114">
        <v>1</v>
      </c>
      <c r="I1855">
        <v>1</v>
      </c>
      <c r="J1855">
        <v>3000</v>
      </c>
      <c r="K1855" t="s">
        <v>3117</v>
      </c>
      <c r="L1855" t="s">
        <v>3113</v>
      </c>
      <c r="M1855" t="s">
        <v>4255</v>
      </c>
    </row>
    <row r="1856" spans="1:13">
      <c r="A1856" t="s">
        <v>6137</v>
      </c>
      <c r="B1856" t="str">
        <f t="shared" si="56"/>
        <v>min03-P73</v>
      </c>
      <c r="C1856" t="str">
        <f t="shared" si="57"/>
        <v>min03-P73-R4_UT FACOCREAR 2024</v>
      </c>
      <c r="D1856" s="27" t="s">
        <v>3654</v>
      </c>
      <c r="E1856" t="s">
        <v>3092</v>
      </c>
      <c r="F1856" t="s">
        <v>190</v>
      </c>
      <c r="G1856" s="58">
        <v>321641.24849999999</v>
      </c>
      <c r="H1856" s="114">
        <v>1</v>
      </c>
      <c r="I1856">
        <v>3001</v>
      </c>
      <c r="J1856">
        <v>10000</v>
      </c>
      <c r="K1856" t="s">
        <v>3117</v>
      </c>
      <c r="L1856" t="s">
        <v>3113</v>
      </c>
      <c r="M1856" t="s">
        <v>4255</v>
      </c>
    </row>
    <row r="1857" spans="1:13">
      <c r="A1857" t="s">
        <v>6138</v>
      </c>
      <c r="B1857" t="str">
        <f t="shared" si="56"/>
        <v>min03-P73</v>
      </c>
      <c r="C1857" t="str">
        <f t="shared" si="57"/>
        <v>min03-P73-R4_UT FACOCREAR 2024</v>
      </c>
      <c r="D1857" s="27" t="s">
        <v>3654</v>
      </c>
      <c r="E1857" t="s">
        <v>3092</v>
      </c>
      <c r="F1857" t="s">
        <v>190</v>
      </c>
      <c r="G1857" s="58">
        <v>311997.80249999999</v>
      </c>
      <c r="H1857" s="114">
        <v>1</v>
      </c>
      <c r="I1857">
        <v>10001</v>
      </c>
      <c r="J1857">
        <v>999999</v>
      </c>
      <c r="K1857" t="s">
        <v>3117</v>
      </c>
      <c r="L1857" t="s">
        <v>3113</v>
      </c>
      <c r="M1857" t="s">
        <v>4255</v>
      </c>
    </row>
    <row r="1858" spans="1:13">
      <c r="A1858" t="s">
        <v>6139</v>
      </c>
      <c r="B1858" t="str">
        <f t="shared" si="56"/>
        <v>min03-P73</v>
      </c>
      <c r="C1858" t="str">
        <f t="shared" si="57"/>
        <v>min03-P73-R5_MILITARY INDUSTRIES SAS</v>
      </c>
      <c r="D1858" s="27" t="s">
        <v>3655</v>
      </c>
      <c r="E1858" t="s">
        <v>1852</v>
      </c>
      <c r="F1858" t="s">
        <v>190</v>
      </c>
      <c r="G1858" s="58">
        <v>774438.75</v>
      </c>
      <c r="H1858" s="114">
        <v>1</v>
      </c>
      <c r="I1858">
        <v>1</v>
      </c>
      <c r="J1858">
        <v>3000</v>
      </c>
      <c r="K1858" t="s">
        <v>3117</v>
      </c>
      <c r="L1858" t="s">
        <v>3110</v>
      </c>
      <c r="M1858" t="s">
        <v>4255</v>
      </c>
    </row>
    <row r="1859" spans="1:13">
      <c r="A1859" t="s">
        <v>6140</v>
      </c>
      <c r="B1859" t="str">
        <f t="shared" ref="B1859:B1922" si="58">+LEFT(D1859,LEN(D1859)-3)</f>
        <v>min03-P73</v>
      </c>
      <c r="C1859" t="str">
        <f t="shared" ref="C1859:C1922" si="59">+D1859&amp;"_"&amp;E1859</f>
        <v>min03-P73-R5_MILITARY INDUSTRIES SAS</v>
      </c>
      <c r="D1859" s="27" t="s">
        <v>3655</v>
      </c>
      <c r="E1859" t="s">
        <v>1852</v>
      </c>
      <c r="F1859" t="s">
        <v>190</v>
      </c>
      <c r="G1859" s="58">
        <v>767704.5</v>
      </c>
      <c r="H1859" s="114">
        <v>1</v>
      </c>
      <c r="I1859">
        <v>3001</v>
      </c>
      <c r="J1859">
        <v>10000</v>
      </c>
      <c r="K1859" t="s">
        <v>3117</v>
      </c>
      <c r="L1859" t="s">
        <v>3110</v>
      </c>
      <c r="M1859" t="s">
        <v>4255</v>
      </c>
    </row>
    <row r="1860" spans="1:13">
      <c r="A1860" t="s">
        <v>6141</v>
      </c>
      <c r="B1860" t="str">
        <f t="shared" si="58"/>
        <v>min03-P73</v>
      </c>
      <c r="C1860" t="str">
        <f t="shared" si="59"/>
        <v>min03-P73-R5_MILITARY INDUSTRIES SAS</v>
      </c>
      <c r="D1860" s="27" t="s">
        <v>3655</v>
      </c>
      <c r="E1860" t="s">
        <v>1852</v>
      </c>
      <c r="F1860" t="s">
        <v>190</v>
      </c>
      <c r="G1860" s="58">
        <v>760970.25</v>
      </c>
      <c r="H1860" s="114">
        <v>1</v>
      </c>
      <c r="I1860">
        <v>10001</v>
      </c>
      <c r="J1860">
        <v>999999</v>
      </c>
      <c r="K1860" t="s">
        <v>3117</v>
      </c>
      <c r="L1860" t="s">
        <v>3110</v>
      </c>
      <c r="M1860" t="s">
        <v>4255</v>
      </c>
    </row>
    <row r="1861" spans="1:13">
      <c r="A1861" t="s">
        <v>6142</v>
      </c>
      <c r="B1861" t="str">
        <f t="shared" si="58"/>
        <v>min03-P73</v>
      </c>
      <c r="C1861" t="str">
        <f t="shared" si="59"/>
        <v>min03-P73-R5_UT FACOCREAR 2024</v>
      </c>
      <c r="D1861" s="27" t="s">
        <v>3655</v>
      </c>
      <c r="E1861" t="s">
        <v>3092</v>
      </c>
      <c r="F1861" t="s">
        <v>190</v>
      </c>
      <c r="G1861" s="58">
        <v>331594.46999999997</v>
      </c>
      <c r="H1861" s="114">
        <v>1</v>
      </c>
      <c r="I1861">
        <v>1</v>
      </c>
      <c r="J1861">
        <v>3000</v>
      </c>
      <c r="K1861" t="s">
        <v>3117</v>
      </c>
      <c r="L1861" t="s">
        <v>3110</v>
      </c>
      <c r="M1861" t="s">
        <v>4255</v>
      </c>
    </row>
    <row r="1862" spans="1:13">
      <c r="A1862" t="s">
        <v>6143</v>
      </c>
      <c r="B1862" t="str">
        <f t="shared" si="58"/>
        <v>min03-P73</v>
      </c>
      <c r="C1862" t="str">
        <f t="shared" si="59"/>
        <v>min03-P73-R5_UT FACOCREAR 2024</v>
      </c>
      <c r="D1862" s="27" t="s">
        <v>3655</v>
      </c>
      <c r="E1862" t="s">
        <v>3092</v>
      </c>
      <c r="F1862" t="s">
        <v>190</v>
      </c>
      <c r="G1862" s="58">
        <v>321641.24849999999</v>
      </c>
      <c r="H1862" s="114">
        <v>1</v>
      </c>
      <c r="I1862">
        <v>3001</v>
      </c>
      <c r="J1862">
        <v>10000</v>
      </c>
      <c r="K1862" t="s">
        <v>3117</v>
      </c>
      <c r="L1862" t="s">
        <v>3110</v>
      </c>
      <c r="M1862" t="s">
        <v>4255</v>
      </c>
    </row>
    <row r="1863" spans="1:13">
      <c r="A1863" t="s">
        <v>6144</v>
      </c>
      <c r="B1863" t="str">
        <f t="shared" si="58"/>
        <v>min03-P73</v>
      </c>
      <c r="C1863" t="str">
        <f t="shared" si="59"/>
        <v>min03-P73-R5_UT FACOCREAR 2024</v>
      </c>
      <c r="D1863" s="27" t="s">
        <v>3655</v>
      </c>
      <c r="E1863" t="s">
        <v>3092</v>
      </c>
      <c r="F1863" t="s">
        <v>190</v>
      </c>
      <c r="G1863" s="58">
        <v>311997.80249999999</v>
      </c>
      <c r="H1863" s="114">
        <v>1</v>
      </c>
      <c r="I1863">
        <v>10001</v>
      </c>
      <c r="J1863">
        <v>999999</v>
      </c>
      <c r="K1863" t="s">
        <v>3117</v>
      </c>
      <c r="L1863" t="s">
        <v>3110</v>
      </c>
      <c r="M1863" t="s">
        <v>4255</v>
      </c>
    </row>
    <row r="1864" spans="1:13">
      <c r="A1864" t="s">
        <v>6145</v>
      </c>
      <c r="B1864" t="str">
        <f t="shared" si="58"/>
        <v>min03-P73</v>
      </c>
      <c r="C1864" t="str">
        <f t="shared" si="59"/>
        <v>min03-P73-R6_MILITARY INDUSTRIES SAS</v>
      </c>
      <c r="D1864" s="27" t="s">
        <v>3656</v>
      </c>
      <c r="E1864" t="s">
        <v>1852</v>
      </c>
      <c r="F1864" t="s">
        <v>190</v>
      </c>
      <c r="G1864" s="58">
        <v>774438.75</v>
      </c>
      <c r="H1864" s="114">
        <v>1</v>
      </c>
      <c r="I1864">
        <v>1</v>
      </c>
      <c r="J1864">
        <v>3000</v>
      </c>
      <c r="K1864" t="s">
        <v>3117</v>
      </c>
      <c r="L1864" t="s">
        <v>3111</v>
      </c>
      <c r="M1864" t="s">
        <v>4255</v>
      </c>
    </row>
    <row r="1865" spans="1:13">
      <c r="A1865" t="s">
        <v>6146</v>
      </c>
      <c r="B1865" t="str">
        <f t="shared" si="58"/>
        <v>min03-P73</v>
      </c>
      <c r="C1865" t="str">
        <f t="shared" si="59"/>
        <v>min03-P73-R6_MILITARY INDUSTRIES SAS</v>
      </c>
      <c r="D1865" s="27" t="s">
        <v>3656</v>
      </c>
      <c r="E1865" t="s">
        <v>1852</v>
      </c>
      <c r="F1865" t="s">
        <v>190</v>
      </c>
      <c r="G1865" s="58">
        <v>767704.5</v>
      </c>
      <c r="H1865" s="114">
        <v>1</v>
      </c>
      <c r="I1865">
        <v>3001</v>
      </c>
      <c r="J1865">
        <v>10000</v>
      </c>
      <c r="K1865" t="s">
        <v>3117</v>
      </c>
      <c r="L1865" t="s">
        <v>3111</v>
      </c>
      <c r="M1865" t="s">
        <v>4255</v>
      </c>
    </row>
    <row r="1866" spans="1:13">
      <c r="A1866" t="s">
        <v>6147</v>
      </c>
      <c r="B1866" t="str">
        <f t="shared" si="58"/>
        <v>min03-P73</v>
      </c>
      <c r="C1866" t="str">
        <f t="shared" si="59"/>
        <v>min03-P73-R6_MILITARY INDUSTRIES SAS</v>
      </c>
      <c r="D1866" s="27" t="s">
        <v>3656</v>
      </c>
      <c r="E1866" t="s">
        <v>1852</v>
      </c>
      <c r="F1866" t="s">
        <v>190</v>
      </c>
      <c r="G1866" s="58">
        <v>760970.25</v>
      </c>
      <c r="H1866" s="114">
        <v>1</v>
      </c>
      <c r="I1866">
        <v>10001</v>
      </c>
      <c r="J1866">
        <v>999999</v>
      </c>
      <c r="K1866" t="s">
        <v>3117</v>
      </c>
      <c r="L1866" t="s">
        <v>3111</v>
      </c>
      <c r="M1866" t="s">
        <v>4255</v>
      </c>
    </row>
    <row r="1867" spans="1:13">
      <c r="A1867" t="s">
        <v>6148</v>
      </c>
      <c r="B1867" t="str">
        <f t="shared" si="58"/>
        <v>min03-P73</v>
      </c>
      <c r="C1867" t="str">
        <f t="shared" si="59"/>
        <v>min03-P73-R6_UT FACOCREAR 2024</v>
      </c>
      <c r="D1867" s="27" t="s">
        <v>3656</v>
      </c>
      <c r="E1867" t="s">
        <v>3092</v>
      </c>
      <c r="F1867" t="s">
        <v>190</v>
      </c>
      <c r="G1867" s="58">
        <v>331594.46999999997</v>
      </c>
      <c r="H1867" s="114">
        <v>1</v>
      </c>
      <c r="I1867">
        <v>1</v>
      </c>
      <c r="J1867">
        <v>3000</v>
      </c>
      <c r="K1867" t="s">
        <v>3117</v>
      </c>
      <c r="L1867" t="s">
        <v>3111</v>
      </c>
      <c r="M1867" t="s">
        <v>4255</v>
      </c>
    </row>
    <row r="1868" spans="1:13">
      <c r="A1868" t="s">
        <v>6149</v>
      </c>
      <c r="B1868" t="str">
        <f t="shared" si="58"/>
        <v>min03-P73</v>
      </c>
      <c r="C1868" t="str">
        <f t="shared" si="59"/>
        <v>min03-P73-R6_UT FACOCREAR 2024</v>
      </c>
      <c r="D1868" s="27" t="s">
        <v>3656</v>
      </c>
      <c r="E1868" t="s">
        <v>3092</v>
      </c>
      <c r="F1868" t="s">
        <v>190</v>
      </c>
      <c r="G1868" s="58">
        <v>321641.24849999999</v>
      </c>
      <c r="H1868" s="114">
        <v>1</v>
      </c>
      <c r="I1868">
        <v>3001</v>
      </c>
      <c r="J1868">
        <v>10000</v>
      </c>
      <c r="K1868" t="s">
        <v>3117</v>
      </c>
      <c r="L1868" t="s">
        <v>3111</v>
      </c>
      <c r="M1868" t="s">
        <v>4255</v>
      </c>
    </row>
    <row r="1869" spans="1:13">
      <c r="A1869" t="s">
        <v>6150</v>
      </c>
      <c r="B1869" t="str">
        <f t="shared" si="58"/>
        <v>min03-P73</v>
      </c>
      <c r="C1869" t="str">
        <f t="shared" si="59"/>
        <v>min03-P73-R6_UT FACOCREAR 2024</v>
      </c>
      <c r="D1869" s="27" t="s">
        <v>3656</v>
      </c>
      <c r="E1869" t="s">
        <v>3092</v>
      </c>
      <c r="F1869" t="s">
        <v>190</v>
      </c>
      <c r="G1869" s="58">
        <v>311997.80249999999</v>
      </c>
      <c r="H1869" s="114">
        <v>1</v>
      </c>
      <c r="I1869">
        <v>10001</v>
      </c>
      <c r="J1869">
        <v>999999</v>
      </c>
      <c r="K1869" t="s">
        <v>3117</v>
      </c>
      <c r="L1869" t="s">
        <v>3111</v>
      </c>
      <c r="M1869" t="s">
        <v>4255</v>
      </c>
    </row>
    <row r="1870" spans="1:13">
      <c r="A1870" t="s">
        <v>6151</v>
      </c>
      <c r="B1870" t="str">
        <f t="shared" si="58"/>
        <v>min03-P73</v>
      </c>
      <c r="C1870" t="str">
        <f t="shared" si="59"/>
        <v>min03-P73-R7_MOZT DE COLOMBIA SAS</v>
      </c>
      <c r="D1870" s="27" t="s">
        <v>3657</v>
      </c>
      <c r="E1870" t="s">
        <v>4161</v>
      </c>
      <c r="F1870" t="s">
        <v>190</v>
      </c>
      <c r="G1870" s="58">
        <v>1198696.5</v>
      </c>
      <c r="H1870" s="114">
        <v>1</v>
      </c>
      <c r="I1870">
        <v>1</v>
      </c>
      <c r="J1870">
        <v>3000</v>
      </c>
      <c r="K1870" t="s">
        <v>3117</v>
      </c>
      <c r="L1870" t="s">
        <v>3112</v>
      </c>
      <c r="M1870" t="s">
        <v>4255</v>
      </c>
    </row>
    <row r="1871" spans="1:13">
      <c r="A1871" t="s">
        <v>6152</v>
      </c>
      <c r="B1871" t="str">
        <f t="shared" si="58"/>
        <v>min03-P73</v>
      </c>
      <c r="C1871" t="str">
        <f t="shared" si="59"/>
        <v>min03-P73-R7_MOZT DE COLOMBIA SAS</v>
      </c>
      <c r="D1871" s="27" t="s">
        <v>3657</v>
      </c>
      <c r="E1871" t="s">
        <v>4161</v>
      </c>
      <c r="F1871" t="s">
        <v>190</v>
      </c>
      <c r="G1871" s="58">
        <v>1198696.5</v>
      </c>
      <c r="H1871" s="114">
        <v>1</v>
      </c>
      <c r="I1871">
        <v>3001</v>
      </c>
      <c r="J1871">
        <v>10000</v>
      </c>
      <c r="K1871" t="s">
        <v>3117</v>
      </c>
      <c r="L1871" t="s">
        <v>3112</v>
      </c>
      <c r="M1871" t="s">
        <v>4255</v>
      </c>
    </row>
    <row r="1872" spans="1:13">
      <c r="A1872" t="s">
        <v>6153</v>
      </c>
      <c r="B1872" t="str">
        <f t="shared" si="58"/>
        <v>min03-P73</v>
      </c>
      <c r="C1872" t="str">
        <f t="shared" si="59"/>
        <v>min03-P73-R7_MOZT DE COLOMBIA SAS</v>
      </c>
      <c r="D1872" s="27" t="s">
        <v>3657</v>
      </c>
      <c r="E1872" t="s">
        <v>4161</v>
      </c>
      <c r="F1872" t="s">
        <v>190</v>
      </c>
      <c r="G1872" s="58">
        <v>1198696.5</v>
      </c>
      <c r="H1872" s="114">
        <v>1</v>
      </c>
      <c r="I1872">
        <v>10001</v>
      </c>
      <c r="J1872">
        <v>999999</v>
      </c>
      <c r="K1872" t="s">
        <v>3117</v>
      </c>
      <c r="L1872" t="s">
        <v>3112</v>
      </c>
      <c r="M1872" t="s">
        <v>4255</v>
      </c>
    </row>
    <row r="1873" spans="1:13">
      <c r="A1873" t="s">
        <v>6154</v>
      </c>
      <c r="B1873" t="str">
        <f t="shared" si="58"/>
        <v>min03-P73</v>
      </c>
      <c r="C1873" t="str">
        <f t="shared" si="59"/>
        <v>min03-P73-R7_UTPRESENTE TEXTIL 2024</v>
      </c>
      <c r="D1873" s="27" t="s">
        <v>3657</v>
      </c>
      <c r="E1873" t="s">
        <v>4193</v>
      </c>
      <c r="F1873" t="s">
        <v>190</v>
      </c>
      <c r="G1873" s="58">
        <v>484866</v>
      </c>
      <c r="H1873" s="114">
        <v>1</v>
      </c>
      <c r="I1873">
        <v>1</v>
      </c>
      <c r="J1873">
        <v>3000</v>
      </c>
      <c r="K1873" t="s">
        <v>3117</v>
      </c>
      <c r="L1873" t="s">
        <v>3112</v>
      </c>
      <c r="M1873" t="s">
        <v>4255</v>
      </c>
    </row>
    <row r="1874" spans="1:13">
      <c r="A1874" t="s">
        <v>6155</v>
      </c>
      <c r="B1874" t="str">
        <f t="shared" si="58"/>
        <v>min03-P73</v>
      </c>
      <c r="C1874" t="str">
        <f t="shared" si="59"/>
        <v>min03-P73-R7_UTPRESENTE TEXTIL 2024</v>
      </c>
      <c r="D1874" s="27" t="s">
        <v>3657</v>
      </c>
      <c r="E1874" t="s">
        <v>4193</v>
      </c>
      <c r="F1874" t="s">
        <v>190</v>
      </c>
      <c r="G1874" s="58">
        <v>478131.75</v>
      </c>
      <c r="H1874" s="114">
        <v>1</v>
      </c>
      <c r="I1874">
        <v>3001</v>
      </c>
      <c r="J1874">
        <v>10000</v>
      </c>
      <c r="K1874" t="s">
        <v>3117</v>
      </c>
      <c r="L1874" t="s">
        <v>3112</v>
      </c>
      <c r="M1874" t="s">
        <v>4255</v>
      </c>
    </row>
    <row r="1875" spans="1:13">
      <c r="A1875" t="s">
        <v>6156</v>
      </c>
      <c r="B1875" t="str">
        <f t="shared" si="58"/>
        <v>min03-P73</v>
      </c>
      <c r="C1875" t="str">
        <f t="shared" si="59"/>
        <v>min03-P73-R7_UTPRESENTE TEXTIL 2024</v>
      </c>
      <c r="D1875" s="27" t="s">
        <v>3657</v>
      </c>
      <c r="E1875" t="s">
        <v>4193</v>
      </c>
      <c r="F1875" t="s">
        <v>190</v>
      </c>
      <c r="G1875" s="58">
        <v>471397.5</v>
      </c>
      <c r="H1875" s="114">
        <v>1</v>
      </c>
      <c r="I1875">
        <v>10001</v>
      </c>
      <c r="J1875">
        <v>999999</v>
      </c>
      <c r="K1875" t="s">
        <v>3117</v>
      </c>
      <c r="L1875" t="s">
        <v>3112</v>
      </c>
      <c r="M1875" t="s">
        <v>4255</v>
      </c>
    </row>
    <row r="1876" spans="1:13">
      <c r="A1876" t="s">
        <v>6157</v>
      </c>
      <c r="B1876" t="str">
        <f t="shared" si="58"/>
        <v>min03-P73</v>
      </c>
      <c r="C1876" t="str">
        <f t="shared" si="59"/>
        <v>min03-P73-R7_BOSTONIA SAS</v>
      </c>
      <c r="D1876" s="27" t="s">
        <v>3657</v>
      </c>
      <c r="E1876" t="s">
        <v>3093</v>
      </c>
      <c r="F1876" t="s">
        <v>190</v>
      </c>
      <c r="G1876" s="58">
        <v>787907.25</v>
      </c>
      <c r="H1876" s="114">
        <v>1</v>
      </c>
      <c r="I1876">
        <v>1</v>
      </c>
      <c r="J1876">
        <v>3000</v>
      </c>
      <c r="K1876" t="s">
        <v>3117</v>
      </c>
      <c r="L1876" t="s">
        <v>3112</v>
      </c>
      <c r="M1876" t="s">
        <v>4255</v>
      </c>
    </row>
    <row r="1877" spans="1:13">
      <c r="A1877" t="s">
        <v>6158</v>
      </c>
      <c r="B1877" t="str">
        <f t="shared" si="58"/>
        <v>min03-P73</v>
      </c>
      <c r="C1877" t="str">
        <f t="shared" si="59"/>
        <v>min03-P73-R7_BOSTONIA SAS</v>
      </c>
      <c r="D1877" s="27" t="s">
        <v>3657</v>
      </c>
      <c r="E1877" t="s">
        <v>3093</v>
      </c>
      <c r="F1877" t="s">
        <v>190</v>
      </c>
      <c r="G1877" s="58">
        <v>764270.03249999997</v>
      </c>
      <c r="H1877" s="114">
        <v>1</v>
      </c>
      <c r="I1877">
        <v>3001</v>
      </c>
      <c r="J1877">
        <v>10000</v>
      </c>
      <c r="K1877" t="s">
        <v>3117</v>
      </c>
      <c r="L1877" t="s">
        <v>3112</v>
      </c>
      <c r="M1877" t="s">
        <v>4255</v>
      </c>
    </row>
    <row r="1878" spans="1:13">
      <c r="A1878" t="s">
        <v>6159</v>
      </c>
      <c r="B1878" t="str">
        <f t="shared" si="58"/>
        <v>min03-P73</v>
      </c>
      <c r="C1878" t="str">
        <f t="shared" si="59"/>
        <v>min03-P73-R7_BOSTONIA SAS</v>
      </c>
      <c r="D1878" s="27" t="s">
        <v>3657</v>
      </c>
      <c r="E1878" t="s">
        <v>3093</v>
      </c>
      <c r="F1878" t="s">
        <v>190</v>
      </c>
      <c r="G1878" s="58">
        <v>741342.60494999995</v>
      </c>
      <c r="H1878" s="114">
        <v>1</v>
      </c>
      <c r="I1878">
        <v>10001</v>
      </c>
      <c r="J1878">
        <v>999999</v>
      </c>
      <c r="K1878" t="s">
        <v>3117</v>
      </c>
      <c r="L1878" t="s">
        <v>3112</v>
      </c>
      <c r="M1878" t="s">
        <v>4255</v>
      </c>
    </row>
    <row r="1879" spans="1:13">
      <c r="A1879" t="s">
        <v>6160</v>
      </c>
      <c r="B1879" t="str">
        <f t="shared" si="58"/>
        <v>min03-P73</v>
      </c>
      <c r="C1879" t="str">
        <f t="shared" si="59"/>
        <v>min03-P73-R7_UT ALTEX+</v>
      </c>
      <c r="D1879" s="27" t="s">
        <v>3657</v>
      </c>
      <c r="E1879" t="s">
        <v>3094</v>
      </c>
      <c r="F1879" t="s">
        <v>190</v>
      </c>
      <c r="G1879" s="58">
        <v>808110</v>
      </c>
      <c r="H1879" s="114">
        <v>1</v>
      </c>
      <c r="I1879">
        <v>1</v>
      </c>
      <c r="J1879">
        <v>3000</v>
      </c>
      <c r="K1879" t="s">
        <v>3117</v>
      </c>
      <c r="L1879" t="s">
        <v>3112</v>
      </c>
      <c r="M1879" t="s">
        <v>4255</v>
      </c>
    </row>
    <row r="1880" spans="1:13">
      <c r="A1880" t="s">
        <v>6161</v>
      </c>
      <c r="B1880" t="str">
        <f t="shared" si="58"/>
        <v>min03-P73</v>
      </c>
      <c r="C1880" t="str">
        <f t="shared" si="59"/>
        <v>min03-P73-R7_UT ALTEX+</v>
      </c>
      <c r="D1880" s="27" t="s">
        <v>3657</v>
      </c>
      <c r="E1880" t="s">
        <v>3094</v>
      </c>
      <c r="F1880" t="s">
        <v>190</v>
      </c>
      <c r="G1880" s="58">
        <v>794641.5</v>
      </c>
      <c r="H1880" s="114">
        <v>1</v>
      </c>
      <c r="I1880">
        <v>3001</v>
      </c>
      <c r="J1880">
        <v>10000</v>
      </c>
      <c r="K1880" t="s">
        <v>3117</v>
      </c>
      <c r="L1880" t="s">
        <v>3112</v>
      </c>
      <c r="M1880" t="s">
        <v>4255</v>
      </c>
    </row>
    <row r="1881" spans="1:13">
      <c r="A1881" t="s">
        <v>6162</v>
      </c>
      <c r="B1881" t="str">
        <f t="shared" si="58"/>
        <v>min03-P73</v>
      </c>
      <c r="C1881" t="str">
        <f t="shared" si="59"/>
        <v>min03-P73-R7_UT ALTEX+</v>
      </c>
      <c r="D1881" s="27" t="s">
        <v>3657</v>
      </c>
      <c r="E1881" t="s">
        <v>3094</v>
      </c>
      <c r="F1881" t="s">
        <v>190</v>
      </c>
      <c r="G1881" s="58">
        <v>781173</v>
      </c>
      <c r="H1881" s="114">
        <v>1</v>
      </c>
      <c r="I1881">
        <v>10001</v>
      </c>
      <c r="J1881">
        <v>999999</v>
      </c>
      <c r="K1881" t="s">
        <v>3117</v>
      </c>
      <c r="L1881" t="s">
        <v>3112</v>
      </c>
      <c r="M1881" t="s">
        <v>4255</v>
      </c>
    </row>
    <row r="1882" spans="1:13">
      <c r="A1882" t="s">
        <v>6163</v>
      </c>
      <c r="B1882" t="str">
        <f t="shared" si="58"/>
        <v>min03-P73</v>
      </c>
      <c r="C1882" t="str">
        <f t="shared" si="59"/>
        <v>min03-P73-R7_INVERSIONES SARHEM DE COLOMBIA S.A.S.</v>
      </c>
      <c r="D1882" s="27" t="s">
        <v>3657</v>
      </c>
      <c r="E1882" t="s">
        <v>4168</v>
      </c>
      <c r="F1882" t="s">
        <v>190</v>
      </c>
      <c r="G1882" s="58">
        <v>307081.8</v>
      </c>
      <c r="H1882" s="114">
        <v>1</v>
      </c>
      <c r="I1882">
        <v>1</v>
      </c>
      <c r="J1882">
        <v>3000</v>
      </c>
      <c r="K1882" t="s">
        <v>3117</v>
      </c>
      <c r="L1882" t="s">
        <v>3112</v>
      </c>
      <c r="M1882" t="s">
        <v>4255</v>
      </c>
    </row>
    <row r="1883" spans="1:13">
      <c r="A1883" t="s">
        <v>6164</v>
      </c>
      <c r="B1883" t="str">
        <f t="shared" si="58"/>
        <v>min03-P73</v>
      </c>
      <c r="C1883" t="str">
        <f t="shared" si="59"/>
        <v>min03-P73-R7_INVERSIONES SARHEM DE COLOMBIA S.A.S.</v>
      </c>
      <c r="D1883" s="27" t="s">
        <v>3657</v>
      </c>
      <c r="E1883" t="s">
        <v>4168</v>
      </c>
      <c r="F1883" t="s">
        <v>190</v>
      </c>
      <c r="G1883" s="58">
        <v>304388.09999999998</v>
      </c>
      <c r="H1883" s="114">
        <v>1</v>
      </c>
      <c r="I1883">
        <v>3001</v>
      </c>
      <c r="J1883">
        <v>10000</v>
      </c>
      <c r="K1883" t="s">
        <v>3117</v>
      </c>
      <c r="L1883" t="s">
        <v>3112</v>
      </c>
      <c r="M1883" t="s">
        <v>4255</v>
      </c>
    </row>
    <row r="1884" spans="1:13">
      <c r="A1884" t="s">
        <v>6165</v>
      </c>
      <c r="B1884" t="str">
        <f t="shared" si="58"/>
        <v>min03-P73</v>
      </c>
      <c r="C1884" t="str">
        <f t="shared" si="59"/>
        <v>min03-P73-R7_INVERSIONES SARHEM DE COLOMBIA S.A.S.</v>
      </c>
      <c r="D1884" s="27" t="s">
        <v>3657</v>
      </c>
      <c r="E1884" t="s">
        <v>4168</v>
      </c>
      <c r="F1884" t="s">
        <v>190</v>
      </c>
      <c r="G1884" s="58">
        <v>301694.40000000002</v>
      </c>
      <c r="H1884" s="114">
        <v>1</v>
      </c>
      <c r="I1884">
        <v>10001</v>
      </c>
      <c r="J1884">
        <v>999999</v>
      </c>
      <c r="K1884" t="s">
        <v>3117</v>
      </c>
      <c r="L1884" t="s">
        <v>3112</v>
      </c>
      <c r="M1884" t="s">
        <v>4255</v>
      </c>
    </row>
    <row r="1885" spans="1:13">
      <c r="A1885" t="s">
        <v>6166</v>
      </c>
      <c r="B1885" t="str">
        <f t="shared" si="58"/>
        <v>min03-P73</v>
      </c>
      <c r="C1885" t="str">
        <f t="shared" si="59"/>
        <v>min03-P73-R7_REPRESENTACIONES CS SAS</v>
      </c>
      <c r="D1885" s="27" t="s">
        <v>3657</v>
      </c>
      <c r="E1885" t="s">
        <v>3095</v>
      </c>
      <c r="F1885" t="s">
        <v>190</v>
      </c>
      <c r="G1885" s="58">
        <v>1004184.423</v>
      </c>
      <c r="H1885" s="114">
        <v>1</v>
      </c>
      <c r="I1885">
        <v>1</v>
      </c>
      <c r="J1885">
        <v>3000</v>
      </c>
      <c r="K1885" t="s">
        <v>3117</v>
      </c>
      <c r="L1885" t="s">
        <v>3112</v>
      </c>
      <c r="M1885" t="s">
        <v>4255</v>
      </c>
    </row>
    <row r="1886" spans="1:13">
      <c r="A1886" t="s">
        <v>6167</v>
      </c>
      <c r="B1886" t="str">
        <f t="shared" si="58"/>
        <v>min03-P73</v>
      </c>
      <c r="C1886" t="str">
        <f t="shared" si="59"/>
        <v>min03-P73-R7_REPRESENTACIONES CS SAS</v>
      </c>
      <c r="D1886" s="27" t="s">
        <v>3657</v>
      </c>
      <c r="E1886" t="s">
        <v>3095</v>
      </c>
      <c r="F1886" t="s">
        <v>190</v>
      </c>
      <c r="G1886" s="58">
        <v>969732</v>
      </c>
      <c r="H1886" s="114">
        <v>1</v>
      </c>
      <c r="I1886">
        <v>3001</v>
      </c>
      <c r="J1886">
        <v>10000</v>
      </c>
      <c r="K1886" t="s">
        <v>3117</v>
      </c>
      <c r="L1886" t="s">
        <v>3112</v>
      </c>
      <c r="M1886" t="s">
        <v>4255</v>
      </c>
    </row>
    <row r="1887" spans="1:13">
      <c r="A1887" t="s">
        <v>6168</v>
      </c>
      <c r="B1887" t="str">
        <f t="shared" si="58"/>
        <v>min03-P73</v>
      </c>
      <c r="C1887" t="str">
        <f t="shared" si="59"/>
        <v>min03-P73-R7_REPRESENTACIONES CS SAS</v>
      </c>
      <c r="D1887" s="27" t="s">
        <v>3657</v>
      </c>
      <c r="E1887" t="s">
        <v>3095</v>
      </c>
      <c r="F1887" t="s">
        <v>190</v>
      </c>
      <c r="G1887" s="58">
        <v>915858</v>
      </c>
      <c r="H1887" s="114">
        <v>1</v>
      </c>
      <c r="I1887">
        <v>10001</v>
      </c>
      <c r="J1887">
        <v>999999</v>
      </c>
      <c r="K1887" t="s">
        <v>3117</v>
      </c>
      <c r="L1887" t="s">
        <v>3112</v>
      </c>
      <c r="M1887" t="s">
        <v>4255</v>
      </c>
    </row>
    <row r="1888" spans="1:13">
      <c r="A1888" t="s">
        <v>6169</v>
      </c>
      <c r="B1888" t="str">
        <f t="shared" si="58"/>
        <v>min03-P28</v>
      </c>
      <c r="C1888" t="str">
        <f t="shared" si="59"/>
        <v>min03-P28-R1_CONSORCIO C2-2024</v>
      </c>
      <c r="D1888" s="27" t="s">
        <v>3658</v>
      </c>
      <c r="E1888" t="s">
        <v>4173</v>
      </c>
      <c r="F1888" t="s">
        <v>190</v>
      </c>
      <c r="G1888" s="58">
        <v>101013.75</v>
      </c>
      <c r="H1888" s="114">
        <v>1</v>
      </c>
      <c r="I1888">
        <v>1</v>
      </c>
      <c r="J1888">
        <v>5000</v>
      </c>
      <c r="K1888" t="s">
        <v>3117</v>
      </c>
      <c r="L1888" t="s">
        <v>3108</v>
      </c>
      <c r="M1888" t="s">
        <v>4256</v>
      </c>
    </row>
    <row r="1889" spans="1:13">
      <c r="A1889" t="s">
        <v>6170</v>
      </c>
      <c r="B1889" t="str">
        <f t="shared" si="58"/>
        <v>min03-P28</v>
      </c>
      <c r="C1889" t="str">
        <f t="shared" si="59"/>
        <v>min03-P28-R1_CONSORCIO C2-2024</v>
      </c>
      <c r="D1889" s="27" t="s">
        <v>3658</v>
      </c>
      <c r="E1889" t="s">
        <v>4173</v>
      </c>
      <c r="F1889" t="s">
        <v>190</v>
      </c>
      <c r="G1889" s="58">
        <v>100340.325</v>
      </c>
      <c r="H1889" s="114">
        <v>1</v>
      </c>
      <c r="I1889">
        <v>5001</v>
      </c>
      <c r="J1889">
        <v>999999</v>
      </c>
      <c r="K1889" t="s">
        <v>3117</v>
      </c>
      <c r="L1889" t="s">
        <v>3108</v>
      </c>
      <c r="M1889" t="s">
        <v>4256</v>
      </c>
    </row>
    <row r="1890" spans="1:13">
      <c r="A1890" t="s">
        <v>6171</v>
      </c>
      <c r="B1890" t="str">
        <f t="shared" si="58"/>
        <v>min03-P28</v>
      </c>
      <c r="C1890" t="str">
        <f t="shared" si="59"/>
        <v>min03-P28-R1_UT FACOCREAR 2024</v>
      </c>
      <c r="D1890" s="27" t="s">
        <v>3658</v>
      </c>
      <c r="E1890" t="s">
        <v>3092</v>
      </c>
      <c r="F1890" t="s">
        <v>190</v>
      </c>
      <c r="G1890" s="58">
        <v>129876.7455</v>
      </c>
      <c r="H1890" s="114">
        <v>1</v>
      </c>
      <c r="I1890">
        <v>1</v>
      </c>
      <c r="J1890">
        <v>5000</v>
      </c>
      <c r="K1890" t="s">
        <v>3117</v>
      </c>
      <c r="L1890" t="s">
        <v>3108</v>
      </c>
      <c r="M1890" t="s">
        <v>4256</v>
      </c>
    </row>
    <row r="1891" spans="1:13">
      <c r="A1891" t="s">
        <v>6172</v>
      </c>
      <c r="B1891" t="str">
        <f t="shared" si="58"/>
        <v>min03-P28</v>
      </c>
      <c r="C1891" t="str">
        <f t="shared" si="59"/>
        <v>min03-P28-R1_UT FACOCREAR 2024</v>
      </c>
      <c r="D1891" s="27" t="s">
        <v>3658</v>
      </c>
      <c r="E1891" t="s">
        <v>3092</v>
      </c>
      <c r="F1891" t="s">
        <v>190</v>
      </c>
      <c r="G1891" s="58">
        <v>125984.349</v>
      </c>
      <c r="H1891" s="114">
        <v>1</v>
      </c>
      <c r="I1891">
        <v>5001</v>
      </c>
      <c r="J1891">
        <v>999999</v>
      </c>
      <c r="K1891" t="s">
        <v>3117</v>
      </c>
      <c r="L1891" t="s">
        <v>3108</v>
      </c>
      <c r="M1891" t="s">
        <v>4256</v>
      </c>
    </row>
    <row r="1892" spans="1:13">
      <c r="A1892" t="s">
        <v>6173</v>
      </c>
      <c r="B1892" t="str">
        <f t="shared" si="58"/>
        <v>min03-P28</v>
      </c>
      <c r="C1892" t="str">
        <f t="shared" si="59"/>
        <v>min03-P28-R1_UT MARSAM INTE RAMERICANA</v>
      </c>
      <c r="D1892" s="27" t="s">
        <v>3658</v>
      </c>
      <c r="E1892" t="s">
        <v>4160</v>
      </c>
      <c r="F1892" t="s">
        <v>190</v>
      </c>
      <c r="G1892" s="58">
        <v>187885.57500000001</v>
      </c>
      <c r="H1892" s="114">
        <v>1</v>
      </c>
      <c r="I1892">
        <v>1</v>
      </c>
      <c r="J1892">
        <v>5000</v>
      </c>
      <c r="K1892" t="s">
        <v>3117</v>
      </c>
      <c r="L1892" t="s">
        <v>3108</v>
      </c>
      <c r="M1892" t="s">
        <v>4256</v>
      </c>
    </row>
    <row r="1893" spans="1:13">
      <c r="A1893" t="s">
        <v>6174</v>
      </c>
      <c r="B1893" t="str">
        <f t="shared" si="58"/>
        <v>min03-P28</v>
      </c>
      <c r="C1893" t="str">
        <f t="shared" si="59"/>
        <v>min03-P28-R1_UT MARSAM INTE RAMERICANA</v>
      </c>
      <c r="D1893" s="27" t="s">
        <v>3658</v>
      </c>
      <c r="E1893" t="s">
        <v>4160</v>
      </c>
      <c r="F1893" t="s">
        <v>190</v>
      </c>
      <c r="G1893" s="58">
        <v>186006.71925000002</v>
      </c>
      <c r="H1893" s="114">
        <v>1</v>
      </c>
      <c r="I1893">
        <v>5001</v>
      </c>
      <c r="J1893">
        <v>999999</v>
      </c>
      <c r="K1893" t="s">
        <v>3117</v>
      </c>
      <c r="L1893" t="s">
        <v>3108</v>
      </c>
      <c r="M1893" t="s">
        <v>4256</v>
      </c>
    </row>
    <row r="1894" spans="1:13">
      <c r="A1894" t="s">
        <v>6175</v>
      </c>
      <c r="B1894" t="str">
        <f t="shared" si="58"/>
        <v>min03-P28</v>
      </c>
      <c r="C1894" t="str">
        <f t="shared" si="59"/>
        <v>min03-P28-R2_UT MARSAM INTE RAMERICANA</v>
      </c>
      <c r="D1894" s="27" t="s">
        <v>3659</v>
      </c>
      <c r="E1894" t="s">
        <v>4160</v>
      </c>
      <c r="F1894" t="s">
        <v>190</v>
      </c>
      <c r="G1894" s="58">
        <v>206674.13250000001</v>
      </c>
      <c r="H1894" s="114">
        <v>1</v>
      </c>
      <c r="I1894">
        <v>1</v>
      </c>
      <c r="J1894">
        <v>5000</v>
      </c>
      <c r="K1894" t="s">
        <v>3117</v>
      </c>
      <c r="L1894" t="s">
        <v>3114</v>
      </c>
      <c r="M1894" t="s">
        <v>4256</v>
      </c>
    </row>
    <row r="1895" spans="1:13">
      <c r="A1895" t="s">
        <v>6176</v>
      </c>
      <c r="B1895" t="str">
        <f t="shared" si="58"/>
        <v>min03-P28</v>
      </c>
      <c r="C1895" t="str">
        <f t="shared" si="59"/>
        <v>min03-P28-R2_UT MARSAM INTE RAMERICANA</v>
      </c>
      <c r="D1895" s="27" t="s">
        <v>3659</v>
      </c>
      <c r="E1895" t="s">
        <v>4160</v>
      </c>
      <c r="F1895" t="s">
        <v>190</v>
      </c>
      <c r="G1895" s="58">
        <v>204607.391175</v>
      </c>
      <c r="H1895" s="114">
        <v>1</v>
      </c>
      <c r="I1895">
        <v>5001</v>
      </c>
      <c r="J1895">
        <v>999999</v>
      </c>
      <c r="K1895" t="s">
        <v>3117</v>
      </c>
      <c r="L1895" t="s">
        <v>3114</v>
      </c>
      <c r="M1895" t="s">
        <v>4256</v>
      </c>
    </row>
    <row r="1896" spans="1:13">
      <c r="A1896" t="s">
        <v>6177</v>
      </c>
      <c r="B1896" t="str">
        <f t="shared" si="58"/>
        <v>min03-P28</v>
      </c>
      <c r="C1896" t="str">
        <f t="shared" si="59"/>
        <v>min03-P28-R3_UT FACOCREAR 2024</v>
      </c>
      <c r="D1896" s="27" t="s">
        <v>3660</v>
      </c>
      <c r="E1896" t="s">
        <v>3092</v>
      </c>
      <c r="F1896" t="s">
        <v>190</v>
      </c>
      <c r="G1896" s="58">
        <v>129876.7455</v>
      </c>
      <c r="H1896" s="114">
        <v>1</v>
      </c>
      <c r="I1896">
        <v>1</v>
      </c>
      <c r="J1896">
        <v>5000</v>
      </c>
      <c r="K1896" t="s">
        <v>3117</v>
      </c>
      <c r="L1896" t="s">
        <v>3109</v>
      </c>
      <c r="M1896" t="s">
        <v>4256</v>
      </c>
    </row>
    <row r="1897" spans="1:13">
      <c r="A1897" t="s">
        <v>6178</v>
      </c>
      <c r="B1897" t="str">
        <f t="shared" si="58"/>
        <v>min03-P28</v>
      </c>
      <c r="C1897" t="str">
        <f t="shared" si="59"/>
        <v>min03-P28-R3_UT FACOCREAR 2024</v>
      </c>
      <c r="D1897" s="27" t="s">
        <v>3660</v>
      </c>
      <c r="E1897" t="s">
        <v>3092</v>
      </c>
      <c r="F1897" t="s">
        <v>190</v>
      </c>
      <c r="G1897" s="58">
        <v>125984.349</v>
      </c>
      <c r="H1897" s="114">
        <v>1</v>
      </c>
      <c r="I1897">
        <v>5001</v>
      </c>
      <c r="J1897">
        <v>999999</v>
      </c>
      <c r="K1897" t="s">
        <v>3117</v>
      </c>
      <c r="L1897" t="s">
        <v>3109</v>
      </c>
      <c r="M1897" t="s">
        <v>4256</v>
      </c>
    </row>
    <row r="1898" spans="1:13">
      <c r="A1898" t="s">
        <v>6179</v>
      </c>
      <c r="B1898" t="str">
        <f t="shared" si="58"/>
        <v>min03-P28</v>
      </c>
      <c r="C1898" t="str">
        <f t="shared" si="59"/>
        <v>min03-P28-R3_UT MARSAM INTE RAMERICANA</v>
      </c>
      <c r="D1898" s="27" t="s">
        <v>3660</v>
      </c>
      <c r="E1898" t="s">
        <v>4160</v>
      </c>
      <c r="F1898" t="s">
        <v>190</v>
      </c>
      <c r="G1898" s="58">
        <v>187885.57500000001</v>
      </c>
      <c r="H1898" s="114">
        <v>1</v>
      </c>
      <c r="I1898">
        <v>1</v>
      </c>
      <c r="J1898">
        <v>5000</v>
      </c>
      <c r="K1898" t="s">
        <v>3117</v>
      </c>
      <c r="L1898" t="s">
        <v>3109</v>
      </c>
      <c r="M1898" t="s">
        <v>4256</v>
      </c>
    </row>
    <row r="1899" spans="1:13">
      <c r="A1899" t="s">
        <v>6180</v>
      </c>
      <c r="B1899" t="str">
        <f t="shared" si="58"/>
        <v>min03-P28</v>
      </c>
      <c r="C1899" t="str">
        <f t="shared" si="59"/>
        <v>min03-P28-R3_UT MARSAM INTE RAMERICANA</v>
      </c>
      <c r="D1899" s="27" t="s">
        <v>3660</v>
      </c>
      <c r="E1899" t="s">
        <v>4160</v>
      </c>
      <c r="F1899" t="s">
        <v>190</v>
      </c>
      <c r="G1899" s="58">
        <v>186006.71925000002</v>
      </c>
      <c r="H1899" s="114">
        <v>1</v>
      </c>
      <c r="I1899">
        <v>5001</v>
      </c>
      <c r="J1899">
        <v>999999</v>
      </c>
      <c r="K1899" t="s">
        <v>3117</v>
      </c>
      <c r="L1899" t="s">
        <v>3109</v>
      </c>
      <c r="M1899" t="s">
        <v>4256</v>
      </c>
    </row>
    <row r="1900" spans="1:13">
      <c r="A1900" t="s">
        <v>6181</v>
      </c>
      <c r="B1900" t="str">
        <f t="shared" si="58"/>
        <v>min03-P28</v>
      </c>
      <c r="C1900" t="str">
        <f t="shared" si="59"/>
        <v>min03-P28-R4_UT FACOCREAR 2024</v>
      </c>
      <c r="D1900" s="27" t="s">
        <v>3661</v>
      </c>
      <c r="E1900" t="s">
        <v>3092</v>
      </c>
      <c r="F1900" t="s">
        <v>190</v>
      </c>
      <c r="G1900" s="58">
        <v>129876.7455</v>
      </c>
      <c r="H1900" s="114">
        <v>1</v>
      </c>
      <c r="I1900">
        <v>1</v>
      </c>
      <c r="J1900">
        <v>5000</v>
      </c>
      <c r="K1900" t="s">
        <v>3117</v>
      </c>
      <c r="L1900" t="s">
        <v>3113</v>
      </c>
      <c r="M1900" t="s">
        <v>4256</v>
      </c>
    </row>
    <row r="1901" spans="1:13">
      <c r="A1901" t="s">
        <v>6182</v>
      </c>
      <c r="B1901" t="str">
        <f t="shared" si="58"/>
        <v>min03-P28</v>
      </c>
      <c r="C1901" t="str">
        <f t="shared" si="59"/>
        <v>min03-P28-R4_UT FACOCREAR 2024</v>
      </c>
      <c r="D1901" s="27" t="s">
        <v>3661</v>
      </c>
      <c r="E1901" t="s">
        <v>3092</v>
      </c>
      <c r="F1901" t="s">
        <v>190</v>
      </c>
      <c r="G1901" s="58">
        <v>125984.349</v>
      </c>
      <c r="H1901" s="114">
        <v>1</v>
      </c>
      <c r="I1901">
        <v>5001</v>
      </c>
      <c r="J1901">
        <v>999999</v>
      </c>
      <c r="K1901" t="s">
        <v>3117</v>
      </c>
      <c r="L1901" t="s">
        <v>3113</v>
      </c>
      <c r="M1901" t="s">
        <v>4256</v>
      </c>
    </row>
    <row r="1902" spans="1:13">
      <c r="A1902" t="s">
        <v>6183</v>
      </c>
      <c r="B1902" t="str">
        <f t="shared" si="58"/>
        <v>min03-P28</v>
      </c>
      <c r="C1902" t="str">
        <f t="shared" si="59"/>
        <v>min03-P28-R5_UT FACOCREAR 2024</v>
      </c>
      <c r="D1902" s="27" t="s">
        <v>3662</v>
      </c>
      <c r="E1902" t="s">
        <v>3092</v>
      </c>
      <c r="F1902" t="s">
        <v>190</v>
      </c>
      <c r="G1902" s="58">
        <v>129876.7455</v>
      </c>
      <c r="H1902" s="114">
        <v>1</v>
      </c>
      <c r="I1902">
        <v>1</v>
      </c>
      <c r="J1902">
        <v>5000</v>
      </c>
      <c r="K1902" t="s">
        <v>3117</v>
      </c>
      <c r="L1902" t="s">
        <v>3110</v>
      </c>
      <c r="M1902" t="s">
        <v>4256</v>
      </c>
    </row>
    <row r="1903" spans="1:13">
      <c r="A1903" t="s">
        <v>6184</v>
      </c>
      <c r="B1903" t="str">
        <f t="shared" si="58"/>
        <v>min03-P28</v>
      </c>
      <c r="C1903" t="str">
        <f t="shared" si="59"/>
        <v>min03-P28-R5_UT FACOCREAR 2024</v>
      </c>
      <c r="D1903" s="27" t="s">
        <v>3662</v>
      </c>
      <c r="E1903" t="s">
        <v>3092</v>
      </c>
      <c r="F1903" t="s">
        <v>190</v>
      </c>
      <c r="G1903" s="58">
        <v>125984.349</v>
      </c>
      <c r="H1903" s="114">
        <v>1</v>
      </c>
      <c r="I1903">
        <v>5001</v>
      </c>
      <c r="J1903">
        <v>999999</v>
      </c>
      <c r="K1903" t="s">
        <v>3117</v>
      </c>
      <c r="L1903" t="s">
        <v>3110</v>
      </c>
      <c r="M1903" t="s">
        <v>4256</v>
      </c>
    </row>
    <row r="1904" spans="1:13">
      <c r="A1904" t="s">
        <v>6185</v>
      </c>
      <c r="B1904" t="str">
        <f t="shared" si="58"/>
        <v>min03-P28</v>
      </c>
      <c r="C1904" t="str">
        <f t="shared" si="59"/>
        <v>min03-P28-R5_UT MARSAM INTE RAMERICANA</v>
      </c>
      <c r="D1904" s="27" t="s">
        <v>3662</v>
      </c>
      <c r="E1904" t="s">
        <v>4160</v>
      </c>
      <c r="F1904" t="s">
        <v>190</v>
      </c>
      <c r="G1904" s="58">
        <v>187885.57500000001</v>
      </c>
      <c r="H1904" s="114">
        <v>1</v>
      </c>
      <c r="I1904">
        <v>1</v>
      </c>
      <c r="J1904">
        <v>5000</v>
      </c>
      <c r="K1904" t="s">
        <v>3117</v>
      </c>
      <c r="L1904" t="s">
        <v>3110</v>
      </c>
      <c r="M1904" t="s">
        <v>4256</v>
      </c>
    </row>
    <row r="1905" spans="1:13">
      <c r="A1905" t="s">
        <v>6186</v>
      </c>
      <c r="B1905" t="str">
        <f t="shared" si="58"/>
        <v>min03-P28</v>
      </c>
      <c r="C1905" t="str">
        <f t="shared" si="59"/>
        <v>min03-P28-R5_UT MARSAM INTE RAMERICANA</v>
      </c>
      <c r="D1905" s="27" t="s">
        <v>3662</v>
      </c>
      <c r="E1905" t="s">
        <v>4160</v>
      </c>
      <c r="F1905" t="s">
        <v>190</v>
      </c>
      <c r="G1905" s="58">
        <v>186006.71925000002</v>
      </c>
      <c r="H1905" s="114">
        <v>1</v>
      </c>
      <c r="I1905">
        <v>5001</v>
      </c>
      <c r="J1905">
        <v>999999</v>
      </c>
      <c r="K1905" t="s">
        <v>3117</v>
      </c>
      <c r="L1905" t="s">
        <v>3110</v>
      </c>
      <c r="M1905" t="s">
        <v>4256</v>
      </c>
    </row>
    <row r="1906" spans="1:13">
      <c r="A1906" t="s">
        <v>6187</v>
      </c>
      <c r="B1906" t="str">
        <f t="shared" si="58"/>
        <v>min03-P28</v>
      </c>
      <c r="C1906" t="str">
        <f t="shared" si="59"/>
        <v>min03-P28-R6_CONSORCIO C2-2024</v>
      </c>
      <c r="D1906" s="27" t="s">
        <v>3663</v>
      </c>
      <c r="E1906" t="s">
        <v>4173</v>
      </c>
      <c r="F1906" t="s">
        <v>190</v>
      </c>
      <c r="G1906" s="58">
        <v>101013.75</v>
      </c>
      <c r="H1906" s="114">
        <v>1</v>
      </c>
      <c r="I1906">
        <v>1</v>
      </c>
      <c r="J1906">
        <v>5000</v>
      </c>
      <c r="K1906" t="s">
        <v>3117</v>
      </c>
      <c r="L1906" t="s">
        <v>3111</v>
      </c>
      <c r="M1906" t="s">
        <v>4256</v>
      </c>
    </row>
    <row r="1907" spans="1:13">
      <c r="A1907" t="s">
        <v>6188</v>
      </c>
      <c r="B1907" t="str">
        <f t="shared" si="58"/>
        <v>min03-P28</v>
      </c>
      <c r="C1907" t="str">
        <f t="shared" si="59"/>
        <v>min03-P28-R6_CONSORCIO C2-2024</v>
      </c>
      <c r="D1907" s="27" t="s">
        <v>3663</v>
      </c>
      <c r="E1907" t="s">
        <v>4173</v>
      </c>
      <c r="F1907" t="s">
        <v>190</v>
      </c>
      <c r="G1907" s="58">
        <v>100340.325</v>
      </c>
      <c r="H1907" s="114">
        <v>1</v>
      </c>
      <c r="I1907">
        <v>5001</v>
      </c>
      <c r="J1907">
        <v>999999</v>
      </c>
      <c r="K1907" t="s">
        <v>3117</v>
      </c>
      <c r="L1907" t="s">
        <v>3111</v>
      </c>
      <c r="M1907" t="s">
        <v>4256</v>
      </c>
    </row>
    <row r="1908" spans="1:13">
      <c r="A1908" t="s">
        <v>6189</v>
      </c>
      <c r="B1908" t="str">
        <f t="shared" si="58"/>
        <v>min03-P28</v>
      </c>
      <c r="C1908" t="str">
        <f t="shared" si="59"/>
        <v>min03-P28-R6_YUBARTA S.A.S.</v>
      </c>
      <c r="D1908" s="27" t="s">
        <v>3663</v>
      </c>
      <c r="E1908" t="s">
        <v>4162</v>
      </c>
      <c r="F1908" t="s">
        <v>190</v>
      </c>
      <c r="G1908" s="58">
        <v>208761.75</v>
      </c>
      <c r="H1908" s="114">
        <v>1</v>
      </c>
      <c r="I1908">
        <v>1</v>
      </c>
      <c r="J1908">
        <v>5000</v>
      </c>
      <c r="K1908" t="s">
        <v>3117</v>
      </c>
      <c r="L1908" t="s">
        <v>3111</v>
      </c>
      <c r="M1908" t="s">
        <v>4256</v>
      </c>
    </row>
    <row r="1909" spans="1:13">
      <c r="A1909" t="s">
        <v>6190</v>
      </c>
      <c r="B1909" t="str">
        <f t="shared" si="58"/>
        <v>min03-P28</v>
      </c>
      <c r="C1909" t="str">
        <f t="shared" si="59"/>
        <v>min03-P28-R6_YUBARTA S.A.S.</v>
      </c>
      <c r="D1909" s="27" t="s">
        <v>3663</v>
      </c>
      <c r="E1909" t="s">
        <v>4162</v>
      </c>
      <c r="F1909" t="s">
        <v>190</v>
      </c>
      <c r="G1909" s="58">
        <v>204721.2</v>
      </c>
      <c r="H1909" s="114">
        <v>1</v>
      </c>
      <c r="I1909">
        <v>5001</v>
      </c>
      <c r="J1909">
        <v>999999</v>
      </c>
      <c r="K1909" t="s">
        <v>3117</v>
      </c>
      <c r="L1909" t="s">
        <v>3111</v>
      </c>
      <c r="M1909" t="s">
        <v>4256</v>
      </c>
    </row>
    <row r="1910" spans="1:13">
      <c r="A1910" t="s">
        <v>6191</v>
      </c>
      <c r="B1910" t="str">
        <f t="shared" si="58"/>
        <v>min03-P28</v>
      </c>
      <c r="C1910" t="str">
        <f t="shared" si="59"/>
        <v>min03-P28-R6_UNIÓN TEMPORAL 24</v>
      </c>
      <c r="D1910" s="27" t="s">
        <v>3663</v>
      </c>
      <c r="E1910" t="s">
        <v>4163</v>
      </c>
      <c r="F1910" t="s">
        <v>190</v>
      </c>
      <c r="G1910" s="58">
        <v>161622</v>
      </c>
      <c r="H1910" s="114">
        <v>1</v>
      </c>
      <c r="I1910">
        <v>1</v>
      </c>
      <c r="J1910">
        <v>5000</v>
      </c>
      <c r="K1910" t="s">
        <v>3117</v>
      </c>
      <c r="L1910" t="s">
        <v>3111</v>
      </c>
      <c r="M1910" t="s">
        <v>4256</v>
      </c>
    </row>
    <row r="1911" spans="1:13">
      <c r="A1911" t="s">
        <v>6192</v>
      </c>
      <c r="B1911" t="str">
        <f t="shared" si="58"/>
        <v>min03-P28</v>
      </c>
      <c r="C1911" t="str">
        <f t="shared" si="59"/>
        <v>min03-P28-R6_UNIÓN TEMPORAL 24</v>
      </c>
      <c r="D1911" s="27" t="s">
        <v>3663</v>
      </c>
      <c r="E1911" t="s">
        <v>4163</v>
      </c>
      <c r="F1911" t="s">
        <v>190</v>
      </c>
      <c r="G1911" s="58">
        <v>161622</v>
      </c>
      <c r="H1911" s="114">
        <v>1</v>
      </c>
      <c r="I1911">
        <v>5001</v>
      </c>
      <c r="J1911">
        <v>999999</v>
      </c>
      <c r="K1911" t="s">
        <v>3117</v>
      </c>
      <c r="L1911" t="s">
        <v>3111</v>
      </c>
      <c r="M1911" t="s">
        <v>4256</v>
      </c>
    </row>
    <row r="1912" spans="1:13">
      <c r="A1912" t="s">
        <v>6193</v>
      </c>
      <c r="B1912" t="str">
        <f t="shared" si="58"/>
        <v>min03-P28</v>
      </c>
      <c r="C1912" t="str">
        <f t="shared" si="59"/>
        <v>min03-P28-R6_UT MARSAM INTE RAMERICANA</v>
      </c>
      <c r="D1912" s="27" t="s">
        <v>3663</v>
      </c>
      <c r="E1912" t="s">
        <v>4160</v>
      </c>
      <c r="F1912" t="s">
        <v>190</v>
      </c>
      <c r="G1912" s="58">
        <v>187885.57500000001</v>
      </c>
      <c r="H1912" s="114">
        <v>1</v>
      </c>
      <c r="I1912">
        <v>1</v>
      </c>
      <c r="J1912">
        <v>5000</v>
      </c>
      <c r="K1912" t="s">
        <v>3117</v>
      </c>
      <c r="L1912" t="s">
        <v>3111</v>
      </c>
      <c r="M1912" t="s">
        <v>4256</v>
      </c>
    </row>
    <row r="1913" spans="1:13">
      <c r="A1913" t="s">
        <v>6194</v>
      </c>
      <c r="B1913" t="str">
        <f t="shared" si="58"/>
        <v>min03-P28</v>
      </c>
      <c r="C1913" t="str">
        <f t="shared" si="59"/>
        <v>min03-P28-R6_UT MARSAM INTE RAMERICANA</v>
      </c>
      <c r="D1913" s="27" t="s">
        <v>3663</v>
      </c>
      <c r="E1913" t="s">
        <v>4160</v>
      </c>
      <c r="F1913" t="s">
        <v>190</v>
      </c>
      <c r="G1913" s="58">
        <v>186006.71925000002</v>
      </c>
      <c r="H1913" s="114">
        <v>1</v>
      </c>
      <c r="I1913">
        <v>5001</v>
      </c>
      <c r="J1913">
        <v>999999</v>
      </c>
      <c r="K1913" t="s">
        <v>3117</v>
      </c>
      <c r="L1913" t="s">
        <v>3111</v>
      </c>
      <c r="M1913" t="s">
        <v>4256</v>
      </c>
    </row>
    <row r="1914" spans="1:13">
      <c r="A1914" t="s">
        <v>6195</v>
      </c>
      <c r="B1914" t="str">
        <f t="shared" si="58"/>
        <v>min03-P28</v>
      </c>
      <c r="C1914" t="str">
        <f t="shared" si="59"/>
        <v>min03-P28-R7_INVERSIONES E IMPORTACIONES SDER AP SAS</v>
      </c>
      <c r="D1914" s="27" t="s">
        <v>3664</v>
      </c>
      <c r="E1914" t="s">
        <v>4177</v>
      </c>
      <c r="F1914" t="s">
        <v>190</v>
      </c>
      <c r="G1914" s="58">
        <v>94279.5</v>
      </c>
      <c r="H1914" s="114">
        <v>1</v>
      </c>
      <c r="I1914">
        <v>1</v>
      </c>
      <c r="J1914">
        <v>5000</v>
      </c>
      <c r="K1914" t="s">
        <v>3117</v>
      </c>
      <c r="L1914" t="s">
        <v>3112</v>
      </c>
      <c r="M1914" t="s">
        <v>4256</v>
      </c>
    </row>
    <row r="1915" spans="1:13">
      <c r="A1915" t="s">
        <v>6196</v>
      </c>
      <c r="B1915" t="str">
        <f t="shared" si="58"/>
        <v>min03-P28</v>
      </c>
      <c r="C1915" t="str">
        <f t="shared" si="59"/>
        <v>min03-P28-R7_INVERSIONES E IMPORTACIONES SDER AP SAS</v>
      </c>
      <c r="D1915" s="27" t="s">
        <v>3664</v>
      </c>
      <c r="E1915" t="s">
        <v>4177</v>
      </c>
      <c r="F1915" t="s">
        <v>190</v>
      </c>
      <c r="G1915" s="58">
        <v>91585.8</v>
      </c>
      <c r="H1915" s="114">
        <v>1</v>
      </c>
      <c r="I1915">
        <v>5001</v>
      </c>
      <c r="J1915">
        <v>999999</v>
      </c>
      <c r="K1915" t="s">
        <v>3117</v>
      </c>
      <c r="L1915" t="s">
        <v>3112</v>
      </c>
      <c r="M1915" t="s">
        <v>4256</v>
      </c>
    </row>
    <row r="1916" spans="1:13">
      <c r="A1916" t="s">
        <v>6197</v>
      </c>
      <c r="B1916" t="str">
        <f t="shared" si="58"/>
        <v>min03-P28</v>
      </c>
      <c r="C1916" t="str">
        <f t="shared" si="59"/>
        <v>min03-P28-R7_DISMOTOS PM EU</v>
      </c>
      <c r="D1916" s="27" t="s">
        <v>3664</v>
      </c>
      <c r="E1916" t="s">
        <v>4175</v>
      </c>
      <c r="F1916" t="s">
        <v>190</v>
      </c>
      <c r="G1916" s="58">
        <v>168356.25</v>
      </c>
      <c r="H1916" s="114">
        <v>1</v>
      </c>
      <c r="I1916">
        <v>1</v>
      </c>
      <c r="J1916">
        <v>5000</v>
      </c>
      <c r="K1916" t="s">
        <v>3117</v>
      </c>
      <c r="L1916" t="s">
        <v>3112</v>
      </c>
      <c r="M1916" t="s">
        <v>4256</v>
      </c>
    </row>
    <row r="1917" spans="1:13">
      <c r="A1917" t="s">
        <v>6198</v>
      </c>
      <c r="B1917" t="str">
        <f t="shared" si="58"/>
        <v>min03-P28</v>
      </c>
      <c r="C1917" t="str">
        <f t="shared" si="59"/>
        <v>min03-P28-R7_DISMOTOS PM EU</v>
      </c>
      <c r="D1917" s="27" t="s">
        <v>3664</v>
      </c>
      <c r="E1917" t="s">
        <v>4175</v>
      </c>
      <c r="F1917" t="s">
        <v>190</v>
      </c>
      <c r="G1917" s="58">
        <v>161622</v>
      </c>
      <c r="H1917" s="114">
        <v>1</v>
      </c>
      <c r="I1917">
        <v>5001</v>
      </c>
      <c r="J1917">
        <v>999999</v>
      </c>
      <c r="K1917" t="s">
        <v>3117</v>
      </c>
      <c r="L1917" t="s">
        <v>3112</v>
      </c>
      <c r="M1917" t="s">
        <v>4256</v>
      </c>
    </row>
    <row r="1918" spans="1:13">
      <c r="A1918" t="s">
        <v>6199</v>
      </c>
      <c r="B1918" t="str">
        <f t="shared" si="58"/>
        <v>min03-P28</v>
      </c>
      <c r="C1918" t="str">
        <f t="shared" si="59"/>
        <v>min03-P28-R7_DISTRIBUCIÓN Y SERVICIO SAS</v>
      </c>
      <c r="D1918" s="27" t="s">
        <v>3664</v>
      </c>
      <c r="E1918" t="s">
        <v>3089</v>
      </c>
      <c r="F1918" t="s">
        <v>190</v>
      </c>
      <c r="G1918" s="58">
        <v>102360.6</v>
      </c>
      <c r="H1918" s="114">
        <v>1</v>
      </c>
      <c r="I1918">
        <v>1</v>
      </c>
      <c r="J1918">
        <v>5000</v>
      </c>
      <c r="K1918" t="s">
        <v>3117</v>
      </c>
      <c r="L1918" t="s">
        <v>3112</v>
      </c>
      <c r="M1918" t="s">
        <v>4256</v>
      </c>
    </row>
    <row r="1919" spans="1:13">
      <c r="A1919" t="s">
        <v>6200</v>
      </c>
      <c r="B1919" t="str">
        <f t="shared" si="58"/>
        <v>min03-P28</v>
      </c>
      <c r="C1919" t="str">
        <f t="shared" si="59"/>
        <v>min03-P28-R7_DISTRIBUCIÓN Y SERVICIO SAS</v>
      </c>
      <c r="D1919" s="27" t="s">
        <v>3664</v>
      </c>
      <c r="E1919" t="s">
        <v>3089</v>
      </c>
      <c r="F1919" t="s">
        <v>190</v>
      </c>
      <c r="G1919" s="58">
        <v>99666.9</v>
      </c>
      <c r="H1919" s="114">
        <v>1</v>
      </c>
      <c r="I1919">
        <v>5001</v>
      </c>
      <c r="J1919">
        <v>999999</v>
      </c>
      <c r="K1919" t="s">
        <v>3117</v>
      </c>
      <c r="L1919" t="s">
        <v>3112</v>
      </c>
      <c r="M1919" t="s">
        <v>4256</v>
      </c>
    </row>
    <row r="1920" spans="1:13">
      <c r="A1920" t="s">
        <v>6201</v>
      </c>
      <c r="B1920" t="str">
        <f t="shared" si="58"/>
        <v>min03-P28</v>
      </c>
      <c r="C1920" t="str">
        <f t="shared" si="59"/>
        <v>min03-P28-R7_LEONEL RODRIGUEZ RAMOS</v>
      </c>
      <c r="D1920" s="27" t="s">
        <v>3664</v>
      </c>
      <c r="E1920" t="s">
        <v>1851</v>
      </c>
      <c r="F1920" t="s">
        <v>190</v>
      </c>
      <c r="G1920" s="58">
        <v>202027.5</v>
      </c>
      <c r="H1920" s="114">
        <v>1</v>
      </c>
      <c r="I1920">
        <v>1</v>
      </c>
      <c r="J1920">
        <v>5000</v>
      </c>
      <c r="K1920" t="s">
        <v>3117</v>
      </c>
      <c r="L1920" t="s">
        <v>3112</v>
      </c>
      <c r="M1920" t="s">
        <v>4256</v>
      </c>
    </row>
    <row r="1921" spans="1:13">
      <c r="A1921" t="s">
        <v>6202</v>
      </c>
      <c r="B1921" t="str">
        <f t="shared" si="58"/>
        <v>min03-P28</v>
      </c>
      <c r="C1921" t="str">
        <f t="shared" si="59"/>
        <v>min03-P28-R7_LEONEL RODRIGUEZ RAMOS</v>
      </c>
      <c r="D1921" s="27" t="s">
        <v>3664</v>
      </c>
      <c r="E1921" t="s">
        <v>1851</v>
      </c>
      <c r="F1921" t="s">
        <v>190</v>
      </c>
      <c r="G1921" s="58">
        <v>188559</v>
      </c>
      <c r="H1921" s="114">
        <v>1</v>
      </c>
      <c r="I1921">
        <v>5001</v>
      </c>
      <c r="J1921">
        <v>999999</v>
      </c>
      <c r="K1921" t="s">
        <v>3117</v>
      </c>
      <c r="L1921" t="s">
        <v>3112</v>
      </c>
      <c r="M1921" t="s">
        <v>4256</v>
      </c>
    </row>
    <row r="1922" spans="1:13">
      <c r="A1922" t="s">
        <v>6203</v>
      </c>
      <c r="B1922" t="str">
        <f t="shared" si="58"/>
        <v>min03-P28</v>
      </c>
      <c r="C1922" t="str">
        <f t="shared" si="59"/>
        <v>min03-P28-R7_BACET GROUP S.A.S.</v>
      </c>
      <c r="D1922" s="27" t="s">
        <v>3664</v>
      </c>
      <c r="E1922" t="s">
        <v>4166</v>
      </c>
      <c r="F1922" t="s">
        <v>190</v>
      </c>
      <c r="G1922" s="58">
        <v>83167.987500000003</v>
      </c>
      <c r="H1922" s="114">
        <v>1</v>
      </c>
      <c r="I1922">
        <v>1</v>
      </c>
      <c r="J1922">
        <v>5000</v>
      </c>
      <c r="K1922" t="s">
        <v>3117</v>
      </c>
      <c r="L1922" t="s">
        <v>3112</v>
      </c>
      <c r="M1922" t="s">
        <v>4256</v>
      </c>
    </row>
    <row r="1923" spans="1:13">
      <c r="A1923" t="s">
        <v>6204</v>
      </c>
      <c r="B1923" t="str">
        <f t="shared" ref="B1923:B1986" si="60">+LEFT(D1923,LEN(D1923)-3)</f>
        <v>min03-P28</v>
      </c>
      <c r="C1923" t="str">
        <f t="shared" ref="C1923:C1986" si="61">+D1923&amp;"_"&amp;E1923</f>
        <v>min03-P28-R7_BACET GROUP S.A.S.</v>
      </c>
      <c r="D1923" s="27" t="s">
        <v>3664</v>
      </c>
      <c r="E1923" t="s">
        <v>4166</v>
      </c>
      <c r="F1923" t="s">
        <v>190</v>
      </c>
      <c r="G1923" s="58">
        <v>70372.912500000006</v>
      </c>
      <c r="H1923" s="114">
        <v>1</v>
      </c>
      <c r="I1923">
        <v>5001</v>
      </c>
      <c r="J1923">
        <v>999999</v>
      </c>
      <c r="K1923" t="s">
        <v>3117</v>
      </c>
      <c r="L1923" t="s">
        <v>3112</v>
      </c>
      <c r="M1923" t="s">
        <v>4256</v>
      </c>
    </row>
    <row r="1924" spans="1:13">
      <c r="A1924" t="s">
        <v>6205</v>
      </c>
      <c r="B1924" t="str">
        <f t="shared" si="60"/>
        <v>min03-P28</v>
      </c>
      <c r="C1924" t="str">
        <f t="shared" si="61"/>
        <v>min03-P28-R7_UTPRESENTE TEXTIL 2024</v>
      </c>
      <c r="D1924" s="27" t="s">
        <v>3664</v>
      </c>
      <c r="E1924" t="s">
        <v>4193</v>
      </c>
      <c r="F1924" t="s">
        <v>190</v>
      </c>
      <c r="G1924" s="58">
        <v>164315.70000000001</v>
      </c>
      <c r="H1924" s="114">
        <v>1</v>
      </c>
      <c r="I1924">
        <v>1</v>
      </c>
      <c r="J1924">
        <v>5000</v>
      </c>
      <c r="K1924" t="s">
        <v>3117</v>
      </c>
      <c r="L1924" t="s">
        <v>3112</v>
      </c>
      <c r="M1924" t="s">
        <v>4256</v>
      </c>
    </row>
    <row r="1925" spans="1:13">
      <c r="A1925" t="s">
        <v>6206</v>
      </c>
      <c r="B1925" t="str">
        <f t="shared" si="60"/>
        <v>min03-P28</v>
      </c>
      <c r="C1925" t="str">
        <f t="shared" si="61"/>
        <v>min03-P28-R7_UTPRESENTE TEXTIL 2024</v>
      </c>
      <c r="D1925" s="27" t="s">
        <v>3664</v>
      </c>
      <c r="E1925" t="s">
        <v>4193</v>
      </c>
      <c r="F1925" t="s">
        <v>190</v>
      </c>
      <c r="G1925" s="58">
        <v>158928.29999999999</v>
      </c>
      <c r="H1925" s="114">
        <v>1</v>
      </c>
      <c r="I1925">
        <v>5001</v>
      </c>
      <c r="J1925">
        <v>999999</v>
      </c>
      <c r="K1925" t="s">
        <v>3117</v>
      </c>
      <c r="L1925" t="s">
        <v>3112</v>
      </c>
      <c r="M1925" t="s">
        <v>4256</v>
      </c>
    </row>
    <row r="1926" spans="1:13">
      <c r="A1926" t="s">
        <v>6207</v>
      </c>
      <c r="B1926" t="str">
        <f t="shared" si="60"/>
        <v>min03-P28</v>
      </c>
      <c r="C1926" t="str">
        <f t="shared" si="61"/>
        <v>min03-P28-R7_BOSTONIA SAS</v>
      </c>
      <c r="D1926" s="27" t="s">
        <v>3664</v>
      </c>
      <c r="E1926" t="s">
        <v>3093</v>
      </c>
      <c r="F1926" t="s">
        <v>190</v>
      </c>
      <c r="G1926" s="58">
        <v>148153.5</v>
      </c>
      <c r="H1926" s="114">
        <v>1</v>
      </c>
      <c r="I1926">
        <v>1</v>
      </c>
      <c r="J1926">
        <v>5000</v>
      </c>
      <c r="K1926" t="s">
        <v>3117</v>
      </c>
      <c r="L1926" t="s">
        <v>3112</v>
      </c>
      <c r="M1926" t="s">
        <v>4256</v>
      </c>
    </row>
    <row r="1927" spans="1:13">
      <c r="A1927" t="s">
        <v>6208</v>
      </c>
      <c r="B1927" t="str">
        <f t="shared" si="60"/>
        <v>min03-P28</v>
      </c>
      <c r="C1927" t="str">
        <f t="shared" si="61"/>
        <v>min03-P28-R7_BOSTONIA SAS</v>
      </c>
      <c r="D1927" s="27" t="s">
        <v>3664</v>
      </c>
      <c r="E1927" t="s">
        <v>3093</v>
      </c>
      <c r="F1927" t="s">
        <v>190</v>
      </c>
      <c r="G1927" s="58">
        <v>143708.89499999999</v>
      </c>
      <c r="H1927" s="114">
        <v>1</v>
      </c>
      <c r="I1927">
        <v>5001</v>
      </c>
      <c r="J1927">
        <v>999999</v>
      </c>
      <c r="K1927" t="s">
        <v>3117</v>
      </c>
      <c r="L1927" t="s">
        <v>3112</v>
      </c>
      <c r="M1927" t="s">
        <v>4256</v>
      </c>
    </row>
    <row r="1928" spans="1:13">
      <c r="A1928" t="s">
        <v>6209</v>
      </c>
      <c r="B1928" t="str">
        <f t="shared" si="60"/>
        <v>min03-P28</v>
      </c>
      <c r="C1928" t="str">
        <f t="shared" si="61"/>
        <v>min03-P28-R7_UT SOLUCIONES ANC</v>
      </c>
      <c r="D1928" s="27" t="s">
        <v>3664</v>
      </c>
      <c r="E1928" t="s">
        <v>3091</v>
      </c>
      <c r="F1928" t="s">
        <v>190</v>
      </c>
      <c r="G1928" s="58">
        <v>127950.75</v>
      </c>
      <c r="H1928" s="114">
        <v>1</v>
      </c>
      <c r="I1928">
        <v>1</v>
      </c>
      <c r="J1928">
        <v>5000</v>
      </c>
      <c r="K1928" t="s">
        <v>3117</v>
      </c>
      <c r="L1928" t="s">
        <v>3112</v>
      </c>
      <c r="M1928" t="s">
        <v>4256</v>
      </c>
    </row>
    <row r="1929" spans="1:13">
      <c r="A1929" t="s">
        <v>6210</v>
      </c>
      <c r="B1929" t="str">
        <f t="shared" si="60"/>
        <v>min03-P28</v>
      </c>
      <c r="C1929" t="str">
        <f t="shared" si="61"/>
        <v>min03-P28-R7_UT SOLUCIONES ANC</v>
      </c>
      <c r="D1929" s="27" t="s">
        <v>3664</v>
      </c>
      <c r="E1929" t="s">
        <v>3091</v>
      </c>
      <c r="F1929" t="s">
        <v>190</v>
      </c>
      <c r="G1929" s="58">
        <v>126603.9</v>
      </c>
      <c r="H1929" s="114">
        <v>1</v>
      </c>
      <c r="I1929">
        <v>5001</v>
      </c>
      <c r="J1929">
        <v>999999</v>
      </c>
      <c r="K1929" t="s">
        <v>3117</v>
      </c>
      <c r="L1929" t="s">
        <v>3112</v>
      </c>
      <c r="M1929" t="s">
        <v>4256</v>
      </c>
    </row>
    <row r="1930" spans="1:13">
      <c r="A1930" t="s">
        <v>6211</v>
      </c>
      <c r="B1930" t="str">
        <f t="shared" si="60"/>
        <v>min03-P28</v>
      </c>
      <c r="C1930" t="str">
        <f t="shared" si="61"/>
        <v>min03-P28-R7_MILFORT SAS</v>
      </c>
      <c r="D1930" s="27" t="s">
        <v>3664</v>
      </c>
      <c r="E1930" t="s">
        <v>4181</v>
      </c>
      <c r="F1930" t="s">
        <v>190</v>
      </c>
      <c r="G1930" s="58">
        <v>108169.56405</v>
      </c>
      <c r="H1930" s="114">
        <v>1</v>
      </c>
      <c r="I1930">
        <v>1</v>
      </c>
      <c r="J1930">
        <v>5000</v>
      </c>
      <c r="K1930" t="s">
        <v>3117</v>
      </c>
      <c r="L1930" t="s">
        <v>3112</v>
      </c>
      <c r="M1930" t="s">
        <v>4256</v>
      </c>
    </row>
    <row r="1931" spans="1:13">
      <c r="A1931" t="s">
        <v>6212</v>
      </c>
      <c r="B1931" t="str">
        <f t="shared" si="60"/>
        <v>min03-P28</v>
      </c>
      <c r="C1931" t="str">
        <f t="shared" si="61"/>
        <v>min03-P28-R7_MILFORT SAS</v>
      </c>
      <c r="D1931" s="27" t="s">
        <v>3664</v>
      </c>
      <c r="E1931" t="s">
        <v>4181</v>
      </c>
      <c r="F1931" t="s">
        <v>190</v>
      </c>
      <c r="G1931" s="58">
        <v>106954.70535</v>
      </c>
      <c r="H1931" s="114">
        <v>1</v>
      </c>
      <c r="I1931">
        <v>5001</v>
      </c>
      <c r="J1931">
        <v>999999</v>
      </c>
      <c r="K1931" t="s">
        <v>3117</v>
      </c>
      <c r="L1931" t="s">
        <v>3112</v>
      </c>
      <c r="M1931" t="s">
        <v>4256</v>
      </c>
    </row>
    <row r="1932" spans="1:13">
      <c r="A1932" t="s">
        <v>6213</v>
      </c>
      <c r="B1932" t="str">
        <f t="shared" si="60"/>
        <v>min03-P28</v>
      </c>
      <c r="C1932" t="str">
        <f t="shared" si="61"/>
        <v>min03-P28-R7_UT ALTEX+</v>
      </c>
      <c r="D1932" s="27" t="s">
        <v>3664</v>
      </c>
      <c r="E1932" t="s">
        <v>3094</v>
      </c>
      <c r="F1932" t="s">
        <v>190</v>
      </c>
      <c r="G1932" s="58">
        <v>127950.75</v>
      </c>
      <c r="H1932" s="114">
        <v>1</v>
      </c>
      <c r="I1932">
        <v>1</v>
      </c>
      <c r="J1932">
        <v>5000</v>
      </c>
      <c r="K1932" t="s">
        <v>3117</v>
      </c>
      <c r="L1932" t="s">
        <v>3112</v>
      </c>
      <c r="M1932" t="s">
        <v>4256</v>
      </c>
    </row>
    <row r="1933" spans="1:13">
      <c r="A1933" t="s">
        <v>6214</v>
      </c>
      <c r="B1933" t="str">
        <f t="shared" si="60"/>
        <v>min03-P28</v>
      </c>
      <c r="C1933" t="str">
        <f t="shared" si="61"/>
        <v>min03-P28-R7_UT ALTEX+</v>
      </c>
      <c r="D1933" s="27" t="s">
        <v>3664</v>
      </c>
      <c r="E1933" t="s">
        <v>3094</v>
      </c>
      <c r="F1933" t="s">
        <v>190</v>
      </c>
      <c r="G1933" s="58">
        <v>121216.5</v>
      </c>
      <c r="H1933" s="114">
        <v>1</v>
      </c>
      <c r="I1933">
        <v>5001</v>
      </c>
      <c r="J1933">
        <v>999999</v>
      </c>
      <c r="K1933" t="s">
        <v>3117</v>
      </c>
      <c r="L1933" t="s">
        <v>3112</v>
      </c>
      <c r="M1933" t="s">
        <v>4256</v>
      </c>
    </row>
    <row r="1934" spans="1:13">
      <c r="A1934" t="s">
        <v>6215</v>
      </c>
      <c r="B1934" t="str">
        <f t="shared" si="60"/>
        <v>min03-P28</v>
      </c>
      <c r="C1934" t="str">
        <f t="shared" si="61"/>
        <v>min03-P28-R7_MANUFACTURAS CAPITEX SAS</v>
      </c>
      <c r="D1934" s="27" t="s">
        <v>3664</v>
      </c>
      <c r="E1934" t="s">
        <v>4176</v>
      </c>
      <c r="F1934" t="s">
        <v>190</v>
      </c>
      <c r="G1934" s="58">
        <v>100744.38</v>
      </c>
      <c r="H1934" s="114">
        <v>1</v>
      </c>
      <c r="I1934">
        <v>1</v>
      </c>
      <c r="J1934">
        <v>5000</v>
      </c>
      <c r="K1934" t="s">
        <v>3117</v>
      </c>
      <c r="L1934" t="s">
        <v>3112</v>
      </c>
      <c r="M1934" t="s">
        <v>4256</v>
      </c>
    </row>
    <row r="1935" spans="1:13">
      <c r="A1935" t="s">
        <v>6216</v>
      </c>
      <c r="B1935" t="str">
        <f t="shared" si="60"/>
        <v>min03-P28</v>
      </c>
      <c r="C1935" t="str">
        <f t="shared" si="61"/>
        <v>min03-P28-R7_MANUFACTURAS CAPITEX SAS</v>
      </c>
      <c r="D1935" s="27" t="s">
        <v>3664</v>
      </c>
      <c r="E1935" t="s">
        <v>4176</v>
      </c>
      <c r="F1935" t="s">
        <v>190</v>
      </c>
      <c r="G1935" s="58">
        <v>97781.31</v>
      </c>
      <c r="H1935" s="114">
        <v>1</v>
      </c>
      <c r="I1935">
        <v>5001</v>
      </c>
      <c r="J1935">
        <v>999999</v>
      </c>
      <c r="K1935" t="s">
        <v>3117</v>
      </c>
      <c r="L1935" t="s">
        <v>3112</v>
      </c>
      <c r="M1935" t="s">
        <v>4256</v>
      </c>
    </row>
    <row r="1936" spans="1:13">
      <c r="A1936" t="s">
        <v>6217</v>
      </c>
      <c r="B1936" t="str">
        <f t="shared" si="60"/>
        <v>min03-P28</v>
      </c>
      <c r="C1936" t="str">
        <f t="shared" si="61"/>
        <v>min03-P28-R7_C.I. DISTRIHOGAR S.A.S.</v>
      </c>
      <c r="D1936" s="27" t="s">
        <v>3664</v>
      </c>
      <c r="E1936" t="s">
        <v>4200</v>
      </c>
      <c r="F1936" t="s">
        <v>190</v>
      </c>
      <c r="G1936" s="58">
        <v>87545.25</v>
      </c>
      <c r="H1936" s="114">
        <v>1</v>
      </c>
      <c r="I1936">
        <v>1</v>
      </c>
      <c r="J1936">
        <v>5000</v>
      </c>
      <c r="K1936" t="s">
        <v>3117</v>
      </c>
      <c r="L1936" t="s">
        <v>3112</v>
      </c>
      <c r="M1936" t="s">
        <v>4256</v>
      </c>
    </row>
    <row r="1937" spans="1:13">
      <c r="A1937" t="s">
        <v>6218</v>
      </c>
      <c r="B1937" t="str">
        <f t="shared" si="60"/>
        <v>min03-P28</v>
      </c>
      <c r="C1937" t="str">
        <f t="shared" si="61"/>
        <v>min03-P28-R7_C.I. DISTRIHOGAR S.A.S.</v>
      </c>
      <c r="D1937" s="27" t="s">
        <v>3664</v>
      </c>
      <c r="E1937" t="s">
        <v>4200</v>
      </c>
      <c r="F1937" t="s">
        <v>190</v>
      </c>
      <c r="G1937" s="58">
        <v>86871.824999999997</v>
      </c>
      <c r="H1937" s="114">
        <v>1</v>
      </c>
      <c r="I1937">
        <v>5001</v>
      </c>
      <c r="J1937">
        <v>999999</v>
      </c>
      <c r="K1937" t="s">
        <v>3117</v>
      </c>
      <c r="L1937" t="s">
        <v>3112</v>
      </c>
      <c r="M1937" t="s">
        <v>4256</v>
      </c>
    </row>
    <row r="1938" spans="1:13">
      <c r="A1938" t="s">
        <v>6219</v>
      </c>
      <c r="B1938" t="str">
        <f t="shared" si="60"/>
        <v>min03-P28</v>
      </c>
      <c r="C1938" t="str">
        <f t="shared" si="61"/>
        <v>min03-P28-R7_INVERSIONES SARHEM DE COLOMBIA S.A.S.</v>
      </c>
      <c r="D1938" s="27" t="s">
        <v>3664</v>
      </c>
      <c r="E1938" t="s">
        <v>4168</v>
      </c>
      <c r="F1938" t="s">
        <v>190</v>
      </c>
      <c r="G1938" s="58">
        <v>110441.7</v>
      </c>
      <c r="H1938" s="114">
        <v>1</v>
      </c>
      <c r="I1938">
        <v>1</v>
      </c>
      <c r="J1938">
        <v>5000</v>
      </c>
      <c r="K1938" t="s">
        <v>3117</v>
      </c>
      <c r="L1938" t="s">
        <v>3112</v>
      </c>
      <c r="M1938" t="s">
        <v>4256</v>
      </c>
    </row>
    <row r="1939" spans="1:13">
      <c r="A1939" t="s">
        <v>6220</v>
      </c>
      <c r="B1939" t="str">
        <f t="shared" si="60"/>
        <v>min03-P28</v>
      </c>
      <c r="C1939" t="str">
        <f t="shared" si="61"/>
        <v>min03-P28-R7_INVERSIONES SARHEM DE COLOMBIA S.A.S.</v>
      </c>
      <c r="D1939" s="27" t="s">
        <v>3664</v>
      </c>
      <c r="E1939" t="s">
        <v>4168</v>
      </c>
      <c r="F1939" t="s">
        <v>190</v>
      </c>
      <c r="G1939" s="58">
        <v>107748</v>
      </c>
      <c r="H1939" s="114">
        <v>1</v>
      </c>
      <c r="I1939">
        <v>5001</v>
      </c>
      <c r="J1939">
        <v>999999</v>
      </c>
      <c r="K1939" t="s">
        <v>3117</v>
      </c>
      <c r="L1939" t="s">
        <v>3112</v>
      </c>
      <c r="M1939" t="s">
        <v>4256</v>
      </c>
    </row>
    <row r="1940" spans="1:13">
      <c r="A1940" t="s">
        <v>6221</v>
      </c>
      <c r="B1940" t="str">
        <f t="shared" si="60"/>
        <v>min03-P28</v>
      </c>
      <c r="C1940" t="str">
        <f t="shared" si="61"/>
        <v>min03-P28-R7_REPRESENTACIONES CS SAS</v>
      </c>
      <c r="D1940" s="27" t="s">
        <v>3664</v>
      </c>
      <c r="E1940" t="s">
        <v>3095</v>
      </c>
      <c r="F1940" t="s">
        <v>190</v>
      </c>
      <c r="G1940" s="58">
        <v>126873.27</v>
      </c>
      <c r="H1940" s="114">
        <v>1</v>
      </c>
      <c r="I1940">
        <v>1</v>
      </c>
      <c r="J1940">
        <v>5000</v>
      </c>
      <c r="K1940" t="s">
        <v>3117</v>
      </c>
      <c r="L1940" t="s">
        <v>3112</v>
      </c>
      <c r="M1940" t="s">
        <v>4256</v>
      </c>
    </row>
    <row r="1941" spans="1:13">
      <c r="A1941" t="s">
        <v>6222</v>
      </c>
      <c r="B1941" t="str">
        <f t="shared" si="60"/>
        <v>min03-P28</v>
      </c>
      <c r="C1941" t="str">
        <f t="shared" si="61"/>
        <v>min03-P28-R7_REPRESENTACIONES CS SAS</v>
      </c>
      <c r="D1941" s="27" t="s">
        <v>3664</v>
      </c>
      <c r="E1941" t="s">
        <v>3095</v>
      </c>
      <c r="F1941" t="s">
        <v>190</v>
      </c>
      <c r="G1941" s="58">
        <v>119330.91</v>
      </c>
      <c r="H1941" s="114">
        <v>1</v>
      </c>
      <c r="I1941">
        <v>5001</v>
      </c>
      <c r="J1941">
        <v>999999</v>
      </c>
      <c r="K1941" t="s">
        <v>3117</v>
      </c>
      <c r="L1941" t="s">
        <v>3112</v>
      </c>
      <c r="M1941" t="s">
        <v>4256</v>
      </c>
    </row>
    <row r="1942" spans="1:13">
      <c r="A1942" t="s">
        <v>6223</v>
      </c>
      <c r="B1942" t="str">
        <f t="shared" si="60"/>
        <v>min03-P29</v>
      </c>
      <c r="C1942" t="str">
        <f t="shared" si="61"/>
        <v>min03-P29-R1_UT MARSAM INTE RAMERICANA</v>
      </c>
      <c r="D1942" s="27" t="s">
        <v>3665</v>
      </c>
      <c r="E1942" t="s">
        <v>4160</v>
      </c>
      <c r="F1942" t="s">
        <v>190</v>
      </c>
      <c r="G1942" s="58">
        <v>137378.70000000001</v>
      </c>
      <c r="H1942" s="114">
        <v>1</v>
      </c>
      <c r="I1942">
        <v>1</v>
      </c>
      <c r="J1942">
        <v>3000</v>
      </c>
      <c r="K1942" t="s">
        <v>3117</v>
      </c>
      <c r="L1942" t="s">
        <v>3108</v>
      </c>
      <c r="M1942" t="s">
        <v>4257</v>
      </c>
    </row>
    <row r="1943" spans="1:13">
      <c r="A1943" t="s">
        <v>6224</v>
      </c>
      <c r="B1943" t="str">
        <f t="shared" si="60"/>
        <v>min03-P29</v>
      </c>
      <c r="C1943" t="str">
        <f t="shared" si="61"/>
        <v>min03-P29-R1_UT MARSAM INTE RAMERICANA</v>
      </c>
      <c r="D1943" s="27" t="s">
        <v>3665</v>
      </c>
      <c r="E1943" t="s">
        <v>4160</v>
      </c>
      <c r="F1943" t="s">
        <v>190</v>
      </c>
      <c r="G1943" s="58">
        <v>136004.913</v>
      </c>
      <c r="H1943" s="114">
        <v>1</v>
      </c>
      <c r="I1943">
        <v>3001</v>
      </c>
      <c r="J1943">
        <v>10000</v>
      </c>
      <c r="K1943" t="s">
        <v>3117</v>
      </c>
      <c r="L1943" t="s">
        <v>3108</v>
      </c>
      <c r="M1943" t="s">
        <v>4257</v>
      </c>
    </row>
    <row r="1944" spans="1:13">
      <c r="A1944" t="s">
        <v>6225</v>
      </c>
      <c r="B1944" t="str">
        <f t="shared" si="60"/>
        <v>min03-P29</v>
      </c>
      <c r="C1944" t="str">
        <f t="shared" si="61"/>
        <v>min03-P29-R1_UT MARSAM INTE RAMERICANA</v>
      </c>
      <c r="D1944" s="27" t="s">
        <v>3665</v>
      </c>
      <c r="E1944" t="s">
        <v>4160</v>
      </c>
      <c r="F1944" t="s">
        <v>190</v>
      </c>
      <c r="G1944" s="58">
        <v>134631.12599999999</v>
      </c>
      <c r="H1944" s="114">
        <v>1</v>
      </c>
      <c r="I1944">
        <v>10001</v>
      </c>
      <c r="J1944">
        <v>999999</v>
      </c>
      <c r="K1944" t="s">
        <v>3117</v>
      </c>
      <c r="L1944" t="s">
        <v>3108</v>
      </c>
      <c r="M1944" t="s">
        <v>4257</v>
      </c>
    </row>
    <row r="1945" spans="1:13">
      <c r="A1945" t="s">
        <v>6226</v>
      </c>
      <c r="B1945" t="str">
        <f t="shared" si="60"/>
        <v>min03-P29</v>
      </c>
      <c r="C1945" t="str">
        <f t="shared" si="61"/>
        <v>min03-P29-R2_UT MARSAM INTE RAMERICANA</v>
      </c>
      <c r="D1945" s="27" t="s">
        <v>3666</v>
      </c>
      <c r="E1945" t="s">
        <v>4160</v>
      </c>
      <c r="F1945" t="s">
        <v>190</v>
      </c>
      <c r="G1945" s="58">
        <v>151116.57</v>
      </c>
      <c r="H1945" s="114">
        <v>1</v>
      </c>
      <c r="I1945">
        <v>1</v>
      </c>
      <c r="J1945">
        <v>3000</v>
      </c>
      <c r="K1945" t="s">
        <v>3117</v>
      </c>
      <c r="L1945" t="s">
        <v>3114</v>
      </c>
      <c r="M1945" t="s">
        <v>4257</v>
      </c>
    </row>
    <row r="1946" spans="1:13">
      <c r="A1946" t="s">
        <v>6227</v>
      </c>
      <c r="B1946" t="str">
        <f t="shared" si="60"/>
        <v>min03-P29</v>
      </c>
      <c r="C1946" t="str">
        <f t="shared" si="61"/>
        <v>min03-P29-R2_UT MARSAM INTE RAMERICANA</v>
      </c>
      <c r="D1946" s="27" t="s">
        <v>3666</v>
      </c>
      <c r="E1946" t="s">
        <v>4160</v>
      </c>
      <c r="F1946" t="s">
        <v>190</v>
      </c>
      <c r="G1946" s="58">
        <v>149605.40429999999</v>
      </c>
      <c r="H1946" s="114">
        <v>1</v>
      </c>
      <c r="I1946">
        <v>3001</v>
      </c>
      <c r="J1946">
        <v>10000</v>
      </c>
      <c r="K1946" t="s">
        <v>3117</v>
      </c>
      <c r="L1946" t="s">
        <v>3114</v>
      </c>
      <c r="M1946" t="s">
        <v>4257</v>
      </c>
    </row>
    <row r="1947" spans="1:13">
      <c r="A1947" t="s">
        <v>6228</v>
      </c>
      <c r="B1947" t="str">
        <f t="shared" si="60"/>
        <v>min03-P29</v>
      </c>
      <c r="C1947" t="str">
        <f t="shared" si="61"/>
        <v>min03-P29-R2_UT MARSAM INTE RAMERICANA</v>
      </c>
      <c r="D1947" s="27" t="s">
        <v>3666</v>
      </c>
      <c r="E1947" t="s">
        <v>4160</v>
      </c>
      <c r="F1947" t="s">
        <v>190</v>
      </c>
      <c r="G1947" s="58">
        <v>148094.23860000001</v>
      </c>
      <c r="H1947" s="114">
        <v>1</v>
      </c>
      <c r="I1947">
        <v>10001</v>
      </c>
      <c r="J1947">
        <v>999999</v>
      </c>
      <c r="K1947" t="s">
        <v>3117</v>
      </c>
      <c r="L1947" t="s">
        <v>3114</v>
      </c>
      <c r="M1947" t="s">
        <v>4257</v>
      </c>
    </row>
    <row r="1948" spans="1:13">
      <c r="A1948" t="s">
        <v>6229</v>
      </c>
      <c r="B1948" t="str">
        <f t="shared" si="60"/>
        <v>min03-P29</v>
      </c>
      <c r="C1948" t="str">
        <f t="shared" si="61"/>
        <v>min03-P29-R3_UT MARSAM INTE RAMERICANA</v>
      </c>
      <c r="D1948" s="27" t="s">
        <v>3667</v>
      </c>
      <c r="E1948" t="s">
        <v>4160</v>
      </c>
      <c r="F1948" t="s">
        <v>190</v>
      </c>
      <c r="G1948" s="58">
        <v>137378.70000000001</v>
      </c>
      <c r="H1948" s="114">
        <v>1</v>
      </c>
      <c r="I1948">
        <v>1</v>
      </c>
      <c r="J1948">
        <v>3000</v>
      </c>
      <c r="K1948" t="s">
        <v>3117</v>
      </c>
      <c r="L1948" t="s">
        <v>3109</v>
      </c>
      <c r="M1948" t="s">
        <v>4257</v>
      </c>
    </row>
    <row r="1949" spans="1:13">
      <c r="A1949" t="s">
        <v>6230</v>
      </c>
      <c r="B1949" t="str">
        <f t="shared" si="60"/>
        <v>min03-P29</v>
      </c>
      <c r="C1949" t="str">
        <f t="shared" si="61"/>
        <v>min03-P29-R3_UT MARSAM INTE RAMERICANA</v>
      </c>
      <c r="D1949" s="27" t="s">
        <v>3667</v>
      </c>
      <c r="E1949" t="s">
        <v>4160</v>
      </c>
      <c r="F1949" t="s">
        <v>190</v>
      </c>
      <c r="G1949" s="58">
        <v>136004.913</v>
      </c>
      <c r="H1949" s="114">
        <v>1</v>
      </c>
      <c r="I1949">
        <v>3001</v>
      </c>
      <c r="J1949">
        <v>10000</v>
      </c>
      <c r="K1949" t="s">
        <v>3117</v>
      </c>
      <c r="L1949" t="s">
        <v>3109</v>
      </c>
      <c r="M1949" t="s">
        <v>4257</v>
      </c>
    </row>
    <row r="1950" spans="1:13">
      <c r="A1950" t="s">
        <v>6231</v>
      </c>
      <c r="B1950" t="str">
        <f t="shared" si="60"/>
        <v>min03-P29</v>
      </c>
      <c r="C1950" t="str">
        <f t="shared" si="61"/>
        <v>min03-P29-R3_UT MARSAM INTE RAMERICANA</v>
      </c>
      <c r="D1950" s="27" t="s">
        <v>3667</v>
      </c>
      <c r="E1950" t="s">
        <v>4160</v>
      </c>
      <c r="F1950" t="s">
        <v>190</v>
      </c>
      <c r="G1950" s="58">
        <v>134631.12599999999</v>
      </c>
      <c r="H1950" s="114">
        <v>1</v>
      </c>
      <c r="I1950">
        <v>10001</v>
      </c>
      <c r="J1950">
        <v>999999</v>
      </c>
      <c r="K1950" t="s">
        <v>3117</v>
      </c>
      <c r="L1950" t="s">
        <v>3109</v>
      </c>
      <c r="M1950" t="s">
        <v>4257</v>
      </c>
    </row>
    <row r="1951" spans="1:13">
      <c r="A1951" t="s">
        <v>6232</v>
      </c>
      <c r="B1951" t="str">
        <f t="shared" si="60"/>
        <v>min03-P29</v>
      </c>
      <c r="C1951" t="str">
        <f t="shared" si="61"/>
        <v>min03-P29-R5_UT MARSAM INTE RAMERICANA</v>
      </c>
      <c r="D1951" s="27" t="s">
        <v>3668</v>
      </c>
      <c r="E1951" t="s">
        <v>4160</v>
      </c>
      <c r="F1951" t="s">
        <v>190</v>
      </c>
      <c r="G1951" s="58">
        <v>137378.70000000001</v>
      </c>
      <c r="H1951" s="114">
        <v>1</v>
      </c>
      <c r="I1951">
        <v>1</v>
      </c>
      <c r="J1951">
        <v>3000</v>
      </c>
      <c r="K1951" t="s">
        <v>3117</v>
      </c>
      <c r="L1951" t="s">
        <v>3110</v>
      </c>
      <c r="M1951" t="s">
        <v>4257</v>
      </c>
    </row>
    <row r="1952" spans="1:13">
      <c r="A1952" t="s">
        <v>6233</v>
      </c>
      <c r="B1952" t="str">
        <f t="shared" si="60"/>
        <v>min03-P29</v>
      </c>
      <c r="C1952" t="str">
        <f t="shared" si="61"/>
        <v>min03-P29-R5_UT MARSAM INTE RAMERICANA</v>
      </c>
      <c r="D1952" s="27" t="s">
        <v>3668</v>
      </c>
      <c r="E1952" t="s">
        <v>4160</v>
      </c>
      <c r="F1952" t="s">
        <v>190</v>
      </c>
      <c r="G1952" s="58">
        <v>136004.913</v>
      </c>
      <c r="H1952" s="114">
        <v>1</v>
      </c>
      <c r="I1952">
        <v>3001</v>
      </c>
      <c r="J1952">
        <v>10000</v>
      </c>
      <c r="K1952" t="s">
        <v>3117</v>
      </c>
      <c r="L1952" t="s">
        <v>3110</v>
      </c>
      <c r="M1952" t="s">
        <v>4257</v>
      </c>
    </row>
    <row r="1953" spans="1:13">
      <c r="A1953" t="s">
        <v>6234</v>
      </c>
      <c r="B1953" t="str">
        <f t="shared" si="60"/>
        <v>min03-P29</v>
      </c>
      <c r="C1953" t="str">
        <f t="shared" si="61"/>
        <v>min03-P29-R5_UT MARSAM INTE RAMERICANA</v>
      </c>
      <c r="D1953" s="27" t="s">
        <v>3668</v>
      </c>
      <c r="E1953" t="s">
        <v>4160</v>
      </c>
      <c r="F1953" t="s">
        <v>190</v>
      </c>
      <c r="G1953" s="58">
        <v>134631.12599999999</v>
      </c>
      <c r="H1953" s="114">
        <v>1</v>
      </c>
      <c r="I1953">
        <v>10001</v>
      </c>
      <c r="J1953">
        <v>999999</v>
      </c>
      <c r="K1953" t="s">
        <v>3117</v>
      </c>
      <c r="L1953" t="s">
        <v>3110</v>
      </c>
      <c r="M1953" t="s">
        <v>4257</v>
      </c>
    </row>
    <row r="1954" spans="1:13">
      <c r="A1954" t="s">
        <v>6235</v>
      </c>
      <c r="B1954" t="str">
        <f t="shared" si="60"/>
        <v>min03-P29</v>
      </c>
      <c r="C1954" t="str">
        <f t="shared" si="61"/>
        <v>min03-P29-R6_YUBARTA S.A.S.</v>
      </c>
      <c r="D1954" s="27" t="s">
        <v>3669</v>
      </c>
      <c r="E1954" t="s">
        <v>4162</v>
      </c>
      <c r="F1954" t="s">
        <v>190</v>
      </c>
      <c r="G1954" s="58">
        <v>228964.5</v>
      </c>
      <c r="H1954" s="114">
        <v>1</v>
      </c>
      <c r="I1954">
        <v>1</v>
      </c>
      <c r="J1954">
        <v>3000</v>
      </c>
      <c r="K1954" t="s">
        <v>3117</v>
      </c>
      <c r="L1954" t="s">
        <v>3111</v>
      </c>
      <c r="M1954" t="s">
        <v>4257</v>
      </c>
    </row>
    <row r="1955" spans="1:13">
      <c r="A1955" t="s">
        <v>6236</v>
      </c>
      <c r="B1955" t="str">
        <f t="shared" si="60"/>
        <v>min03-P29</v>
      </c>
      <c r="C1955" t="str">
        <f t="shared" si="61"/>
        <v>min03-P29-R6_YUBARTA S.A.S.</v>
      </c>
      <c r="D1955" s="27" t="s">
        <v>3669</v>
      </c>
      <c r="E1955" t="s">
        <v>4162</v>
      </c>
      <c r="F1955" t="s">
        <v>190</v>
      </c>
      <c r="G1955" s="58">
        <v>224923.95</v>
      </c>
      <c r="H1955" s="114">
        <v>1</v>
      </c>
      <c r="I1955">
        <v>3001</v>
      </c>
      <c r="J1955">
        <v>10000</v>
      </c>
      <c r="K1955" t="s">
        <v>3117</v>
      </c>
      <c r="L1955" t="s">
        <v>3111</v>
      </c>
      <c r="M1955" t="s">
        <v>4257</v>
      </c>
    </row>
    <row r="1956" spans="1:13">
      <c r="A1956" t="s">
        <v>6237</v>
      </c>
      <c r="B1956" t="str">
        <f t="shared" si="60"/>
        <v>min03-P29</v>
      </c>
      <c r="C1956" t="str">
        <f t="shared" si="61"/>
        <v>min03-P29-R6_YUBARTA S.A.S.</v>
      </c>
      <c r="D1956" s="27" t="s">
        <v>3669</v>
      </c>
      <c r="E1956" t="s">
        <v>4162</v>
      </c>
      <c r="F1956" t="s">
        <v>190</v>
      </c>
      <c r="G1956" s="58">
        <v>220883.4</v>
      </c>
      <c r="H1956" s="114">
        <v>1</v>
      </c>
      <c r="I1956">
        <v>10001</v>
      </c>
      <c r="J1956">
        <v>999999</v>
      </c>
      <c r="K1956" t="s">
        <v>3117</v>
      </c>
      <c r="L1956" t="s">
        <v>3111</v>
      </c>
      <c r="M1956" t="s">
        <v>4257</v>
      </c>
    </row>
    <row r="1957" spans="1:13">
      <c r="A1957" t="s">
        <v>6238</v>
      </c>
      <c r="B1957" t="str">
        <f t="shared" si="60"/>
        <v>min03-P29</v>
      </c>
      <c r="C1957" t="str">
        <f t="shared" si="61"/>
        <v>min03-P29-R6_UNIÓN TEMPORAL 24</v>
      </c>
      <c r="D1957" s="27" t="s">
        <v>3669</v>
      </c>
      <c r="E1957" t="s">
        <v>4163</v>
      </c>
      <c r="F1957" t="s">
        <v>190</v>
      </c>
      <c r="G1957" s="58">
        <v>121216.5</v>
      </c>
      <c r="H1957" s="114">
        <v>1</v>
      </c>
      <c r="I1957">
        <v>1</v>
      </c>
      <c r="J1957">
        <v>3000</v>
      </c>
      <c r="K1957" t="s">
        <v>3117</v>
      </c>
      <c r="L1957" t="s">
        <v>3111</v>
      </c>
      <c r="M1957" t="s">
        <v>4257</v>
      </c>
    </row>
    <row r="1958" spans="1:13">
      <c r="A1958" t="s">
        <v>6239</v>
      </c>
      <c r="B1958" t="str">
        <f t="shared" si="60"/>
        <v>min03-P29</v>
      </c>
      <c r="C1958" t="str">
        <f t="shared" si="61"/>
        <v>min03-P29-R6_UNIÓN TEMPORAL 24</v>
      </c>
      <c r="D1958" s="27" t="s">
        <v>3669</v>
      </c>
      <c r="E1958" t="s">
        <v>4163</v>
      </c>
      <c r="F1958" t="s">
        <v>190</v>
      </c>
      <c r="G1958" s="58">
        <v>121216.5</v>
      </c>
      <c r="H1958" s="114">
        <v>1</v>
      </c>
      <c r="I1958">
        <v>3001</v>
      </c>
      <c r="J1958">
        <v>10000</v>
      </c>
      <c r="K1958" t="s">
        <v>3117</v>
      </c>
      <c r="L1958" t="s">
        <v>3111</v>
      </c>
      <c r="M1958" t="s">
        <v>4257</v>
      </c>
    </row>
    <row r="1959" spans="1:13">
      <c r="A1959" t="s">
        <v>6240</v>
      </c>
      <c r="B1959" t="str">
        <f t="shared" si="60"/>
        <v>min03-P29</v>
      </c>
      <c r="C1959" t="str">
        <f t="shared" si="61"/>
        <v>min03-P29-R6_UNIÓN TEMPORAL 24</v>
      </c>
      <c r="D1959" s="27" t="s">
        <v>3669</v>
      </c>
      <c r="E1959" t="s">
        <v>4163</v>
      </c>
      <c r="F1959" t="s">
        <v>190</v>
      </c>
      <c r="G1959" s="58">
        <v>121216.5</v>
      </c>
      <c r="H1959" s="114">
        <v>1</v>
      </c>
      <c r="I1959">
        <v>10001</v>
      </c>
      <c r="J1959">
        <v>999999</v>
      </c>
      <c r="K1959" t="s">
        <v>3117</v>
      </c>
      <c r="L1959" t="s">
        <v>3111</v>
      </c>
      <c r="M1959" t="s">
        <v>4257</v>
      </c>
    </row>
    <row r="1960" spans="1:13">
      <c r="A1960" t="s">
        <v>6241</v>
      </c>
      <c r="B1960" t="str">
        <f t="shared" si="60"/>
        <v>min03-P29</v>
      </c>
      <c r="C1960" t="str">
        <f t="shared" si="61"/>
        <v>min03-P29-R6_UT MARSAM INTE RAMERICANA</v>
      </c>
      <c r="D1960" s="27" t="s">
        <v>3669</v>
      </c>
      <c r="E1960" t="s">
        <v>4160</v>
      </c>
      <c r="F1960" t="s">
        <v>190</v>
      </c>
      <c r="G1960" s="58">
        <v>137378.70000000001</v>
      </c>
      <c r="H1960" s="114">
        <v>1</v>
      </c>
      <c r="I1960">
        <v>1</v>
      </c>
      <c r="J1960">
        <v>3000</v>
      </c>
      <c r="K1960" t="s">
        <v>3117</v>
      </c>
      <c r="L1960" t="s">
        <v>3111</v>
      </c>
      <c r="M1960" t="s">
        <v>4257</v>
      </c>
    </row>
    <row r="1961" spans="1:13">
      <c r="A1961" t="s">
        <v>6242</v>
      </c>
      <c r="B1961" t="str">
        <f t="shared" si="60"/>
        <v>min03-P29</v>
      </c>
      <c r="C1961" t="str">
        <f t="shared" si="61"/>
        <v>min03-P29-R6_UT MARSAM INTE RAMERICANA</v>
      </c>
      <c r="D1961" s="27" t="s">
        <v>3669</v>
      </c>
      <c r="E1961" t="s">
        <v>4160</v>
      </c>
      <c r="F1961" t="s">
        <v>190</v>
      </c>
      <c r="G1961" s="58">
        <v>136004.913</v>
      </c>
      <c r="H1961" s="114">
        <v>1</v>
      </c>
      <c r="I1961">
        <v>3001</v>
      </c>
      <c r="J1961">
        <v>10000</v>
      </c>
      <c r="K1961" t="s">
        <v>3117</v>
      </c>
      <c r="L1961" t="s">
        <v>3111</v>
      </c>
      <c r="M1961" t="s">
        <v>4257</v>
      </c>
    </row>
    <row r="1962" spans="1:13">
      <c r="A1962" t="s">
        <v>6243</v>
      </c>
      <c r="B1962" t="str">
        <f t="shared" si="60"/>
        <v>min03-P29</v>
      </c>
      <c r="C1962" t="str">
        <f t="shared" si="61"/>
        <v>min03-P29-R6_UT MARSAM INTE RAMERICANA</v>
      </c>
      <c r="D1962" s="27" t="s">
        <v>3669</v>
      </c>
      <c r="E1962" t="s">
        <v>4160</v>
      </c>
      <c r="F1962" t="s">
        <v>190</v>
      </c>
      <c r="G1962" s="58">
        <v>134631.12599999999</v>
      </c>
      <c r="H1962" s="114">
        <v>1</v>
      </c>
      <c r="I1962">
        <v>10001</v>
      </c>
      <c r="J1962">
        <v>999999</v>
      </c>
      <c r="K1962" t="s">
        <v>3117</v>
      </c>
      <c r="L1962" t="s">
        <v>3111</v>
      </c>
      <c r="M1962" t="s">
        <v>4257</v>
      </c>
    </row>
    <row r="1963" spans="1:13">
      <c r="A1963" t="s">
        <v>6244</v>
      </c>
      <c r="B1963" t="str">
        <f t="shared" si="60"/>
        <v>min03-P29</v>
      </c>
      <c r="C1963" t="str">
        <f t="shared" si="61"/>
        <v>min03-P29-R7_DISTRIBUCIÓN Y SERVICIO SAS</v>
      </c>
      <c r="D1963" s="27" t="s">
        <v>3670</v>
      </c>
      <c r="E1963" t="s">
        <v>3089</v>
      </c>
      <c r="F1963" t="s">
        <v>190</v>
      </c>
      <c r="G1963" s="58">
        <v>118522.8</v>
      </c>
      <c r="H1963" s="114">
        <v>1</v>
      </c>
      <c r="I1963">
        <v>1</v>
      </c>
      <c r="J1963">
        <v>3000</v>
      </c>
      <c r="K1963" t="s">
        <v>3117</v>
      </c>
      <c r="L1963" t="s">
        <v>3112</v>
      </c>
      <c r="M1963" t="s">
        <v>4257</v>
      </c>
    </row>
    <row r="1964" spans="1:13">
      <c r="A1964" t="s">
        <v>6245</v>
      </c>
      <c r="B1964" t="str">
        <f t="shared" si="60"/>
        <v>min03-P29</v>
      </c>
      <c r="C1964" t="str">
        <f t="shared" si="61"/>
        <v>min03-P29-R7_DISTRIBUCIÓN Y SERVICIO SAS</v>
      </c>
      <c r="D1964" s="27" t="s">
        <v>3670</v>
      </c>
      <c r="E1964" t="s">
        <v>3089</v>
      </c>
      <c r="F1964" t="s">
        <v>190</v>
      </c>
      <c r="G1964" s="58">
        <v>117175.95</v>
      </c>
      <c r="H1964" s="114">
        <v>1</v>
      </c>
      <c r="I1964">
        <v>3001</v>
      </c>
      <c r="J1964">
        <v>10000</v>
      </c>
      <c r="K1964" t="s">
        <v>3117</v>
      </c>
      <c r="L1964" t="s">
        <v>3112</v>
      </c>
      <c r="M1964" t="s">
        <v>4257</v>
      </c>
    </row>
    <row r="1965" spans="1:13">
      <c r="A1965" t="s">
        <v>6246</v>
      </c>
      <c r="B1965" t="str">
        <f t="shared" si="60"/>
        <v>min03-P29</v>
      </c>
      <c r="C1965" t="str">
        <f t="shared" si="61"/>
        <v>min03-P29-R7_DISTRIBUCIÓN Y SERVICIO SAS</v>
      </c>
      <c r="D1965" s="27" t="s">
        <v>3670</v>
      </c>
      <c r="E1965" t="s">
        <v>3089</v>
      </c>
      <c r="F1965" t="s">
        <v>190</v>
      </c>
      <c r="G1965" s="58">
        <v>115829.1</v>
      </c>
      <c r="H1965" s="114">
        <v>1</v>
      </c>
      <c r="I1965">
        <v>10001</v>
      </c>
      <c r="J1965">
        <v>999999</v>
      </c>
      <c r="K1965" t="s">
        <v>3117</v>
      </c>
      <c r="L1965" t="s">
        <v>3112</v>
      </c>
      <c r="M1965" t="s">
        <v>4257</v>
      </c>
    </row>
    <row r="1966" spans="1:13">
      <c r="A1966" t="s">
        <v>6247</v>
      </c>
      <c r="B1966" t="str">
        <f t="shared" si="60"/>
        <v>min03-P29</v>
      </c>
      <c r="C1966" t="str">
        <f t="shared" si="61"/>
        <v>min03-P29-R7_IMDICOL SAS</v>
      </c>
      <c r="D1966" s="27" t="s">
        <v>3670</v>
      </c>
      <c r="E1966" t="s">
        <v>4164</v>
      </c>
      <c r="F1966" t="s">
        <v>190</v>
      </c>
      <c r="G1966" s="58">
        <v>80299.197</v>
      </c>
      <c r="H1966" s="114">
        <v>1</v>
      </c>
      <c r="I1966">
        <v>1</v>
      </c>
      <c r="J1966">
        <v>3000</v>
      </c>
      <c r="K1966" t="s">
        <v>3117</v>
      </c>
      <c r="L1966" t="s">
        <v>3112</v>
      </c>
      <c r="M1966" t="s">
        <v>4257</v>
      </c>
    </row>
    <row r="1967" spans="1:13">
      <c r="A1967" t="s">
        <v>6248</v>
      </c>
      <c r="B1967" t="str">
        <f t="shared" si="60"/>
        <v>min03-P29</v>
      </c>
      <c r="C1967" t="str">
        <f t="shared" si="61"/>
        <v>min03-P29-R7_IMDICOL SAS</v>
      </c>
      <c r="D1967" s="27" t="s">
        <v>3670</v>
      </c>
      <c r="E1967" t="s">
        <v>4164</v>
      </c>
      <c r="F1967" t="s">
        <v>190</v>
      </c>
      <c r="G1967" s="58">
        <v>79095.113100000002</v>
      </c>
      <c r="H1967" s="114">
        <v>1</v>
      </c>
      <c r="I1967">
        <v>3001</v>
      </c>
      <c r="J1967">
        <v>10000</v>
      </c>
      <c r="K1967" t="s">
        <v>3117</v>
      </c>
      <c r="L1967" t="s">
        <v>3112</v>
      </c>
      <c r="M1967" t="s">
        <v>4257</v>
      </c>
    </row>
    <row r="1968" spans="1:13">
      <c r="A1968" t="s">
        <v>6249</v>
      </c>
      <c r="B1968" t="str">
        <f t="shared" si="60"/>
        <v>min03-P29</v>
      </c>
      <c r="C1968" t="str">
        <f t="shared" si="61"/>
        <v>min03-P29-R7_IMDICOL SAS</v>
      </c>
      <c r="D1968" s="27" t="s">
        <v>3670</v>
      </c>
      <c r="E1968" t="s">
        <v>4164</v>
      </c>
      <c r="F1968" t="s">
        <v>190</v>
      </c>
      <c r="G1968" s="58">
        <v>77889.682350000003</v>
      </c>
      <c r="H1968" s="114">
        <v>1</v>
      </c>
      <c r="I1968">
        <v>10001</v>
      </c>
      <c r="J1968">
        <v>999999</v>
      </c>
      <c r="K1968" t="s">
        <v>3117</v>
      </c>
      <c r="L1968" t="s">
        <v>3112</v>
      </c>
      <c r="M1968" t="s">
        <v>4257</v>
      </c>
    </row>
    <row r="1969" spans="1:13">
      <c r="A1969" t="s">
        <v>6250</v>
      </c>
      <c r="B1969" t="str">
        <f t="shared" si="60"/>
        <v>min03-P29</v>
      </c>
      <c r="C1969" t="str">
        <f t="shared" si="61"/>
        <v>min03-P29-R7_UTPRESENTE TEXTIL 2024</v>
      </c>
      <c r="D1969" s="27" t="s">
        <v>3670</v>
      </c>
      <c r="E1969" t="s">
        <v>4193</v>
      </c>
      <c r="F1969" t="s">
        <v>190</v>
      </c>
      <c r="G1969" s="58">
        <v>740767.5</v>
      </c>
      <c r="H1969" s="114">
        <v>1</v>
      </c>
      <c r="I1969">
        <v>1</v>
      </c>
      <c r="J1969">
        <v>3000</v>
      </c>
      <c r="K1969" t="s">
        <v>3117</v>
      </c>
      <c r="L1969" t="s">
        <v>3112</v>
      </c>
      <c r="M1969" t="s">
        <v>4257</v>
      </c>
    </row>
    <row r="1970" spans="1:13">
      <c r="A1970" t="s">
        <v>6251</v>
      </c>
      <c r="B1970" t="str">
        <f t="shared" si="60"/>
        <v>min03-P29</v>
      </c>
      <c r="C1970" t="str">
        <f t="shared" si="61"/>
        <v>min03-P29-R7_UTPRESENTE TEXTIL 2024</v>
      </c>
      <c r="D1970" s="27" t="s">
        <v>3670</v>
      </c>
      <c r="E1970" t="s">
        <v>4193</v>
      </c>
      <c r="F1970" t="s">
        <v>190</v>
      </c>
      <c r="G1970" s="58">
        <v>734033.25</v>
      </c>
      <c r="H1970" s="114">
        <v>1</v>
      </c>
      <c r="I1970">
        <v>3001</v>
      </c>
      <c r="J1970">
        <v>10000</v>
      </c>
      <c r="K1970" t="s">
        <v>3117</v>
      </c>
      <c r="L1970" t="s">
        <v>3112</v>
      </c>
      <c r="M1970" t="s">
        <v>4257</v>
      </c>
    </row>
    <row r="1971" spans="1:13">
      <c r="A1971" t="s">
        <v>6252</v>
      </c>
      <c r="B1971" t="str">
        <f t="shared" si="60"/>
        <v>min03-P29</v>
      </c>
      <c r="C1971" t="str">
        <f t="shared" si="61"/>
        <v>min03-P29-R7_UTPRESENTE TEXTIL 2024</v>
      </c>
      <c r="D1971" s="27" t="s">
        <v>3670</v>
      </c>
      <c r="E1971" t="s">
        <v>4193</v>
      </c>
      <c r="F1971" t="s">
        <v>190</v>
      </c>
      <c r="G1971" s="58">
        <v>727299</v>
      </c>
      <c r="H1971" s="114">
        <v>1</v>
      </c>
      <c r="I1971">
        <v>10001</v>
      </c>
      <c r="J1971">
        <v>999999</v>
      </c>
      <c r="K1971" t="s">
        <v>3117</v>
      </c>
      <c r="L1971" t="s">
        <v>3112</v>
      </c>
      <c r="M1971" t="s">
        <v>4257</v>
      </c>
    </row>
    <row r="1972" spans="1:13">
      <c r="A1972" t="s">
        <v>6253</v>
      </c>
      <c r="B1972" t="str">
        <f t="shared" si="60"/>
        <v>min03-P29</v>
      </c>
      <c r="C1972" t="str">
        <f t="shared" si="61"/>
        <v>min03-P29-R7_BOSTONIA SAS</v>
      </c>
      <c r="D1972" s="27" t="s">
        <v>3670</v>
      </c>
      <c r="E1972" t="s">
        <v>3093</v>
      </c>
      <c r="F1972" t="s">
        <v>190</v>
      </c>
      <c r="G1972" s="58">
        <v>127950.75</v>
      </c>
      <c r="H1972" s="114">
        <v>1</v>
      </c>
      <c r="I1972">
        <v>1</v>
      </c>
      <c r="J1972">
        <v>3000</v>
      </c>
      <c r="K1972" t="s">
        <v>3117</v>
      </c>
      <c r="L1972" t="s">
        <v>3112</v>
      </c>
      <c r="M1972" t="s">
        <v>4257</v>
      </c>
    </row>
    <row r="1973" spans="1:13">
      <c r="A1973" t="s">
        <v>6254</v>
      </c>
      <c r="B1973" t="str">
        <f t="shared" si="60"/>
        <v>min03-P29</v>
      </c>
      <c r="C1973" t="str">
        <f t="shared" si="61"/>
        <v>min03-P29-R7_BOSTONIA SAS</v>
      </c>
      <c r="D1973" s="27" t="s">
        <v>3670</v>
      </c>
      <c r="E1973" t="s">
        <v>3093</v>
      </c>
      <c r="F1973" t="s">
        <v>190</v>
      </c>
      <c r="G1973" s="58">
        <v>124112.22750000001</v>
      </c>
      <c r="H1973" s="114">
        <v>1</v>
      </c>
      <c r="I1973">
        <v>3001</v>
      </c>
      <c r="J1973">
        <v>10000</v>
      </c>
      <c r="K1973" t="s">
        <v>3117</v>
      </c>
      <c r="L1973" t="s">
        <v>3112</v>
      </c>
      <c r="M1973" t="s">
        <v>4257</v>
      </c>
    </row>
    <row r="1974" spans="1:13">
      <c r="A1974" t="s">
        <v>6255</v>
      </c>
      <c r="B1974" t="str">
        <f t="shared" si="60"/>
        <v>min03-P29</v>
      </c>
      <c r="C1974" t="str">
        <f t="shared" si="61"/>
        <v>min03-P29-R7_BOSTONIA SAS</v>
      </c>
      <c r="D1974" s="27" t="s">
        <v>3670</v>
      </c>
      <c r="E1974" t="s">
        <v>3093</v>
      </c>
      <c r="F1974" t="s">
        <v>190</v>
      </c>
      <c r="G1974" s="58">
        <v>120388.18725</v>
      </c>
      <c r="H1974" s="114">
        <v>1</v>
      </c>
      <c r="I1974">
        <v>10001</v>
      </c>
      <c r="J1974">
        <v>999999</v>
      </c>
      <c r="K1974" t="s">
        <v>3117</v>
      </c>
      <c r="L1974" t="s">
        <v>3112</v>
      </c>
      <c r="M1974" t="s">
        <v>4257</v>
      </c>
    </row>
    <row r="1975" spans="1:13">
      <c r="A1975" t="s">
        <v>6256</v>
      </c>
      <c r="B1975" t="str">
        <f t="shared" si="60"/>
        <v>min03-P29</v>
      </c>
      <c r="C1975" t="str">
        <f t="shared" si="61"/>
        <v>min03-P29-R7_UT SOLUCIONES ANC</v>
      </c>
      <c r="D1975" s="27" t="s">
        <v>3670</v>
      </c>
      <c r="E1975" t="s">
        <v>3091</v>
      </c>
      <c r="F1975" t="s">
        <v>190</v>
      </c>
      <c r="G1975" s="58">
        <v>114482.25</v>
      </c>
      <c r="H1975" s="114">
        <v>1</v>
      </c>
      <c r="I1975">
        <v>1</v>
      </c>
      <c r="J1975">
        <v>3000</v>
      </c>
      <c r="K1975" t="s">
        <v>3117</v>
      </c>
      <c r="L1975" t="s">
        <v>3112</v>
      </c>
      <c r="M1975" t="s">
        <v>4257</v>
      </c>
    </row>
    <row r="1976" spans="1:13">
      <c r="A1976" t="s">
        <v>6257</v>
      </c>
      <c r="B1976" t="str">
        <f t="shared" si="60"/>
        <v>min03-P29</v>
      </c>
      <c r="C1976" t="str">
        <f t="shared" si="61"/>
        <v>min03-P29-R7_UT SOLUCIONES ANC</v>
      </c>
      <c r="D1976" s="27" t="s">
        <v>3670</v>
      </c>
      <c r="E1976" t="s">
        <v>3091</v>
      </c>
      <c r="F1976" t="s">
        <v>190</v>
      </c>
      <c r="G1976" s="58">
        <v>113135.4</v>
      </c>
      <c r="H1976" s="114">
        <v>1</v>
      </c>
      <c r="I1976">
        <v>3001</v>
      </c>
      <c r="J1976">
        <v>10000</v>
      </c>
      <c r="K1976" t="s">
        <v>3117</v>
      </c>
      <c r="L1976" t="s">
        <v>3112</v>
      </c>
      <c r="M1976" t="s">
        <v>4257</v>
      </c>
    </row>
    <row r="1977" spans="1:13">
      <c r="A1977" t="s">
        <v>6258</v>
      </c>
      <c r="B1977" t="str">
        <f t="shared" si="60"/>
        <v>min03-P29</v>
      </c>
      <c r="C1977" t="str">
        <f t="shared" si="61"/>
        <v>min03-P29-R7_UT SOLUCIONES ANC</v>
      </c>
      <c r="D1977" s="27" t="s">
        <v>3670</v>
      </c>
      <c r="E1977" t="s">
        <v>3091</v>
      </c>
      <c r="F1977" t="s">
        <v>190</v>
      </c>
      <c r="G1977" s="58">
        <v>111788.55</v>
      </c>
      <c r="H1977" s="114">
        <v>1</v>
      </c>
      <c r="I1977">
        <v>10001</v>
      </c>
      <c r="J1977">
        <v>999999</v>
      </c>
      <c r="K1977" t="s">
        <v>3117</v>
      </c>
      <c r="L1977" t="s">
        <v>3112</v>
      </c>
      <c r="M1977" t="s">
        <v>4257</v>
      </c>
    </row>
    <row r="1978" spans="1:13">
      <c r="A1978" t="s">
        <v>6259</v>
      </c>
      <c r="B1978" t="str">
        <f t="shared" si="60"/>
        <v>min03-P29</v>
      </c>
      <c r="C1978" t="str">
        <f t="shared" si="61"/>
        <v>min03-P29-R7_UT ALTEX+</v>
      </c>
      <c r="D1978" s="27" t="s">
        <v>3670</v>
      </c>
      <c r="E1978" t="s">
        <v>3094</v>
      </c>
      <c r="F1978" t="s">
        <v>190</v>
      </c>
      <c r="G1978" s="58">
        <v>141419.25</v>
      </c>
      <c r="H1978" s="114">
        <v>1</v>
      </c>
      <c r="I1978">
        <v>1</v>
      </c>
      <c r="J1978">
        <v>3000</v>
      </c>
      <c r="K1978" t="s">
        <v>3117</v>
      </c>
      <c r="L1978" t="s">
        <v>3112</v>
      </c>
      <c r="M1978" t="s">
        <v>4257</v>
      </c>
    </row>
    <row r="1979" spans="1:13">
      <c r="A1979" t="s">
        <v>6260</v>
      </c>
      <c r="B1979" t="str">
        <f t="shared" si="60"/>
        <v>min03-P29</v>
      </c>
      <c r="C1979" t="str">
        <f t="shared" si="61"/>
        <v>min03-P29-R7_UT ALTEX+</v>
      </c>
      <c r="D1979" s="27" t="s">
        <v>3670</v>
      </c>
      <c r="E1979" t="s">
        <v>3094</v>
      </c>
      <c r="F1979" t="s">
        <v>190</v>
      </c>
      <c r="G1979" s="58">
        <v>134685</v>
      </c>
      <c r="H1979" s="114">
        <v>1</v>
      </c>
      <c r="I1979">
        <v>3001</v>
      </c>
      <c r="J1979">
        <v>10000</v>
      </c>
      <c r="K1979" t="s">
        <v>3117</v>
      </c>
      <c r="L1979" t="s">
        <v>3112</v>
      </c>
      <c r="M1979" t="s">
        <v>4257</v>
      </c>
    </row>
    <row r="1980" spans="1:13">
      <c r="A1980" t="s">
        <v>6261</v>
      </c>
      <c r="B1980" t="str">
        <f t="shared" si="60"/>
        <v>min03-P29</v>
      </c>
      <c r="C1980" t="str">
        <f t="shared" si="61"/>
        <v>min03-P29-R7_UT ALTEX+</v>
      </c>
      <c r="D1980" s="27" t="s">
        <v>3670</v>
      </c>
      <c r="E1980" t="s">
        <v>3094</v>
      </c>
      <c r="F1980" t="s">
        <v>190</v>
      </c>
      <c r="G1980" s="58">
        <v>127950.75</v>
      </c>
      <c r="H1980" s="114">
        <v>1</v>
      </c>
      <c r="I1980">
        <v>10001</v>
      </c>
      <c r="J1980">
        <v>999999</v>
      </c>
      <c r="K1980" t="s">
        <v>3117</v>
      </c>
      <c r="L1980" t="s">
        <v>3112</v>
      </c>
      <c r="M1980" t="s">
        <v>4257</v>
      </c>
    </row>
    <row r="1981" spans="1:13">
      <c r="A1981" t="s">
        <v>6262</v>
      </c>
      <c r="B1981" t="str">
        <f t="shared" si="60"/>
        <v>min03-P29</v>
      </c>
      <c r="C1981" t="str">
        <f t="shared" si="61"/>
        <v>min03-P29-R7_MANUFACTURAS CAPITEX SAS</v>
      </c>
      <c r="D1981" s="27" t="s">
        <v>3670</v>
      </c>
      <c r="E1981" t="s">
        <v>4176</v>
      </c>
      <c r="F1981" t="s">
        <v>190</v>
      </c>
      <c r="G1981" s="58">
        <v>98993.475000000006</v>
      </c>
      <c r="H1981" s="114">
        <v>1</v>
      </c>
      <c r="I1981">
        <v>1</v>
      </c>
      <c r="J1981">
        <v>3000</v>
      </c>
      <c r="K1981" t="s">
        <v>3117</v>
      </c>
      <c r="L1981" t="s">
        <v>3112</v>
      </c>
      <c r="M1981" t="s">
        <v>4257</v>
      </c>
    </row>
    <row r="1982" spans="1:13">
      <c r="A1982" t="s">
        <v>6263</v>
      </c>
      <c r="B1982" t="str">
        <f t="shared" si="60"/>
        <v>min03-P29</v>
      </c>
      <c r="C1982" t="str">
        <f t="shared" si="61"/>
        <v>min03-P29-R7_MANUFACTURAS CAPITEX SAS</v>
      </c>
      <c r="D1982" s="27" t="s">
        <v>3670</v>
      </c>
      <c r="E1982" t="s">
        <v>4176</v>
      </c>
      <c r="F1982" t="s">
        <v>190</v>
      </c>
      <c r="G1982" s="58">
        <v>96973.2</v>
      </c>
      <c r="H1982" s="114">
        <v>1</v>
      </c>
      <c r="I1982">
        <v>3001</v>
      </c>
      <c r="J1982">
        <v>10000</v>
      </c>
      <c r="K1982" t="s">
        <v>3117</v>
      </c>
      <c r="L1982" t="s">
        <v>3112</v>
      </c>
      <c r="M1982" t="s">
        <v>4257</v>
      </c>
    </row>
    <row r="1983" spans="1:13">
      <c r="A1983" t="s">
        <v>6264</v>
      </c>
      <c r="B1983" t="str">
        <f t="shared" si="60"/>
        <v>min03-P29</v>
      </c>
      <c r="C1983" t="str">
        <f t="shared" si="61"/>
        <v>min03-P29-R7_MANUFACTURAS CAPITEX SAS</v>
      </c>
      <c r="D1983" s="27" t="s">
        <v>3670</v>
      </c>
      <c r="E1983" t="s">
        <v>4176</v>
      </c>
      <c r="F1983" t="s">
        <v>190</v>
      </c>
      <c r="G1983" s="58">
        <v>95626.35</v>
      </c>
      <c r="H1983" s="114">
        <v>1</v>
      </c>
      <c r="I1983">
        <v>10001</v>
      </c>
      <c r="J1983">
        <v>999999</v>
      </c>
      <c r="K1983" t="s">
        <v>3117</v>
      </c>
      <c r="L1983" t="s">
        <v>3112</v>
      </c>
      <c r="M1983" t="s">
        <v>4257</v>
      </c>
    </row>
    <row r="1984" spans="1:13">
      <c r="A1984" t="s">
        <v>6265</v>
      </c>
      <c r="B1984" t="str">
        <f t="shared" si="60"/>
        <v>min03-P29</v>
      </c>
      <c r="C1984" t="str">
        <f t="shared" si="61"/>
        <v>min03-P29-R7_REPRESENTACIONES CS SAS</v>
      </c>
      <c r="D1984" s="27" t="s">
        <v>3670</v>
      </c>
      <c r="E1984" t="s">
        <v>3095</v>
      </c>
      <c r="F1984" t="s">
        <v>190</v>
      </c>
      <c r="G1984" s="58">
        <v>100178.70300000001</v>
      </c>
      <c r="H1984" s="114">
        <v>1</v>
      </c>
      <c r="I1984">
        <v>1</v>
      </c>
      <c r="J1984">
        <v>3000</v>
      </c>
      <c r="K1984" t="s">
        <v>3117</v>
      </c>
      <c r="L1984" t="s">
        <v>3112</v>
      </c>
      <c r="M1984" t="s">
        <v>4257</v>
      </c>
    </row>
    <row r="1985" spans="1:13">
      <c r="A1985" t="s">
        <v>6266</v>
      </c>
      <c r="B1985" t="str">
        <f t="shared" si="60"/>
        <v>min03-P29</v>
      </c>
      <c r="C1985" t="str">
        <f t="shared" si="61"/>
        <v>min03-P29-R7_REPRESENTACIONES CS SAS</v>
      </c>
      <c r="D1985" s="27" t="s">
        <v>3670</v>
      </c>
      <c r="E1985" t="s">
        <v>3095</v>
      </c>
      <c r="F1985" t="s">
        <v>190</v>
      </c>
      <c r="G1985" s="58">
        <v>92528.595000000001</v>
      </c>
      <c r="H1985" s="114">
        <v>1</v>
      </c>
      <c r="I1985">
        <v>3001</v>
      </c>
      <c r="J1985">
        <v>10000</v>
      </c>
      <c r="K1985" t="s">
        <v>3117</v>
      </c>
      <c r="L1985" t="s">
        <v>3112</v>
      </c>
      <c r="M1985" t="s">
        <v>4257</v>
      </c>
    </row>
    <row r="1986" spans="1:13">
      <c r="A1986" t="s">
        <v>6267</v>
      </c>
      <c r="B1986" t="str">
        <f t="shared" si="60"/>
        <v>min03-P29</v>
      </c>
      <c r="C1986" t="str">
        <f t="shared" si="61"/>
        <v>min03-P29-R7_REPRESENTACIONES CS SAS</v>
      </c>
      <c r="D1986" s="27" t="s">
        <v>3670</v>
      </c>
      <c r="E1986" t="s">
        <v>3095</v>
      </c>
      <c r="F1986" t="s">
        <v>190</v>
      </c>
      <c r="G1986" s="58">
        <v>90104.264999999999</v>
      </c>
      <c r="H1986" s="114">
        <v>1</v>
      </c>
      <c r="I1986">
        <v>10001</v>
      </c>
      <c r="J1986">
        <v>999999</v>
      </c>
      <c r="K1986" t="s">
        <v>3117</v>
      </c>
      <c r="L1986" t="s">
        <v>3112</v>
      </c>
      <c r="M1986" t="s">
        <v>4257</v>
      </c>
    </row>
    <row r="1987" spans="1:13">
      <c r="A1987" t="s">
        <v>6268</v>
      </c>
      <c r="B1987" t="str">
        <f t="shared" ref="B1987:B2050" si="62">+LEFT(D1987,LEN(D1987)-3)</f>
        <v>min03-P30</v>
      </c>
      <c r="C1987" t="str">
        <f t="shared" ref="C1987:C2050" si="63">+D1987&amp;"_"&amp;E1987</f>
        <v>min03-P30-R1_INVERSIONES E IMPORTACIONES SDER AP SAS</v>
      </c>
      <c r="D1987" s="27" t="s">
        <v>3671</v>
      </c>
      <c r="E1987" t="s">
        <v>4177</v>
      </c>
      <c r="F1987" t="s">
        <v>190</v>
      </c>
      <c r="G1987" s="58">
        <v>484866</v>
      </c>
      <c r="H1987" s="114">
        <v>1</v>
      </c>
      <c r="I1987">
        <v>1</v>
      </c>
      <c r="J1987">
        <v>3000</v>
      </c>
      <c r="K1987" t="s">
        <v>3117</v>
      </c>
      <c r="L1987" t="s">
        <v>3108</v>
      </c>
      <c r="M1987" t="s">
        <v>4258</v>
      </c>
    </row>
    <row r="1988" spans="1:13">
      <c r="A1988" t="s">
        <v>6269</v>
      </c>
      <c r="B1988" t="str">
        <f t="shared" si="62"/>
        <v>min03-P30</v>
      </c>
      <c r="C1988" t="str">
        <f t="shared" si="63"/>
        <v>min03-P30-R1_INVERSIONES E IMPORTACIONES SDER AP SAS</v>
      </c>
      <c r="D1988" s="27" t="s">
        <v>3671</v>
      </c>
      <c r="E1988" t="s">
        <v>4177</v>
      </c>
      <c r="F1988" t="s">
        <v>190</v>
      </c>
      <c r="G1988" s="58">
        <v>478131.75</v>
      </c>
      <c r="H1988" s="114">
        <v>1</v>
      </c>
      <c r="I1988">
        <v>3001</v>
      </c>
      <c r="J1988">
        <v>10000</v>
      </c>
      <c r="K1988" t="s">
        <v>3117</v>
      </c>
      <c r="L1988" t="s">
        <v>3108</v>
      </c>
      <c r="M1988" t="s">
        <v>4258</v>
      </c>
    </row>
    <row r="1989" spans="1:13">
      <c r="A1989" t="s">
        <v>6270</v>
      </c>
      <c r="B1989" t="str">
        <f t="shared" si="62"/>
        <v>min03-P30</v>
      </c>
      <c r="C1989" t="str">
        <f t="shared" si="63"/>
        <v>min03-P30-R1_INVERSIONES E IMPORTACIONES SDER AP SAS</v>
      </c>
      <c r="D1989" s="27" t="s">
        <v>3671</v>
      </c>
      <c r="E1989" t="s">
        <v>4177</v>
      </c>
      <c r="F1989" t="s">
        <v>190</v>
      </c>
      <c r="G1989" s="58">
        <v>471397.5</v>
      </c>
      <c r="H1989" s="114">
        <v>1</v>
      </c>
      <c r="I1989">
        <v>10001</v>
      </c>
      <c r="J1989">
        <v>999999</v>
      </c>
      <c r="K1989" t="s">
        <v>3117</v>
      </c>
      <c r="L1989" t="s">
        <v>3108</v>
      </c>
      <c r="M1989" t="s">
        <v>4258</v>
      </c>
    </row>
    <row r="1990" spans="1:13">
      <c r="A1990" t="s">
        <v>6271</v>
      </c>
      <c r="B1990" t="str">
        <f t="shared" si="62"/>
        <v>min03-P30</v>
      </c>
      <c r="C1990" t="str">
        <f t="shared" si="63"/>
        <v>min03-P30-R1_UT FACOCREAR 2024</v>
      </c>
      <c r="D1990" s="27" t="s">
        <v>3671</v>
      </c>
      <c r="E1990" t="s">
        <v>3092</v>
      </c>
      <c r="F1990" t="s">
        <v>190</v>
      </c>
      <c r="G1990" s="58">
        <v>667444.98599999992</v>
      </c>
      <c r="H1990" s="114">
        <v>1</v>
      </c>
      <c r="I1990">
        <v>1</v>
      </c>
      <c r="J1990">
        <v>3000</v>
      </c>
      <c r="K1990" t="s">
        <v>3117</v>
      </c>
      <c r="L1990" t="s">
        <v>3108</v>
      </c>
      <c r="M1990" t="s">
        <v>4258</v>
      </c>
    </row>
    <row r="1991" spans="1:13">
      <c r="A1991" t="s">
        <v>6272</v>
      </c>
      <c r="B1991" t="str">
        <f t="shared" si="62"/>
        <v>min03-P30</v>
      </c>
      <c r="C1991" t="str">
        <f t="shared" si="63"/>
        <v>min03-P30-R1_UT FACOCREAR 2024</v>
      </c>
      <c r="D1991" s="27" t="s">
        <v>3671</v>
      </c>
      <c r="E1991" t="s">
        <v>3092</v>
      </c>
      <c r="F1991" t="s">
        <v>190</v>
      </c>
      <c r="G1991" s="58">
        <v>647417.32650000008</v>
      </c>
      <c r="H1991" s="114">
        <v>1</v>
      </c>
      <c r="I1991">
        <v>3001</v>
      </c>
      <c r="J1991">
        <v>10000</v>
      </c>
      <c r="K1991" t="s">
        <v>3117</v>
      </c>
      <c r="L1991" t="s">
        <v>3108</v>
      </c>
      <c r="M1991" t="s">
        <v>4258</v>
      </c>
    </row>
    <row r="1992" spans="1:13">
      <c r="A1992" t="s">
        <v>6273</v>
      </c>
      <c r="B1992" t="str">
        <f t="shared" si="62"/>
        <v>min03-P30</v>
      </c>
      <c r="C1992" t="str">
        <f t="shared" si="63"/>
        <v>min03-P30-R1_UT FACOCREAR 2024</v>
      </c>
      <c r="D1992" s="27" t="s">
        <v>3671</v>
      </c>
      <c r="E1992" t="s">
        <v>3092</v>
      </c>
      <c r="F1992" t="s">
        <v>190</v>
      </c>
      <c r="G1992" s="58">
        <v>627995.74950000003</v>
      </c>
      <c r="H1992" s="114">
        <v>1</v>
      </c>
      <c r="I1992">
        <v>10001</v>
      </c>
      <c r="J1992">
        <v>999999</v>
      </c>
      <c r="K1992" t="s">
        <v>3117</v>
      </c>
      <c r="L1992" t="s">
        <v>3108</v>
      </c>
      <c r="M1992" t="s">
        <v>4258</v>
      </c>
    </row>
    <row r="1993" spans="1:13">
      <c r="A1993" t="s">
        <v>6274</v>
      </c>
      <c r="B1993" t="str">
        <f t="shared" si="62"/>
        <v>min03-P30</v>
      </c>
      <c r="C1993" t="str">
        <f t="shared" si="63"/>
        <v>min03-P30-R1_UT MARSAM INTE RAMERICANA</v>
      </c>
      <c r="D1993" s="27" t="s">
        <v>3671</v>
      </c>
      <c r="E1993" t="s">
        <v>4160</v>
      </c>
      <c r="F1993" t="s">
        <v>190</v>
      </c>
      <c r="G1993" s="58">
        <v>1144822.5</v>
      </c>
      <c r="H1993" s="114">
        <v>1</v>
      </c>
      <c r="I1993">
        <v>1</v>
      </c>
      <c r="J1993">
        <v>3000</v>
      </c>
      <c r="K1993" t="s">
        <v>3117</v>
      </c>
      <c r="L1993" t="s">
        <v>3108</v>
      </c>
      <c r="M1993" t="s">
        <v>4258</v>
      </c>
    </row>
    <row r="1994" spans="1:13">
      <c r="A1994" t="s">
        <v>6275</v>
      </c>
      <c r="B1994" t="str">
        <f t="shared" si="62"/>
        <v>min03-P30</v>
      </c>
      <c r="C1994" t="str">
        <f t="shared" si="63"/>
        <v>min03-P30-R1_UT MARSAM INTE RAMERICANA</v>
      </c>
      <c r="D1994" s="27" t="s">
        <v>3671</v>
      </c>
      <c r="E1994" t="s">
        <v>4160</v>
      </c>
      <c r="F1994" t="s">
        <v>190</v>
      </c>
      <c r="G1994" s="58">
        <v>1133374.2749999999</v>
      </c>
      <c r="H1994" s="114">
        <v>1</v>
      </c>
      <c r="I1994">
        <v>3001</v>
      </c>
      <c r="J1994">
        <v>10000</v>
      </c>
      <c r="K1994" t="s">
        <v>3117</v>
      </c>
      <c r="L1994" t="s">
        <v>3108</v>
      </c>
      <c r="M1994" t="s">
        <v>4258</v>
      </c>
    </row>
    <row r="1995" spans="1:13">
      <c r="A1995" t="s">
        <v>6276</v>
      </c>
      <c r="B1995" t="str">
        <f t="shared" si="62"/>
        <v>min03-P30</v>
      </c>
      <c r="C1995" t="str">
        <f t="shared" si="63"/>
        <v>min03-P30-R1_UT MARSAM INTE RAMERICANA</v>
      </c>
      <c r="D1995" s="27" t="s">
        <v>3671</v>
      </c>
      <c r="E1995" t="s">
        <v>4160</v>
      </c>
      <c r="F1995" t="s">
        <v>190</v>
      </c>
      <c r="G1995" s="58">
        <v>1121926.05</v>
      </c>
      <c r="H1995" s="114">
        <v>1</v>
      </c>
      <c r="I1995">
        <v>10001</v>
      </c>
      <c r="J1995">
        <v>999999</v>
      </c>
      <c r="K1995" t="s">
        <v>3117</v>
      </c>
      <c r="L1995" t="s">
        <v>3108</v>
      </c>
      <c r="M1995" t="s">
        <v>4258</v>
      </c>
    </row>
    <row r="1996" spans="1:13">
      <c r="A1996" t="s">
        <v>6277</v>
      </c>
      <c r="B1996" t="str">
        <f t="shared" si="62"/>
        <v>min03-P30</v>
      </c>
      <c r="C1996" t="str">
        <f t="shared" si="63"/>
        <v>min03-P30-R3_INVERSIONES E IMPORTACIONES SDER AP SAS</v>
      </c>
      <c r="D1996" s="27" t="s">
        <v>3672</v>
      </c>
      <c r="E1996" t="s">
        <v>4177</v>
      </c>
      <c r="F1996" t="s">
        <v>190</v>
      </c>
      <c r="G1996" s="58">
        <v>484866</v>
      </c>
      <c r="H1996" s="114">
        <v>1</v>
      </c>
      <c r="I1996">
        <v>1</v>
      </c>
      <c r="J1996">
        <v>3000</v>
      </c>
      <c r="K1996" t="s">
        <v>3117</v>
      </c>
      <c r="L1996" t="s">
        <v>3109</v>
      </c>
      <c r="M1996" t="s">
        <v>4258</v>
      </c>
    </row>
    <row r="1997" spans="1:13">
      <c r="A1997" t="s">
        <v>6278</v>
      </c>
      <c r="B1997" t="str">
        <f t="shared" si="62"/>
        <v>min03-P30</v>
      </c>
      <c r="C1997" t="str">
        <f t="shared" si="63"/>
        <v>min03-P30-R3_INVERSIONES E IMPORTACIONES SDER AP SAS</v>
      </c>
      <c r="D1997" s="27" t="s">
        <v>3672</v>
      </c>
      <c r="E1997" t="s">
        <v>4177</v>
      </c>
      <c r="F1997" t="s">
        <v>190</v>
      </c>
      <c r="G1997" s="58">
        <v>478131.75</v>
      </c>
      <c r="H1997" s="114">
        <v>1</v>
      </c>
      <c r="I1997">
        <v>3001</v>
      </c>
      <c r="J1997">
        <v>10000</v>
      </c>
      <c r="K1997" t="s">
        <v>3117</v>
      </c>
      <c r="L1997" t="s">
        <v>3109</v>
      </c>
      <c r="M1997" t="s">
        <v>4258</v>
      </c>
    </row>
    <row r="1998" spans="1:13">
      <c r="A1998" t="s">
        <v>6279</v>
      </c>
      <c r="B1998" t="str">
        <f t="shared" si="62"/>
        <v>min03-P30</v>
      </c>
      <c r="C1998" t="str">
        <f t="shared" si="63"/>
        <v>min03-P30-R3_INVERSIONES E IMPORTACIONES SDER AP SAS</v>
      </c>
      <c r="D1998" s="27" t="s">
        <v>3672</v>
      </c>
      <c r="E1998" t="s">
        <v>4177</v>
      </c>
      <c r="F1998" t="s">
        <v>190</v>
      </c>
      <c r="G1998" s="58">
        <v>471397.5</v>
      </c>
      <c r="H1998" s="114">
        <v>1</v>
      </c>
      <c r="I1998">
        <v>10001</v>
      </c>
      <c r="J1998">
        <v>999999</v>
      </c>
      <c r="K1998" t="s">
        <v>3117</v>
      </c>
      <c r="L1998" t="s">
        <v>3109</v>
      </c>
      <c r="M1998" t="s">
        <v>4258</v>
      </c>
    </row>
    <row r="1999" spans="1:13">
      <c r="A1999" t="s">
        <v>6280</v>
      </c>
      <c r="B1999" t="str">
        <f t="shared" si="62"/>
        <v>min03-P30</v>
      </c>
      <c r="C1999" t="str">
        <f t="shared" si="63"/>
        <v>min03-P30-R3_UT FACOCREAR 2024</v>
      </c>
      <c r="D1999" s="27" t="s">
        <v>3672</v>
      </c>
      <c r="E1999" t="s">
        <v>3092</v>
      </c>
      <c r="F1999" t="s">
        <v>190</v>
      </c>
      <c r="G1999" s="58">
        <v>667444.98599999992</v>
      </c>
      <c r="H1999" s="114">
        <v>1</v>
      </c>
      <c r="I1999">
        <v>1</v>
      </c>
      <c r="J1999">
        <v>3000</v>
      </c>
      <c r="K1999" t="s">
        <v>3117</v>
      </c>
      <c r="L1999" t="s">
        <v>3109</v>
      </c>
      <c r="M1999" t="s">
        <v>4258</v>
      </c>
    </row>
    <row r="2000" spans="1:13">
      <c r="A2000" t="s">
        <v>6281</v>
      </c>
      <c r="B2000" t="str">
        <f t="shared" si="62"/>
        <v>min03-P30</v>
      </c>
      <c r="C2000" t="str">
        <f t="shared" si="63"/>
        <v>min03-P30-R3_UT FACOCREAR 2024</v>
      </c>
      <c r="D2000" s="27" t="s">
        <v>3672</v>
      </c>
      <c r="E2000" t="s">
        <v>3092</v>
      </c>
      <c r="F2000" t="s">
        <v>190</v>
      </c>
      <c r="G2000" s="58">
        <v>647417.32650000008</v>
      </c>
      <c r="H2000" s="114">
        <v>1</v>
      </c>
      <c r="I2000">
        <v>3001</v>
      </c>
      <c r="J2000">
        <v>10000</v>
      </c>
      <c r="K2000" t="s">
        <v>3117</v>
      </c>
      <c r="L2000" t="s">
        <v>3109</v>
      </c>
      <c r="M2000" t="s">
        <v>4258</v>
      </c>
    </row>
    <row r="2001" spans="1:13">
      <c r="A2001" t="s">
        <v>6282</v>
      </c>
      <c r="B2001" t="str">
        <f t="shared" si="62"/>
        <v>min03-P30</v>
      </c>
      <c r="C2001" t="str">
        <f t="shared" si="63"/>
        <v>min03-P30-R3_UT FACOCREAR 2024</v>
      </c>
      <c r="D2001" s="27" t="s">
        <v>3672</v>
      </c>
      <c r="E2001" t="s">
        <v>3092</v>
      </c>
      <c r="F2001" t="s">
        <v>190</v>
      </c>
      <c r="G2001" s="58">
        <v>627995.74950000003</v>
      </c>
      <c r="H2001" s="114">
        <v>1</v>
      </c>
      <c r="I2001">
        <v>10001</v>
      </c>
      <c r="J2001">
        <v>999999</v>
      </c>
      <c r="K2001" t="s">
        <v>3117</v>
      </c>
      <c r="L2001" t="s">
        <v>3109</v>
      </c>
      <c r="M2001" t="s">
        <v>4258</v>
      </c>
    </row>
    <row r="2002" spans="1:13">
      <c r="A2002" t="s">
        <v>6283</v>
      </c>
      <c r="B2002" t="str">
        <f t="shared" si="62"/>
        <v>min03-P30</v>
      </c>
      <c r="C2002" t="str">
        <f t="shared" si="63"/>
        <v>min03-P30-R3_UT MARSAM INTE RAMERICANA</v>
      </c>
      <c r="D2002" s="27" t="s">
        <v>3672</v>
      </c>
      <c r="E2002" t="s">
        <v>4160</v>
      </c>
      <c r="F2002" t="s">
        <v>190</v>
      </c>
      <c r="G2002" s="58">
        <v>1144822.5</v>
      </c>
      <c r="H2002" s="114">
        <v>1</v>
      </c>
      <c r="I2002">
        <v>1</v>
      </c>
      <c r="J2002">
        <v>3000</v>
      </c>
      <c r="K2002" t="s">
        <v>3117</v>
      </c>
      <c r="L2002" t="s">
        <v>3109</v>
      </c>
      <c r="M2002" t="s">
        <v>4258</v>
      </c>
    </row>
    <row r="2003" spans="1:13">
      <c r="A2003" t="s">
        <v>6284</v>
      </c>
      <c r="B2003" t="str">
        <f t="shared" si="62"/>
        <v>min03-P30</v>
      </c>
      <c r="C2003" t="str">
        <f t="shared" si="63"/>
        <v>min03-P30-R3_UT MARSAM INTE RAMERICANA</v>
      </c>
      <c r="D2003" s="27" t="s">
        <v>3672</v>
      </c>
      <c r="E2003" t="s">
        <v>4160</v>
      </c>
      <c r="F2003" t="s">
        <v>190</v>
      </c>
      <c r="G2003" s="58">
        <v>1133374.2749999999</v>
      </c>
      <c r="H2003" s="114">
        <v>1</v>
      </c>
      <c r="I2003">
        <v>3001</v>
      </c>
      <c r="J2003">
        <v>10000</v>
      </c>
      <c r="K2003" t="s">
        <v>3117</v>
      </c>
      <c r="L2003" t="s">
        <v>3109</v>
      </c>
      <c r="M2003" t="s">
        <v>4258</v>
      </c>
    </row>
    <row r="2004" spans="1:13">
      <c r="A2004" t="s">
        <v>6285</v>
      </c>
      <c r="B2004" t="str">
        <f t="shared" si="62"/>
        <v>min03-P30</v>
      </c>
      <c r="C2004" t="str">
        <f t="shared" si="63"/>
        <v>min03-P30-R3_UT MARSAM INTE RAMERICANA</v>
      </c>
      <c r="D2004" s="27" t="s">
        <v>3672</v>
      </c>
      <c r="E2004" t="s">
        <v>4160</v>
      </c>
      <c r="F2004" t="s">
        <v>190</v>
      </c>
      <c r="G2004" s="58">
        <v>1121926.05</v>
      </c>
      <c r="H2004" s="114">
        <v>1</v>
      </c>
      <c r="I2004">
        <v>10001</v>
      </c>
      <c r="J2004">
        <v>999999</v>
      </c>
      <c r="K2004" t="s">
        <v>3117</v>
      </c>
      <c r="L2004" t="s">
        <v>3109</v>
      </c>
      <c r="M2004" t="s">
        <v>4258</v>
      </c>
    </row>
    <row r="2005" spans="1:13">
      <c r="A2005" t="s">
        <v>6286</v>
      </c>
      <c r="B2005" t="str">
        <f t="shared" si="62"/>
        <v>min03-P30</v>
      </c>
      <c r="C2005" t="str">
        <f t="shared" si="63"/>
        <v>min03-P30-R3_UT FE DISTRITAR 2024</v>
      </c>
      <c r="D2005" s="27" t="s">
        <v>3672</v>
      </c>
      <c r="E2005" t="s">
        <v>3101</v>
      </c>
      <c r="F2005" t="s">
        <v>190</v>
      </c>
      <c r="G2005" s="58">
        <v>430992</v>
      </c>
      <c r="H2005" s="114">
        <v>1</v>
      </c>
      <c r="I2005">
        <v>1</v>
      </c>
      <c r="J2005">
        <v>3000</v>
      </c>
      <c r="K2005" t="s">
        <v>3117</v>
      </c>
      <c r="L2005" t="s">
        <v>3109</v>
      </c>
      <c r="M2005" t="s">
        <v>4258</v>
      </c>
    </row>
    <row r="2006" spans="1:13">
      <c r="A2006" t="s">
        <v>6287</v>
      </c>
      <c r="B2006" t="str">
        <f t="shared" si="62"/>
        <v>min03-P30</v>
      </c>
      <c r="C2006" t="str">
        <f t="shared" si="63"/>
        <v>min03-P30-R3_UT FE DISTRITAR 2024</v>
      </c>
      <c r="D2006" s="27" t="s">
        <v>3672</v>
      </c>
      <c r="E2006" t="s">
        <v>3101</v>
      </c>
      <c r="F2006" t="s">
        <v>190</v>
      </c>
      <c r="G2006" s="58">
        <v>430992</v>
      </c>
      <c r="H2006" s="114">
        <v>1</v>
      </c>
      <c r="I2006">
        <v>3001</v>
      </c>
      <c r="J2006">
        <v>10000</v>
      </c>
      <c r="K2006" t="s">
        <v>3117</v>
      </c>
      <c r="L2006" t="s">
        <v>3109</v>
      </c>
      <c r="M2006" t="s">
        <v>4258</v>
      </c>
    </row>
    <row r="2007" spans="1:13">
      <c r="A2007" t="s">
        <v>6288</v>
      </c>
      <c r="B2007" t="str">
        <f t="shared" si="62"/>
        <v>min03-P30</v>
      </c>
      <c r="C2007" t="str">
        <f t="shared" si="63"/>
        <v>min03-P30-R3_UT FE DISTRITAR 2024</v>
      </c>
      <c r="D2007" s="27" t="s">
        <v>3672</v>
      </c>
      <c r="E2007" t="s">
        <v>3101</v>
      </c>
      <c r="F2007" t="s">
        <v>190</v>
      </c>
      <c r="G2007" s="58">
        <v>430992</v>
      </c>
      <c r="H2007" s="114">
        <v>1</v>
      </c>
      <c r="I2007">
        <v>10001</v>
      </c>
      <c r="J2007">
        <v>999999</v>
      </c>
      <c r="K2007" t="s">
        <v>3117</v>
      </c>
      <c r="L2007" t="s">
        <v>3109</v>
      </c>
      <c r="M2007" t="s">
        <v>4258</v>
      </c>
    </row>
    <row r="2008" spans="1:13">
      <c r="A2008" t="s">
        <v>6289</v>
      </c>
      <c r="B2008" t="str">
        <f t="shared" si="62"/>
        <v>min03-P30</v>
      </c>
      <c r="C2008" t="str">
        <f t="shared" si="63"/>
        <v>min03-P30-R4_UT FACOCREAR 2024</v>
      </c>
      <c r="D2008" s="27" t="s">
        <v>3673</v>
      </c>
      <c r="E2008" t="s">
        <v>3092</v>
      </c>
      <c r="F2008" t="s">
        <v>190</v>
      </c>
      <c r="G2008" s="58">
        <v>667444.98599999992</v>
      </c>
      <c r="H2008" s="114">
        <v>1</v>
      </c>
      <c r="I2008">
        <v>1</v>
      </c>
      <c r="J2008">
        <v>3000</v>
      </c>
      <c r="K2008" t="s">
        <v>3117</v>
      </c>
      <c r="L2008" t="s">
        <v>3113</v>
      </c>
      <c r="M2008" t="s">
        <v>4258</v>
      </c>
    </row>
    <row r="2009" spans="1:13">
      <c r="A2009" t="s">
        <v>6290</v>
      </c>
      <c r="B2009" t="str">
        <f t="shared" si="62"/>
        <v>min03-P30</v>
      </c>
      <c r="C2009" t="str">
        <f t="shared" si="63"/>
        <v>min03-P30-R4_UT FACOCREAR 2024</v>
      </c>
      <c r="D2009" s="27" t="s">
        <v>3673</v>
      </c>
      <c r="E2009" t="s">
        <v>3092</v>
      </c>
      <c r="F2009" t="s">
        <v>190</v>
      </c>
      <c r="G2009" s="58">
        <v>647417.32650000008</v>
      </c>
      <c r="H2009" s="114">
        <v>1</v>
      </c>
      <c r="I2009">
        <v>3001</v>
      </c>
      <c r="J2009">
        <v>10000</v>
      </c>
      <c r="K2009" t="s">
        <v>3117</v>
      </c>
      <c r="L2009" t="s">
        <v>3113</v>
      </c>
      <c r="M2009" t="s">
        <v>4258</v>
      </c>
    </row>
    <row r="2010" spans="1:13">
      <c r="A2010" t="s">
        <v>6291</v>
      </c>
      <c r="B2010" t="str">
        <f t="shared" si="62"/>
        <v>min03-P30</v>
      </c>
      <c r="C2010" t="str">
        <f t="shared" si="63"/>
        <v>min03-P30-R4_UT FACOCREAR 2024</v>
      </c>
      <c r="D2010" s="27" t="s">
        <v>3673</v>
      </c>
      <c r="E2010" t="s">
        <v>3092</v>
      </c>
      <c r="F2010" t="s">
        <v>190</v>
      </c>
      <c r="G2010" s="58">
        <v>627995.74950000003</v>
      </c>
      <c r="H2010" s="114">
        <v>1</v>
      </c>
      <c r="I2010">
        <v>10001</v>
      </c>
      <c r="J2010">
        <v>999999</v>
      </c>
      <c r="K2010" t="s">
        <v>3117</v>
      </c>
      <c r="L2010" t="s">
        <v>3113</v>
      </c>
      <c r="M2010" t="s">
        <v>4258</v>
      </c>
    </row>
    <row r="2011" spans="1:13">
      <c r="A2011" t="s">
        <v>6292</v>
      </c>
      <c r="B2011" t="str">
        <f t="shared" si="62"/>
        <v>min03-P30</v>
      </c>
      <c r="C2011" t="str">
        <f t="shared" si="63"/>
        <v>min03-P30-R4_UT MARSAM INTE RAMERICANA</v>
      </c>
      <c r="D2011" s="27" t="s">
        <v>3673</v>
      </c>
      <c r="E2011" t="s">
        <v>4160</v>
      </c>
      <c r="F2011" t="s">
        <v>190</v>
      </c>
      <c r="G2011" s="58">
        <v>1259304.75</v>
      </c>
      <c r="H2011" s="114">
        <v>1</v>
      </c>
      <c r="I2011">
        <v>1</v>
      </c>
      <c r="J2011">
        <v>3000</v>
      </c>
      <c r="K2011" t="s">
        <v>3117</v>
      </c>
      <c r="L2011" t="s">
        <v>3113</v>
      </c>
      <c r="M2011" t="s">
        <v>4258</v>
      </c>
    </row>
    <row r="2012" spans="1:13">
      <c r="A2012" t="s">
        <v>6293</v>
      </c>
      <c r="B2012" t="str">
        <f t="shared" si="62"/>
        <v>min03-P30</v>
      </c>
      <c r="C2012" t="str">
        <f t="shared" si="63"/>
        <v>min03-P30-R4_UT MARSAM INTE RAMERICANA</v>
      </c>
      <c r="D2012" s="27" t="s">
        <v>3673</v>
      </c>
      <c r="E2012" t="s">
        <v>4160</v>
      </c>
      <c r="F2012" t="s">
        <v>190</v>
      </c>
      <c r="G2012" s="58">
        <v>1246711.7025000001</v>
      </c>
      <c r="H2012" s="114">
        <v>1</v>
      </c>
      <c r="I2012">
        <v>3001</v>
      </c>
      <c r="J2012">
        <v>10000</v>
      </c>
      <c r="K2012" t="s">
        <v>3117</v>
      </c>
      <c r="L2012" t="s">
        <v>3113</v>
      </c>
      <c r="M2012" t="s">
        <v>4258</v>
      </c>
    </row>
    <row r="2013" spans="1:13">
      <c r="A2013" t="s">
        <v>6294</v>
      </c>
      <c r="B2013" t="str">
        <f t="shared" si="62"/>
        <v>min03-P30</v>
      </c>
      <c r="C2013" t="str">
        <f t="shared" si="63"/>
        <v>min03-P30-R4_UT MARSAM INTE RAMERICANA</v>
      </c>
      <c r="D2013" s="27" t="s">
        <v>3673</v>
      </c>
      <c r="E2013" t="s">
        <v>4160</v>
      </c>
      <c r="F2013" t="s">
        <v>190</v>
      </c>
      <c r="G2013" s="58">
        <v>1234118.655</v>
      </c>
      <c r="H2013" s="114">
        <v>1</v>
      </c>
      <c r="I2013">
        <v>10001</v>
      </c>
      <c r="J2013">
        <v>999999</v>
      </c>
      <c r="K2013" t="s">
        <v>3117</v>
      </c>
      <c r="L2013" t="s">
        <v>3113</v>
      </c>
      <c r="M2013" t="s">
        <v>4258</v>
      </c>
    </row>
    <row r="2014" spans="1:13">
      <c r="A2014" t="s">
        <v>6295</v>
      </c>
      <c r="B2014" t="str">
        <f t="shared" si="62"/>
        <v>min03-P30</v>
      </c>
      <c r="C2014" t="str">
        <f t="shared" si="63"/>
        <v>min03-P30-R5_UT FACOCREAR 2024</v>
      </c>
      <c r="D2014" s="27" t="s">
        <v>3674</v>
      </c>
      <c r="E2014" t="s">
        <v>3092</v>
      </c>
      <c r="F2014" t="s">
        <v>190</v>
      </c>
      <c r="G2014" s="58">
        <v>667444.98599999992</v>
      </c>
      <c r="H2014" s="114">
        <v>1</v>
      </c>
      <c r="I2014">
        <v>1</v>
      </c>
      <c r="J2014">
        <v>3000</v>
      </c>
      <c r="K2014" t="s">
        <v>3117</v>
      </c>
      <c r="L2014" t="s">
        <v>3110</v>
      </c>
      <c r="M2014" t="s">
        <v>4258</v>
      </c>
    </row>
    <row r="2015" spans="1:13">
      <c r="A2015" t="s">
        <v>6296</v>
      </c>
      <c r="B2015" t="str">
        <f t="shared" si="62"/>
        <v>min03-P30</v>
      </c>
      <c r="C2015" t="str">
        <f t="shared" si="63"/>
        <v>min03-P30-R5_UT FACOCREAR 2024</v>
      </c>
      <c r="D2015" s="27" t="s">
        <v>3674</v>
      </c>
      <c r="E2015" t="s">
        <v>3092</v>
      </c>
      <c r="F2015" t="s">
        <v>190</v>
      </c>
      <c r="G2015" s="58">
        <v>647417.32650000008</v>
      </c>
      <c r="H2015" s="114">
        <v>1</v>
      </c>
      <c r="I2015">
        <v>3001</v>
      </c>
      <c r="J2015">
        <v>10000</v>
      </c>
      <c r="K2015" t="s">
        <v>3117</v>
      </c>
      <c r="L2015" t="s">
        <v>3110</v>
      </c>
      <c r="M2015" t="s">
        <v>4258</v>
      </c>
    </row>
    <row r="2016" spans="1:13">
      <c r="A2016" t="s">
        <v>6297</v>
      </c>
      <c r="B2016" t="str">
        <f t="shared" si="62"/>
        <v>min03-P30</v>
      </c>
      <c r="C2016" t="str">
        <f t="shared" si="63"/>
        <v>min03-P30-R5_UT FACOCREAR 2024</v>
      </c>
      <c r="D2016" s="27" t="s">
        <v>3674</v>
      </c>
      <c r="E2016" t="s">
        <v>3092</v>
      </c>
      <c r="F2016" t="s">
        <v>190</v>
      </c>
      <c r="G2016" s="58">
        <v>627995.74950000003</v>
      </c>
      <c r="H2016" s="114">
        <v>1</v>
      </c>
      <c r="I2016">
        <v>10001</v>
      </c>
      <c r="J2016">
        <v>999999</v>
      </c>
      <c r="K2016" t="s">
        <v>3117</v>
      </c>
      <c r="L2016" t="s">
        <v>3110</v>
      </c>
      <c r="M2016" t="s">
        <v>4258</v>
      </c>
    </row>
    <row r="2017" spans="1:13">
      <c r="A2017" t="s">
        <v>6298</v>
      </c>
      <c r="B2017" t="str">
        <f t="shared" si="62"/>
        <v>min03-P30</v>
      </c>
      <c r="C2017" t="str">
        <f t="shared" si="63"/>
        <v>min03-P30-R5_UT MARSAM INTE RAMERICANA</v>
      </c>
      <c r="D2017" s="27" t="s">
        <v>3674</v>
      </c>
      <c r="E2017" t="s">
        <v>4160</v>
      </c>
      <c r="F2017" t="s">
        <v>190</v>
      </c>
      <c r="G2017" s="58">
        <v>1144822.5</v>
      </c>
      <c r="H2017" s="114">
        <v>1</v>
      </c>
      <c r="I2017">
        <v>1</v>
      </c>
      <c r="J2017">
        <v>3000</v>
      </c>
      <c r="K2017" t="s">
        <v>3117</v>
      </c>
      <c r="L2017" t="s">
        <v>3110</v>
      </c>
      <c r="M2017" t="s">
        <v>4258</v>
      </c>
    </row>
    <row r="2018" spans="1:13">
      <c r="A2018" t="s">
        <v>6299</v>
      </c>
      <c r="B2018" t="str">
        <f t="shared" si="62"/>
        <v>min03-P30</v>
      </c>
      <c r="C2018" t="str">
        <f t="shared" si="63"/>
        <v>min03-P30-R5_UT MARSAM INTE RAMERICANA</v>
      </c>
      <c r="D2018" s="27" t="s">
        <v>3674</v>
      </c>
      <c r="E2018" t="s">
        <v>4160</v>
      </c>
      <c r="F2018" t="s">
        <v>190</v>
      </c>
      <c r="G2018" s="58">
        <v>1133374.2749999999</v>
      </c>
      <c r="H2018" s="114">
        <v>1</v>
      </c>
      <c r="I2018">
        <v>3001</v>
      </c>
      <c r="J2018">
        <v>10000</v>
      </c>
      <c r="K2018" t="s">
        <v>3117</v>
      </c>
      <c r="L2018" t="s">
        <v>3110</v>
      </c>
      <c r="M2018" t="s">
        <v>4258</v>
      </c>
    </row>
    <row r="2019" spans="1:13">
      <c r="A2019" t="s">
        <v>6300</v>
      </c>
      <c r="B2019" t="str">
        <f t="shared" si="62"/>
        <v>min03-P30</v>
      </c>
      <c r="C2019" t="str">
        <f t="shared" si="63"/>
        <v>min03-P30-R5_UT MARSAM INTE RAMERICANA</v>
      </c>
      <c r="D2019" s="27" t="s">
        <v>3674</v>
      </c>
      <c r="E2019" t="s">
        <v>4160</v>
      </c>
      <c r="F2019" t="s">
        <v>190</v>
      </c>
      <c r="G2019" s="58">
        <v>1121926.05</v>
      </c>
      <c r="H2019" s="114">
        <v>1</v>
      </c>
      <c r="I2019">
        <v>10001</v>
      </c>
      <c r="J2019">
        <v>999999</v>
      </c>
      <c r="K2019" t="s">
        <v>3117</v>
      </c>
      <c r="L2019" t="s">
        <v>3110</v>
      </c>
      <c r="M2019" t="s">
        <v>4258</v>
      </c>
    </row>
    <row r="2020" spans="1:13">
      <c r="A2020" t="s">
        <v>6301</v>
      </c>
      <c r="B2020" t="str">
        <f t="shared" si="62"/>
        <v>min03-P30</v>
      </c>
      <c r="C2020" t="str">
        <f t="shared" si="63"/>
        <v>min03-P30-R6_YUBARTA S.A.S.</v>
      </c>
      <c r="D2020" s="27" t="s">
        <v>3675</v>
      </c>
      <c r="E2020" t="s">
        <v>4162</v>
      </c>
      <c r="F2020" t="s">
        <v>190</v>
      </c>
      <c r="G2020" s="58">
        <v>619551</v>
      </c>
      <c r="H2020" s="114">
        <v>1</v>
      </c>
      <c r="I2020">
        <v>1</v>
      </c>
      <c r="J2020">
        <v>3000</v>
      </c>
      <c r="K2020" t="s">
        <v>3117</v>
      </c>
      <c r="L2020" t="s">
        <v>3111</v>
      </c>
      <c r="M2020" t="s">
        <v>4258</v>
      </c>
    </row>
    <row r="2021" spans="1:13">
      <c r="A2021" t="s">
        <v>6302</v>
      </c>
      <c r="B2021" t="str">
        <f t="shared" si="62"/>
        <v>min03-P30</v>
      </c>
      <c r="C2021" t="str">
        <f t="shared" si="63"/>
        <v>min03-P30-R6_YUBARTA S.A.S.</v>
      </c>
      <c r="D2021" s="27" t="s">
        <v>3675</v>
      </c>
      <c r="E2021" t="s">
        <v>4162</v>
      </c>
      <c r="F2021" t="s">
        <v>190</v>
      </c>
      <c r="G2021" s="58">
        <v>607429.35</v>
      </c>
      <c r="H2021" s="114">
        <v>1</v>
      </c>
      <c r="I2021">
        <v>3001</v>
      </c>
      <c r="J2021">
        <v>10000</v>
      </c>
      <c r="K2021" t="s">
        <v>3117</v>
      </c>
      <c r="L2021" t="s">
        <v>3111</v>
      </c>
      <c r="M2021" t="s">
        <v>4258</v>
      </c>
    </row>
    <row r="2022" spans="1:13">
      <c r="A2022" t="s">
        <v>6303</v>
      </c>
      <c r="B2022" t="str">
        <f t="shared" si="62"/>
        <v>min03-P30</v>
      </c>
      <c r="C2022" t="str">
        <f t="shared" si="63"/>
        <v>min03-P30-R6_YUBARTA S.A.S.</v>
      </c>
      <c r="D2022" s="27" t="s">
        <v>3675</v>
      </c>
      <c r="E2022" t="s">
        <v>4162</v>
      </c>
      <c r="F2022" t="s">
        <v>190</v>
      </c>
      <c r="G2022" s="58">
        <v>595307.69999999995</v>
      </c>
      <c r="H2022" s="114">
        <v>1</v>
      </c>
      <c r="I2022">
        <v>10001</v>
      </c>
      <c r="J2022">
        <v>999999</v>
      </c>
      <c r="K2022" t="s">
        <v>3117</v>
      </c>
      <c r="L2022" t="s">
        <v>3111</v>
      </c>
      <c r="M2022" t="s">
        <v>4258</v>
      </c>
    </row>
    <row r="2023" spans="1:13">
      <c r="A2023" t="s">
        <v>6304</v>
      </c>
      <c r="B2023" t="str">
        <f t="shared" si="62"/>
        <v>min03-P30</v>
      </c>
      <c r="C2023" t="str">
        <f t="shared" si="63"/>
        <v>min03-P30-R6_UT FACOCREAR 2024</v>
      </c>
      <c r="D2023" s="27" t="s">
        <v>3675</v>
      </c>
      <c r="E2023" t="s">
        <v>3092</v>
      </c>
      <c r="F2023" t="s">
        <v>190</v>
      </c>
      <c r="G2023" s="58">
        <v>667444.98599999992</v>
      </c>
      <c r="H2023" s="114">
        <v>1</v>
      </c>
      <c r="I2023">
        <v>1</v>
      </c>
      <c r="J2023">
        <v>3000</v>
      </c>
      <c r="K2023" t="s">
        <v>3117</v>
      </c>
      <c r="L2023" t="s">
        <v>3111</v>
      </c>
      <c r="M2023" t="s">
        <v>4258</v>
      </c>
    </row>
    <row r="2024" spans="1:13">
      <c r="A2024" t="s">
        <v>6305</v>
      </c>
      <c r="B2024" t="str">
        <f t="shared" si="62"/>
        <v>min03-P30</v>
      </c>
      <c r="C2024" t="str">
        <f t="shared" si="63"/>
        <v>min03-P30-R6_UT FACOCREAR 2024</v>
      </c>
      <c r="D2024" s="27" t="s">
        <v>3675</v>
      </c>
      <c r="E2024" t="s">
        <v>3092</v>
      </c>
      <c r="F2024" t="s">
        <v>190</v>
      </c>
      <c r="G2024" s="58">
        <v>647417.32650000008</v>
      </c>
      <c r="H2024" s="114">
        <v>1</v>
      </c>
      <c r="I2024">
        <v>3001</v>
      </c>
      <c r="J2024">
        <v>10000</v>
      </c>
      <c r="K2024" t="s">
        <v>3117</v>
      </c>
      <c r="L2024" t="s">
        <v>3111</v>
      </c>
      <c r="M2024" t="s">
        <v>4258</v>
      </c>
    </row>
    <row r="2025" spans="1:13">
      <c r="A2025" t="s">
        <v>6306</v>
      </c>
      <c r="B2025" t="str">
        <f t="shared" si="62"/>
        <v>min03-P30</v>
      </c>
      <c r="C2025" t="str">
        <f t="shared" si="63"/>
        <v>min03-P30-R6_UT FACOCREAR 2024</v>
      </c>
      <c r="D2025" s="27" t="s">
        <v>3675</v>
      </c>
      <c r="E2025" t="s">
        <v>3092</v>
      </c>
      <c r="F2025" t="s">
        <v>190</v>
      </c>
      <c r="G2025" s="58">
        <v>627995.74950000003</v>
      </c>
      <c r="H2025" s="114">
        <v>1</v>
      </c>
      <c r="I2025">
        <v>10001</v>
      </c>
      <c r="J2025">
        <v>999999</v>
      </c>
      <c r="K2025" t="s">
        <v>3117</v>
      </c>
      <c r="L2025" t="s">
        <v>3111</v>
      </c>
      <c r="M2025" t="s">
        <v>4258</v>
      </c>
    </row>
    <row r="2026" spans="1:13">
      <c r="A2026" t="s">
        <v>6307</v>
      </c>
      <c r="B2026" t="str">
        <f t="shared" si="62"/>
        <v>min03-P30</v>
      </c>
      <c r="C2026" t="str">
        <f t="shared" si="63"/>
        <v>min03-P30-R6_UT MARSAM INTE RAMERICANA</v>
      </c>
      <c r="D2026" s="27" t="s">
        <v>3675</v>
      </c>
      <c r="E2026" t="s">
        <v>4160</v>
      </c>
      <c r="F2026" t="s">
        <v>190</v>
      </c>
      <c r="G2026" s="58">
        <v>1144822.5</v>
      </c>
      <c r="H2026" s="114">
        <v>1</v>
      </c>
      <c r="I2026">
        <v>1</v>
      </c>
      <c r="J2026">
        <v>3000</v>
      </c>
      <c r="K2026" t="s">
        <v>3117</v>
      </c>
      <c r="L2026" t="s">
        <v>3111</v>
      </c>
      <c r="M2026" t="s">
        <v>4258</v>
      </c>
    </row>
    <row r="2027" spans="1:13">
      <c r="A2027" t="s">
        <v>6308</v>
      </c>
      <c r="B2027" t="str">
        <f t="shared" si="62"/>
        <v>min03-P30</v>
      </c>
      <c r="C2027" t="str">
        <f t="shared" si="63"/>
        <v>min03-P30-R6_UT MARSAM INTE RAMERICANA</v>
      </c>
      <c r="D2027" s="27" t="s">
        <v>3675</v>
      </c>
      <c r="E2027" t="s">
        <v>4160</v>
      </c>
      <c r="F2027" t="s">
        <v>190</v>
      </c>
      <c r="G2027" s="58">
        <v>1133374.2749999999</v>
      </c>
      <c r="H2027" s="114">
        <v>1</v>
      </c>
      <c r="I2027">
        <v>3001</v>
      </c>
      <c r="J2027">
        <v>10000</v>
      </c>
      <c r="K2027" t="s">
        <v>3117</v>
      </c>
      <c r="L2027" t="s">
        <v>3111</v>
      </c>
      <c r="M2027" t="s">
        <v>4258</v>
      </c>
    </row>
    <row r="2028" spans="1:13">
      <c r="A2028" t="s">
        <v>6309</v>
      </c>
      <c r="B2028" t="str">
        <f t="shared" si="62"/>
        <v>min03-P30</v>
      </c>
      <c r="C2028" t="str">
        <f t="shared" si="63"/>
        <v>min03-P30-R6_UT MARSAM INTE RAMERICANA</v>
      </c>
      <c r="D2028" s="27" t="s">
        <v>3675</v>
      </c>
      <c r="E2028" t="s">
        <v>4160</v>
      </c>
      <c r="F2028" t="s">
        <v>190</v>
      </c>
      <c r="G2028" s="58">
        <v>1121926.05</v>
      </c>
      <c r="H2028" s="114">
        <v>1</v>
      </c>
      <c r="I2028">
        <v>10001</v>
      </c>
      <c r="J2028">
        <v>999999</v>
      </c>
      <c r="K2028" t="s">
        <v>3117</v>
      </c>
      <c r="L2028" t="s">
        <v>3111</v>
      </c>
      <c r="M2028" t="s">
        <v>4258</v>
      </c>
    </row>
    <row r="2029" spans="1:13">
      <c r="A2029" t="s">
        <v>6310</v>
      </c>
      <c r="B2029" t="str">
        <f t="shared" si="62"/>
        <v>min03-P30</v>
      </c>
      <c r="C2029" t="str">
        <f t="shared" si="63"/>
        <v>min03-P30-R6_UT FE DISTRITAR 2024</v>
      </c>
      <c r="D2029" s="27" t="s">
        <v>3675</v>
      </c>
      <c r="E2029" t="s">
        <v>3101</v>
      </c>
      <c r="F2029" t="s">
        <v>190</v>
      </c>
      <c r="G2029" s="58">
        <v>430992</v>
      </c>
      <c r="H2029" s="114">
        <v>1</v>
      </c>
      <c r="I2029">
        <v>1</v>
      </c>
      <c r="J2029">
        <v>3000</v>
      </c>
      <c r="K2029" t="s">
        <v>3117</v>
      </c>
      <c r="L2029" t="s">
        <v>3111</v>
      </c>
      <c r="M2029" t="s">
        <v>4258</v>
      </c>
    </row>
    <row r="2030" spans="1:13">
      <c r="A2030" t="s">
        <v>6311</v>
      </c>
      <c r="B2030" t="str">
        <f t="shared" si="62"/>
        <v>min03-P30</v>
      </c>
      <c r="C2030" t="str">
        <f t="shared" si="63"/>
        <v>min03-P30-R6_UT FE DISTRITAR 2024</v>
      </c>
      <c r="D2030" s="27" t="s">
        <v>3675</v>
      </c>
      <c r="E2030" t="s">
        <v>3101</v>
      </c>
      <c r="F2030" t="s">
        <v>190</v>
      </c>
      <c r="G2030" s="58">
        <v>430992</v>
      </c>
      <c r="H2030" s="114">
        <v>1</v>
      </c>
      <c r="I2030">
        <v>3001</v>
      </c>
      <c r="J2030">
        <v>10000</v>
      </c>
      <c r="K2030" t="s">
        <v>3117</v>
      </c>
      <c r="L2030" t="s">
        <v>3111</v>
      </c>
      <c r="M2030" t="s">
        <v>4258</v>
      </c>
    </row>
    <row r="2031" spans="1:13">
      <c r="A2031" t="s">
        <v>6312</v>
      </c>
      <c r="B2031" t="str">
        <f t="shared" si="62"/>
        <v>min03-P30</v>
      </c>
      <c r="C2031" t="str">
        <f t="shared" si="63"/>
        <v>min03-P30-R6_UT FE DISTRITAR 2024</v>
      </c>
      <c r="D2031" s="27" t="s">
        <v>3675</v>
      </c>
      <c r="E2031" t="s">
        <v>3101</v>
      </c>
      <c r="F2031" t="s">
        <v>190</v>
      </c>
      <c r="G2031" s="58">
        <v>430992</v>
      </c>
      <c r="H2031" s="114">
        <v>1</v>
      </c>
      <c r="I2031">
        <v>10001</v>
      </c>
      <c r="J2031">
        <v>999999</v>
      </c>
      <c r="K2031" t="s">
        <v>3117</v>
      </c>
      <c r="L2031" t="s">
        <v>3111</v>
      </c>
      <c r="M2031" t="s">
        <v>4258</v>
      </c>
    </row>
    <row r="2032" spans="1:13">
      <c r="A2032" t="s">
        <v>6313</v>
      </c>
      <c r="B2032" t="str">
        <f t="shared" si="62"/>
        <v>min03-P30</v>
      </c>
      <c r="C2032" t="str">
        <f t="shared" si="63"/>
        <v>min03-P30-R7_DISTRIBUCIÓN Y SERVICIO SAS</v>
      </c>
      <c r="D2032" s="27" t="s">
        <v>3676</v>
      </c>
      <c r="E2032" t="s">
        <v>3089</v>
      </c>
      <c r="F2032" t="s">
        <v>190</v>
      </c>
      <c r="G2032" s="58">
        <v>646488</v>
      </c>
      <c r="H2032" s="114">
        <v>1</v>
      </c>
      <c r="I2032">
        <v>1</v>
      </c>
      <c r="J2032">
        <v>3000</v>
      </c>
      <c r="K2032" t="s">
        <v>3117</v>
      </c>
      <c r="L2032" t="s">
        <v>3112</v>
      </c>
      <c r="M2032" t="s">
        <v>4258</v>
      </c>
    </row>
    <row r="2033" spans="1:13">
      <c r="A2033" t="s">
        <v>6314</v>
      </c>
      <c r="B2033" t="str">
        <f t="shared" si="62"/>
        <v>min03-P30</v>
      </c>
      <c r="C2033" t="str">
        <f t="shared" si="63"/>
        <v>min03-P30-R7_DISTRIBUCIÓN Y SERVICIO SAS</v>
      </c>
      <c r="D2033" s="27" t="s">
        <v>3676</v>
      </c>
      <c r="E2033" t="s">
        <v>3089</v>
      </c>
      <c r="F2033" t="s">
        <v>190</v>
      </c>
      <c r="G2033" s="58">
        <v>633019.5</v>
      </c>
      <c r="H2033" s="114">
        <v>1</v>
      </c>
      <c r="I2033">
        <v>3001</v>
      </c>
      <c r="J2033">
        <v>10000</v>
      </c>
      <c r="K2033" t="s">
        <v>3117</v>
      </c>
      <c r="L2033" t="s">
        <v>3112</v>
      </c>
      <c r="M2033" t="s">
        <v>4258</v>
      </c>
    </row>
    <row r="2034" spans="1:13">
      <c r="A2034" t="s">
        <v>6315</v>
      </c>
      <c r="B2034" t="str">
        <f t="shared" si="62"/>
        <v>min03-P30</v>
      </c>
      <c r="C2034" t="str">
        <f t="shared" si="63"/>
        <v>min03-P30-R7_DISTRIBUCIÓN Y SERVICIO SAS</v>
      </c>
      <c r="D2034" s="27" t="s">
        <v>3676</v>
      </c>
      <c r="E2034" t="s">
        <v>3089</v>
      </c>
      <c r="F2034" t="s">
        <v>190</v>
      </c>
      <c r="G2034" s="58">
        <v>630325.80000000005</v>
      </c>
      <c r="H2034" s="114">
        <v>1</v>
      </c>
      <c r="I2034">
        <v>10001</v>
      </c>
      <c r="J2034">
        <v>999999</v>
      </c>
      <c r="K2034" t="s">
        <v>3117</v>
      </c>
      <c r="L2034" t="s">
        <v>3112</v>
      </c>
      <c r="M2034" t="s">
        <v>4258</v>
      </c>
    </row>
    <row r="2035" spans="1:13">
      <c r="A2035" t="s">
        <v>6316</v>
      </c>
      <c r="B2035" t="str">
        <f t="shared" si="62"/>
        <v>min03-P30</v>
      </c>
      <c r="C2035" t="str">
        <f t="shared" si="63"/>
        <v>min03-P30-R7_IMDICOL SAS</v>
      </c>
      <c r="D2035" s="27" t="s">
        <v>3676</v>
      </c>
      <c r="E2035" t="s">
        <v>4164</v>
      </c>
      <c r="F2035" t="s">
        <v>190</v>
      </c>
      <c r="G2035" s="58">
        <v>474091.2</v>
      </c>
      <c r="H2035" s="114">
        <v>1</v>
      </c>
      <c r="I2035">
        <v>1</v>
      </c>
      <c r="J2035">
        <v>3000</v>
      </c>
      <c r="K2035" t="s">
        <v>3117</v>
      </c>
      <c r="L2035" t="s">
        <v>3112</v>
      </c>
      <c r="M2035" t="s">
        <v>4258</v>
      </c>
    </row>
    <row r="2036" spans="1:13">
      <c r="A2036" t="s">
        <v>6317</v>
      </c>
      <c r="B2036" t="str">
        <f t="shared" si="62"/>
        <v>min03-P30</v>
      </c>
      <c r="C2036" t="str">
        <f t="shared" si="63"/>
        <v>min03-P30-R7_IMDICOL SAS</v>
      </c>
      <c r="D2036" s="27" t="s">
        <v>3676</v>
      </c>
      <c r="E2036" t="s">
        <v>4164</v>
      </c>
      <c r="F2036" t="s">
        <v>190</v>
      </c>
      <c r="G2036" s="58">
        <v>466979.83200000005</v>
      </c>
      <c r="H2036" s="114">
        <v>1</v>
      </c>
      <c r="I2036">
        <v>3001</v>
      </c>
      <c r="J2036">
        <v>10000</v>
      </c>
      <c r="K2036" t="s">
        <v>3117</v>
      </c>
      <c r="L2036" t="s">
        <v>3112</v>
      </c>
      <c r="M2036" t="s">
        <v>4258</v>
      </c>
    </row>
    <row r="2037" spans="1:13">
      <c r="A2037" t="s">
        <v>6318</v>
      </c>
      <c r="B2037" t="str">
        <f t="shared" si="62"/>
        <v>min03-P30</v>
      </c>
      <c r="C2037" t="str">
        <f t="shared" si="63"/>
        <v>min03-P30-R7_IMDICOL SAS</v>
      </c>
      <c r="D2037" s="27" t="s">
        <v>3676</v>
      </c>
      <c r="E2037" t="s">
        <v>4164</v>
      </c>
      <c r="F2037" t="s">
        <v>190</v>
      </c>
      <c r="G2037" s="58">
        <v>459868.46399999998</v>
      </c>
      <c r="H2037" s="114">
        <v>1</v>
      </c>
      <c r="I2037">
        <v>10001</v>
      </c>
      <c r="J2037">
        <v>999999</v>
      </c>
      <c r="K2037" t="s">
        <v>3117</v>
      </c>
      <c r="L2037" t="s">
        <v>3112</v>
      </c>
      <c r="M2037" t="s">
        <v>4258</v>
      </c>
    </row>
    <row r="2038" spans="1:13">
      <c r="A2038" t="s">
        <v>6319</v>
      </c>
      <c r="B2038" t="str">
        <f t="shared" si="62"/>
        <v>min03-P30</v>
      </c>
      <c r="C2038" t="str">
        <f t="shared" si="63"/>
        <v>min03-P30-R7_BACET GROUP S.A.S.</v>
      </c>
      <c r="D2038" s="27" t="s">
        <v>3676</v>
      </c>
      <c r="E2038" t="s">
        <v>4166</v>
      </c>
      <c r="F2038" t="s">
        <v>190</v>
      </c>
      <c r="G2038" s="58">
        <v>486212.85</v>
      </c>
      <c r="H2038" s="114">
        <v>1</v>
      </c>
      <c r="I2038">
        <v>1</v>
      </c>
      <c r="J2038">
        <v>3000</v>
      </c>
      <c r="K2038" t="s">
        <v>3117</v>
      </c>
      <c r="L2038" t="s">
        <v>3112</v>
      </c>
      <c r="M2038" t="s">
        <v>4258</v>
      </c>
    </row>
    <row r="2039" spans="1:13">
      <c r="A2039" t="s">
        <v>6320</v>
      </c>
      <c r="B2039" t="str">
        <f t="shared" si="62"/>
        <v>min03-P30</v>
      </c>
      <c r="C2039" t="str">
        <f t="shared" si="63"/>
        <v>min03-P30-R7_BACET GROUP S.A.S.</v>
      </c>
      <c r="D2039" s="27" t="s">
        <v>3676</v>
      </c>
      <c r="E2039" t="s">
        <v>4166</v>
      </c>
      <c r="F2039" t="s">
        <v>190</v>
      </c>
      <c r="G2039" s="58">
        <v>460622.7</v>
      </c>
      <c r="H2039" s="114">
        <v>1</v>
      </c>
      <c r="I2039">
        <v>3001</v>
      </c>
      <c r="J2039">
        <v>10000</v>
      </c>
      <c r="K2039" t="s">
        <v>3117</v>
      </c>
      <c r="L2039" t="s">
        <v>3112</v>
      </c>
      <c r="M2039" t="s">
        <v>4258</v>
      </c>
    </row>
    <row r="2040" spans="1:13">
      <c r="A2040" t="s">
        <v>6321</v>
      </c>
      <c r="B2040" t="str">
        <f t="shared" si="62"/>
        <v>min03-P30</v>
      </c>
      <c r="C2040" t="str">
        <f t="shared" si="63"/>
        <v>min03-P30-R7_BACET GROUP S.A.S.</v>
      </c>
      <c r="D2040" s="27" t="s">
        <v>3676</v>
      </c>
      <c r="E2040" t="s">
        <v>4166</v>
      </c>
      <c r="F2040" t="s">
        <v>190</v>
      </c>
      <c r="G2040" s="58">
        <v>447827.625</v>
      </c>
      <c r="H2040" s="114">
        <v>1</v>
      </c>
      <c r="I2040">
        <v>10001</v>
      </c>
      <c r="J2040">
        <v>999999</v>
      </c>
      <c r="K2040" t="s">
        <v>3117</v>
      </c>
      <c r="L2040" t="s">
        <v>3112</v>
      </c>
      <c r="M2040" t="s">
        <v>4258</v>
      </c>
    </row>
    <row r="2041" spans="1:13">
      <c r="A2041" t="s">
        <v>6322</v>
      </c>
      <c r="B2041" t="str">
        <f t="shared" si="62"/>
        <v>min03-P30</v>
      </c>
      <c r="C2041" t="str">
        <f t="shared" si="63"/>
        <v>min03-P30-R7_CONSORCIO INTENDENCIA WARDERHA</v>
      </c>
      <c r="D2041" s="27" t="s">
        <v>3676</v>
      </c>
      <c r="E2041" t="s">
        <v>4187</v>
      </c>
      <c r="F2041" t="s">
        <v>190</v>
      </c>
      <c r="G2041" s="58">
        <v>471397.5</v>
      </c>
      <c r="H2041" s="114">
        <v>1</v>
      </c>
      <c r="I2041">
        <v>1</v>
      </c>
      <c r="J2041">
        <v>3000</v>
      </c>
      <c r="K2041" t="s">
        <v>3117</v>
      </c>
      <c r="L2041" t="s">
        <v>3112</v>
      </c>
      <c r="M2041" t="s">
        <v>4258</v>
      </c>
    </row>
    <row r="2042" spans="1:13">
      <c r="A2042" t="s">
        <v>6323</v>
      </c>
      <c r="B2042" t="str">
        <f t="shared" si="62"/>
        <v>min03-P30</v>
      </c>
      <c r="C2042" t="str">
        <f t="shared" si="63"/>
        <v>min03-P30-R7_CONSORCIO INTENDENCIA WARDERHA</v>
      </c>
      <c r="D2042" s="27" t="s">
        <v>3676</v>
      </c>
      <c r="E2042" t="s">
        <v>4187</v>
      </c>
      <c r="F2042" t="s">
        <v>190</v>
      </c>
      <c r="G2042" s="58">
        <v>468703.8</v>
      </c>
      <c r="H2042" s="114">
        <v>1</v>
      </c>
      <c r="I2042">
        <v>3001</v>
      </c>
      <c r="J2042">
        <v>10000</v>
      </c>
      <c r="K2042" t="s">
        <v>3117</v>
      </c>
      <c r="L2042" t="s">
        <v>3112</v>
      </c>
      <c r="M2042" t="s">
        <v>4258</v>
      </c>
    </row>
    <row r="2043" spans="1:13">
      <c r="A2043" t="s">
        <v>6324</v>
      </c>
      <c r="B2043" t="str">
        <f t="shared" si="62"/>
        <v>min03-P30</v>
      </c>
      <c r="C2043" t="str">
        <f t="shared" si="63"/>
        <v>min03-P30-R7_CONSORCIO INTENDENCIA WARDERHA</v>
      </c>
      <c r="D2043" s="27" t="s">
        <v>3676</v>
      </c>
      <c r="E2043" t="s">
        <v>4187</v>
      </c>
      <c r="F2043" t="s">
        <v>190</v>
      </c>
      <c r="G2043" s="58">
        <v>466010.1</v>
      </c>
      <c r="H2043" s="114">
        <v>1</v>
      </c>
      <c r="I2043">
        <v>10001</v>
      </c>
      <c r="J2043">
        <v>999999</v>
      </c>
      <c r="K2043" t="s">
        <v>3117</v>
      </c>
      <c r="L2043" t="s">
        <v>3112</v>
      </c>
      <c r="M2043" t="s">
        <v>4258</v>
      </c>
    </row>
    <row r="2044" spans="1:13">
      <c r="A2044" t="s">
        <v>6325</v>
      </c>
      <c r="B2044" t="str">
        <f t="shared" si="62"/>
        <v>min03-P30</v>
      </c>
      <c r="C2044" t="str">
        <f t="shared" si="63"/>
        <v>min03-P30-R7_UTPRESENTE TEXTIL 2024</v>
      </c>
      <c r="D2044" s="27" t="s">
        <v>3676</v>
      </c>
      <c r="E2044" t="s">
        <v>4193</v>
      </c>
      <c r="F2044" t="s">
        <v>190</v>
      </c>
      <c r="G2044" s="58">
        <v>552208.5</v>
      </c>
      <c r="H2044" s="114">
        <v>1</v>
      </c>
      <c r="I2044">
        <v>1</v>
      </c>
      <c r="J2044">
        <v>3000</v>
      </c>
      <c r="K2044" t="s">
        <v>3117</v>
      </c>
      <c r="L2044" t="s">
        <v>3112</v>
      </c>
      <c r="M2044" t="s">
        <v>4258</v>
      </c>
    </row>
    <row r="2045" spans="1:13">
      <c r="A2045" t="s">
        <v>6326</v>
      </c>
      <c r="B2045" t="str">
        <f t="shared" si="62"/>
        <v>min03-P30</v>
      </c>
      <c r="C2045" t="str">
        <f t="shared" si="63"/>
        <v>min03-P30-R7_UTPRESENTE TEXTIL 2024</v>
      </c>
      <c r="D2045" s="27" t="s">
        <v>3676</v>
      </c>
      <c r="E2045" t="s">
        <v>4193</v>
      </c>
      <c r="F2045" t="s">
        <v>190</v>
      </c>
      <c r="G2045" s="58">
        <v>545474.25</v>
      </c>
      <c r="H2045" s="114">
        <v>1</v>
      </c>
      <c r="I2045">
        <v>3001</v>
      </c>
      <c r="J2045">
        <v>10000</v>
      </c>
      <c r="K2045" t="s">
        <v>3117</v>
      </c>
      <c r="L2045" t="s">
        <v>3112</v>
      </c>
      <c r="M2045" t="s">
        <v>4258</v>
      </c>
    </row>
    <row r="2046" spans="1:13">
      <c r="A2046" t="s">
        <v>6327</v>
      </c>
      <c r="B2046" t="str">
        <f t="shared" si="62"/>
        <v>min03-P30</v>
      </c>
      <c r="C2046" t="str">
        <f t="shared" si="63"/>
        <v>min03-P30-R7_UTPRESENTE TEXTIL 2024</v>
      </c>
      <c r="D2046" s="27" t="s">
        <v>3676</v>
      </c>
      <c r="E2046" t="s">
        <v>4193</v>
      </c>
      <c r="F2046" t="s">
        <v>190</v>
      </c>
      <c r="G2046" s="58">
        <v>538740</v>
      </c>
      <c r="H2046" s="114">
        <v>1</v>
      </c>
      <c r="I2046">
        <v>10001</v>
      </c>
      <c r="J2046">
        <v>999999</v>
      </c>
      <c r="K2046" t="s">
        <v>3117</v>
      </c>
      <c r="L2046" t="s">
        <v>3112</v>
      </c>
      <c r="M2046" t="s">
        <v>4258</v>
      </c>
    </row>
    <row r="2047" spans="1:13">
      <c r="A2047" t="s">
        <v>6328</v>
      </c>
      <c r="B2047" t="str">
        <f t="shared" si="62"/>
        <v>min03-P30</v>
      </c>
      <c r="C2047" t="str">
        <f t="shared" si="63"/>
        <v>min03-P30-R7_BOSTONIA SAS</v>
      </c>
      <c r="D2047" s="27" t="s">
        <v>3676</v>
      </c>
      <c r="E2047" t="s">
        <v>3093</v>
      </c>
      <c r="F2047" t="s">
        <v>190</v>
      </c>
      <c r="G2047" s="58">
        <v>444460.5</v>
      </c>
      <c r="H2047" s="114">
        <v>1</v>
      </c>
      <c r="I2047">
        <v>1</v>
      </c>
      <c r="J2047">
        <v>3000</v>
      </c>
      <c r="K2047" t="s">
        <v>3117</v>
      </c>
      <c r="L2047" t="s">
        <v>3112</v>
      </c>
      <c r="M2047" t="s">
        <v>4258</v>
      </c>
    </row>
    <row r="2048" spans="1:13">
      <c r="A2048" t="s">
        <v>6329</v>
      </c>
      <c r="B2048" t="str">
        <f t="shared" si="62"/>
        <v>min03-P30</v>
      </c>
      <c r="C2048" t="str">
        <f t="shared" si="63"/>
        <v>min03-P30-R7_BOSTONIA SAS</v>
      </c>
      <c r="D2048" s="27" t="s">
        <v>3676</v>
      </c>
      <c r="E2048" t="s">
        <v>3093</v>
      </c>
      <c r="F2048" t="s">
        <v>190</v>
      </c>
      <c r="G2048" s="58">
        <v>431126.685</v>
      </c>
      <c r="H2048" s="114">
        <v>1</v>
      </c>
      <c r="I2048">
        <v>3001</v>
      </c>
      <c r="J2048">
        <v>10000</v>
      </c>
      <c r="K2048" t="s">
        <v>3117</v>
      </c>
      <c r="L2048" t="s">
        <v>3112</v>
      </c>
      <c r="M2048" t="s">
        <v>4258</v>
      </c>
    </row>
    <row r="2049" spans="1:13">
      <c r="A2049" t="s">
        <v>6330</v>
      </c>
      <c r="B2049" t="str">
        <f t="shared" si="62"/>
        <v>min03-P30</v>
      </c>
      <c r="C2049" t="str">
        <f t="shared" si="63"/>
        <v>min03-P30-R7_BOSTONIA SAS</v>
      </c>
      <c r="D2049" s="27" t="s">
        <v>3676</v>
      </c>
      <c r="E2049" t="s">
        <v>3093</v>
      </c>
      <c r="F2049" t="s">
        <v>190</v>
      </c>
      <c r="G2049" s="58">
        <v>418192.88445000001</v>
      </c>
      <c r="H2049" s="114">
        <v>1</v>
      </c>
      <c r="I2049">
        <v>10001</v>
      </c>
      <c r="J2049">
        <v>999999</v>
      </c>
      <c r="K2049" t="s">
        <v>3117</v>
      </c>
      <c r="L2049" t="s">
        <v>3112</v>
      </c>
      <c r="M2049" t="s">
        <v>4258</v>
      </c>
    </row>
    <row r="2050" spans="1:13">
      <c r="A2050" t="s">
        <v>6331</v>
      </c>
      <c r="B2050" t="str">
        <f t="shared" si="62"/>
        <v>min03-P30</v>
      </c>
      <c r="C2050" t="str">
        <f t="shared" si="63"/>
        <v>min03-P30-R7_UT SOLUCIONES ANC</v>
      </c>
      <c r="D2050" s="27" t="s">
        <v>3676</v>
      </c>
      <c r="E2050" t="s">
        <v>3091</v>
      </c>
      <c r="F2050" t="s">
        <v>190</v>
      </c>
      <c r="G2050" s="58">
        <v>552208.5</v>
      </c>
      <c r="H2050" s="114">
        <v>1</v>
      </c>
      <c r="I2050">
        <v>1</v>
      </c>
      <c r="J2050">
        <v>3000</v>
      </c>
      <c r="K2050" t="s">
        <v>3117</v>
      </c>
      <c r="L2050" t="s">
        <v>3112</v>
      </c>
      <c r="M2050" t="s">
        <v>4258</v>
      </c>
    </row>
    <row r="2051" spans="1:13">
      <c r="A2051" t="s">
        <v>6332</v>
      </c>
      <c r="B2051" t="str">
        <f t="shared" ref="B2051:B2114" si="64">+LEFT(D2051,LEN(D2051)-3)</f>
        <v>min03-P30</v>
      </c>
      <c r="C2051" t="str">
        <f t="shared" ref="C2051:C2114" si="65">+D2051&amp;"_"&amp;E2051</f>
        <v>min03-P30-R7_UT SOLUCIONES ANC</v>
      </c>
      <c r="D2051" s="27" t="s">
        <v>3676</v>
      </c>
      <c r="E2051" t="s">
        <v>3091</v>
      </c>
      <c r="F2051" t="s">
        <v>190</v>
      </c>
      <c r="G2051" s="58">
        <v>550861.65</v>
      </c>
      <c r="H2051" s="114">
        <v>1</v>
      </c>
      <c r="I2051">
        <v>3001</v>
      </c>
      <c r="J2051">
        <v>10000</v>
      </c>
      <c r="K2051" t="s">
        <v>3117</v>
      </c>
      <c r="L2051" t="s">
        <v>3112</v>
      </c>
      <c r="M2051" t="s">
        <v>4258</v>
      </c>
    </row>
    <row r="2052" spans="1:13">
      <c r="A2052" t="s">
        <v>6333</v>
      </c>
      <c r="B2052" t="str">
        <f t="shared" si="64"/>
        <v>min03-P30</v>
      </c>
      <c r="C2052" t="str">
        <f t="shared" si="65"/>
        <v>min03-P30-R7_UT SOLUCIONES ANC</v>
      </c>
      <c r="D2052" s="27" t="s">
        <v>3676</v>
      </c>
      <c r="E2052" t="s">
        <v>3091</v>
      </c>
      <c r="F2052" t="s">
        <v>190</v>
      </c>
      <c r="G2052" s="58">
        <v>548167.94999999995</v>
      </c>
      <c r="H2052" s="114">
        <v>1</v>
      </c>
      <c r="I2052">
        <v>10001</v>
      </c>
      <c r="J2052">
        <v>999999</v>
      </c>
      <c r="K2052" t="s">
        <v>3117</v>
      </c>
      <c r="L2052" t="s">
        <v>3112</v>
      </c>
      <c r="M2052" t="s">
        <v>4258</v>
      </c>
    </row>
    <row r="2053" spans="1:13">
      <c r="A2053" t="s">
        <v>6334</v>
      </c>
      <c r="B2053" t="str">
        <f t="shared" si="64"/>
        <v>min03-P30</v>
      </c>
      <c r="C2053" t="str">
        <f t="shared" si="65"/>
        <v>min03-P30-R7_UT ALTEX+</v>
      </c>
      <c r="D2053" s="27" t="s">
        <v>3676</v>
      </c>
      <c r="E2053" t="s">
        <v>3094</v>
      </c>
      <c r="F2053" t="s">
        <v>190</v>
      </c>
      <c r="G2053" s="58">
        <v>478131.75</v>
      </c>
      <c r="H2053" s="114">
        <v>1</v>
      </c>
      <c r="I2053">
        <v>1</v>
      </c>
      <c r="J2053">
        <v>3000</v>
      </c>
      <c r="K2053" t="s">
        <v>3117</v>
      </c>
      <c r="L2053" t="s">
        <v>3112</v>
      </c>
      <c r="M2053" t="s">
        <v>4258</v>
      </c>
    </row>
    <row r="2054" spans="1:13">
      <c r="A2054" t="s">
        <v>6335</v>
      </c>
      <c r="B2054" t="str">
        <f t="shared" si="64"/>
        <v>min03-P30</v>
      </c>
      <c r="C2054" t="str">
        <f t="shared" si="65"/>
        <v>min03-P30-R7_UT ALTEX+</v>
      </c>
      <c r="D2054" s="27" t="s">
        <v>3676</v>
      </c>
      <c r="E2054" t="s">
        <v>3094</v>
      </c>
      <c r="F2054" t="s">
        <v>190</v>
      </c>
      <c r="G2054" s="58">
        <v>474764.625</v>
      </c>
      <c r="H2054" s="114">
        <v>1</v>
      </c>
      <c r="I2054">
        <v>3001</v>
      </c>
      <c r="J2054">
        <v>10000</v>
      </c>
      <c r="K2054" t="s">
        <v>3117</v>
      </c>
      <c r="L2054" t="s">
        <v>3112</v>
      </c>
      <c r="M2054" t="s">
        <v>4258</v>
      </c>
    </row>
    <row r="2055" spans="1:13">
      <c r="A2055" t="s">
        <v>6336</v>
      </c>
      <c r="B2055" t="str">
        <f t="shared" si="64"/>
        <v>min03-P30</v>
      </c>
      <c r="C2055" t="str">
        <f t="shared" si="65"/>
        <v>min03-P30-R7_UT ALTEX+</v>
      </c>
      <c r="D2055" s="27" t="s">
        <v>3676</v>
      </c>
      <c r="E2055" t="s">
        <v>3094</v>
      </c>
      <c r="F2055" t="s">
        <v>190</v>
      </c>
      <c r="G2055" s="58">
        <v>471397.5</v>
      </c>
      <c r="H2055" s="114">
        <v>1</v>
      </c>
      <c r="I2055">
        <v>10001</v>
      </c>
      <c r="J2055">
        <v>999999</v>
      </c>
      <c r="K2055" t="s">
        <v>3117</v>
      </c>
      <c r="L2055" t="s">
        <v>3112</v>
      </c>
      <c r="M2055" t="s">
        <v>4258</v>
      </c>
    </row>
    <row r="2056" spans="1:13">
      <c r="A2056" t="s">
        <v>6337</v>
      </c>
      <c r="B2056" t="str">
        <f t="shared" si="64"/>
        <v>min03-P30</v>
      </c>
      <c r="C2056" t="str">
        <f t="shared" si="65"/>
        <v>min03-P30-R7_MANUFACTURAS CAPITEX SAS</v>
      </c>
      <c r="D2056" s="27" t="s">
        <v>3676</v>
      </c>
      <c r="E2056" t="s">
        <v>4176</v>
      </c>
      <c r="F2056" t="s">
        <v>190</v>
      </c>
      <c r="G2056" s="58">
        <v>540086.85</v>
      </c>
      <c r="H2056" s="114">
        <v>1</v>
      </c>
      <c r="I2056">
        <v>1</v>
      </c>
      <c r="J2056">
        <v>3000</v>
      </c>
      <c r="K2056" t="s">
        <v>3117</v>
      </c>
      <c r="L2056" t="s">
        <v>3112</v>
      </c>
      <c r="M2056" t="s">
        <v>4258</v>
      </c>
    </row>
    <row r="2057" spans="1:13">
      <c r="A2057" t="s">
        <v>6338</v>
      </c>
      <c r="B2057" t="str">
        <f t="shared" si="64"/>
        <v>min03-P30</v>
      </c>
      <c r="C2057" t="str">
        <f t="shared" si="65"/>
        <v>min03-P30-R7_MANUFACTURAS CAPITEX SAS</v>
      </c>
      <c r="D2057" s="27" t="s">
        <v>3676</v>
      </c>
      <c r="E2057" t="s">
        <v>4176</v>
      </c>
      <c r="F2057" t="s">
        <v>190</v>
      </c>
      <c r="G2057" s="58">
        <v>532005.75</v>
      </c>
      <c r="H2057" s="114">
        <v>1</v>
      </c>
      <c r="I2057">
        <v>3001</v>
      </c>
      <c r="J2057">
        <v>10000</v>
      </c>
      <c r="K2057" t="s">
        <v>3117</v>
      </c>
      <c r="L2057" t="s">
        <v>3112</v>
      </c>
      <c r="M2057" t="s">
        <v>4258</v>
      </c>
    </row>
    <row r="2058" spans="1:13">
      <c r="A2058" t="s">
        <v>6339</v>
      </c>
      <c r="B2058" t="str">
        <f t="shared" si="64"/>
        <v>min03-P30</v>
      </c>
      <c r="C2058" t="str">
        <f t="shared" si="65"/>
        <v>min03-P30-R7_MANUFACTURAS CAPITEX SAS</v>
      </c>
      <c r="D2058" s="27" t="s">
        <v>3676</v>
      </c>
      <c r="E2058" t="s">
        <v>4176</v>
      </c>
      <c r="F2058" t="s">
        <v>190</v>
      </c>
      <c r="G2058" s="58">
        <v>525271.5</v>
      </c>
      <c r="H2058" s="114">
        <v>1</v>
      </c>
      <c r="I2058">
        <v>10001</v>
      </c>
      <c r="J2058">
        <v>999999</v>
      </c>
      <c r="K2058" t="s">
        <v>3117</v>
      </c>
      <c r="L2058" t="s">
        <v>3112</v>
      </c>
      <c r="M2058" t="s">
        <v>4258</v>
      </c>
    </row>
    <row r="2059" spans="1:13">
      <c r="A2059" t="s">
        <v>6340</v>
      </c>
      <c r="B2059" t="str">
        <f t="shared" si="64"/>
        <v>min03-P69</v>
      </c>
      <c r="C2059" t="str">
        <f t="shared" si="65"/>
        <v>min03-P69-R1_UT MARSAM INTE RAMERICANA</v>
      </c>
      <c r="D2059" s="27" t="s">
        <v>3677</v>
      </c>
      <c r="E2059" t="s">
        <v>4160</v>
      </c>
      <c r="F2059" t="s">
        <v>190</v>
      </c>
      <c r="G2059" s="58">
        <v>152454.365546218</v>
      </c>
      <c r="H2059" s="114">
        <v>1</v>
      </c>
      <c r="I2059">
        <v>1</v>
      </c>
      <c r="J2059">
        <v>3000</v>
      </c>
      <c r="K2059" t="s">
        <v>3117</v>
      </c>
      <c r="L2059" t="s">
        <v>3108</v>
      </c>
      <c r="M2059" t="s">
        <v>4259</v>
      </c>
    </row>
    <row r="2060" spans="1:13">
      <c r="A2060" t="s">
        <v>6341</v>
      </c>
      <c r="B2060" t="str">
        <f t="shared" si="64"/>
        <v>min03-P69</v>
      </c>
      <c r="C2060" t="str">
        <f t="shared" si="65"/>
        <v>min03-P69-R1_UT MARSAM INTE RAMERICANA</v>
      </c>
      <c r="D2060" s="27" t="s">
        <v>3677</v>
      </c>
      <c r="E2060" t="s">
        <v>4160</v>
      </c>
      <c r="F2060" t="s">
        <v>190</v>
      </c>
      <c r="G2060" s="58">
        <v>150929.82189075614</v>
      </c>
      <c r="H2060" s="114">
        <v>1</v>
      </c>
      <c r="I2060">
        <v>3001</v>
      </c>
      <c r="J2060">
        <v>10000</v>
      </c>
      <c r="K2060" t="s">
        <v>3117</v>
      </c>
      <c r="L2060" t="s">
        <v>3108</v>
      </c>
      <c r="M2060" t="s">
        <v>4259</v>
      </c>
    </row>
    <row r="2061" spans="1:13">
      <c r="A2061" t="s">
        <v>6342</v>
      </c>
      <c r="B2061" t="str">
        <f t="shared" si="64"/>
        <v>min03-P69</v>
      </c>
      <c r="C2061" t="str">
        <f t="shared" si="65"/>
        <v>min03-P69-R1_UT MARSAM INTE RAMERICANA</v>
      </c>
      <c r="D2061" s="27" t="s">
        <v>3677</v>
      </c>
      <c r="E2061" t="s">
        <v>4160</v>
      </c>
      <c r="F2061" t="s">
        <v>190</v>
      </c>
      <c r="G2061" s="58">
        <v>149405.27823529427</v>
      </c>
      <c r="H2061" s="114">
        <v>1</v>
      </c>
      <c r="I2061">
        <v>10001</v>
      </c>
      <c r="J2061">
        <v>999999</v>
      </c>
      <c r="K2061" t="s">
        <v>3117</v>
      </c>
      <c r="L2061" t="s">
        <v>3108</v>
      </c>
      <c r="M2061" t="s">
        <v>4259</v>
      </c>
    </row>
    <row r="2062" spans="1:13">
      <c r="A2062" t="s">
        <v>6343</v>
      </c>
      <c r="B2062" t="str">
        <f t="shared" si="64"/>
        <v>min03-P69</v>
      </c>
      <c r="C2062" t="str">
        <f t="shared" si="65"/>
        <v>min03-P69-R2_UT MARSAM INTE RAMERICANA</v>
      </c>
      <c r="D2062" s="27" t="s">
        <v>3678</v>
      </c>
      <c r="E2062" t="s">
        <v>4160</v>
      </c>
      <c r="F2062" t="s">
        <v>190</v>
      </c>
      <c r="G2062" s="58">
        <v>167699.80210084032</v>
      </c>
      <c r="H2062" s="114">
        <v>1</v>
      </c>
      <c r="I2062">
        <v>1</v>
      </c>
      <c r="J2062">
        <v>3000</v>
      </c>
      <c r="K2062" t="s">
        <v>3117</v>
      </c>
      <c r="L2062" t="s">
        <v>3114</v>
      </c>
      <c r="M2062" t="s">
        <v>4259</v>
      </c>
    </row>
    <row r="2063" spans="1:13">
      <c r="A2063" t="s">
        <v>6344</v>
      </c>
      <c r="B2063" t="str">
        <f t="shared" si="64"/>
        <v>min03-P69</v>
      </c>
      <c r="C2063" t="str">
        <f t="shared" si="65"/>
        <v>min03-P69-R2_UT MARSAM INTE RAMERICANA</v>
      </c>
      <c r="D2063" s="27" t="s">
        <v>3678</v>
      </c>
      <c r="E2063" t="s">
        <v>4160</v>
      </c>
      <c r="F2063" t="s">
        <v>190</v>
      </c>
      <c r="G2063" s="58">
        <v>166022.80407983175</v>
      </c>
      <c r="H2063" s="114">
        <v>1</v>
      </c>
      <c r="I2063">
        <v>3001</v>
      </c>
      <c r="J2063">
        <v>10000</v>
      </c>
      <c r="K2063" t="s">
        <v>3117</v>
      </c>
      <c r="L2063" t="s">
        <v>3114</v>
      </c>
      <c r="M2063" t="s">
        <v>4259</v>
      </c>
    </row>
    <row r="2064" spans="1:13">
      <c r="A2064" t="s">
        <v>6345</v>
      </c>
      <c r="B2064" t="str">
        <f t="shared" si="64"/>
        <v>min03-P69</v>
      </c>
      <c r="C2064" t="str">
        <f t="shared" si="65"/>
        <v>min03-P69-R2_UT MARSAM INTE RAMERICANA</v>
      </c>
      <c r="D2064" s="27" t="s">
        <v>3678</v>
      </c>
      <c r="E2064" t="s">
        <v>4160</v>
      </c>
      <c r="F2064" t="s">
        <v>190</v>
      </c>
      <c r="G2064" s="58">
        <v>164345.80605882371</v>
      </c>
      <c r="H2064" s="114">
        <v>1</v>
      </c>
      <c r="I2064">
        <v>10001</v>
      </c>
      <c r="J2064">
        <v>999999</v>
      </c>
      <c r="K2064" t="s">
        <v>3117</v>
      </c>
      <c r="L2064" t="s">
        <v>3114</v>
      </c>
      <c r="M2064" t="s">
        <v>4259</v>
      </c>
    </row>
    <row r="2065" spans="1:13">
      <c r="A2065" t="s">
        <v>6346</v>
      </c>
      <c r="B2065" t="str">
        <f t="shared" si="64"/>
        <v>min03-P69</v>
      </c>
      <c r="C2065" t="str">
        <f t="shared" si="65"/>
        <v>min03-P69-R3_UT MARSAM INTE RAMERICANA</v>
      </c>
      <c r="D2065" s="27" t="s">
        <v>3679</v>
      </c>
      <c r="E2065" t="s">
        <v>4160</v>
      </c>
      <c r="F2065" t="s">
        <v>190</v>
      </c>
      <c r="G2065" s="58">
        <v>152454.3655462185</v>
      </c>
      <c r="H2065" s="114">
        <v>1</v>
      </c>
      <c r="I2065">
        <v>1</v>
      </c>
      <c r="J2065">
        <v>3000</v>
      </c>
      <c r="K2065" t="s">
        <v>3117</v>
      </c>
      <c r="L2065" t="s">
        <v>3109</v>
      </c>
      <c r="M2065" t="s">
        <v>4259</v>
      </c>
    </row>
    <row r="2066" spans="1:13">
      <c r="A2066" t="s">
        <v>6347</v>
      </c>
      <c r="B2066" t="str">
        <f t="shared" si="64"/>
        <v>min03-P69</v>
      </c>
      <c r="C2066" t="str">
        <f t="shared" si="65"/>
        <v>min03-P69-R3_UT MARSAM INTE RAMERICANA</v>
      </c>
      <c r="D2066" s="27" t="s">
        <v>3679</v>
      </c>
      <c r="E2066" t="s">
        <v>4160</v>
      </c>
      <c r="F2066" t="s">
        <v>190</v>
      </c>
      <c r="G2066" s="58">
        <v>150929.82189075614</v>
      </c>
      <c r="H2066" s="114">
        <v>1</v>
      </c>
      <c r="I2066">
        <v>3001</v>
      </c>
      <c r="J2066">
        <v>10000</v>
      </c>
      <c r="K2066" t="s">
        <v>3117</v>
      </c>
      <c r="L2066" t="s">
        <v>3109</v>
      </c>
      <c r="M2066" t="s">
        <v>4259</v>
      </c>
    </row>
    <row r="2067" spans="1:13">
      <c r="A2067" t="s">
        <v>6348</v>
      </c>
      <c r="B2067" t="str">
        <f t="shared" si="64"/>
        <v>min03-P69</v>
      </c>
      <c r="C2067" t="str">
        <f t="shared" si="65"/>
        <v>min03-P69-R3_UT MARSAM INTE RAMERICANA</v>
      </c>
      <c r="D2067" s="27" t="s">
        <v>3679</v>
      </c>
      <c r="E2067" t="s">
        <v>4160</v>
      </c>
      <c r="F2067" t="s">
        <v>190</v>
      </c>
      <c r="G2067" s="58">
        <v>149405.27823529427</v>
      </c>
      <c r="H2067" s="114">
        <v>1</v>
      </c>
      <c r="I2067">
        <v>10001</v>
      </c>
      <c r="J2067">
        <v>999999</v>
      </c>
      <c r="K2067" t="s">
        <v>3117</v>
      </c>
      <c r="L2067" t="s">
        <v>3109</v>
      </c>
      <c r="M2067" t="s">
        <v>4259</v>
      </c>
    </row>
    <row r="2068" spans="1:13">
      <c r="A2068" t="s">
        <v>6349</v>
      </c>
      <c r="B2068" t="str">
        <f t="shared" si="64"/>
        <v>min03-P69</v>
      </c>
      <c r="C2068" t="str">
        <f t="shared" si="65"/>
        <v>min03-P69-R4_UT DOTACIONES E INTENDENCIA JP 2024</v>
      </c>
      <c r="D2068" s="27" t="s">
        <v>3680</v>
      </c>
      <c r="E2068" t="s">
        <v>3096</v>
      </c>
      <c r="F2068" t="s">
        <v>190</v>
      </c>
      <c r="G2068" s="58">
        <v>44848.758150000001</v>
      </c>
      <c r="H2068" s="114">
        <v>1</v>
      </c>
      <c r="I2068">
        <v>1</v>
      </c>
      <c r="J2068">
        <v>3000</v>
      </c>
      <c r="K2068" t="s">
        <v>3117</v>
      </c>
      <c r="L2068" t="s">
        <v>3113</v>
      </c>
      <c r="M2068" t="s">
        <v>4259</v>
      </c>
    </row>
    <row r="2069" spans="1:13">
      <c r="A2069" t="s">
        <v>6350</v>
      </c>
      <c r="B2069" t="str">
        <f t="shared" si="64"/>
        <v>min03-P69</v>
      </c>
      <c r="C2069" t="str">
        <f t="shared" si="65"/>
        <v>min03-P69-R4_UT DOTACIONES E INTENDENCIA JP 2024</v>
      </c>
      <c r="D2069" s="27" t="s">
        <v>3680</v>
      </c>
      <c r="E2069" t="s">
        <v>3096</v>
      </c>
      <c r="F2069" t="s">
        <v>190</v>
      </c>
      <c r="G2069" s="58">
        <v>44176.68</v>
      </c>
      <c r="H2069" s="114">
        <v>1</v>
      </c>
      <c r="I2069">
        <v>3001</v>
      </c>
      <c r="J2069">
        <v>10000</v>
      </c>
      <c r="K2069" t="s">
        <v>3117</v>
      </c>
      <c r="L2069" t="s">
        <v>3113</v>
      </c>
      <c r="M2069" t="s">
        <v>4259</v>
      </c>
    </row>
    <row r="2070" spans="1:13">
      <c r="A2070" t="s">
        <v>6351</v>
      </c>
      <c r="B2070" t="str">
        <f t="shared" si="64"/>
        <v>min03-P69</v>
      </c>
      <c r="C2070" t="str">
        <f t="shared" si="65"/>
        <v>min03-P69-R4_UT DOTACIONES E INTENDENCIA JP 2024</v>
      </c>
      <c r="D2070" s="27" t="s">
        <v>3680</v>
      </c>
      <c r="E2070" t="s">
        <v>3096</v>
      </c>
      <c r="F2070" t="s">
        <v>190</v>
      </c>
      <c r="G2070" s="58">
        <v>43503.254999999997</v>
      </c>
      <c r="H2070" s="114">
        <v>1</v>
      </c>
      <c r="I2070">
        <v>10001</v>
      </c>
      <c r="J2070">
        <v>999999</v>
      </c>
      <c r="K2070" t="s">
        <v>3117</v>
      </c>
      <c r="L2070" t="s">
        <v>3113</v>
      </c>
      <c r="M2070" t="s">
        <v>4259</v>
      </c>
    </row>
    <row r="2071" spans="1:13">
      <c r="A2071" t="s">
        <v>6352</v>
      </c>
      <c r="B2071" t="str">
        <f t="shared" si="64"/>
        <v>min03-P69</v>
      </c>
      <c r="C2071" t="str">
        <f t="shared" si="65"/>
        <v>min03-P69-R5_UT MARSAM INTE RAMERICANA</v>
      </c>
      <c r="D2071" s="27" t="s">
        <v>3681</v>
      </c>
      <c r="E2071" t="s">
        <v>4160</v>
      </c>
      <c r="F2071" t="s">
        <v>190</v>
      </c>
      <c r="G2071" s="58">
        <v>152454.365546218</v>
      </c>
      <c r="H2071" s="114">
        <v>1</v>
      </c>
      <c r="I2071">
        <v>1</v>
      </c>
      <c r="J2071">
        <v>3000</v>
      </c>
      <c r="K2071" t="s">
        <v>3117</v>
      </c>
      <c r="L2071" t="s">
        <v>3110</v>
      </c>
      <c r="M2071" t="s">
        <v>4259</v>
      </c>
    </row>
    <row r="2072" spans="1:13">
      <c r="A2072" t="s">
        <v>6353</v>
      </c>
      <c r="B2072" t="str">
        <f t="shared" si="64"/>
        <v>min03-P69</v>
      </c>
      <c r="C2072" t="str">
        <f t="shared" si="65"/>
        <v>min03-P69-R5_UT MARSAM INTE RAMERICANA</v>
      </c>
      <c r="D2072" s="27" t="s">
        <v>3681</v>
      </c>
      <c r="E2072" t="s">
        <v>4160</v>
      </c>
      <c r="F2072" t="s">
        <v>190</v>
      </c>
      <c r="G2072" s="58">
        <v>150929.82189075614</v>
      </c>
      <c r="H2072" s="114">
        <v>1</v>
      </c>
      <c r="I2072">
        <v>3001</v>
      </c>
      <c r="J2072">
        <v>10000</v>
      </c>
      <c r="K2072" t="s">
        <v>3117</v>
      </c>
      <c r="L2072" t="s">
        <v>3110</v>
      </c>
      <c r="M2072" t="s">
        <v>4259</v>
      </c>
    </row>
    <row r="2073" spans="1:13">
      <c r="A2073" t="s">
        <v>6354</v>
      </c>
      <c r="B2073" t="str">
        <f t="shared" si="64"/>
        <v>min03-P69</v>
      </c>
      <c r="C2073" t="str">
        <f t="shared" si="65"/>
        <v>min03-P69-R5_UT MARSAM INTE RAMERICANA</v>
      </c>
      <c r="D2073" s="27" t="s">
        <v>3681</v>
      </c>
      <c r="E2073" t="s">
        <v>4160</v>
      </c>
      <c r="F2073" t="s">
        <v>190</v>
      </c>
      <c r="G2073" s="58">
        <v>149405.27823529427</v>
      </c>
      <c r="H2073" s="114">
        <v>1</v>
      </c>
      <c r="I2073">
        <v>10001</v>
      </c>
      <c r="J2073">
        <v>999999</v>
      </c>
      <c r="K2073" t="s">
        <v>3117</v>
      </c>
      <c r="L2073" t="s">
        <v>3110</v>
      </c>
      <c r="M2073" t="s">
        <v>4259</v>
      </c>
    </row>
    <row r="2074" spans="1:13">
      <c r="A2074" t="s">
        <v>6355</v>
      </c>
      <c r="B2074" t="str">
        <f t="shared" si="64"/>
        <v>min03-P69</v>
      </c>
      <c r="C2074" t="str">
        <f t="shared" si="65"/>
        <v>min03-P69-R6_UT DOTACIONES E INTENDENCIA JP 2024</v>
      </c>
      <c r="D2074" s="27" t="s">
        <v>3682</v>
      </c>
      <c r="E2074" t="s">
        <v>3096</v>
      </c>
      <c r="F2074" t="s">
        <v>190</v>
      </c>
      <c r="G2074" s="58">
        <v>40808.208149999999</v>
      </c>
      <c r="H2074" s="114">
        <v>1</v>
      </c>
      <c r="I2074">
        <v>1</v>
      </c>
      <c r="J2074">
        <v>3000</v>
      </c>
      <c r="K2074" t="s">
        <v>3117</v>
      </c>
      <c r="L2074" t="s">
        <v>3111</v>
      </c>
      <c r="M2074" t="s">
        <v>4259</v>
      </c>
    </row>
    <row r="2075" spans="1:13">
      <c r="A2075" t="s">
        <v>6356</v>
      </c>
      <c r="B2075" t="str">
        <f t="shared" si="64"/>
        <v>min03-P69</v>
      </c>
      <c r="C2075" t="str">
        <f t="shared" si="65"/>
        <v>min03-P69-R6_UT DOTACIONES E INTENDENCIA JP 2024</v>
      </c>
      <c r="D2075" s="27" t="s">
        <v>3682</v>
      </c>
      <c r="E2075" t="s">
        <v>3096</v>
      </c>
      <c r="F2075" t="s">
        <v>190</v>
      </c>
      <c r="G2075" s="58">
        <v>40196.738250000002</v>
      </c>
      <c r="H2075" s="114">
        <v>1</v>
      </c>
      <c r="I2075">
        <v>3001</v>
      </c>
      <c r="J2075">
        <v>10000</v>
      </c>
      <c r="K2075" t="s">
        <v>3117</v>
      </c>
      <c r="L2075" t="s">
        <v>3111</v>
      </c>
      <c r="M2075" t="s">
        <v>4259</v>
      </c>
    </row>
    <row r="2076" spans="1:13">
      <c r="A2076" t="s">
        <v>6357</v>
      </c>
      <c r="B2076" t="str">
        <f t="shared" si="64"/>
        <v>min03-P69</v>
      </c>
      <c r="C2076" t="str">
        <f t="shared" si="65"/>
        <v>min03-P69-R6_UT DOTACIONES E INTENDENCIA JP 2024</v>
      </c>
      <c r="D2076" s="27" t="s">
        <v>3682</v>
      </c>
      <c r="E2076" t="s">
        <v>3096</v>
      </c>
      <c r="F2076" t="s">
        <v>190</v>
      </c>
      <c r="G2076" s="58">
        <v>39583.921499999997</v>
      </c>
      <c r="H2076" s="114">
        <v>1</v>
      </c>
      <c r="I2076">
        <v>10001</v>
      </c>
      <c r="J2076">
        <v>999999</v>
      </c>
      <c r="K2076" t="s">
        <v>3117</v>
      </c>
      <c r="L2076" t="s">
        <v>3111</v>
      </c>
      <c r="M2076" t="s">
        <v>4259</v>
      </c>
    </row>
    <row r="2077" spans="1:13">
      <c r="A2077" t="s">
        <v>6358</v>
      </c>
      <c r="B2077" t="str">
        <f t="shared" si="64"/>
        <v>min03-P69</v>
      </c>
      <c r="C2077" t="str">
        <f t="shared" si="65"/>
        <v>min03-P69-R6_UT MARSAM INTE RAMERICANA</v>
      </c>
      <c r="D2077" s="27" t="s">
        <v>3682</v>
      </c>
      <c r="E2077" t="s">
        <v>4160</v>
      </c>
      <c r="F2077" t="s">
        <v>190</v>
      </c>
      <c r="G2077" s="58">
        <v>152454.365546218</v>
      </c>
      <c r="H2077" s="114">
        <v>1</v>
      </c>
      <c r="I2077">
        <v>1</v>
      </c>
      <c r="J2077">
        <v>3000</v>
      </c>
      <c r="K2077" t="s">
        <v>3117</v>
      </c>
      <c r="L2077" t="s">
        <v>3111</v>
      </c>
      <c r="M2077" t="s">
        <v>4259</v>
      </c>
    </row>
    <row r="2078" spans="1:13">
      <c r="A2078" t="s">
        <v>6359</v>
      </c>
      <c r="B2078" t="str">
        <f t="shared" si="64"/>
        <v>min03-P69</v>
      </c>
      <c r="C2078" t="str">
        <f t="shared" si="65"/>
        <v>min03-P69-R6_UT MARSAM INTE RAMERICANA</v>
      </c>
      <c r="D2078" s="27" t="s">
        <v>3682</v>
      </c>
      <c r="E2078" t="s">
        <v>4160</v>
      </c>
      <c r="F2078" t="s">
        <v>190</v>
      </c>
      <c r="G2078" s="58">
        <v>150929.82189075614</v>
      </c>
      <c r="H2078" s="114">
        <v>1</v>
      </c>
      <c r="I2078">
        <v>3001</v>
      </c>
      <c r="J2078">
        <v>10000</v>
      </c>
      <c r="K2078" t="s">
        <v>3117</v>
      </c>
      <c r="L2078" t="s">
        <v>3111</v>
      </c>
      <c r="M2078" t="s">
        <v>4259</v>
      </c>
    </row>
    <row r="2079" spans="1:13">
      <c r="A2079" t="s">
        <v>6360</v>
      </c>
      <c r="B2079" t="str">
        <f t="shared" si="64"/>
        <v>min03-P69</v>
      </c>
      <c r="C2079" t="str">
        <f t="shared" si="65"/>
        <v>min03-P69-R6_UT MARSAM INTE RAMERICANA</v>
      </c>
      <c r="D2079" s="27" t="s">
        <v>3682</v>
      </c>
      <c r="E2079" t="s">
        <v>4160</v>
      </c>
      <c r="F2079" t="s">
        <v>190</v>
      </c>
      <c r="G2079" s="58">
        <v>149405.27823529427</v>
      </c>
      <c r="H2079" s="114">
        <v>1</v>
      </c>
      <c r="I2079">
        <v>10001</v>
      </c>
      <c r="J2079">
        <v>999999</v>
      </c>
      <c r="K2079" t="s">
        <v>3117</v>
      </c>
      <c r="L2079" t="s">
        <v>3111</v>
      </c>
      <c r="M2079" t="s">
        <v>4259</v>
      </c>
    </row>
    <row r="2080" spans="1:13">
      <c r="A2080" t="s">
        <v>6361</v>
      </c>
      <c r="B2080" t="str">
        <f t="shared" si="64"/>
        <v>min03-P69</v>
      </c>
      <c r="C2080" t="str">
        <f t="shared" si="65"/>
        <v>min03-P69-R7_UNION TEMPORAL ACUERDO KB-2024</v>
      </c>
      <c r="D2080" s="27" t="s">
        <v>3683</v>
      </c>
      <c r="E2080" t="s">
        <v>4185</v>
      </c>
      <c r="F2080" t="s">
        <v>190</v>
      </c>
      <c r="G2080" s="58">
        <v>47813.175000000003</v>
      </c>
      <c r="H2080" s="114">
        <v>1</v>
      </c>
      <c r="I2080">
        <v>1</v>
      </c>
      <c r="J2080">
        <v>3000</v>
      </c>
      <c r="K2080" t="s">
        <v>3117</v>
      </c>
      <c r="L2080" t="s">
        <v>3112</v>
      </c>
      <c r="M2080" t="s">
        <v>4259</v>
      </c>
    </row>
    <row r="2081" spans="1:13">
      <c r="A2081" t="s">
        <v>6362</v>
      </c>
      <c r="B2081" t="str">
        <f t="shared" si="64"/>
        <v>min03-P69</v>
      </c>
      <c r="C2081" t="str">
        <f t="shared" si="65"/>
        <v>min03-P69-R7_UNION TEMPORAL ACUERDO KB-2024</v>
      </c>
      <c r="D2081" s="27" t="s">
        <v>3683</v>
      </c>
      <c r="E2081" t="s">
        <v>4185</v>
      </c>
      <c r="F2081" t="s">
        <v>190</v>
      </c>
      <c r="G2081" s="58">
        <v>46466.324999999997</v>
      </c>
      <c r="H2081" s="114">
        <v>1</v>
      </c>
      <c r="I2081">
        <v>3001</v>
      </c>
      <c r="J2081">
        <v>10000</v>
      </c>
      <c r="K2081" t="s">
        <v>3117</v>
      </c>
      <c r="L2081" t="s">
        <v>3112</v>
      </c>
      <c r="M2081" t="s">
        <v>4259</v>
      </c>
    </row>
    <row r="2082" spans="1:13">
      <c r="A2082" t="s">
        <v>6363</v>
      </c>
      <c r="B2082" t="str">
        <f t="shared" si="64"/>
        <v>min03-P69</v>
      </c>
      <c r="C2082" t="str">
        <f t="shared" si="65"/>
        <v>min03-P69-R7_UNION TEMPORAL ACUERDO KB-2024</v>
      </c>
      <c r="D2082" s="27" t="s">
        <v>3683</v>
      </c>
      <c r="E2082" t="s">
        <v>4185</v>
      </c>
      <c r="F2082" t="s">
        <v>190</v>
      </c>
      <c r="G2082" s="58">
        <v>45119.474999999999</v>
      </c>
      <c r="H2082" s="114">
        <v>1</v>
      </c>
      <c r="I2082">
        <v>10001</v>
      </c>
      <c r="J2082">
        <v>999999</v>
      </c>
      <c r="K2082" t="s">
        <v>3117</v>
      </c>
      <c r="L2082" t="s">
        <v>3112</v>
      </c>
      <c r="M2082" t="s">
        <v>4259</v>
      </c>
    </row>
    <row r="2083" spans="1:13">
      <c r="A2083" t="s">
        <v>6364</v>
      </c>
      <c r="B2083" t="str">
        <f t="shared" si="64"/>
        <v>min03-P69</v>
      </c>
      <c r="C2083" t="str">
        <f t="shared" si="65"/>
        <v>min03-P69-R7_LEONEL RODRIGUEZ RAMOS</v>
      </c>
      <c r="D2083" s="27" t="s">
        <v>3683</v>
      </c>
      <c r="E2083" t="s">
        <v>1851</v>
      </c>
      <c r="F2083" t="s">
        <v>190</v>
      </c>
      <c r="G2083" s="58">
        <v>107748</v>
      </c>
      <c r="H2083" s="114">
        <v>1</v>
      </c>
      <c r="I2083">
        <v>1</v>
      </c>
      <c r="J2083">
        <v>3000</v>
      </c>
      <c r="K2083" t="s">
        <v>3117</v>
      </c>
      <c r="L2083" t="s">
        <v>3112</v>
      </c>
      <c r="M2083" t="s">
        <v>4259</v>
      </c>
    </row>
    <row r="2084" spans="1:13">
      <c r="A2084" t="s">
        <v>6365</v>
      </c>
      <c r="B2084" t="str">
        <f t="shared" si="64"/>
        <v>min03-P69</v>
      </c>
      <c r="C2084" t="str">
        <f t="shared" si="65"/>
        <v>min03-P69-R7_LEONEL RODRIGUEZ RAMOS</v>
      </c>
      <c r="D2084" s="27" t="s">
        <v>3683</v>
      </c>
      <c r="E2084" t="s">
        <v>1851</v>
      </c>
      <c r="F2084" t="s">
        <v>190</v>
      </c>
      <c r="G2084" s="58">
        <v>101013.75</v>
      </c>
      <c r="H2084" s="114">
        <v>1</v>
      </c>
      <c r="I2084">
        <v>3001</v>
      </c>
      <c r="J2084">
        <v>10000</v>
      </c>
      <c r="K2084" t="s">
        <v>3117</v>
      </c>
      <c r="L2084" t="s">
        <v>3112</v>
      </c>
      <c r="M2084" t="s">
        <v>4259</v>
      </c>
    </row>
    <row r="2085" spans="1:13">
      <c r="A2085" t="s">
        <v>6366</v>
      </c>
      <c r="B2085" t="str">
        <f t="shared" si="64"/>
        <v>min03-P69</v>
      </c>
      <c r="C2085" t="str">
        <f t="shared" si="65"/>
        <v>min03-P69-R7_LEONEL RODRIGUEZ RAMOS</v>
      </c>
      <c r="D2085" s="27" t="s">
        <v>3683</v>
      </c>
      <c r="E2085" t="s">
        <v>1851</v>
      </c>
      <c r="F2085" t="s">
        <v>190</v>
      </c>
      <c r="G2085" s="58">
        <v>87545.25</v>
      </c>
      <c r="H2085" s="114">
        <v>1</v>
      </c>
      <c r="I2085">
        <v>10001</v>
      </c>
      <c r="J2085">
        <v>999999</v>
      </c>
      <c r="K2085" t="s">
        <v>3117</v>
      </c>
      <c r="L2085" t="s">
        <v>3112</v>
      </c>
      <c r="M2085" t="s">
        <v>4259</v>
      </c>
    </row>
    <row r="2086" spans="1:13">
      <c r="A2086" t="s">
        <v>6367</v>
      </c>
      <c r="B2086" t="str">
        <f t="shared" si="64"/>
        <v>min03-P69</v>
      </c>
      <c r="C2086" t="str">
        <f t="shared" si="65"/>
        <v>min03-P69-R7_UNIÓN TEMPORAL OP-INTENDENCIA</v>
      </c>
      <c r="D2086" s="27" t="s">
        <v>3683</v>
      </c>
      <c r="E2086" t="s">
        <v>4172</v>
      </c>
      <c r="F2086" t="s">
        <v>190</v>
      </c>
      <c r="G2086" s="58">
        <v>60608.25</v>
      </c>
      <c r="H2086" s="114">
        <v>1</v>
      </c>
      <c r="I2086">
        <v>1</v>
      </c>
      <c r="J2086">
        <v>3000</v>
      </c>
      <c r="K2086" t="s">
        <v>3117</v>
      </c>
      <c r="L2086" t="s">
        <v>3112</v>
      </c>
      <c r="M2086" t="s">
        <v>4259</v>
      </c>
    </row>
    <row r="2087" spans="1:13">
      <c r="A2087" t="s">
        <v>6368</v>
      </c>
      <c r="B2087" t="str">
        <f t="shared" si="64"/>
        <v>min03-P69</v>
      </c>
      <c r="C2087" t="str">
        <f t="shared" si="65"/>
        <v>min03-P69-R7_UNIÓN TEMPORAL OP-INTENDENCIA</v>
      </c>
      <c r="D2087" s="27" t="s">
        <v>3683</v>
      </c>
      <c r="E2087" t="s">
        <v>4172</v>
      </c>
      <c r="F2087" t="s">
        <v>190</v>
      </c>
      <c r="G2087" s="58">
        <v>57914.55</v>
      </c>
      <c r="H2087" s="114">
        <v>1</v>
      </c>
      <c r="I2087">
        <v>3001</v>
      </c>
      <c r="J2087">
        <v>10000</v>
      </c>
      <c r="K2087" t="s">
        <v>3117</v>
      </c>
      <c r="L2087" t="s">
        <v>3112</v>
      </c>
      <c r="M2087" t="s">
        <v>4259</v>
      </c>
    </row>
    <row r="2088" spans="1:13">
      <c r="A2088" t="s">
        <v>6369</v>
      </c>
      <c r="B2088" t="str">
        <f t="shared" si="64"/>
        <v>min03-P69</v>
      </c>
      <c r="C2088" t="str">
        <f t="shared" si="65"/>
        <v>min03-P69-R7_UNIÓN TEMPORAL OP-INTENDENCIA</v>
      </c>
      <c r="D2088" s="27" t="s">
        <v>3683</v>
      </c>
      <c r="E2088" t="s">
        <v>4172</v>
      </c>
      <c r="F2088" t="s">
        <v>190</v>
      </c>
      <c r="G2088" s="58">
        <v>55220.85</v>
      </c>
      <c r="H2088" s="114">
        <v>1</v>
      </c>
      <c r="I2088">
        <v>10001</v>
      </c>
      <c r="J2088">
        <v>999999</v>
      </c>
      <c r="K2088" t="s">
        <v>3117</v>
      </c>
      <c r="L2088" t="s">
        <v>3112</v>
      </c>
      <c r="M2088" t="s">
        <v>4259</v>
      </c>
    </row>
    <row r="2089" spans="1:13">
      <c r="A2089" t="s">
        <v>6370</v>
      </c>
      <c r="B2089" t="str">
        <f t="shared" si="64"/>
        <v>min03-P69</v>
      </c>
      <c r="C2089" t="str">
        <f t="shared" si="65"/>
        <v>min03-P69-R7_CONSORCIO INTENDENCIA WARDERHA</v>
      </c>
      <c r="D2089" s="27" t="s">
        <v>3683</v>
      </c>
      <c r="E2089" t="s">
        <v>4187</v>
      </c>
      <c r="F2089" t="s">
        <v>190</v>
      </c>
      <c r="G2089" s="58">
        <v>107748</v>
      </c>
      <c r="H2089" s="114">
        <v>1</v>
      </c>
      <c r="I2089">
        <v>1</v>
      </c>
      <c r="J2089">
        <v>3000</v>
      </c>
      <c r="K2089" t="s">
        <v>3117</v>
      </c>
      <c r="L2089" t="s">
        <v>3112</v>
      </c>
      <c r="M2089" t="s">
        <v>4259</v>
      </c>
    </row>
    <row r="2090" spans="1:13">
      <c r="A2090" t="s">
        <v>6371</v>
      </c>
      <c r="B2090" t="str">
        <f t="shared" si="64"/>
        <v>min03-P69</v>
      </c>
      <c r="C2090" t="str">
        <f t="shared" si="65"/>
        <v>min03-P69-R7_CONSORCIO INTENDENCIA WARDERHA</v>
      </c>
      <c r="D2090" s="27" t="s">
        <v>3683</v>
      </c>
      <c r="E2090" t="s">
        <v>4187</v>
      </c>
      <c r="F2090" t="s">
        <v>190</v>
      </c>
      <c r="G2090" s="58">
        <v>101013.75</v>
      </c>
      <c r="H2090" s="114">
        <v>1</v>
      </c>
      <c r="I2090">
        <v>3001</v>
      </c>
      <c r="J2090">
        <v>10000</v>
      </c>
      <c r="K2090" t="s">
        <v>3117</v>
      </c>
      <c r="L2090" t="s">
        <v>3112</v>
      </c>
      <c r="M2090" t="s">
        <v>4259</v>
      </c>
    </row>
    <row r="2091" spans="1:13">
      <c r="A2091" t="s">
        <v>6372</v>
      </c>
      <c r="B2091" t="str">
        <f t="shared" si="64"/>
        <v>min03-P69</v>
      </c>
      <c r="C2091" t="str">
        <f t="shared" si="65"/>
        <v>min03-P69-R7_CONSORCIO INTENDENCIA WARDERHA</v>
      </c>
      <c r="D2091" s="27" t="s">
        <v>3683</v>
      </c>
      <c r="E2091" t="s">
        <v>4187</v>
      </c>
      <c r="F2091" t="s">
        <v>190</v>
      </c>
      <c r="G2091" s="58">
        <v>96973.2</v>
      </c>
      <c r="H2091" s="114">
        <v>1</v>
      </c>
      <c r="I2091">
        <v>10001</v>
      </c>
      <c r="J2091">
        <v>999999</v>
      </c>
      <c r="K2091" t="s">
        <v>3117</v>
      </c>
      <c r="L2091" t="s">
        <v>3112</v>
      </c>
      <c r="M2091" t="s">
        <v>4259</v>
      </c>
    </row>
    <row r="2092" spans="1:13">
      <c r="A2092" t="s">
        <v>6373</v>
      </c>
      <c r="B2092" t="str">
        <f t="shared" si="64"/>
        <v>min03-P69</v>
      </c>
      <c r="C2092" t="str">
        <f t="shared" si="65"/>
        <v>min03-P69-R7_BOSTONIA SAS</v>
      </c>
      <c r="D2092" s="27" t="s">
        <v>3683</v>
      </c>
      <c r="E2092" t="s">
        <v>3093</v>
      </c>
      <c r="F2092" t="s">
        <v>190</v>
      </c>
      <c r="G2092" s="58">
        <v>60608.25</v>
      </c>
      <c r="H2092" s="114">
        <v>1</v>
      </c>
      <c r="I2092">
        <v>1</v>
      </c>
      <c r="J2092">
        <v>3000</v>
      </c>
      <c r="K2092" t="s">
        <v>3117</v>
      </c>
      <c r="L2092" t="s">
        <v>3112</v>
      </c>
      <c r="M2092" t="s">
        <v>4259</v>
      </c>
    </row>
    <row r="2093" spans="1:13">
      <c r="A2093" t="s">
        <v>6374</v>
      </c>
      <c r="B2093" t="str">
        <f t="shared" si="64"/>
        <v>min03-P69</v>
      </c>
      <c r="C2093" t="str">
        <f t="shared" si="65"/>
        <v>min03-P69-R7_BOSTONIA SAS</v>
      </c>
      <c r="D2093" s="27" t="s">
        <v>3683</v>
      </c>
      <c r="E2093" t="s">
        <v>3093</v>
      </c>
      <c r="F2093" t="s">
        <v>190</v>
      </c>
      <c r="G2093" s="58">
        <v>58790.002500000002</v>
      </c>
      <c r="H2093" s="114">
        <v>1</v>
      </c>
      <c r="I2093">
        <v>3001</v>
      </c>
      <c r="J2093">
        <v>10000</v>
      </c>
      <c r="K2093" t="s">
        <v>3117</v>
      </c>
      <c r="L2093" t="s">
        <v>3112</v>
      </c>
      <c r="M2093" t="s">
        <v>4259</v>
      </c>
    </row>
    <row r="2094" spans="1:13">
      <c r="A2094" t="s">
        <v>6375</v>
      </c>
      <c r="B2094" t="str">
        <f t="shared" si="64"/>
        <v>min03-P69</v>
      </c>
      <c r="C2094" t="str">
        <f t="shared" si="65"/>
        <v>min03-P69-R7_BOSTONIA SAS</v>
      </c>
      <c r="D2094" s="27" t="s">
        <v>3683</v>
      </c>
      <c r="E2094" t="s">
        <v>3093</v>
      </c>
      <c r="F2094" t="s">
        <v>190</v>
      </c>
      <c r="G2094" s="58">
        <v>57039.097500000003</v>
      </c>
      <c r="H2094" s="114">
        <v>1</v>
      </c>
      <c r="I2094">
        <v>10001</v>
      </c>
      <c r="J2094">
        <v>999999</v>
      </c>
      <c r="K2094" t="s">
        <v>3117</v>
      </c>
      <c r="L2094" t="s">
        <v>3112</v>
      </c>
      <c r="M2094" t="s">
        <v>4259</v>
      </c>
    </row>
    <row r="2095" spans="1:13">
      <c r="A2095" t="s">
        <v>6376</v>
      </c>
      <c r="B2095" t="str">
        <f t="shared" si="64"/>
        <v>min03-P69</v>
      </c>
      <c r="C2095" t="str">
        <f t="shared" si="65"/>
        <v>min03-P69-R7_UT SOLUCIONES ANC</v>
      </c>
      <c r="D2095" s="27" t="s">
        <v>3683</v>
      </c>
      <c r="E2095" t="s">
        <v>3091</v>
      </c>
      <c r="F2095" t="s">
        <v>190</v>
      </c>
      <c r="G2095" s="58">
        <v>78117.3</v>
      </c>
      <c r="H2095" s="114">
        <v>1</v>
      </c>
      <c r="I2095">
        <v>1</v>
      </c>
      <c r="J2095">
        <v>3000</v>
      </c>
      <c r="K2095" t="s">
        <v>3117</v>
      </c>
      <c r="L2095" t="s">
        <v>3112</v>
      </c>
      <c r="M2095" t="s">
        <v>4259</v>
      </c>
    </row>
    <row r="2096" spans="1:13">
      <c r="A2096" t="s">
        <v>6377</v>
      </c>
      <c r="B2096" t="str">
        <f t="shared" si="64"/>
        <v>min03-P69</v>
      </c>
      <c r="C2096" t="str">
        <f t="shared" si="65"/>
        <v>min03-P69-R7_UT SOLUCIONES ANC</v>
      </c>
      <c r="D2096" s="27" t="s">
        <v>3683</v>
      </c>
      <c r="E2096" t="s">
        <v>3091</v>
      </c>
      <c r="F2096" t="s">
        <v>190</v>
      </c>
      <c r="G2096" s="58">
        <v>76770.45</v>
      </c>
      <c r="H2096" s="114">
        <v>1</v>
      </c>
      <c r="I2096">
        <v>3001</v>
      </c>
      <c r="J2096">
        <v>10000</v>
      </c>
      <c r="K2096" t="s">
        <v>3117</v>
      </c>
      <c r="L2096" t="s">
        <v>3112</v>
      </c>
      <c r="M2096" t="s">
        <v>4259</v>
      </c>
    </row>
    <row r="2097" spans="1:13">
      <c r="A2097" t="s">
        <v>6378</v>
      </c>
      <c r="B2097" t="str">
        <f t="shared" si="64"/>
        <v>min03-P69</v>
      </c>
      <c r="C2097" t="str">
        <f t="shared" si="65"/>
        <v>min03-P69-R7_UT SOLUCIONES ANC</v>
      </c>
      <c r="D2097" s="27" t="s">
        <v>3683</v>
      </c>
      <c r="E2097" t="s">
        <v>3091</v>
      </c>
      <c r="F2097" t="s">
        <v>190</v>
      </c>
      <c r="G2097" s="58">
        <v>75423.600000000006</v>
      </c>
      <c r="H2097" s="114">
        <v>1</v>
      </c>
      <c r="I2097">
        <v>10001</v>
      </c>
      <c r="J2097">
        <v>999999</v>
      </c>
      <c r="K2097" t="s">
        <v>3117</v>
      </c>
      <c r="L2097" t="s">
        <v>3112</v>
      </c>
      <c r="M2097" t="s">
        <v>4259</v>
      </c>
    </row>
    <row r="2098" spans="1:13">
      <c r="A2098" t="s">
        <v>6379</v>
      </c>
      <c r="B2098" t="str">
        <f t="shared" si="64"/>
        <v>min03-P69</v>
      </c>
      <c r="C2098" t="str">
        <f t="shared" si="65"/>
        <v>min03-P69-R7_UT ALTEX+</v>
      </c>
      <c r="D2098" s="27" t="s">
        <v>3683</v>
      </c>
      <c r="E2098" t="s">
        <v>3094</v>
      </c>
      <c r="F2098" t="s">
        <v>190</v>
      </c>
      <c r="G2098" s="58">
        <v>87545.25</v>
      </c>
      <c r="H2098" s="114">
        <v>1</v>
      </c>
      <c r="I2098">
        <v>1</v>
      </c>
      <c r="J2098">
        <v>3000</v>
      </c>
      <c r="K2098" t="s">
        <v>3117</v>
      </c>
      <c r="L2098" t="s">
        <v>3112</v>
      </c>
      <c r="M2098" t="s">
        <v>4259</v>
      </c>
    </row>
    <row r="2099" spans="1:13">
      <c r="A2099" t="s">
        <v>6380</v>
      </c>
      <c r="B2099" t="str">
        <f t="shared" si="64"/>
        <v>min03-P69</v>
      </c>
      <c r="C2099" t="str">
        <f t="shared" si="65"/>
        <v>min03-P69-R7_UT ALTEX+</v>
      </c>
      <c r="D2099" s="27" t="s">
        <v>3683</v>
      </c>
      <c r="E2099" t="s">
        <v>3094</v>
      </c>
      <c r="F2099" t="s">
        <v>190</v>
      </c>
      <c r="G2099" s="58">
        <v>84178.125</v>
      </c>
      <c r="H2099" s="114">
        <v>1</v>
      </c>
      <c r="I2099">
        <v>3001</v>
      </c>
      <c r="J2099">
        <v>10000</v>
      </c>
      <c r="K2099" t="s">
        <v>3117</v>
      </c>
      <c r="L2099" t="s">
        <v>3112</v>
      </c>
      <c r="M2099" t="s">
        <v>4259</v>
      </c>
    </row>
    <row r="2100" spans="1:13">
      <c r="A2100" t="s">
        <v>6381</v>
      </c>
      <c r="B2100" t="str">
        <f t="shared" si="64"/>
        <v>min03-P69</v>
      </c>
      <c r="C2100" t="str">
        <f t="shared" si="65"/>
        <v>min03-P69-R7_UT ALTEX+</v>
      </c>
      <c r="D2100" s="27" t="s">
        <v>3683</v>
      </c>
      <c r="E2100" t="s">
        <v>3094</v>
      </c>
      <c r="F2100" t="s">
        <v>190</v>
      </c>
      <c r="G2100" s="58">
        <v>82831.274999999994</v>
      </c>
      <c r="H2100" s="114">
        <v>1</v>
      </c>
      <c r="I2100">
        <v>10001</v>
      </c>
      <c r="J2100">
        <v>999999</v>
      </c>
      <c r="K2100" t="s">
        <v>3117</v>
      </c>
      <c r="L2100" t="s">
        <v>3112</v>
      </c>
      <c r="M2100" t="s">
        <v>4259</v>
      </c>
    </row>
    <row r="2101" spans="1:13">
      <c r="A2101" t="s">
        <v>6382</v>
      </c>
      <c r="B2101" t="str">
        <f t="shared" si="64"/>
        <v>min03-P69</v>
      </c>
      <c r="C2101" t="str">
        <f t="shared" si="65"/>
        <v>min03-P69-R7_MILITARY INDUSTRIES SAS</v>
      </c>
      <c r="D2101" s="27" t="s">
        <v>3683</v>
      </c>
      <c r="E2101" t="s">
        <v>1852</v>
      </c>
      <c r="F2101" t="s">
        <v>190</v>
      </c>
      <c r="G2101" s="58">
        <v>59261.4</v>
      </c>
      <c r="H2101" s="114">
        <v>1</v>
      </c>
      <c r="I2101">
        <v>1</v>
      </c>
      <c r="J2101">
        <v>3000</v>
      </c>
      <c r="K2101" t="s">
        <v>3117</v>
      </c>
      <c r="L2101" t="s">
        <v>3112</v>
      </c>
      <c r="M2101" t="s">
        <v>4259</v>
      </c>
    </row>
    <row r="2102" spans="1:13">
      <c r="A2102" t="s">
        <v>6383</v>
      </c>
      <c r="B2102" t="str">
        <f t="shared" si="64"/>
        <v>min03-P69</v>
      </c>
      <c r="C2102" t="str">
        <f t="shared" si="65"/>
        <v>min03-P69-R7_MILITARY INDUSTRIES SAS</v>
      </c>
      <c r="D2102" s="27" t="s">
        <v>3683</v>
      </c>
      <c r="E2102" t="s">
        <v>1852</v>
      </c>
      <c r="F2102" t="s">
        <v>190</v>
      </c>
      <c r="G2102" s="58">
        <v>57914.55</v>
      </c>
      <c r="H2102" s="114">
        <v>1</v>
      </c>
      <c r="I2102">
        <v>3001</v>
      </c>
      <c r="J2102">
        <v>10000</v>
      </c>
      <c r="K2102" t="s">
        <v>3117</v>
      </c>
      <c r="L2102" t="s">
        <v>3112</v>
      </c>
      <c r="M2102" t="s">
        <v>4259</v>
      </c>
    </row>
    <row r="2103" spans="1:13">
      <c r="A2103" t="s">
        <v>6384</v>
      </c>
      <c r="B2103" t="str">
        <f t="shared" si="64"/>
        <v>min03-P69</v>
      </c>
      <c r="C2103" t="str">
        <f t="shared" si="65"/>
        <v>min03-P69-R7_MILITARY INDUSTRIES SAS</v>
      </c>
      <c r="D2103" s="27" t="s">
        <v>3683</v>
      </c>
      <c r="E2103" t="s">
        <v>1852</v>
      </c>
      <c r="F2103" t="s">
        <v>190</v>
      </c>
      <c r="G2103" s="58">
        <v>56567.7</v>
      </c>
      <c r="H2103" s="114">
        <v>1</v>
      </c>
      <c r="I2103">
        <v>10001</v>
      </c>
      <c r="J2103">
        <v>999999</v>
      </c>
      <c r="K2103" t="s">
        <v>3117</v>
      </c>
      <c r="L2103" t="s">
        <v>3112</v>
      </c>
      <c r="M2103" t="s">
        <v>4259</v>
      </c>
    </row>
    <row r="2104" spans="1:13">
      <c r="A2104" t="s">
        <v>6385</v>
      </c>
      <c r="B2104" t="str">
        <f t="shared" si="64"/>
        <v>min03-P69</v>
      </c>
      <c r="C2104" t="str">
        <f t="shared" si="65"/>
        <v>min03-P69-R7_INVERSIONES SARHEM DE COLOMBIA S.A.S.</v>
      </c>
      <c r="D2104" s="27" t="s">
        <v>3683</v>
      </c>
      <c r="E2104" t="s">
        <v>4168</v>
      </c>
      <c r="F2104" t="s">
        <v>190</v>
      </c>
      <c r="G2104" s="58">
        <v>123910.2</v>
      </c>
      <c r="H2104" s="114">
        <v>1</v>
      </c>
      <c r="I2104">
        <v>1</v>
      </c>
      <c r="J2104">
        <v>3000</v>
      </c>
      <c r="K2104" t="s">
        <v>3117</v>
      </c>
      <c r="L2104" t="s">
        <v>3112</v>
      </c>
      <c r="M2104" t="s">
        <v>4259</v>
      </c>
    </row>
    <row r="2105" spans="1:13">
      <c r="A2105" t="s">
        <v>6386</v>
      </c>
      <c r="B2105" t="str">
        <f t="shared" si="64"/>
        <v>min03-P69</v>
      </c>
      <c r="C2105" t="str">
        <f t="shared" si="65"/>
        <v>min03-P69-R7_INVERSIONES SARHEM DE COLOMBIA S.A.S.</v>
      </c>
      <c r="D2105" s="27" t="s">
        <v>3683</v>
      </c>
      <c r="E2105" t="s">
        <v>4168</v>
      </c>
      <c r="F2105" t="s">
        <v>190</v>
      </c>
      <c r="G2105" s="58">
        <v>121216.5</v>
      </c>
      <c r="H2105" s="114">
        <v>1</v>
      </c>
      <c r="I2105">
        <v>3001</v>
      </c>
      <c r="J2105">
        <v>10000</v>
      </c>
      <c r="K2105" t="s">
        <v>3117</v>
      </c>
      <c r="L2105" t="s">
        <v>3112</v>
      </c>
      <c r="M2105" t="s">
        <v>4259</v>
      </c>
    </row>
    <row r="2106" spans="1:13">
      <c r="A2106" t="s">
        <v>6387</v>
      </c>
      <c r="B2106" t="str">
        <f t="shared" si="64"/>
        <v>min03-P69</v>
      </c>
      <c r="C2106" t="str">
        <f t="shared" si="65"/>
        <v>min03-P69-R7_INVERSIONES SARHEM DE COLOMBIA S.A.S.</v>
      </c>
      <c r="D2106" s="27" t="s">
        <v>3683</v>
      </c>
      <c r="E2106" t="s">
        <v>4168</v>
      </c>
      <c r="F2106" t="s">
        <v>190</v>
      </c>
      <c r="G2106" s="58">
        <v>115829.1</v>
      </c>
      <c r="H2106" s="114">
        <v>1</v>
      </c>
      <c r="I2106">
        <v>10001</v>
      </c>
      <c r="J2106">
        <v>999999</v>
      </c>
      <c r="K2106" t="s">
        <v>3117</v>
      </c>
      <c r="L2106" t="s">
        <v>3112</v>
      </c>
      <c r="M2106" t="s">
        <v>4259</v>
      </c>
    </row>
    <row r="2107" spans="1:13">
      <c r="A2107" t="s">
        <v>6388</v>
      </c>
      <c r="B2107" t="str">
        <f t="shared" si="64"/>
        <v>min03-P32</v>
      </c>
      <c r="C2107" t="str">
        <f t="shared" si="65"/>
        <v>min03-P32-R1_CONSORCIO C2-2024</v>
      </c>
      <c r="D2107" s="27" t="s">
        <v>3684</v>
      </c>
      <c r="E2107" t="s">
        <v>4173</v>
      </c>
      <c r="F2107" t="s">
        <v>190</v>
      </c>
      <c r="G2107" s="58">
        <v>140072.4</v>
      </c>
      <c r="H2107" s="114">
        <v>1</v>
      </c>
      <c r="I2107">
        <v>1</v>
      </c>
      <c r="J2107">
        <v>5000</v>
      </c>
      <c r="K2107" t="s">
        <v>3117</v>
      </c>
      <c r="L2107" t="s">
        <v>3108</v>
      </c>
      <c r="M2107" t="s">
        <v>4260</v>
      </c>
    </row>
    <row r="2108" spans="1:13">
      <c r="A2108" t="s">
        <v>6389</v>
      </c>
      <c r="B2108" t="str">
        <f t="shared" si="64"/>
        <v>min03-P32</v>
      </c>
      <c r="C2108" t="str">
        <f t="shared" si="65"/>
        <v>min03-P32-R1_CONSORCIO C2-2024</v>
      </c>
      <c r="D2108" s="27" t="s">
        <v>3684</v>
      </c>
      <c r="E2108" t="s">
        <v>4173</v>
      </c>
      <c r="F2108" t="s">
        <v>190</v>
      </c>
      <c r="G2108" s="58">
        <v>139398.97500000001</v>
      </c>
      <c r="H2108" s="114">
        <v>1</v>
      </c>
      <c r="I2108">
        <v>5001</v>
      </c>
      <c r="J2108">
        <v>999999</v>
      </c>
      <c r="K2108" t="s">
        <v>3117</v>
      </c>
      <c r="L2108" t="s">
        <v>3108</v>
      </c>
      <c r="M2108" t="s">
        <v>4260</v>
      </c>
    </row>
    <row r="2109" spans="1:13">
      <c r="A2109" t="s">
        <v>6390</v>
      </c>
      <c r="B2109" t="str">
        <f t="shared" si="64"/>
        <v>min03-P32</v>
      </c>
      <c r="C2109" t="str">
        <f t="shared" si="65"/>
        <v>min03-P32-R1_UT COLTADOTACIÓN</v>
      </c>
      <c r="D2109" s="27" t="s">
        <v>3684</v>
      </c>
      <c r="E2109" t="s">
        <v>4183</v>
      </c>
      <c r="F2109" t="s">
        <v>190</v>
      </c>
      <c r="G2109" s="58">
        <v>316509.75</v>
      </c>
      <c r="H2109" s="114">
        <v>1</v>
      </c>
      <c r="I2109">
        <v>1</v>
      </c>
      <c r="J2109">
        <v>5000</v>
      </c>
      <c r="K2109" t="s">
        <v>3117</v>
      </c>
      <c r="L2109" t="s">
        <v>3108</v>
      </c>
      <c r="M2109" t="s">
        <v>4260</v>
      </c>
    </row>
    <row r="2110" spans="1:13">
      <c r="A2110" t="s">
        <v>6391</v>
      </c>
      <c r="B2110" t="str">
        <f t="shared" si="64"/>
        <v>min03-P32</v>
      </c>
      <c r="C2110" t="str">
        <f t="shared" si="65"/>
        <v>min03-P32-R1_UT COLTADOTACIÓN</v>
      </c>
      <c r="D2110" s="27" t="s">
        <v>3684</v>
      </c>
      <c r="E2110" t="s">
        <v>4183</v>
      </c>
      <c r="F2110" t="s">
        <v>190</v>
      </c>
      <c r="G2110" s="58">
        <v>309775.5</v>
      </c>
      <c r="H2110" s="114">
        <v>1</v>
      </c>
      <c r="I2110">
        <v>5001</v>
      </c>
      <c r="J2110">
        <v>999999</v>
      </c>
      <c r="K2110" t="s">
        <v>3117</v>
      </c>
      <c r="L2110" t="s">
        <v>3108</v>
      </c>
      <c r="M2110" t="s">
        <v>4260</v>
      </c>
    </row>
    <row r="2111" spans="1:13">
      <c r="A2111" t="s">
        <v>6392</v>
      </c>
      <c r="B2111" t="str">
        <f t="shared" si="64"/>
        <v>min03-P32</v>
      </c>
      <c r="C2111" t="str">
        <f t="shared" si="65"/>
        <v>min03-P32-R1_UT MARSAM INTE RAMERICANA</v>
      </c>
      <c r="D2111" s="27" t="s">
        <v>3684</v>
      </c>
      <c r="E2111" t="s">
        <v>4160</v>
      </c>
      <c r="F2111" t="s">
        <v>190</v>
      </c>
      <c r="G2111" s="58">
        <v>350181</v>
      </c>
      <c r="H2111" s="114">
        <v>1</v>
      </c>
      <c r="I2111">
        <v>1</v>
      </c>
      <c r="J2111">
        <v>5000</v>
      </c>
      <c r="K2111" t="s">
        <v>3117</v>
      </c>
      <c r="L2111" t="s">
        <v>3108</v>
      </c>
      <c r="M2111" t="s">
        <v>4260</v>
      </c>
    </row>
    <row r="2112" spans="1:13">
      <c r="A2112" t="s">
        <v>6393</v>
      </c>
      <c r="B2112" t="str">
        <f t="shared" si="64"/>
        <v>min03-P32</v>
      </c>
      <c r="C2112" t="str">
        <f t="shared" si="65"/>
        <v>min03-P32-R1_UT MARSAM INTE RAMERICANA</v>
      </c>
      <c r="D2112" s="27" t="s">
        <v>3684</v>
      </c>
      <c r="E2112" t="s">
        <v>4160</v>
      </c>
      <c r="F2112" t="s">
        <v>190</v>
      </c>
      <c r="G2112" s="58">
        <v>346679.19</v>
      </c>
      <c r="H2112" s="114">
        <v>1</v>
      </c>
      <c r="I2112">
        <v>5001</v>
      </c>
      <c r="J2112">
        <v>999999</v>
      </c>
      <c r="K2112" t="s">
        <v>3117</v>
      </c>
      <c r="L2112" t="s">
        <v>3108</v>
      </c>
      <c r="M2112" t="s">
        <v>4260</v>
      </c>
    </row>
    <row r="2113" spans="1:13">
      <c r="A2113" t="s">
        <v>6394</v>
      </c>
      <c r="B2113" t="str">
        <f t="shared" si="64"/>
        <v>min03-P32</v>
      </c>
      <c r="C2113" t="str">
        <f t="shared" si="65"/>
        <v>min03-P32-R2_UT MARSAM INTE RAMERICANA</v>
      </c>
      <c r="D2113" s="27" t="s">
        <v>3685</v>
      </c>
      <c r="E2113" t="s">
        <v>4160</v>
      </c>
      <c r="F2113" t="s">
        <v>190</v>
      </c>
      <c r="G2113" s="58">
        <v>385199.1</v>
      </c>
      <c r="H2113" s="114">
        <v>1</v>
      </c>
      <c r="I2113">
        <v>1</v>
      </c>
      <c r="J2113">
        <v>5000</v>
      </c>
      <c r="K2113" t="s">
        <v>3117</v>
      </c>
      <c r="L2113" t="s">
        <v>3114</v>
      </c>
      <c r="M2113" t="s">
        <v>4260</v>
      </c>
    </row>
    <row r="2114" spans="1:13">
      <c r="A2114" t="s">
        <v>6395</v>
      </c>
      <c r="B2114" t="str">
        <f t="shared" si="64"/>
        <v>min03-P32</v>
      </c>
      <c r="C2114" t="str">
        <f t="shared" si="65"/>
        <v>min03-P32-R2_UT MARSAM INTE RAMERICANA</v>
      </c>
      <c r="D2114" s="27" t="s">
        <v>3685</v>
      </c>
      <c r="E2114" t="s">
        <v>4160</v>
      </c>
      <c r="F2114" t="s">
        <v>190</v>
      </c>
      <c r="G2114" s="58">
        <v>381347.109</v>
      </c>
      <c r="H2114" s="114">
        <v>1</v>
      </c>
      <c r="I2114">
        <v>5001</v>
      </c>
      <c r="J2114">
        <v>999999</v>
      </c>
      <c r="K2114" t="s">
        <v>3117</v>
      </c>
      <c r="L2114" t="s">
        <v>3114</v>
      </c>
      <c r="M2114" t="s">
        <v>4260</v>
      </c>
    </row>
    <row r="2115" spans="1:13">
      <c r="A2115" t="s">
        <v>6396</v>
      </c>
      <c r="B2115" t="str">
        <f t="shared" ref="B2115:B2178" si="66">+LEFT(D2115,LEN(D2115)-3)</f>
        <v>min03-P32</v>
      </c>
      <c r="C2115" t="str">
        <f t="shared" ref="C2115:C2178" si="67">+D2115&amp;"_"&amp;E2115</f>
        <v>min03-P32-R3_UT MARSAM INTE RAMERICANA</v>
      </c>
      <c r="D2115" s="27" t="s">
        <v>3686</v>
      </c>
      <c r="E2115" t="s">
        <v>4160</v>
      </c>
      <c r="F2115" t="s">
        <v>190</v>
      </c>
      <c r="G2115" s="58">
        <v>350181</v>
      </c>
      <c r="H2115" s="114">
        <v>1</v>
      </c>
      <c r="I2115">
        <v>1</v>
      </c>
      <c r="J2115">
        <v>5000</v>
      </c>
      <c r="K2115" t="s">
        <v>3117</v>
      </c>
      <c r="L2115" t="s">
        <v>3109</v>
      </c>
      <c r="M2115" t="s">
        <v>4260</v>
      </c>
    </row>
    <row r="2116" spans="1:13">
      <c r="A2116" t="s">
        <v>6397</v>
      </c>
      <c r="B2116" t="str">
        <f t="shared" si="66"/>
        <v>min03-P32</v>
      </c>
      <c r="C2116" t="str">
        <f t="shared" si="67"/>
        <v>min03-P32-R3_UT MARSAM INTE RAMERICANA</v>
      </c>
      <c r="D2116" s="27" t="s">
        <v>3686</v>
      </c>
      <c r="E2116" t="s">
        <v>4160</v>
      </c>
      <c r="F2116" t="s">
        <v>190</v>
      </c>
      <c r="G2116" s="58">
        <v>346679.19</v>
      </c>
      <c r="H2116" s="114">
        <v>1</v>
      </c>
      <c r="I2116">
        <v>5001</v>
      </c>
      <c r="J2116">
        <v>999999</v>
      </c>
      <c r="K2116" t="s">
        <v>3117</v>
      </c>
      <c r="L2116" t="s">
        <v>3109</v>
      </c>
      <c r="M2116" t="s">
        <v>4260</v>
      </c>
    </row>
    <row r="2117" spans="1:13">
      <c r="A2117" t="s">
        <v>6398</v>
      </c>
      <c r="B2117" t="str">
        <f t="shared" si="66"/>
        <v>min03-P32</v>
      </c>
      <c r="C2117" t="str">
        <f t="shared" si="67"/>
        <v>min03-P32-R5_UT MARSAM INTE RAMERICANA</v>
      </c>
      <c r="D2117" s="27" t="s">
        <v>3687</v>
      </c>
      <c r="E2117" t="s">
        <v>4160</v>
      </c>
      <c r="F2117" t="s">
        <v>190</v>
      </c>
      <c r="G2117" s="58">
        <v>350181</v>
      </c>
      <c r="H2117" s="114">
        <v>1</v>
      </c>
      <c r="I2117">
        <v>1</v>
      </c>
      <c r="J2117">
        <v>5000</v>
      </c>
      <c r="K2117" t="s">
        <v>3117</v>
      </c>
      <c r="L2117" t="s">
        <v>3110</v>
      </c>
      <c r="M2117" t="s">
        <v>4260</v>
      </c>
    </row>
    <row r="2118" spans="1:13">
      <c r="A2118" t="s">
        <v>6399</v>
      </c>
      <c r="B2118" t="str">
        <f t="shared" si="66"/>
        <v>min03-P32</v>
      </c>
      <c r="C2118" t="str">
        <f t="shared" si="67"/>
        <v>min03-P32-R5_UT MARSAM INTE RAMERICANA</v>
      </c>
      <c r="D2118" s="27" t="s">
        <v>3687</v>
      </c>
      <c r="E2118" t="s">
        <v>4160</v>
      </c>
      <c r="F2118" t="s">
        <v>190</v>
      </c>
      <c r="G2118" s="58">
        <v>346679.19</v>
      </c>
      <c r="H2118" s="114">
        <v>1</v>
      </c>
      <c r="I2118">
        <v>5001</v>
      </c>
      <c r="J2118">
        <v>999999</v>
      </c>
      <c r="K2118" t="s">
        <v>3117</v>
      </c>
      <c r="L2118" t="s">
        <v>3110</v>
      </c>
      <c r="M2118" t="s">
        <v>4260</v>
      </c>
    </row>
    <row r="2119" spans="1:13">
      <c r="A2119" t="s">
        <v>6400</v>
      </c>
      <c r="B2119" t="str">
        <f t="shared" si="66"/>
        <v>min03-P32</v>
      </c>
      <c r="C2119" t="str">
        <f t="shared" si="67"/>
        <v>min03-P32-R6_YUBARTA S.A.S.</v>
      </c>
      <c r="D2119" s="27" t="s">
        <v>3688</v>
      </c>
      <c r="E2119" t="s">
        <v>4162</v>
      </c>
      <c r="F2119" t="s">
        <v>190</v>
      </c>
      <c r="G2119" s="58">
        <v>457929</v>
      </c>
      <c r="H2119" s="114">
        <v>1</v>
      </c>
      <c r="I2119">
        <v>1</v>
      </c>
      <c r="J2119">
        <v>5000</v>
      </c>
      <c r="K2119" t="s">
        <v>3117</v>
      </c>
      <c r="L2119" t="s">
        <v>3111</v>
      </c>
      <c r="M2119" t="s">
        <v>4260</v>
      </c>
    </row>
    <row r="2120" spans="1:13">
      <c r="A2120" t="s">
        <v>6401</v>
      </c>
      <c r="B2120" t="str">
        <f t="shared" si="66"/>
        <v>min03-P32</v>
      </c>
      <c r="C2120" t="str">
        <f t="shared" si="67"/>
        <v>min03-P32-R6_YUBARTA S.A.S.</v>
      </c>
      <c r="D2120" s="27" t="s">
        <v>3688</v>
      </c>
      <c r="E2120" t="s">
        <v>4162</v>
      </c>
      <c r="F2120" t="s">
        <v>190</v>
      </c>
      <c r="G2120" s="58">
        <v>449847.9</v>
      </c>
      <c r="H2120" s="114">
        <v>1</v>
      </c>
      <c r="I2120">
        <v>5001</v>
      </c>
      <c r="J2120">
        <v>999999</v>
      </c>
      <c r="K2120" t="s">
        <v>3117</v>
      </c>
      <c r="L2120" t="s">
        <v>3111</v>
      </c>
      <c r="M2120" t="s">
        <v>4260</v>
      </c>
    </row>
    <row r="2121" spans="1:13">
      <c r="A2121" t="s">
        <v>6402</v>
      </c>
      <c r="B2121" t="str">
        <f t="shared" si="66"/>
        <v>min03-P32</v>
      </c>
      <c r="C2121" t="str">
        <f t="shared" si="67"/>
        <v>min03-P32-R6_UT MARSAM INTE RAMERICANA</v>
      </c>
      <c r="D2121" s="27" t="s">
        <v>3688</v>
      </c>
      <c r="E2121" t="s">
        <v>4160</v>
      </c>
      <c r="F2121" t="s">
        <v>190</v>
      </c>
      <c r="G2121" s="58">
        <v>350181</v>
      </c>
      <c r="H2121" s="114">
        <v>1</v>
      </c>
      <c r="I2121">
        <v>1</v>
      </c>
      <c r="J2121">
        <v>5000</v>
      </c>
      <c r="K2121" t="s">
        <v>3117</v>
      </c>
      <c r="L2121" t="s">
        <v>3111</v>
      </c>
      <c r="M2121" t="s">
        <v>4260</v>
      </c>
    </row>
    <row r="2122" spans="1:13">
      <c r="A2122" t="s">
        <v>6403</v>
      </c>
      <c r="B2122" t="str">
        <f t="shared" si="66"/>
        <v>min03-P32</v>
      </c>
      <c r="C2122" t="str">
        <f t="shared" si="67"/>
        <v>min03-P32-R6_UT MARSAM INTE RAMERICANA</v>
      </c>
      <c r="D2122" s="27" t="s">
        <v>3688</v>
      </c>
      <c r="E2122" t="s">
        <v>4160</v>
      </c>
      <c r="F2122" t="s">
        <v>190</v>
      </c>
      <c r="G2122" s="58">
        <v>346679.19</v>
      </c>
      <c r="H2122" s="114">
        <v>1</v>
      </c>
      <c r="I2122">
        <v>5001</v>
      </c>
      <c r="J2122">
        <v>999999</v>
      </c>
      <c r="K2122" t="s">
        <v>3117</v>
      </c>
      <c r="L2122" t="s">
        <v>3111</v>
      </c>
      <c r="M2122" t="s">
        <v>4260</v>
      </c>
    </row>
    <row r="2123" spans="1:13">
      <c r="A2123" t="s">
        <v>6404</v>
      </c>
      <c r="B2123" t="str">
        <f t="shared" si="66"/>
        <v>min03-P32</v>
      </c>
      <c r="C2123" t="str">
        <f t="shared" si="67"/>
        <v>min03-P32-R7_DISTRIBUCIÓN Y SERVICIO SAS</v>
      </c>
      <c r="D2123" s="27" t="s">
        <v>3689</v>
      </c>
      <c r="E2123" t="s">
        <v>3089</v>
      </c>
      <c r="F2123" t="s">
        <v>190</v>
      </c>
      <c r="G2123" s="58">
        <v>296307</v>
      </c>
      <c r="H2123" s="114">
        <v>1</v>
      </c>
      <c r="I2123">
        <v>1</v>
      </c>
      <c r="J2123">
        <v>5000</v>
      </c>
      <c r="K2123" t="s">
        <v>3117</v>
      </c>
      <c r="L2123" t="s">
        <v>3112</v>
      </c>
      <c r="M2123" t="s">
        <v>4260</v>
      </c>
    </row>
    <row r="2124" spans="1:13">
      <c r="A2124" t="s">
        <v>6405</v>
      </c>
      <c r="B2124" t="str">
        <f t="shared" si="66"/>
        <v>min03-P32</v>
      </c>
      <c r="C2124" t="str">
        <f t="shared" si="67"/>
        <v>min03-P32-R7_DISTRIBUCIÓN Y SERVICIO SAS</v>
      </c>
      <c r="D2124" s="27" t="s">
        <v>3689</v>
      </c>
      <c r="E2124" t="s">
        <v>3089</v>
      </c>
      <c r="F2124" t="s">
        <v>190</v>
      </c>
      <c r="G2124" s="58">
        <v>289572.75</v>
      </c>
      <c r="H2124" s="114">
        <v>1</v>
      </c>
      <c r="I2124">
        <v>5001</v>
      </c>
      <c r="J2124">
        <v>999999</v>
      </c>
      <c r="K2124" t="s">
        <v>3117</v>
      </c>
      <c r="L2124" t="s">
        <v>3112</v>
      </c>
      <c r="M2124" t="s">
        <v>4260</v>
      </c>
    </row>
    <row r="2125" spans="1:13">
      <c r="A2125" t="s">
        <v>6406</v>
      </c>
      <c r="B2125" t="str">
        <f t="shared" si="66"/>
        <v>min03-P32</v>
      </c>
      <c r="C2125" t="str">
        <f t="shared" si="67"/>
        <v>min03-P32-R7_IMDICOL SAS</v>
      </c>
      <c r="D2125" s="27" t="s">
        <v>3689</v>
      </c>
      <c r="E2125" t="s">
        <v>4164</v>
      </c>
      <c r="F2125" t="s">
        <v>190</v>
      </c>
      <c r="G2125" s="58">
        <v>451868.17499999999</v>
      </c>
      <c r="H2125" s="114">
        <v>1</v>
      </c>
      <c r="I2125">
        <v>1</v>
      </c>
      <c r="J2125">
        <v>5000</v>
      </c>
      <c r="K2125" t="s">
        <v>3117</v>
      </c>
      <c r="L2125" t="s">
        <v>3112</v>
      </c>
      <c r="M2125" t="s">
        <v>4260</v>
      </c>
    </row>
    <row r="2126" spans="1:13">
      <c r="A2126" t="s">
        <v>6407</v>
      </c>
      <c r="B2126" t="str">
        <f t="shared" si="66"/>
        <v>min03-P32</v>
      </c>
      <c r="C2126" t="str">
        <f t="shared" si="67"/>
        <v>min03-P32-R7_IMDICOL SAS</v>
      </c>
      <c r="D2126" s="27" t="s">
        <v>3689</v>
      </c>
      <c r="E2126" t="s">
        <v>4164</v>
      </c>
      <c r="F2126" t="s">
        <v>190</v>
      </c>
      <c r="G2126" s="58">
        <v>445090.82580000005</v>
      </c>
      <c r="H2126" s="114">
        <v>1</v>
      </c>
      <c r="I2126">
        <v>5001</v>
      </c>
      <c r="J2126">
        <v>999999</v>
      </c>
      <c r="K2126" t="s">
        <v>3117</v>
      </c>
      <c r="L2126" t="s">
        <v>3112</v>
      </c>
      <c r="M2126" t="s">
        <v>4260</v>
      </c>
    </row>
    <row r="2127" spans="1:13">
      <c r="A2127" t="s">
        <v>6408</v>
      </c>
      <c r="B2127" t="str">
        <f t="shared" si="66"/>
        <v>min03-P32</v>
      </c>
      <c r="C2127" t="str">
        <f t="shared" si="67"/>
        <v>min03-P32-R7_LEONEL RODRIGUEZ RAMOS</v>
      </c>
      <c r="D2127" s="27" t="s">
        <v>3689</v>
      </c>
      <c r="E2127" t="s">
        <v>1851</v>
      </c>
      <c r="F2127" t="s">
        <v>190</v>
      </c>
      <c r="G2127" s="58">
        <v>336712.5</v>
      </c>
      <c r="H2127" s="114">
        <v>1</v>
      </c>
      <c r="I2127">
        <v>1</v>
      </c>
      <c r="J2127">
        <v>5000</v>
      </c>
      <c r="K2127" t="s">
        <v>3117</v>
      </c>
      <c r="L2127" t="s">
        <v>3112</v>
      </c>
      <c r="M2127" t="s">
        <v>4260</v>
      </c>
    </row>
    <row r="2128" spans="1:13">
      <c r="A2128" t="s">
        <v>6409</v>
      </c>
      <c r="B2128" t="str">
        <f t="shared" si="66"/>
        <v>min03-P32</v>
      </c>
      <c r="C2128" t="str">
        <f t="shared" si="67"/>
        <v>min03-P32-R7_LEONEL RODRIGUEZ RAMOS</v>
      </c>
      <c r="D2128" s="27" t="s">
        <v>3689</v>
      </c>
      <c r="E2128" t="s">
        <v>1851</v>
      </c>
      <c r="F2128" t="s">
        <v>190</v>
      </c>
      <c r="G2128" s="58">
        <v>323244</v>
      </c>
      <c r="H2128" s="114">
        <v>1</v>
      </c>
      <c r="I2128">
        <v>5001</v>
      </c>
      <c r="J2128">
        <v>999999</v>
      </c>
      <c r="K2128" t="s">
        <v>3117</v>
      </c>
      <c r="L2128" t="s">
        <v>3112</v>
      </c>
      <c r="M2128" t="s">
        <v>4260</v>
      </c>
    </row>
    <row r="2129" spans="1:13">
      <c r="A2129" t="s">
        <v>6410</v>
      </c>
      <c r="B2129" t="str">
        <f t="shared" si="66"/>
        <v>min03-P32</v>
      </c>
      <c r="C2129" t="str">
        <f t="shared" si="67"/>
        <v>min03-P32-R7_UNION TEMPORAL COINPA</v>
      </c>
      <c r="D2129" s="27" t="s">
        <v>3689</v>
      </c>
      <c r="E2129" t="s">
        <v>3090</v>
      </c>
      <c r="F2129" t="s">
        <v>190</v>
      </c>
      <c r="G2129" s="58">
        <v>309775.5</v>
      </c>
      <c r="H2129" s="114">
        <v>1</v>
      </c>
      <c r="I2129">
        <v>1</v>
      </c>
      <c r="J2129">
        <v>5000</v>
      </c>
      <c r="K2129" t="s">
        <v>3117</v>
      </c>
      <c r="L2129" t="s">
        <v>3112</v>
      </c>
      <c r="M2129" t="s">
        <v>4260</v>
      </c>
    </row>
    <row r="2130" spans="1:13">
      <c r="A2130" t="s">
        <v>6411</v>
      </c>
      <c r="B2130" t="str">
        <f t="shared" si="66"/>
        <v>min03-P32</v>
      </c>
      <c r="C2130" t="str">
        <f t="shared" si="67"/>
        <v>min03-P32-R7_UNION TEMPORAL COINPA</v>
      </c>
      <c r="D2130" s="27" t="s">
        <v>3689</v>
      </c>
      <c r="E2130" t="s">
        <v>3090</v>
      </c>
      <c r="F2130" t="s">
        <v>190</v>
      </c>
      <c r="G2130" s="58">
        <v>303041.25</v>
      </c>
      <c r="H2130" s="114">
        <v>1</v>
      </c>
      <c r="I2130">
        <v>5001</v>
      </c>
      <c r="J2130">
        <v>999999</v>
      </c>
      <c r="K2130" t="s">
        <v>3117</v>
      </c>
      <c r="L2130" t="s">
        <v>3112</v>
      </c>
      <c r="M2130" t="s">
        <v>4260</v>
      </c>
    </row>
    <row r="2131" spans="1:13">
      <c r="A2131" t="s">
        <v>6412</v>
      </c>
      <c r="B2131" t="str">
        <f t="shared" si="66"/>
        <v>min03-P32</v>
      </c>
      <c r="C2131" t="str">
        <f t="shared" si="67"/>
        <v>min03-P32-R7_INDUCON SAS</v>
      </c>
      <c r="D2131" s="27" t="s">
        <v>3689</v>
      </c>
      <c r="E2131" t="s">
        <v>4188</v>
      </c>
      <c r="F2131" t="s">
        <v>190</v>
      </c>
      <c r="G2131" s="58">
        <v>326033.32634999999</v>
      </c>
      <c r="H2131" s="114">
        <v>1</v>
      </c>
      <c r="I2131">
        <v>1</v>
      </c>
      <c r="J2131">
        <v>5000</v>
      </c>
      <c r="K2131" t="s">
        <v>3117</v>
      </c>
      <c r="L2131" t="s">
        <v>3112</v>
      </c>
      <c r="M2131" t="s">
        <v>4260</v>
      </c>
    </row>
    <row r="2132" spans="1:13">
      <c r="A2132" t="s">
        <v>6413</v>
      </c>
      <c r="B2132" t="str">
        <f t="shared" si="66"/>
        <v>min03-P32</v>
      </c>
      <c r="C2132" t="str">
        <f t="shared" si="67"/>
        <v>min03-P32-R7_INDUCON SAS</v>
      </c>
      <c r="D2132" s="27" t="s">
        <v>3689</v>
      </c>
      <c r="E2132" t="s">
        <v>4188</v>
      </c>
      <c r="F2132" t="s">
        <v>190</v>
      </c>
      <c r="G2132" s="58">
        <v>325533.64500000002</v>
      </c>
      <c r="H2132" s="114">
        <v>1</v>
      </c>
      <c r="I2132">
        <v>5001</v>
      </c>
      <c r="J2132">
        <v>999999</v>
      </c>
      <c r="K2132" t="s">
        <v>3117</v>
      </c>
      <c r="L2132" t="s">
        <v>3112</v>
      </c>
      <c r="M2132" t="s">
        <v>4260</v>
      </c>
    </row>
    <row r="2133" spans="1:13">
      <c r="A2133" t="s">
        <v>6414</v>
      </c>
      <c r="B2133" t="str">
        <f t="shared" si="66"/>
        <v>min03-P32</v>
      </c>
      <c r="C2133" t="str">
        <f t="shared" si="67"/>
        <v>min03-P32-R7_BOSTONIA SAS</v>
      </c>
      <c r="D2133" s="27" t="s">
        <v>3689</v>
      </c>
      <c r="E2133" t="s">
        <v>3093</v>
      </c>
      <c r="F2133" t="s">
        <v>190</v>
      </c>
      <c r="G2133" s="58">
        <v>430992</v>
      </c>
      <c r="H2133" s="114">
        <v>1</v>
      </c>
      <c r="I2133">
        <v>1</v>
      </c>
      <c r="J2133">
        <v>5000</v>
      </c>
      <c r="K2133" t="s">
        <v>3117</v>
      </c>
      <c r="L2133" t="s">
        <v>3112</v>
      </c>
      <c r="M2133" t="s">
        <v>4260</v>
      </c>
    </row>
    <row r="2134" spans="1:13">
      <c r="A2134" t="s">
        <v>6415</v>
      </c>
      <c r="B2134" t="str">
        <f t="shared" si="66"/>
        <v>min03-P32</v>
      </c>
      <c r="C2134" t="str">
        <f t="shared" si="67"/>
        <v>min03-P32-R7_BOSTONIA SAS</v>
      </c>
      <c r="D2134" s="27" t="s">
        <v>3689</v>
      </c>
      <c r="E2134" t="s">
        <v>3093</v>
      </c>
      <c r="F2134" t="s">
        <v>190</v>
      </c>
      <c r="G2134" s="58">
        <v>418062.24</v>
      </c>
      <c r="H2134" s="114">
        <v>1</v>
      </c>
      <c r="I2134">
        <v>5001</v>
      </c>
      <c r="J2134">
        <v>999999</v>
      </c>
      <c r="K2134" t="s">
        <v>3117</v>
      </c>
      <c r="L2134" t="s">
        <v>3112</v>
      </c>
      <c r="M2134" t="s">
        <v>4260</v>
      </c>
    </row>
    <row r="2135" spans="1:13">
      <c r="A2135" t="s">
        <v>6416</v>
      </c>
      <c r="B2135" t="str">
        <f t="shared" si="66"/>
        <v>min03-P32</v>
      </c>
      <c r="C2135" t="str">
        <f t="shared" si="67"/>
        <v>min03-P32-R7_UT SOLUCIONES ANC</v>
      </c>
      <c r="D2135" s="27" t="s">
        <v>3689</v>
      </c>
      <c r="E2135" t="s">
        <v>3091</v>
      </c>
      <c r="F2135" t="s">
        <v>190</v>
      </c>
      <c r="G2135" s="58">
        <v>296307</v>
      </c>
      <c r="H2135" s="114">
        <v>1</v>
      </c>
      <c r="I2135">
        <v>1</v>
      </c>
      <c r="J2135">
        <v>5000</v>
      </c>
      <c r="K2135" t="s">
        <v>3117</v>
      </c>
      <c r="L2135" t="s">
        <v>3112</v>
      </c>
      <c r="M2135" t="s">
        <v>4260</v>
      </c>
    </row>
    <row r="2136" spans="1:13">
      <c r="A2136" t="s">
        <v>6417</v>
      </c>
      <c r="B2136" t="str">
        <f t="shared" si="66"/>
        <v>min03-P32</v>
      </c>
      <c r="C2136" t="str">
        <f t="shared" si="67"/>
        <v>min03-P32-R7_UT SOLUCIONES ANC</v>
      </c>
      <c r="D2136" s="27" t="s">
        <v>3689</v>
      </c>
      <c r="E2136" t="s">
        <v>3091</v>
      </c>
      <c r="F2136" t="s">
        <v>190</v>
      </c>
      <c r="G2136" s="58">
        <v>294960.15000000002</v>
      </c>
      <c r="H2136" s="114">
        <v>1</v>
      </c>
      <c r="I2136">
        <v>5001</v>
      </c>
      <c r="J2136">
        <v>999999</v>
      </c>
      <c r="K2136" t="s">
        <v>3117</v>
      </c>
      <c r="L2136" t="s">
        <v>3112</v>
      </c>
      <c r="M2136" t="s">
        <v>4260</v>
      </c>
    </row>
    <row r="2137" spans="1:13">
      <c r="A2137" t="s">
        <v>6418</v>
      </c>
      <c r="B2137" t="str">
        <f t="shared" si="66"/>
        <v>min03-P32</v>
      </c>
      <c r="C2137" t="str">
        <f t="shared" si="67"/>
        <v>min03-P32-R7_UT ALTEX+</v>
      </c>
      <c r="D2137" s="27" t="s">
        <v>3689</v>
      </c>
      <c r="E2137" t="s">
        <v>3094</v>
      </c>
      <c r="F2137" t="s">
        <v>190</v>
      </c>
      <c r="G2137" s="58">
        <v>370383.75</v>
      </c>
      <c r="H2137" s="114">
        <v>1</v>
      </c>
      <c r="I2137">
        <v>1</v>
      </c>
      <c r="J2137">
        <v>5000</v>
      </c>
      <c r="K2137" t="s">
        <v>3117</v>
      </c>
      <c r="L2137" t="s">
        <v>3112</v>
      </c>
      <c r="M2137" t="s">
        <v>4260</v>
      </c>
    </row>
    <row r="2138" spans="1:13">
      <c r="A2138" t="s">
        <v>6419</v>
      </c>
      <c r="B2138" t="str">
        <f t="shared" si="66"/>
        <v>min03-P32</v>
      </c>
      <c r="C2138" t="str">
        <f t="shared" si="67"/>
        <v>min03-P32-R7_UT ALTEX+</v>
      </c>
      <c r="D2138" s="27" t="s">
        <v>3689</v>
      </c>
      <c r="E2138" t="s">
        <v>3094</v>
      </c>
      <c r="F2138" t="s">
        <v>190</v>
      </c>
      <c r="G2138" s="58">
        <v>363649.5</v>
      </c>
      <c r="H2138" s="114">
        <v>1</v>
      </c>
      <c r="I2138">
        <v>5001</v>
      </c>
      <c r="J2138">
        <v>999999</v>
      </c>
      <c r="K2138" t="s">
        <v>3117</v>
      </c>
      <c r="L2138" t="s">
        <v>3112</v>
      </c>
      <c r="M2138" t="s">
        <v>4260</v>
      </c>
    </row>
    <row r="2139" spans="1:13">
      <c r="A2139" t="s">
        <v>6420</v>
      </c>
      <c r="B2139" t="str">
        <f t="shared" si="66"/>
        <v>min03-P32</v>
      </c>
      <c r="C2139" t="str">
        <f t="shared" si="67"/>
        <v>min03-P32-R7_INDUSTRIAS SALGARI S.A.S</v>
      </c>
      <c r="D2139" s="27" t="s">
        <v>3689</v>
      </c>
      <c r="E2139" t="s">
        <v>3098</v>
      </c>
      <c r="F2139" t="s">
        <v>190</v>
      </c>
      <c r="G2139" s="58">
        <v>323917.42499999999</v>
      </c>
      <c r="H2139" s="114">
        <v>1</v>
      </c>
      <c r="I2139">
        <v>1</v>
      </c>
      <c r="J2139">
        <v>5000</v>
      </c>
      <c r="K2139" t="s">
        <v>3117</v>
      </c>
      <c r="L2139" t="s">
        <v>3112</v>
      </c>
      <c r="M2139" t="s">
        <v>4260</v>
      </c>
    </row>
    <row r="2140" spans="1:13">
      <c r="A2140" t="s">
        <v>6421</v>
      </c>
      <c r="B2140" t="str">
        <f t="shared" si="66"/>
        <v>min03-P32</v>
      </c>
      <c r="C2140" t="str">
        <f t="shared" si="67"/>
        <v>min03-P32-R7_INDUSTRIAS SALGARI S.A.S</v>
      </c>
      <c r="D2140" s="27" t="s">
        <v>3689</v>
      </c>
      <c r="E2140" t="s">
        <v>3098</v>
      </c>
      <c r="F2140" t="s">
        <v>190</v>
      </c>
      <c r="G2140" s="58">
        <v>311391.71999999997</v>
      </c>
      <c r="H2140" s="114">
        <v>1</v>
      </c>
      <c r="I2140">
        <v>5001</v>
      </c>
      <c r="J2140">
        <v>999999</v>
      </c>
      <c r="K2140" t="s">
        <v>3117</v>
      </c>
      <c r="L2140" t="s">
        <v>3112</v>
      </c>
      <c r="M2140" t="s">
        <v>4260</v>
      </c>
    </row>
    <row r="2141" spans="1:13">
      <c r="A2141" t="s">
        <v>6422</v>
      </c>
      <c r="B2141" t="str">
        <f t="shared" si="66"/>
        <v>min03-P32</v>
      </c>
      <c r="C2141" t="str">
        <f t="shared" si="67"/>
        <v>min03-P32-R7_INVERSIONES SARHEM DE COLOMBIA S.A.S.</v>
      </c>
      <c r="D2141" s="27" t="s">
        <v>3689</v>
      </c>
      <c r="E2141" t="s">
        <v>4168</v>
      </c>
      <c r="F2141" t="s">
        <v>190</v>
      </c>
      <c r="G2141" s="58">
        <v>414829.8</v>
      </c>
      <c r="H2141" s="114">
        <v>1</v>
      </c>
      <c r="I2141">
        <v>1</v>
      </c>
      <c r="J2141">
        <v>5000</v>
      </c>
      <c r="K2141" t="s">
        <v>3117</v>
      </c>
      <c r="L2141" t="s">
        <v>3112</v>
      </c>
      <c r="M2141" t="s">
        <v>4260</v>
      </c>
    </row>
    <row r="2142" spans="1:13">
      <c r="A2142" t="s">
        <v>6423</v>
      </c>
      <c r="B2142" t="str">
        <f t="shared" si="66"/>
        <v>min03-P32</v>
      </c>
      <c r="C2142" t="str">
        <f t="shared" si="67"/>
        <v>min03-P32-R7_INVERSIONES SARHEM DE COLOMBIA S.A.S.</v>
      </c>
      <c r="D2142" s="27" t="s">
        <v>3689</v>
      </c>
      <c r="E2142" t="s">
        <v>4168</v>
      </c>
      <c r="F2142" t="s">
        <v>190</v>
      </c>
      <c r="G2142" s="58">
        <v>412136.1</v>
      </c>
      <c r="H2142" s="114">
        <v>1</v>
      </c>
      <c r="I2142">
        <v>5001</v>
      </c>
      <c r="J2142">
        <v>999999</v>
      </c>
      <c r="K2142" t="s">
        <v>3117</v>
      </c>
      <c r="L2142" t="s">
        <v>3112</v>
      </c>
      <c r="M2142" t="s">
        <v>4260</v>
      </c>
    </row>
    <row r="2143" spans="1:13">
      <c r="A2143" t="s">
        <v>6424</v>
      </c>
      <c r="B2143" t="str">
        <f t="shared" si="66"/>
        <v>min03-P32</v>
      </c>
      <c r="C2143" t="str">
        <f t="shared" si="67"/>
        <v>min03-P32-R7_CONSORCIO ACUERDO MARCO MTH – II</v>
      </c>
      <c r="D2143" s="27" t="s">
        <v>3689</v>
      </c>
      <c r="E2143" t="s">
        <v>4197</v>
      </c>
      <c r="F2143" t="s">
        <v>190</v>
      </c>
      <c r="G2143" s="58">
        <v>309775.5</v>
      </c>
      <c r="H2143" s="114">
        <v>1</v>
      </c>
      <c r="I2143">
        <v>1</v>
      </c>
      <c r="J2143">
        <v>5000</v>
      </c>
      <c r="K2143" t="s">
        <v>3117</v>
      </c>
      <c r="L2143" t="s">
        <v>3112</v>
      </c>
      <c r="M2143" t="s">
        <v>4260</v>
      </c>
    </row>
    <row r="2144" spans="1:13">
      <c r="A2144" t="s">
        <v>6425</v>
      </c>
      <c r="B2144" t="str">
        <f t="shared" si="66"/>
        <v>min03-P32</v>
      </c>
      <c r="C2144" t="str">
        <f t="shared" si="67"/>
        <v>min03-P32-R7_CONSORCIO ACUERDO MARCO MTH – II</v>
      </c>
      <c r="D2144" s="27" t="s">
        <v>3689</v>
      </c>
      <c r="E2144" t="s">
        <v>4197</v>
      </c>
      <c r="F2144" t="s">
        <v>190</v>
      </c>
      <c r="G2144" s="58">
        <v>303041.25</v>
      </c>
      <c r="H2144" s="114">
        <v>1</v>
      </c>
      <c r="I2144">
        <v>5001</v>
      </c>
      <c r="J2144">
        <v>999999</v>
      </c>
      <c r="K2144" t="s">
        <v>3117</v>
      </c>
      <c r="L2144" t="s">
        <v>3112</v>
      </c>
      <c r="M2144" t="s">
        <v>4260</v>
      </c>
    </row>
    <row r="2145" spans="1:13">
      <c r="A2145" t="s">
        <v>6426</v>
      </c>
      <c r="B2145" t="str">
        <f t="shared" si="66"/>
        <v>min03-P31</v>
      </c>
      <c r="C2145" t="str">
        <f t="shared" si="67"/>
        <v>min03-P31-R1_CONSORCIO C2-2024</v>
      </c>
      <c r="D2145" s="27" t="s">
        <v>3690</v>
      </c>
      <c r="E2145" t="s">
        <v>4173</v>
      </c>
      <c r="F2145" t="s">
        <v>190</v>
      </c>
      <c r="G2145" s="58">
        <v>119869.65</v>
      </c>
      <c r="H2145" s="114">
        <v>1</v>
      </c>
      <c r="I2145">
        <v>1</v>
      </c>
      <c r="J2145">
        <v>5000</v>
      </c>
      <c r="K2145" t="s">
        <v>3117</v>
      </c>
      <c r="L2145" t="s">
        <v>3108</v>
      </c>
      <c r="M2145" t="s">
        <v>4261</v>
      </c>
    </row>
    <row r="2146" spans="1:13">
      <c r="A2146" t="s">
        <v>6427</v>
      </c>
      <c r="B2146" t="str">
        <f t="shared" si="66"/>
        <v>min03-P31</v>
      </c>
      <c r="C2146" t="str">
        <f t="shared" si="67"/>
        <v>min03-P31-R1_CONSORCIO C2-2024</v>
      </c>
      <c r="D2146" s="27" t="s">
        <v>3690</v>
      </c>
      <c r="E2146" t="s">
        <v>4173</v>
      </c>
      <c r="F2146" t="s">
        <v>190</v>
      </c>
      <c r="G2146" s="58">
        <v>119196.22500000001</v>
      </c>
      <c r="H2146" s="114">
        <v>1</v>
      </c>
      <c r="I2146">
        <v>5001</v>
      </c>
      <c r="J2146">
        <v>999999</v>
      </c>
      <c r="K2146" t="s">
        <v>3117</v>
      </c>
      <c r="L2146" t="s">
        <v>3108</v>
      </c>
      <c r="M2146" t="s">
        <v>4261</v>
      </c>
    </row>
    <row r="2147" spans="1:13">
      <c r="A2147" t="s">
        <v>6428</v>
      </c>
      <c r="B2147" t="str">
        <f t="shared" si="66"/>
        <v>min03-P31</v>
      </c>
      <c r="C2147" t="str">
        <f t="shared" si="67"/>
        <v>min03-P31-R1_UT MARSAM INTE RAMERICANA</v>
      </c>
      <c r="D2147" s="27" t="s">
        <v>3690</v>
      </c>
      <c r="E2147" t="s">
        <v>4160</v>
      </c>
      <c r="F2147" t="s">
        <v>190</v>
      </c>
      <c r="G2147" s="58">
        <v>296307</v>
      </c>
      <c r="H2147" s="114">
        <v>1</v>
      </c>
      <c r="I2147">
        <v>1</v>
      </c>
      <c r="J2147">
        <v>5000</v>
      </c>
      <c r="K2147" t="s">
        <v>3117</v>
      </c>
      <c r="L2147" t="s">
        <v>3108</v>
      </c>
      <c r="M2147" t="s">
        <v>4261</v>
      </c>
    </row>
    <row r="2148" spans="1:13">
      <c r="A2148" t="s">
        <v>6429</v>
      </c>
      <c r="B2148" t="str">
        <f t="shared" si="66"/>
        <v>min03-P31</v>
      </c>
      <c r="C2148" t="str">
        <f t="shared" si="67"/>
        <v>min03-P31-R1_UT MARSAM INTE RAMERICANA</v>
      </c>
      <c r="D2148" s="27" t="s">
        <v>3690</v>
      </c>
      <c r="E2148" t="s">
        <v>4160</v>
      </c>
      <c r="F2148" t="s">
        <v>190</v>
      </c>
      <c r="G2148" s="58">
        <v>293343.93</v>
      </c>
      <c r="H2148" s="114">
        <v>1</v>
      </c>
      <c r="I2148">
        <v>5001</v>
      </c>
      <c r="J2148">
        <v>999999</v>
      </c>
      <c r="K2148" t="s">
        <v>3117</v>
      </c>
      <c r="L2148" t="s">
        <v>3108</v>
      </c>
      <c r="M2148" t="s">
        <v>4261</v>
      </c>
    </row>
    <row r="2149" spans="1:13">
      <c r="A2149" t="s">
        <v>6430</v>
      </c>
      <c r="B2149" t="str">
        <f t="shared" si="66"/>
        <v>min03-P31</v>
      </c>
      <c r="C2149" t="str">
        <f t="shared" si="67"/>
        <v>min03-P31-R2_UT MARSAM INTE RAMERICANA</v>
      </c>
      <c r="D2149" s="27" t="s">
        <v>3691</v>
      </c>
      <c r="E2149" t="s">
        <v>4160</v>
      </c>
      <c r="F2149" t="s">
        <v>190</v>
      </c>
      <c r="G2149" s="58">
        <v>325937.7</v>
      </c>
      <c r="H2149" s="114">
        <v>1</v>
      </c>
      <c r="I2149">
        <v>1</v>
      </c>
      <c r="J2149">
        <v>5000</v>
      </c>
      <c r="K2149" t="s">
        <v>3117</v>
      </c>
      <c r="L2149" t="s">
        <v>3114</v>
      </c>
      <c r="M2149" t="s">
        <v>4261</v>
      </c>
    </row>
    <row r="2150" spans="1:13">
      <c r="A2150" t="s">
        <v>6431</v>
      </c>
      <c r="B2150" t="str">
        <f t="shared" si="66"/>
        <v>min03-P31</v>
      </c>
      <c r="C2150" t="str">
        <f t="shared" si="67"/>
        <v>min03-P31-R2_UT MARSAM INTE RAMERICANA</v>
      </c>
      <c r="D2150" s="27" t="s">
        <v>3691</v>
      </c>
      <c r="E2150" t="s">
        <v>4160</v>
      </c>
      <c r="F2150" t="s">
        <v>190</v>
      </c>
      <c r="G2150" s="58">
        <v>322678.32299999997</v>
      </c>
      <c r="H2150" s="114">
        <v>1</v>
      </c>
      <c r="I2150">
        <v>5001</v>
      </c>
      <c r="J2150">
        <v>999999</v>
      </c>
      <c r="K2150" t="s">
        <v>3117</v>
      </c>
      <c r="L2150" t="s">
        <v>3114</v>
      </c>
      <c r="M2150" t="s">
        <v>4261</v>
      </c>
    </row>
    <row r="2151" spans="1:13">
      <c r="A2151" t="s">
        <v>6432</v>
      </c>
      <c r="B2151" t="str">
        <f t="shared" si="66"/>
        <v>min03-P31</v>
      </c>
      <c r="C2151" t="str">
        <f t="shared" si="67"/>
        <v>min03-P31-R3_UT MARSAM INTE RAMERICANA</v>
      </c>
      <c r="D2151" s="27" t="s">
        <v>3692</v>
      </c>
      <c r="E2151" t="s">
        <v>4160</v>
      </c>
      <c r="F2151" t="s">
        <v>190</v>
      </c>
      <c r="G2151" s="58">
        <v>296307</v>
      </c>
      <c r="H2151" s="114">
        <v>1</v>
      </c>
      <c r="I2151">
        <v>1</v>
      </c>
      <c r="J2151">
        <v>5000</v>
      </c>
      <c r="K2151" t="s">
        <v>3117</v>
      </c>
      <c r="L2151" t="s">
        <v>3109</v>
      </c>
      <c r="M2151" t="s">
        <v>4261</v>
      </c>
    </row>
    <row r="2152" spans="1:13">
      <c r="A2152" t="s">
        <v>6433</v>
      </c>
      <c r="B2152" t="str">
        <f t="shared" si="66"/>
        <v>min03-P31</v>
      </c>
      <c r="C2152" t="str">
        <f t="shared" si="67"/>
        <v>min03-P31-R3_UT MARSAM INTE RAMERICANA</v>
      </c>
      <c r="D2152" s="27" t="s">
        <v>3692</v>
      </c>
      <c r="E2152" t="s">
        <v>4160</v>
      </c>
      <c r="F2152" t="s">
        <v>190</v>
      </c>
      <c r="G2152" s="58">
        <v>293343.93</v>
      </c>
      <c r="H2152" s="114">
        <v>1</v>
      </c>
      <c r="I2152">
        <v>5001</v>
      </c>
      <c r="J2152">
        <v>999999</v>
      </c>
      <c r="K2152" t="s">
        <v>3117</v>
      </c>
      <c r="L2152" t="s">
        <v>3109</v>
      </c>
      <c r="M2152" t="s">
        <v>4261</v>
      </c>
    </row>
    <row r="2153" spans="1:13">
      <c r="A2153" t="s">
        <v>6434</v>
      </c>
      <c r="B2153" t="str">
        <f t="shared" si="66"/>
        <v>min03-P31</v>
      </c>
      <c r="C2153" t="str">
        <f t="shared" si="67"/>
        <v>min03-P31-R5_UT MARSAM INTE RAMERICANA</v>
      </c>
      <c r="D2153" s="27" t="s">
        <v>3693</v>
      </c>
      <c r="E2153" t="s">
        <v>4160</v>
      </c>
      <c r="F2153" t="s">
        <v>190</v>
      </c>
      <c r="G2153" s="58">
        <v>296307</v>
      </c>
      <c r="H2153" s="114">
        <v>1</v>
      </c>
      <c r="I2153">
        <v>1</v>
      </c>
      <c r="J2153">
        <v>5000</v>
      </c>
      <c r="K2153" t="s">
        <v>3117</v>
      </c>
      <c r="L2153" t="s">
        <v>3110</v>
      </c>
      <c r="M2153" t="s">
        <v>4261</v>
      </c>
    </row>
    <row r="2154" spans="1:13">
      <c r="A2154" t="s">
        <v>6435</v>
      </c>
      <c r="B2154" t="str">
        <f t="shared" si="66"/>
        <v>min03-P31</v>
      </c>
      <c r="C2154" t="str">
        <f t="shared" si="67"/>
        <v>min03-P31-R5_UT MARSAM INTE RAMERICANA</v>
      </c>
      <c r="D2154" s="27" t="s">
        <v>3693</v>
      </c>
      <c r="E2154" t="s">
        <v>4160</v>
      </c>
      <c r="F2154" t="s">
        <v>190</v>
      </c>
      <c r="G2154" s="58">
        <v>293343.93</v>
      </c>
      <c r="H2154" s="114">
        <v>1</v>
      </c>
      <c r="I2154">
        <v>5001</v>
      </c>
      <c r="J2154">
        <v>999999</v>
      </c>
      <c r="K2154" t="s">
        <v>3117</v>
      </c>
      <c r="L2154" t="s">
        <v>3110</v>
      </c>
      <c r="M2154" t="s">
        <v>4261</v>
      </c>
    </row>
    <row r="2155" spans="1:13">
      <c r="A2155" t="s">
        <v>6436</v>
      </c>
      <c r="B2155" t="str">
        <f t="shared" si="66"/>
        <v>min03-P31</v>
      </c>
      <c r="C2155" t="str">
        <f t="shared" si="67"/>
        <v>min03-P31-R6_CONSORCIO C2-2024</v>
      </c>
      <c r="D2155" s="27" t="s">
        <v>3694</v>
      </c>
      <c r="E2155" t="s">
        <v>4173</v>
      </c>
      <c r="F2155" t="s">
        <v>190</v>
      </c>
      <c r="G2155" s="58">
        <v>119869.65</v>
      </c>
      <c r="H2155" s="114">
        <v>1</v>
      </c>
      <c r="I2155">
        <v>1</v>
      </c>
      <c r="J2155">
        <v>5000</v>
      </c>
      <c r="K2155" t="s">
        <v>3117</v>
      </c>
      <c r="L2155" t="s">
        <v>3111</v>
      </c>
      <c r="M2155" t="s">
        <v>4261</v>
      </c>
    </row>
    <row r="2156" spans="1:13">
      <c r="A2156" t="s">
        <v>6437</v>
      </c>
      <c r="B2156" t="str">
        <f t="shared" si="66"/>
        <v>min03-P31</v>
      </c>
      <c r="C2156" t="str">
        <f t="shared" si="67"/>
        <v>min03-P31-R6_CONSORCIO C2-2024</v>
      </c>
      <c r="D2156" s="27" t="s">
        <v>3694</v>
      </c>
      <c r="E2156" t="s">
        <v>4173</v>
      </c>
      <c r="F2156" t="s">
        <v>190</v>
      </c>
      <c r="G2156" s="58">
        <v>119196.22500000001</v>
      </c>
      <c r="H2156" s="114">
        <v>1</v>
      </c>
      <c r="I2156">
        <v>5001</v>
      </c>
      <c r="J2156">
        <v>999999</v>
      </c>
      <c r="K2156" t="s">
        <v>3117</v>
      </c>
      <c r="L2156" t="s">
        <v>3111</v>
      </c>
      <c r="M2156" t="s">
        <v>4261</v>
      </c>
    </row>
    <row r="2157" spans="1:13">
      <c r="A2157" t="s">
        <v>6438</v>
      </c>
      <c r="B2157" t="str">
        <f t="shared" si="66"/>
        <v>min03-P31</v>
      </c>
      <c r="C2157" t="str">
        <f t="shared" si="67"/>
        <v>min03-P31-R6_MOZT DE COLOMBIA SAS</v>
      </c>
      <c r="D2157" s="27" t="s">
        <v>3694</v>
      </c>
      <c r="E2157" t="s">
        <v>4161</v>
      </c>
      <c r="F2157" t="s">
        <v>190</v>
      </c>
      <c r="G2157" s="58">
        <v>101013.75</v>
      </c>
      <c r="H2157" s="114">
        <v>1</v>
      </c>
      <c r="I2157">
        <v>1</v>
      </c>
      <c r="J2157">
        <v>5000</v>
      </c>
      <c r="K2157" t="s">
        <v>3117</v>
      </c>
      <c r="L2157" t="s">
        <v>3111</v>
      </c>
      <c r="M2157" t="s">
        <v>4261</v>
      </c>
    </row>
    <row r="2158" spans="1:13">
      <c r="A2158" t="s">
        <v>6439</v>
      </c>
      <c r="B2158" t="str">
        <f t="shared" si="66"/>
        <v>min03-P31</v>
      </c>
      <c r="C2158" t="str">
        <f t="shared" si="67"/>
        <v>min03-P31-R6_MOZT DE COLOMBIA SAS</v>
      </c>
      <c r="D2158" s="27" t="s">
        <v>3694</v>
      </c>
      <c r="E2158" t="s">
        <v>4161</v>
      </c>
      <c r="F2158" t="s">
        <v>190</v>
      </c>
      <c r="G2158" s="58">
        <v>101013.75</v>
      </c>
      <c r="H2158" s="114">
        <v>1</v>
      </c>
      <c r="I2158">
        <v>5001</v>
      </c>
      <c r="J2158">
        <v>999999</v>
      </c>
      <c r="K2158" t="s">
        <v>3117</v>
      </c>
      <c r="L2158" t="s">
        <v>3111</v>
      </c>
      <c r="M2158" t="s">
        <v>4261</v>
      </c>
    </row>
    <row r="2159" spans="1:13">
      <c r="A2159" t="s">
        <v>6440</v>
      </c>
      <c r="B2159" t="str">
        <f t="shared" si="66"/>
        <v>min03-P31</v>
      </c>
      <c r="C2159" t="str">
        <f t="shared" si="67"/>
        <v>min03-P31-R6_YUBARTA S.A.S.</v>
      </c>
      <c r="D2159" s="27" t="s">
        <v>3694</v>
      </c>
      <c r="E2159" t="s">
        <v>4162</v>
      </c>
      <c r="F2159" t="s">
        <v>190</v>
      </c>
      <c r="G2159" s="58">
        <v>430992</v>
      </c>
      <c r="H2159" s="114">
        <v>1</v>
      </c>
      <c r="I2159">
        <v>1</v>
      </c>
      <c r="J2159">
        <v>5000</v>
      </c>
      <c r="K2159" t="s">
        <v>3117</v>
      </c>
      <c r="L2159" t="s">
        <v>3111</v>
      </c>
      <c r="M2159" t="s">
        <v>4261</v>
      </c>
    </row>
    <row r="2160" spans="1:13">
      <c r="A2160" t="s">
        <v>6441</v>
      </c>
      <c r="B2160" t="str">
        <f t="shared" si="66"/>
        <v>min03-P31</v>
      </c>
      <c r="C2160" t="str">
        <f t="shared" si="67"/>
        <v>min03-P31-R6_YUBARTA S.A.S.</v>
      </c>
      <c r="D2160" s="27" t="s">
        <v>3694</v>
      </c>
      <c r="E2160" t="s">
        <v>4162</v>
      </c>
      <c r="F2160" t="s">
        <v>190</v>
      </c>
      <c r="G2160" s="58">
        <v>422910.9</v>
      </c>
      <c r="H2160" s="114">
        <v>1</v>
      </c>
      <c r="I2160">
        <v>5001</v>
      </c>
      <c r="J2160">
        <v>999999</v>
      </c>
      <c r="K2160" t="s">
        <v>3117</v>
      </c>
      <c r="L2160" t="s">
        <v>3111</v>
      </c>
      <c r="M2160" t="s">
        <v>4261</v>
      </c>
    </row>
    <row r="2161" spans="1:13">
      <c r="A2161" t="s">
        <v>6442</v>
      </c>
      <c r="B2161" t="str">
        <f t="shared" si="66"/>
        <v>min03-P31</v>
      </c>
      <c r="C2161" t="str">
        <f t="shared" si="67"/>
        <v>min03-P31-R6_UT MARSAM INTE RAMERICANA</v>
      </c>
      <c r="D2161" s="27" t="s">
        <v>3694</v>
      </c>
      <c r="E2161" t="s">
        <v>4160</v>
      </c>
      <c r="F2161" t="s">
        <v>190</v>
      </c>
      <c r="G2161" s="58">
        <v>296307</v>
      </c>
      <c r="H2161" s="114">
        <v>1</v>
      </c>
      <c r="I2161">
        <v>1</v>
      </c>
      <c r="J2161">
        <v>5000</v>
      </c>
      <c r="K2161" t="s">
        <v>3117</v>
      </c>
      <c r="L2161" t="s">
        <v>3111</v>
      </c>
      <c r="M2161" t="s">
        <v>4261</v>
      </c>
    </row>
    <row r="2162" spans="1:13">
      <c r="A2162" t="s">
        <v>6443</v>
      </c>
      <c r="B2162" t="str">
        <f t="shared" si="66"/>
        <v>min03-P31</v>
      </c>
      <c r="C2162" t="str">
        <f t="shared" si="67"/>
        <v>min03-P31-R6_UT MARSAM INTE RAMERICANA</v>
      </c>
      <c r="D2162" s="27" t="s">
        <v>3694</v>
      </c>
      <c r="E2162" t="s">
        <v>4160</v>
      </c>
      <c r="F2162" t="s">
        <v>190</v>
      </c>
      <c r="G2162" s="58">
        <v>293343.93</v>
      </c>
      <c r="H2162" s="114">
        <v>1</v>
      </c>
      <c r="I2162">
        <v>5001</v>
      </c>
      <c r="J2162">
        <v>999999</v>
      </c>
      <c r="K2162" t="s">
        <v>3117</v>
      </c>
      <c r="L2162" t="s">
        <v>3111</v>
      </c>
      <c r="M2162" t="s">
        <v>4261</v>
      </c>
    </row>
    <row r="2163" spans="1:13">
      <c r="A2163" t="s">
        <v>6444</v>
      </c>
      <c r="B2163" t="str">
        <f t="shared" si="66"/>
        <v>min03-P31</v>
      </c>
      <c r="C2163" t="str">
        <f t="shared" si="67"/>
        <v>min03-P31-R7_INVERSIONES E IMPORTACIONES SDER AP SAS</v>
      </c>
      <c r="D2163" s="27" t="s">
        <v>3695</v>
      </c>
      <c r="E2163" t="s">
        <v>4177</v>
      </c>
      <c r="F2163" t="s">
        <v>190</v>
      </c>
      <c r="G2163" s="58">
        <v>269370</v>
      </c>
      <c r="H2163" s="114">
        <v>1</v>
      </c>
      <c r="I2163">
        <v>1</v>
      </c>
      <c r="J2163">
        <v>5000</v>
      </c>
      <c r="K2163" t="s">
        <v>3117</v>
      </c>
      <c r="L2163" t="s">
        <v>3112</v>
      </c>
      <c r="M2163" t="s">
        <v>4261</v>
      </c>
    </row>
    <row r="2164" spans="1:13">
      <c r="A2164" t="s">
        <v>6445</v>
      </c>
      <c r="B2164" t="str">
        <f t="shared" si="66"/>
        <v>min03-P31</v>
      </c>
      <c r="C2164" t="str">
        <f t="shared" si="67"/>
        <v>min03-P31-R7_INVERSIONES E IMPORTACIONES SDER AP SAS</v>
      </c>
      <c r="D2164" s="27" t="s">
        <v>3695</v>
      </c>
      <c r="E2164" t="s">
        <v>4177</v>
      </c>
      <c r="F2164" t="s">
        <v>190</v>
      </c>
      <c r="G2164" s="58">
        <v>268023.15000000002</v>
      </c>
      <c r="H2164" s="114">
        <v>1</v>
      </c>
      <c r="I2164">
        <v>5001</v>
      </c>
      <c r="J2164">
        <v>999999</v>
      </c>
      <c r="K2164" t="s">
        <v>3117</v>
      </c>
      <c r="L2164" t="s">
        <v>3112</v>
      </c>
      <c r="M2164" t="s">
        <v>4261</v>
      </c>
    </row>
    <row r="2165" spans="1:13">
      <c r="A2165" t="s">
        <v>6446</v>
      </c>
      <c r="B2165" t="str">
        <f t="shared" si="66"/>
        <v>min03-P31</v>
      </c>
      <c r="C2165" t="str">
        <f t="shared" si="67"/>
        <v>min03-P31-R7_DISTRIBUCIÓN Y SERVICIO SAS</v>
      </c>
      <c r="D2165" s="27" t="s">
        <v>3695</v>
      </c>
      <c r="E2165" t="s">
        <v>3089</v>
      </c>
      <c r="F2165" t="s">
        <v>190</v>
      </c>
      <c r="G2165" s="58">
        <v>282838.5</v>
      </c>
      <c r="H2165" s="114">
        <v>1</v>
      </c>
      <c r="I2165">
        <v>1</v>
      </c>
      <c r="J2165">
        <v>5000</v>
      </c>
      <c r="K2165" t="s">
        <v>3117</v>
      </c>
      <c r="L2165" t="s">
        <v>3112</v>
      </c>
      <c r="M2165" t="s">
        <v>4261</v>
      </c>
    </row>
    <row r="2166" spans="1:13">
      <c r="A2166" t="s">
        <v>6447</v>
      </c>
      <c r="B2166" t="str">
        <f t="shared" si="66"/>
        <v>min03-P31</v>
      </c>
      <c r="C2166" t="str">
        <f t="shared" si="67"/>
        <v>min03-P31-R7_DISTRIBUCIÓN Y SERVICIO SAS</v>
      </c>
      <c r="D2166" s="27" t="s">
        <v>3695</v>
      </c>
      <c r="E2166" t="s">
        <v>3089</v>
      </c>
      <c r="F2166" t="s">
        <v>190</v>
      </c>
      <c r="G2166" s="58">
        <v>276104.25</v>
      </c>
      <c r="H2166" s="114">
        <v>1</v>
      </c>
      <c r="I2166">
        <v>5001</v>
      </c>
      <c r="J2166">
        <v>999999</v>
      </c>
      <c r="K2166" t="s">
        <v>3117</v>
      </c>
      <c r="L2166" t="s">
        <v>3112</v>
      </c>
      <c r="M2166" t="s">
        <v>4261</v>
      </c>
    </row>
    <row r="2167" spans="1:13">
      <c r="A2167" t="s">
        <v>6448</v>
      </c>
      <c r="B2167" t="str">
        <f t="shared" si="66"/>
        <v>min03-P31</v>
      </c>
      <c r="C2167" t="str">
        <f t="shared" si="67"/>
        <v>min03-P31-R7_LEONEL RODRIGUEZ RAMOS</v>
      </c>
      <c r="D2167" s="27" t="s">
        <v>3695</v>
      </c>
      <c r="E2167" t="s">
        <v>1851</v>
      </c>
      <c r="F2167" t="s">
        <v>190</v>
      </c>
      <c r="G2167" s="58">
        <v>336712.5</v>
      </c>
      <c r="H2167" s="114">
        <v>1</v>
      </c>
      <c r="I2167">
        <v>1</v>
      </c>
      <c r="J2167">
        <v>5000</v>
      </c>
      <c r="K2167" t="s">
        <v>3117</v>
      </c>
      <c r="L2167" t="s">
        <v>3112</v>
      </c>
      <c r="M2167" t="s">
        <v>4261</v>
      </c>
    </row>
    <row r="2168" spans="1:13">
      <c r="A2168" t="s">
        <v>6449</v>
      </c>
      <c r="B2168" t="str">
        <f t="shared" si="66"/>
        <v>min03-P31</v>
      </c>
      <c r="C2168" t="str">
        <f t="shared" si="67"/>
        <v>min03-P31-R7_LEONEL RODRIGUEZ RAMOS</v>
      </c>
      <c r="D2168" s="27" t="s">
        <v>3695</v>
      </c>
      <c r="E2168" t="s">
        <v>1851</v>
      </c>
      <c r="F2168" t="s">
        <v>190</v>
      </c>
      <c r="G2168" s="58">
        <v>323244</v>
      </c>
      <c r="H2168" s="114">
        <v>1</v>
      </c>
      <c r="I2168">
        <v>5001</v>
      </c>
      <c r="J2168">
        <v>999999</v>
      </c>
      <c r="K2168" t="s">
        <v>3117</v>
      </c>
      <c r="L2168" t="s">
        <v>3112</v>
      </c>
      <c r="M2168" t="s">
        <v>4261</v>
      </c>
    </row>
    <row r="2169" spans="1:13">
      <c r="A2169" t="s">
        <v>6450</v>
      </c>
      <c r="B2169" t="str">
        <f t="shared" si="66"/>
        <v>min03-P31</v>
      </c>
      <c r="C2169" t="str">
        <f t="shared" si="67"/>
        <v>min03-P31-R7_UNION TEMPORAL COINPA</v>
      </c>
      <c r="D2169" s="27" t="s">
        <v>3695</v>
      </c>
      <c r="E2169" t="s">
        <v>3090</v>
      </c>
      <c r="F2169" t="s">
        <v>190</v>
      </c>
      <c r="G2169" s="58">
        <v>290677.16700000002</v>
      </c>
      <c r="H2169" s="114">
        <v>1</v>
      </c>
      <c r="I2169">
        <v>1</v>
      </c>
      <c r="J2169">
        <v>5000</v>
      </c>
      <c r="K2169" t="s">
        <v>3117</v>
      </c>
      <c r="L2169" t="s">
        <v>3112</v>
      </c>
      <c r="M2169" t="s">
        <v>4261</v>
      </c>
    </row>
    <row r="2170" spans="1:13">
      <c r="A2170" t="s">
        <v>6451</v>
      </c>
      <c r="B2170" t="str">
        <f t="shared" si="66"/>
        <v>min03-P31</v>
      </c>
      <c r="C2170" t="str">
        <f t="shared" si="67"/>
        <v>min03-P31-R7_UNION TEMPORAL COINPA</v>
      </c>
      <c r="D2170" s="27" t="s">
        <v>3695</v>
      </c>
      <c r="E2170" t="s">
        <v>3090</v>
      </c>
      <c r="F2170" t="s">
        <v>190</v>
      </c>
      <c r="G2170" s="58">
        <v>286316.06670000002</v>
      </c>
      <c r="H2170" s="114">
        <v>1</v>
      </c>
      <c r="I2170">
        <v>5001</v>
      </c>
      <c r="J2170">
        <v>999999</v>
      </c>
      <c r="K2170" t="s">
        <v>3117</v>
      </c>
      <c r="L2170" t="s">
        <v>3112</v>
      </c>
      <c r="M2170" t="s">
        <v>4261</v>
      </c>
    </row>
    <row r="2171" spans="1:13">
      <c r="A2171" t="s">
        <v>6452</v>
      </c>
      <c r="B2171" t="str">
        <f t="shared" si="66"/>
        <v>min03-P31</v>
      </c>
      <c r="C2171" t="str">
        <f t="shared" si="67"/>
        <v>min03-P31-R7_INDUCON SAS</v>
      </c>
      <c r="D2171" s="27" t="s">
        <v>3695</v>
      </c>
      <c r="E2171" t="s">
        <v>4188</v>
      </c>
      <c r="F2171" t="s">
        <v>190</v>
      </c>
      <c r="G2171" s="58">
        <v>220883.4</v>
      </c>
      <c r="H2171" s="114">
        <v>1</v>
      </c>
      <c r="I2171">
        <v>1</v>
      </c>
      <c r="J2171">
        <v>5000</v>
      </c>
      <c r="K2171" t="s">
        <v>3117</v>
      </c>
      <c r="L2171" t="s">
        <v>3112</v>
      </c>
      <c r="M2171" t="s">
        <v>4261</v>
      </c>
    </row>
    <row r="2172" spans="1:13">
      <c r="A2172" t="s">
        <v>6453</v>
      </c>
      <c r="B2172" t="str">
        <f t="shared" si="66"/>
        <v>min03-P31</v>
      </c>
      <c r="C2172" t="str">
        <f t="shared" si="67"/>
        <v>min03-P31-R7_INDUCON SAS</v>
      </c>
      <c r="D2172" s="27" t="s">
        <v>3695</v>
      </c>
      <c r="E2172" t="s">
        <v>4188</v>
      </c>
      <c r="F2172" t="s">
        <v>190</v>
      </c>
      <c r="G2172" s="58">
        <v>220614.03</v>
      </c>
      <c r="H2172" s="114">
        <v>1</v>
      </c>
      <c r="I2172">
        <v>5001</v>
      </c>
      <c r="J2172">
        <v>999999</v>
      </c>
      <c r="K2172" t="s">
        <v>3117</v>
      </c>
      <c r="L2172" t="s">
        <v>3112</v>
      </c>
      <c r="M2172" t="s">
        <v>4261</v>
      </c>
    </row>
    <row r="2173" spans="1:13">
      <c r="A2173" t="s">
        <v>6454</v>
      </c>
      <c r="B2173" t="str">
        <f t="shared" si="66"/>
        <v>min03-P31</v>
      </c>
      <c r="C2173" t="str">
        <f t="shared" si="67"/>
        <v>min03-P31-R7_BOSTONIA SAS</v>
      </c>
      <c r="D2173" s="27" t="s">
        <v>3695</v>
      </c>
      <c r="E2173" t="s">
        <v>3093</v>
      </c>
      <c r="F2173" t="s">
        <v>190</v>
      </c>
      <c r="G2173" s="58">
        <v>296307</v>
      </c>
      <c r="H2173" s="114">
        <v>1</v>
      </c>
      <c r="I2173">
        <v>1</v>
      </c>
      <c r="J2173">
        <v>5000</v>
      </c>
      <c r="K2173" t="s">
        <v>3117</v>
      </c>
      <c r="L2173" t="s">
        <v>3112</v>
      </c>
      <c r="M2173" t="s">
        <v>4261</v>
      </c>
    </row>
    <row r="2174" spans="1:13">
      <c r="A2174" t="s">
        <v>6455</v>
      </c>
      <c r="B2174" t="str">
        <f t="shared" si="66"/>
        <v>min03-P31</v>
      </c>
      <c r="C2174" t="str">
        <f t="shared" si="67"/>
        <v>min03-P31-R7_BOSTONIA SAS</v>
      </c>
      <c r="D2174" s="27" t="s">
        <v>3695</v>
      </c>
      <c r="E2174" t="s">
        <v>3093</v>
      </c>
      <c r="F2174" t="s">
        <v>190</v>
      </c>
      <c r="G2174" s="58">
        <v>287417.78999999998</v>
      </c>
      <c r="H2174" s="114">
        <v>1</v>
      </c>
      <c r="I2174">
        <v>5001</v>
      </c>
      <c r="J2174">
        <v>999999</v>
      </c>
      <c r="K2174" t="s">
        <v>3117</v>
      </c>
      <c r="L2174" t="s">
        <v>3112</v>
      </c>
      <c r="M2174" t="s">
        <v>4261</v>
      </c>
    </row>
    <row r="2175" spans="1:13">
      <c r="A2175" t="s">
        <v>6456</v>
      </c>
      <c r="B2175" t="str">
        <f t="shared" si="66"/>
        <v>min03-P31</v>
      </c>
      <c r="C2175" t="str">
        <f t="shared" si="67"/>
        <v>min03-P31-R7_UT SOLUCIONES ANC</v>
      </c>
      <c r="D2175" s="27" t="s">
        <v>3695</v>
      </c>
      <c r="E2175" t="s">
        <v>3091</v>
      </c>
      <c r="F2175" t="s">
        <v>190</v>
      </c>
      <c r="G2175" s="58">
        <v>282838.5</v>
      </c>
      <c r="H2175" s="114">
        <v>1</v>
      </c>
      <c r="I2175">
        <v>1</v>
      </c>
      <c r="J2175">
        <v>5000</v>
      </c>
      <c r="K2175" t="s">
        <v>3117</v>
      </c>
      <c r="L2175" t="s">
        <v>3112</v>
      </c>
      <c r="M2175" t="s">
        <v>4261</v>
      </c>
    </row>
    <row r="2176" spans="1:13">
      <c r="A2176" t="s">
        <v>6457</v>
      </c>
      <c r="B2176" t="str">
        <f t="shared" si="66"/>
        <v>min03-P31</v>
      </c>
      <c r="C2176" t="str">
        <f t="shared" si="67"/>
        <v>min03-P31-R7_UT SOLUCIONES ANC</v>
      </c>
      <c r="D2176" s="27" t="s">
        <v>3695</v>
      </c>
      <c r="E2176" t="s">
        <v>3091</v>
      </c>
      <c r="F2176" t="s">
        <v>190</v>
      </c>
      <c r="G2176" s="58">
        <v>281491.65000000002</v>
      </c>
      <c r="H2176" s="114">
        <v>1</v>
      </c>
      <c r="I2176">
        <v>5001</v>
      </c>
      <c r="J2176">
        <v>999999</v>
      </c>
      <c r="K2176" t="s">
        <v>3117</v>
      </c>
      <c r="L2176" t="s">
        <v>3112</v>
      </c>
      <c r="M2176" t="s">
        <v>4261</v>
      </c>
    </row>
    <row r="2177" spans="1:14">
      <c r="A2177" t="s">
        <v>6458</v>
      </c>
      <c r="B2177" t="str">
        <f t="shared" si="66"/>
        <v>min03-P31</v>
      </c>
      <c r="C2177" t="str">
        <f t="shared" si="67"/>
        <v>min03-P31-R7_MILFORT SAS</v>
      </c>
      <c r="D2177" s="27" t="s">
        <v>3695</v>
      </c>
      <c r="E2177" t="s">
        <v>4181</v>
      </c>
      <c r="F2177" t="s">
        <v>190</v>
      </c>
      <c r="G2177" s="58">
        <v>277343.35200000001</v>
      </c>
      <c r="H2177" s="114">
        <v>1</v>
      </c>
      <c r="I2177">
        <v>1</v>
      </c>
      <c r="J2177">
        <v>5000</v>
      </c>
      <c r="K2177" t="s">
        <v>3117</v>
      </c>
      <c r="L2177" t="s">
        <v>3112</v>
      </c>
      <c r="M2177" t="s">
        <v>4261</v>
      </c>
    </row>
    <row r="2178" spans="1:14">
      <c r="A2178" t="s">
        <v>6459</v>
      </c>
      <c r="B2178" t="str">
        <f t="shared" si="66"/>
        <v>min03-P31</v>
      </c>
      <c r="C2178" t="str">
        <f t="shared" si="67"/>
        <v>min03-P31-R7_MILFORT SAS</v>
      </c>
      <c r="D2178" s="27" t="s">
        <v>3695</v>
      </c>
      <c r="E2178" t="s">
        <v>4181</v>
      </c>
      <c r="F2178" t="s">
        <v>190</v>
      </c>
      <c r="G2178" s="58">
        <v>266676.3</v>
      </c>
      <c r="H2178" s="114">
        <v>1</v>
      </c>
      <c r="I2178">
        <v>5001</v>
      </c>
      <c r="J2178">
        <v>999999</v>
      </c>
      <c r="K2178" t="s">
        <v>3117</v>
      </c>
      <c r="L2178" t="s">
        <v>3112</v>
      </c>
      <c r="M2178" t="s">
        <v>4261</v>
      </c>
    </row>
    <row r="2179" spans="1:14">
      <c r="A2179" t="s">
        <v>6460</v>
      </c>
      <c r="B2179" t="str">
        <f t="shared" ref="B2179:B2242" si="68">+LEFT(D2179,LEN(D2179)-3)</f>
        <v>min03-P31</v>
      </c>
      <c r="C2179" t="str">
        <f t="shared" ref="C2179:C2242" si="69">+D2179&amp;"_"&amp;E2179</f>
        <v>min03-P31-R7_UT ALTEX+</v>
      </c>
      <c r="D2179" s="27" t="s">
        <v>3695</v>
      </c>
      <c r="E2179" t="s">
        <v>3094</v>
      </c>
      <c r="F2179" t="s">
        <v>190</v>
      </c>
      <c r="G2179" s="58">
        <v>242433</v>
      </c>
      <c r="H2179" s="114">
        <v>1</v>
      </c>
      <c r="I2179">
        <v>1</v>
      </c>
      <c r="J2179">
        <v>5000</v>
      </c>
      <c r="K2179" t="s">
        <v>3117</v>
      </c>
      <c r="L2179" t="s">
        <v>3112</v>
      </c>
      <c r="M2179" t="s">
        <v>4261</v>
      </c>
    </row>
    <row r="2180" spans="1:14">
      <c r="A2180" t="s">
        <v>6461</v>
      </c>
      <c r="B2180" t="str">
        <f t="shared" si="68"/>
        <v>min03-P31</v>
      </c>
      <c r="C2180" t="str">
        <f t="shared" si="69"/>
        <v>min03-P31-R7_UT ALTEX+</v>
      </c>
      <c r="D2180" s="27" t="s">
        <v>3695</v>
      </c>
      <c r="E2180" t="s">
        <v>3094</v>
      </c>
      <c r="F2180" t="s">
        <v>190</v>
      </c>
      <c r="G2180" s="58">
        <v>235698.75</v>
      </c>
      <c r="H2180" s="114">
        <v>1</v>
      </c>
      <c r="I2180">
        <v>5001</v>
      </c>
      <c r="J2180">
        <v>999999</v>
      </c>
      <c r="K2180" t="s">
        <v>3117</v>
      </c>
      <c r="L2180" t="s">
        <v>3112</v>
      </c>
      <c r="M2180" t="s">
        <v>4261</v>
      </c>
    </row>
    <row r="2181" spans="1:14">
      <c r="A2181" t="s">
        <v>6462</v>
      </c>
      <c r="B2181" t="str">
        <f t="shared" si="68"/>
        <v>min03-P31</v>
      </c>
      <c r="C2181" t="str">
        <f t="shared" si="69"/>
        <v>min03-P31-R7_INDUSTRIAS SALGARI S.A.S</v>
      </c>
      <c r="D2181" s="27" t="s">
        <v>3695</v>
      </c>
      <c r="E2181" t="s">
        <v>3098</v>
      </c>
      <c r="F2181" t="s">
        <v>190</v>
      </c>
      <c r="G2181" s="58">
        <v>218863.125</v>
      </c>
      <c r="H2181" s="114">
        <v>1</v>
      </c>
      <c r="I2181">
        <v>1</v>
      </c>
      <c r="J2181">
        <v>5000</v>
      </c>
      <c r="K2181" t="s">
        <v>3117</v>
      </c>
      <c r="L2181" t="s">
        <v>3112</v>
      </c>
      <c r="M2181" t="s">
        <v>4261</v>
      </c>
    </row>
    <row r="2182" spans="1:14">
      <c r="A2182" t="s">
        <v>6463</v>
      </c>
      <c r="B2182" t="str">
        <f t="shared" si="68"/>
        <v>min03-P31</v>
      </c>
      <c r="C2182" t="str">
        <f t="shared" si="69"/>
        <v>min03-P31-R7_INDUSTRIAS SALGARI S.A.S</v>
      </c>
      <c r="D2182" s="27" t="s">
        <v>3695</v>
      </c>
      <c r="E2182" t="s">
        <v>3098</v>
      </c>
      <c r="F2182" t="s">
        <v>190</v>
      </c>
      <c r="G2182" s="58">
        <v>210512.655</v>
      </c>
      <c r="H2182" s="114">
        <v>1</v>
      </c>
      <c r="I2182">
        <v>5001</v>
      </c>
      <c r="J2182">
        <v>999999</v>
      </c>
      <c r="K2182" t="s">
        <v>3117</v>
      </c>
      <c r="L2182" t="s">
        <v>3112</v>
      </c>
      <c r="M2182" t="s">
        <v>4261</v>
      </c>
    </row>
    <row r="2183" spans="1:14">
      <c r="A2183" t="s">
        <v>6464</v>
      </c>
      <c r="B2183" t="str">
        <f t="shared" si="68"/>
        <v>min03-P31</v>
      </c>
      <c r="C2183" t="str">
        <f t="shared" si="69"/>
        <v>min03-P31-R7_INVERSIONES SARHEM DE COLOMBIA S.A.S.</v>
      </c>
      <c r="D2183" s="27" t="s">
        <v>3695</v>
      </c>
      <c r="E2183" t="s">
        <v>4168</v>
      </c>
      <c r="F2183" t="s">
        <v>190</v>
      </c>
      <c r="G2183" s="58">
        <v>390586.5</v>
      </c>
      <c r="H2183" s="114">
        <v>1</v>
      </c>
      <c r="I2183">
        <v>1</v>
      </c>
      <c r="J2183">
        <v>5000</v>
      </c>
      <c r="K2183" t="s">
        <v>3117</v>
      </c>
      <c r="L2183" t="s">
        <v>3112</v>
      </c>
      <c r="M2183" t="s">
        <v>4261</v>
      </c>
    </row>
    <row r="2184" spans="1:14">
      <c r="A2184" t="s">
        <v>6465</v>
      </c>
      <c r="B2184" t="str">
        <f t="shared" si="68"/>
        <v>min03-P31</v>
      </c>
      <c r="C2184" t="str">
        <f t="shared" si="69"/>
        <v>min03-P31-R7_INVERSIONES SARHEM DE COLOMBIA S.A.S.</v>
      </c>
      <c r="D2184" s="27" t="s">
        <v>3695</v>
      </c>
      <c r="E2184" t="s">
        <v>4168</v>
      </c>
      <c r="F2184" t="s">
        <v>190</v>
      </c>
      <c r="G2184" s="58">
        <v>387892.8</v>
      </c>
      <c r="H2184" s="114">
        <v>1</v>
      </c>
      <c r="I2184">
        <v>5001</v>
      </c>
      <c r="J2184">
        <v>999999</v>
      </c>
      <c r="K2184" t="s">
        <v>3117</v>
      </c>
      <c r="L2184" t="s">
        <v>3112</v>
      </c>
      <c r="M2184" t="s">
        <v>4261</v>
      </c>
    </row>
    <row r="2185" spans="1:14">
      <c r="A2185" t="s">
        <v>6466</v>
      </c>
      <c r="B2185" t="str">
        <f t="shared" si="68"/>
        <v>min03-P31</v>
      </c>
      <c r="C2185" t="str">
        <f t="shared" si="69"/>
        <v>min03-P31-R7_REPRESENTACIONES CS SAS</v>
      </c>
      <c r="D2185" s="27" t="s">
        <v>3695</v>
      </c>
      <c r="E2185" t="s">
        <v>3095</v>
      </c>
      <c r="F2185" t="s">
        <v>190</v>
      </c>
      <c r="G2185" s="58">
        <v>259066.5975</v>
      </c>
      <c r="H2185" s="114">
        <v>1</v>
      </c>
      <c r="I2185">
        <v>1</v>
      </c>
      <c r="J2185">
        <v>5000</v>
      </c>
      <c r="K2185" t="s">
        <v>3117</v>
      </c>
      <c r="L2185" t="s">
        <v>3112</v>
      </c>
      <c r="M2185" t="s">
        <v>4261</v>
      </c>
    </row>
    <row r="2186" spans="1:14">
      <c r="A2186" t="s">
        <v>6467</v>
      </c>
      <c r="B2186" t="str">
        <f t="shared" si="68"/>
        <v>min03-P31</v>
      </c>
      <c r="C2186" t="str">
        <f t="shared" si="69"/>
        <v>min03-P31-R7_REPRESENTACIONES CS SAS</v>
      </c>
      <c r="D2186" s="27" t="s">
        <v>3695</v>
      </c>
      <c r="E2186" t="s">
        <v>3095</v>
      </c>
      <c r="F2186" t="s">
        <v>190</v>
      </c>
      <c r="G2186" s="58">
        <v>242433</v>
      </c>
      <c r="H2186" s="114">
        <v>1</v>
      </c>
      <c r="I2186">
        <v>5001</v>
      </c>
      <c r="J2186">
        <v>999999</v>
      </c>
      <c r="K2186" t="s">
        <v>3117</v>
      </c>
      <c r="L2186" t="s">
        <v>3112</v>
      </c>
      <c r="M2186" t="s">
        <v>4261</v>
      </c>
    </row>
    <row r="2187" spans="1:14">
      <c r="A2187" t="s">
        <v>6468</v>
      </c>
      <c r="B2187" t="str">
        <f t="shared" si="68"/>
        <v>min03-P31</v>
      </c>
      <c r="C2187" t="str">
        <f t="shared" si="69"/>
        <v>min03-P31-R7_CONSORCIO ACUERDO MARCO MTH – II</v>
      </c>
      <c r="D2187" s="27" t="s">
        <v>3695</v>
      </c>
      <c r="E2187" t="s">
        <v>4197</v>
      </c>
      <c r="F2187" t="s">
        <v>190</v>
      </c>
      <c r="G2187" s="58">
        <v>276104.25</v>
      </c>
      <c r="H2187" s="114">
        <v>1</v>
      </c>
      <c r="I2187">
        <v>1</v>
      </c>
      <c r="J2187">
        <v>5000</v>
      </c>
      <c r="K2187" t="s">
        <v>3117</v>
      </c>
      <c r="L2187" t="s">
        <v>3112</v>
      </c>
      <c r="M2187" t="s">
        <v>4261</v>
      </c>
    </row>
    <row r="2188" spans="1:14">
      <c r="A2188" t="s">
        <v>6469</v>
      </c>
      <c r="B2188" t="str">
        <f t="shared" si="68"/>
        <v>min03-P31</v>
      </c>
      <c r="C2188" t="str">
        <f t="shared" si="69"/>
        <v>min03-P31-R7_CONSORCIO ACUERDO MARCO MTH – II</v>
      </c>
      <c r="D2188" s="27" t="s">
        <v>3695</v>
      </c>
      <c r="E2188" t="s">
        <v>4197</v>
      </c>
      <c r="F2188" t="s">
        <v>190</v>
      </c>
      <c r="G2188" s="58">
        <v>272063.7</v>
      </c>
      <c r="H2188" s="114">
        <v>1</v>
      </c>
      <c r="I2188">
        <v>5001</v>
      </c>
      <c r="J2188">
        <v>999999</v>
      </c>
      <c r="K2188" t="s">
        <v>3117</v>
      </c>
      <c r="L2188" t="s">
        <v>3112</v>
      </c>
      <c r="M2188" t="s">
        <v>4261</v>
      </c>
    </row>
    <row r="2189" spans="1:14">
      <c r="A2189" t="s">
        <v>6470</v>
      </c>
      <c r="B2189" t="str">
        <f t="shared" si="68"/>
        <v>min03-P31</v>
      </c>
      <c r="C2189" t="str">
        <f t="shared" si="69"/>
        <v>min03-P31-R7_UNIÓN TEMPORAL FABRICATO – CAPITEX</v>
      </c>
      <c r="D2189" s="27" t="s">
        <v>3695</v>
      </c>
      <c r="E2189" t="s">
        <v>4189</v>
      </c>
      <c r="F2189" t="s">
        <v>190</v>
      </c>
      <c r="G2189" s="58">
        <v>241086.15</v>
      </c>
      <c r="H2189" s="114">
        <v>1</v>
      </c>
      <c r="I2189">
        <v>1</v>
      </c>
      <c r="J2189">
        <v>5000</v>
      </c>
      <c r="K2189" t="s">
        <v>3117</v>
      </c>
      <c r="L2189" t="s">
        <v>3112</v>
      </c>
      <c r="M2189" t="s">
        <v>4261</v>
      </c>
    </row>
    <row r="2190" spans="1:14">
      <c r="A2190" t="s">
        <v>6471</v>
      </c>
      <c r="B2190" t="str">
        <f t="shared" si="68"/>
        <v>min03-P31</v>
      </c>
      <c r="C2190" t="str">
        <f t="shared" si="69"/>
        <v>min03-P31-R7_UNIÓN TEMPORAL FABRICATO – CAPITEX</v>
      </c>
      <c r="D2190" s="27" t="s">
        <v>3695</v>
      </c>
      <c r="E2190" t="s">
        <v>4189</v>
      </c>
      <c r="F2190" t="s">
        <v>190</v>
      </c>
      <c r="G2190" s="58">
        <v>235698.75</v>
      </c>
      <c r="H2190" s="114">
        <v>1</v>
      </c>
      <c r="I2190">
        <v>5001</v>
      </c>
      <c r="J2190">
        <v>999999</v>
      </c>
      <c r="K2190" t="s">
        <v>3117</v>
      </c>
      <c r="L2190" t="s">
        <v>3112</v>
      </c>
      <c r="M2190" t="s">
        <v>4261</v>
      </c>
    </row>
    <row r="2191" spans="1:14">
      <c r="A2191" t="s">
        <v>6472</v>
      </c>
      <c r="B2191" t="str">
        <f t="shared" si="68"/>
        <v>min03-P33</v>
      </c>
      <c r="C2191" t="str">
        <f t="shared" si="69"/>
        <v>min03-P33-R1_UT SUMINISTROS INTENDENCIA</v>
      </c>
      <c r="D2191" s="27" t="s">
        <v>3696</v>
      </c>
      <c r="E2191" t="s">
        <v>3097</v>
      </c>
      <c r="F2191" t="s">
        <v>190</v>
      </c>
      <c r="G2191" s="58">
        <v>261288.9</v>
      </c>
      <c r="H2191" s="114">
        <v>0</v>
      </c>
      <c r="I2191">
        <v>1</v>
      </c>
      <c r="J2191">
        <v>3000</v>
      </c>
      <c r="K2191" t="s">
        <v>3117</v>
      </c>
      <c r="L2191" t="s">
        <v>3108</v>
      </c>
      <c r="M2191" t="s">
        <v>4262</v>
      </c>
      <c r="N2191" t="s">
        <v>8685</v>
      </c>
    </row>
    <row r="2192" spans="1:14">
      <c r="A2192" t="s">
        <v>6473</v>
      </c>
      <c r="B2192" t="str">
        <f t="shared" si="68"/>
        <v>min03-P33</v>
      </c>
      <c r="C2192" t="str">
        <f t="shared" si="69"/>
        <v>min03-P33-R1_UT SUMINISTROS INTENDENCIA</v>
      </c>
      <c r="D2192" s="27" t="s">
        <v>3696</v>
      </c>
      <c r="E2192" t="s">
        <v>3097</v>
      </c>
      <c r="F2192" t="s">
        <v>190</v>
      </c>
      <c r="G2192" s="58">
        <v>254554.65</v>
      </c>
      <c r="H2192" s="114">
        <v>0</v>
      </c>
      <c r="I2192">
        <v>3001</v>
      </c>
      <c r="J2192">
        <v>10000</v>
      </c>
      <c r="K2192" t="s">
        <v>3117</v>
      </c>
      <c r="L2192" t="s">
        <v>3108</v>
      </c>
      <c r="M2192" t="s">
        <v>4262</v>
      </c>
      <c r="N2192" t="s">
        <v>8685</v>
      </c>
    </row>
    <row r="2193" spans="1:14">
      <c r="A2193" t="s">
        <v>6474</v>
      </c>
      <c r="B2193" t="str">
        <f t="shared" si="68"/>
        <v>min03-P33</v>
      </c>
      <c r="C2193" t="str">
        <f t="shared" si="69"/>
        <v>min03-P33-R1_UT SUMINISTROS INTENDENCIA</v>
      </c>
      <c r="D2193" s="27" t="s">
        <v>3696</v>
      </c>
      <c r="E2193" t="s">
        <v>3097</v>
      </c>
      <c r="F2193" t="s">
        <v>190</v>
      </c>
      <c r="G2193" s="58">
        <v>251860.95</v>
      </c>
      <c r="H2193" s="114">
        <v>0</v>
      </c>
      <c r="I2193">
        <v>10001</v>
      </c>
      <c r="J2193">
        <v>999999</v>
      </c>
      <c r="K2193" t="s">
        <v>3117</v>
      </c>
      <c r="L2193" t="s">
        <v>3108</v>
      </c>
      <c r="M2193" t="s">
        <v>4262</v>
      </c>
      <c r="N2193" t="s">
        <v>8685</v>
      </c>
    </row>
    <row r="2194" spans="1:14">
      <c r="A2194" t="s">
        <v>6475</v>
      </c>
      <c r="B2194" t="str">
        <f t="shared" si="68"/>
        <v>min03-P33</v>
      </c>
      <c r="C2194" t="str">
        <f t="shared" si="69"/>
        <v>min03-P33-R2_UT SUMINISTROS INTENDENCIA</v>
      </c>
      <c r="D2194" s="27" t="s">
        <v>3697</v>
      </c>
      <c r="E2194" t="s">
        <v>3097</v>
      </c>
      <c r="F2194" t="s">
        <v>190</v>
      </c>
      <c r="G2194" s="58">
        <v>261288.9</v>
      </c>
      <c r="H2194" s="114">
        <v>0</v>
      </c>
      <c r="I2194">
        <v>1</v>
      </c>
      <c r="J2194">
        <v>3000</v>
      </c>
      <c r="K2194" t="s">
        <v>3117</v>
      </c>
      <c r="L2194" t="s">
        <v>3114</v>
      </c>
      <c r="M2194" t="s">
        <v>4262</v>
      </c>
      <c r="N2194" t="s">
        <v>8685</v>
      </c>
    </row>
    <row r="2195" spans="1:14">
      <c r="A2195" t="s">
        <v>6476</v>
      </c>
      <c r="B2195" t="str">
        <f t="shared" si="68"/>
        <v>min03-P33</v>
      </c>
      <c r="C2195" t="str">
        <f t="shared" si="69"/>
        <v>min03-P33-R2_UT SUMINISTROS INTENDENCIA</v>
      </c>
      <c r="D2195" s="27" t="s">
        <v>3697</v>
      </c>
      <c r="E2195" t="s">
        <v>3097</v>
      </c>
      <c r="F2195" t="s">
        <v>190</v>
      </c>
      <c r="G2195" s="58">
        <v>254554.65</v>
      </c>
      <c r="H2195" s="114">
        <v>0</v>
      </c>
      <c r="I2195">
        <v>3001</v>
      </c>
      <c r="J2195">
        <v>10000</v>
      </c>
      <c r="K2195" t="s">
        <v>3117</v>
      </c>
      <c r="L2195" t="s">
        <v>3114</v>
      </c>
      <c r="M2195" t="s">
        <v>4262</v>
      </c>
      <c r="N2195" t="s">
        <v>8685</v>
      </c>
    </row>
    <row r="2196" spans="1:14">
      <c r="A2196" t="s">
        <v>6477</v>
      </c>
      <c r="B2196" t="str">
        <f t="shared" si="68"/>
        <v>min03-P33</v>
      </c>
      <c r="C2196" t="str">
        <f t="shared" si="69"/>
        <v>min03-P33-R2_UT SUMINISTROS INTENDENCIA</v>
      </c>
      <c r="D2196" s="27" t="s">
        <v>3697</v>
      </c>
      <c r="E2196" t="s">
        <v>3097</v>
      </c>
      <c r="F2196" t="s">
        <v>190</v>
      </c>
      <c r="G2196" s="58">
        <v>251860.95</v>
      </c>
      <c r="H2196" s="114">
        <v>0</v>
      </c>
      <c r="I2196">
        <v>10001</v>
      </c>
      <c r="J2196">
        <v>999999</v>
      </c>
      <c r="K2196" t="s">
        <v>3117</v>
      </c>
      <c r="L2196" t="s">
        <v>3114</v>
      </c>
      <c r="M2196" t="s">
        <v>4262</v>
      </c>
      <c r="N2196" t="s">
        <v>8685</v>
      </c>
    </row>
    <row r="2197" spans="1:14">
      <c r="A2197" t="s">
        <v>6478</v>
      </c>
      <c r="B2197" t="str">
        <f t="shared" si="68"/>
        <v>min03-P33</v>
      </c>
      <c r="C2197" t="str">
        <f t="shared" si="69"/>
        <v>min03-P33-R3_UT SUMINISTROS INTENDENCIA</v>
      </c>
      <c r="D2197" s="27" t="s">
        <v>3698</v>
      </c>
      <c r="E2197" t="s">
        <v>3097</v>
      </c>
      <c r="F2197" t="s">
        <v>190</v>
      </c>
      <c r="G2197" s="58">
        <v>261288.9</v>
      </c>
      <c r="H2197" s="114">
        <v>0</v>
      </c>
      <c r="I2197">
        <v>1</v>
      </c>
      <c r="J2197">
        <v>3000</v>
      </c>
      <c r="K2197" t="s">
        <v>3117</v>
      </c>
      <c r="L2197" t="s">
        <v>3109</v>
      </c>
      <c r="M2197" t="s">
        <v>4262</v>
      </c>
      <c r="N2197" t="s">
        <v>8685</v>
      </c>
    </row>
    <row r="2198" spans="1:14">
      <c r="A2198" t="s">
        <v>6479</v>
      </c>
      <c r="B2198" t="str">
        <f t="shared" si="68"/>
        <v>min03-P33</v>
      </c>
      <c r="C2198" t="str">
        <f t="shared" si="69"/>
        <v>min03-P33-R3_UT SUMINISTROS INTENDENCIA</v>
      </c>
      <c r="D2198" s="27" t="s">
        <v>3698</v>
      </c>
      <c r="E2198" t="s">
        <v>3097</v>
      </c>
      <c r="F2198" t="s">
        <v>190</v>
      </c>
      <c r="G2198" s="58">
        <v>254554.65</v>
      </c>
      <c r="H2198" s="114">
        <v>0</v>
      </c>
      <c r="I2198">
        <v>3001</v>
      </c>
      <c r="J2198">
        <v>10000</v>
      </c>
      <c r="K2198" t="s">
        <v>3117</v>
      </c>
      <c r="L2198" t="s">
        <v>3109</v>
      </c>
      <c r="M2198" t="s">
        <v>4262</v>
      </c>
      <c r="N2198" t="s">
        <v>8685</v>
      </c>
    </row>
    <row r="2199" spans="1:14">
      <c r="A2199" t="s">
        <v>6480</v>
      </c>
      <c r="B2199" t="str">
        <f t="shared" si="68"/>
        <v>min03-P33</v>
      </c>
      <c r="C2199" t="str">
        <f t="shared" si="69"/>
        <v>min03-P33-R3_UT SUMINISTROS INTENDENCIA</v>
      </c>
      <c r="D2199" s="27" t="s">
        <v>3698</v>
      </c>
      <c r="E2199" t="s">
        <v>3097</v>
      </c>
      <c r="F2199" t="s">
        <v>190</v>
      </c>
      <c r="G2199" s="58">
        <v>251860.95</v>
      </c>
      <c r="H2199" s="114">
        <v>0</v>
      </c>
      <c r="I2199">
        <v>10001</v>
      </c>
      <c r="J2199">
        <v>999999</v>
      </c>
      <c r="K2199" t="s">
        <v>3117</v>
      </c>
      <c r="L2199" t="s">
        <v>3109</v>
      </c>
      <c r="M2199" t="s">
        <v>4262</v>
      </c>
      <c r="N2199" t="s">
        <v>8685</v>
      </c>
    </row>
    <row r="2200" spans="1:14">
      <c r="A2200" t="s">
        <v>6481</v>
      </c>
      <c r="B2200" t="str">
        <f t="shared" si="68"/>
        <v>min03-P33</v>
      </c>
      <c r="C2200" t="str">
        <f t="shared" si="69"/>
        <v>min03-P33-R4_UT SUMINISTROS INTENDENCIA</v>
      </c>
      <c r="D2200" s="27" t="s">
        <v>3699</v>
      </c>
      <c r="E2200" t="s">
        <v>3097</v>
      </c>
      <c r="F2200" t="s">
        <v>190</v>
      </c>
      <c r="G2200" s="58">
        <v>261288.9</v>
      </c>
      <c r="H2200" s="114">
        <v>0</v>
      </c>
      <c r="I2200">
        <v>1</v>
      </c>
      <c r="J2200">
        <v>3000</v>
      </c>
      <c r="K2200" t="s">
        <v>3117</v>
      </c>
      <c r="L2200" t="s">
        <v>3113</v>
      </c>
      <c r="M2200" t="s">
        <v>4262</v>
      </c>
      <c r="N2200" t="s">
        <v>8685</v>
      </c>
    </row>
    <row r="2201" spans="1:14">
      <c r="A2201" t="s">
        <v>6482</v>
      </c>
      <c r="B2201" t="str">
        <f t="shared" si="68"/>
        <v>min03-P33</v>
      </c>
      <c r="C2201" t="str">
        <f t="shared" si="69"/>
        <v>min03-P33-R4_UT SUMINISTROS INTENDENCIA</v>
      </c>
      <c r="D2201" s="27" t="s">
        <v>3699</v>
      </c>
      <c r="E2201" t="s">
        <v>3097</v>
      </c>
      <c r="F2201" t="s">
        <v>190</v>
      </c>
      <c r="G2201" s="58">
        <v>254554.65</v>
      </c>
      <c r="H2201" s="114">
        <v>0</v>
      </c>
      <c r="I2201">
        <v>3001</v>
      </c>
      <c r="J2201">
        <v>10000</v>
      </c>
      <c r="K2201" t="s">
        <v>3117</v>
      </c>
      <c r="L2201" t="s">
        <v>3113</v>
      </c>
      <c r="M2201" t="s">
        <v>4262</v>
      </c>
      <c r="N2201" t="s">
        <v>8685</v>
      </c>
    </row>
    <row r="2202" spans="1:14">
      <c r="A2202" t="s">
        <v>6483</v>
      </c>
      <c r="B2202" t="str">
        <f t="shared" si="68"/>
        <v>min03-P33</v>
      </c>
      <c r="C2202" t="str">
        <f t="shared" si="69"/>
        <v>min03-P33-R4_UT SUMINISTROS INTENDENCIA</v>
      </c>
      <c r="D2202" s="27" t="s">
        <v>3699</v>
      </c>
      <c r="E2202" t="s">
        <v>3097</v>
      </c>
      <c r="F2202" t="s">
        <v>190</v>
      </c>
      <c r="G2202" s="58">
        <v>251860.95</v>
      </c>
      <c r="H2202" s="114">
        <v>0</v>
      </c>
      <c r="I2202">
        <v>10001</v>
      </c>
      <c r="J2202">
        <v>999999</v>
      </c>
      <c r="K2202" t="s">
        <v>3117</v>
      </c>
      <c r="L2202" t="s">
        <v>3113</v>
      </c>
      <c r="M2202" t="s">
        <v>4262</v>
      </c>
      <c r="N2202" t="s">
        <v>8685</v>
      </c>
    </row>
    <row r="2203" spans="1:14">
      <c r="A2203" t="s">
        <v>6484</v>
      </c>
      <c r="B2203" t="str">
        <f t="shared" si="68"/>
        <v>min03-P33</v>
      </c>
      <c r="C2203" t="str">
        <f t="shared" si="69"/>
        <v>min03-P33-R6_IMDICOL SAS</v>
      </c>
      <c r="D2203" s="27" t="s">
        <v>3700</v>
      </c>
      <c r="E2203" t="s">
        <v>4164</v>
      </c>
      <c r="F2203" t="s">
        <v>190</v>
      </c>
      <c r="G2203" s="58">
        <v>703729.125</v>
      </c>
      <c r="H2203" s="114">
        <v>1</v>
      </c>
      <c r="I2203">
        <v>1</v>
      </c>
      <c r="J2203">
        <v>3000</v>
      </c>
      <c r="K2203" t="s">
        <v>3117</v>
      </c>
      <c r="L2203" t="s">
        <v>3111</v>
      </c>
      <c r="M2203" t="s">
        <v>4262</v>
      </c>
    </row>
    <row r="2204" spans="1:14">
      <c r="A2204" t="s">
        <v>6485</v>
      </c>
      <c r="B2204" t="str">
        <f t="shared" si="68"/>
        <v>min03-P33</v>
      </c>
      <c r="C2204" t="str">
        <f t="shared" si="69"/>
        <v>min03-P33-R6_IMDICOL SAS</v>
      </c>
      <c r="D2204" s="27" t="s">
        <v>3700</v>
      </c>
      <c r="E2204" t="s">
        <v>4164</v>
      </c>
      <c r="F2204" t="s">
        <v>190</v>
      </c>
      <c r="G2204" s="58">
        <v>693173.18812499999</v>
      </c>
      <c r="H2204" s="114">
        <v>1</v>
      </c>
      <c r="I2204">
        <v>3001</v>
      </c>
      <c r="J2204">
        <v>10000</v>
      </c>
      <c r="K2204" t="s">
        <v>3117</v>
      </c>
      <c r="L2204" t="s">
        <v>3111</v>
      </c>
      <c r="M2204" t="s">
        <v>4262</v>
      </c>
    </row>
    <row r="2205" spans="1:14">
      <c r="A2205" t="s">
        <v>6486</v>
      </c>
      <c r="B2205" t="str">
        <f t="shared" si="68"/>
        <v>min03-P33</v>
      </c>
      <c r="C2205" t="str">
        <f t="shared" si="69"/>
        <v>min03-P33-R6_IMDICOL SAS</v>
      </c>
      <c r="D2205" s="27" t="s">
        <v>3700</v>
      </c>
      <c r="E2205" t="s">
        <v>4164</v>
      </c>
      <c r="F2205" t="s">
        <v>190</v>
      </c>
      <c r="G2205" s="58">
        <v>682617.25124999997</v>
      </c>
      <c r="H2205" s="114">
        <v>1</v>
      </c>
      <c r="I2205">
        <v>10001</v>
      </c>
      <c r="J2205">
        <v>999999</v>
      </c>
      <c r="K2205" t="s">
        <v>3117</v>
      </c>
      <c r="L2205" t="s">
        <v>3111</v>
      </c>
      <c r="M2205" t="s">
        <v>4262</v>
      </c>
    </row>
    <row r="2206" spans="1:14">
      <c r="A2206" t="s">
        <v>6487</v>
      </c>
      <c r="B2206" t="str">
        <f t="shared" si="68"/>
        <v>min03-P33</v>
      </c>
      <c r="C2206" t="str">
        <f t="shared" si="69"/>
        <v>min03-P33-R6_YUBARTA S.A.S.</v>
      </c>
      <c r="D2206" s="27" t="s">
        <v>3700</v>
      </c>
      <c r="E2206" t="s">
        <v>4162</v>
      </c>
      <c r="F2206" t="s">
        <v>190</v>
      </c>
      <c r="G2206" s="58">
        <v>592614</v>
      </c>
      <c r="H2206" s="114">
        <v>1</v>
      </c>
      <c r="I2206">
        <v>1</v>
      </c>
      <c r="J2206">
        <v>3000</v>
      </c>
      <c r="K2206" t="s">
        <v>3117</v>
      </c>
      <c r="L2206" t="s">
        <v>3111</v>
      </c>
      <c r="M2206" t="s">
        <v>4262</v>
      </c>
    </row>
    <row r="2207" spans="1:14">
      <c r="A2207" t="s">
        <v>6488</v>
      </c>
      <c r="B2207" t="str">
        <f t="shared" si="68"/>
        <v>min03-P33</v>
      </c>
      <c r="C2207" t="str">
        <f t="shared" si="69"/>
        <v>min03-P33-R6_YUBARTA S.A.S.</v>
      </c>
      <c r="D2207" s="27" t="s">
        <v>3700</v>
      </c>
      <c r="E2207" t="s">
        <v>4162</v>
      </c>
      <c r="F2207" t="s">
        <v>190</v>
      </c>
      <c r="G2207" s="58">
        <v>581839.19999999995</v>
      </c>
      <c r="H2207" s="114">
        <v>1</v>
      </c>
      <c r="I2207">
        <v>3001</v>
      </c>
      <c r="J2207">
        <v>10000</v>
      </c>
      <c r="K2207" t="s">
        <v>3117</v>
      </c>
      <c r="L2207" t="s">
        <v>3111</v>
      </c>
      <c r="M2207" t="s">
        <v>4262</v>
      </c>
    </row>
    <row r="2208" spans="1:14">
      <c r="A2208" t="s">
        <v>6489</v>
      </c>
      <c r="B2208" t="str">
        <f t="shared" si="68"/>
        <v>min03-P33</v>
      </c>
      <c r="C2208" t="str">
        <f t="shared" si="69"/>
        <v>min03-P33-R6_YUBARTA S.A.S.</v>
      </c>
      <c r="D2208" s="27" t="s">
        <v>3700</v>
      </c>
      <c r="E2208" t="s">
        <v>4162</v>
      </c>
      <c r="F2208" t="s">
        <v>190</v>
      </c>
      <c r="G2208" s="58">
        <v>571064.4</v>
      </c>
      <c r="H2208" s="114">
        <v>1</v>
      </c>
      <c r="I2208">
        <v>10001</v>
      </c>
      <c r="J2208">
        <v>999999</v>
      </c>
      <c r="K2208" t="s">
        <v>3117</v>
      </c>
      <c r="L2208" t="s">
        <v>3111</v>
      </c>
      <c r="M2208" t="s">
        <v>4262</v>
      </c>
    </row>
    <row r="2209" spans="1:14">
      <c r="A2209" t="s">
        <v>6490</v>
      </c>
      <c r="B2209" t="str">
        <f t="shared" si="68"/>
        <v>min03-P33</v>
      </c>
      <c r="C2209" t="str">
        <f t="shared" si="69"/>
        <v>min03-P33-R6_UT SUMINISTROS INTENDENCIA</v>
      </c>
      <c r="D2209" s="27" t="s">
        <v>3700</v>
      </c>
      <c r="E2209" t="s">
        <v>3097</v>
      </c>
      <c r="F2209" t="s">
        <v>190</v>
      </c>
      <c r="G2209" s="58">
        <v>261288.9</v>
      </c>
      <c r="H2209" s="114">
        <v>0</v>
      </c>
      <c r="I2209">
        <v>1</v>
      </c>
      <c r="J2209">
        <v>3000</v>
      </c>
      <c r="K2209" t="s">
        <v>3117</v>
      </c>
      <c r="L2209" t="s">
        <v>3111</v>
      </c>
      <c r="M2209" t="s">
        <v>4262</v>
      </c>
      <c r="N2209" t="s">
        <v>8685</v>
      </c>
    </row>
    <row r="2210" spans="1:14">
      <c r="A2210" t="s">
        <v>6491</v>
      </c>
      <c r="B2210" t="str">
        <f t="shared" si="68"/>
        <v>min03-P33</v>
      </c>
      <c r="C2210" t="str">
        <f t="shared" si="69"/>
        <v>min03-P33-R6_UT SUMINISTROS INTENDENCIA</v>
      </c>
      <c r="D2210" s="27" t="s">
        <v>3700</v>
      </c>
      <c r="E2210" t="s">
        <v>3097</v>
      </c>
      <c r="F2210" t="s">
        <v>190</v>
      </c>
      <c r="G2210" s="58">
        <v>254554.65</v>
      </c>
      <c r="H2210" s="114">
        <v>0</v>
      </c>
      <c r="I2210">
        <v>3001</v>
      </c>
      <c r="J2210">
        <v>10000</v>
      </c>
      <c r="K2210" t="s">
        <v>3117</v>
      </c>
      <c r="L2210" t="s">
        <v>3111</v>
      </c>
      <c r="M2210" t="s">
        <v>4262</v>
      </c>
      <c r="N2210" t="s">
        <v>8685</v>
      </c>
    </row>
    <row r="2211" spans="1:14">
      <c r="A2211" t="s">
        <v>6492</v>
      </c>
      <c r="B2211" t="str">
        <f t="shared" si="68"/>
        <v>min03-P33</v>
      </c>
      <c r="C2211" t="str">
        <f t="shared" si="69"/>
        <v>min03-P33-R6_UT SUMINISTROS INTENDENCIA</v>
      </c>
      <c r="D2211" s="27" t="s">
        <v>3700</v>
      </c>
      <c r="E2211" t="s">
        <v>3097</v>
      </c>
      <c r="F2211" t="s">
        <v>190</v>
      </c>
      <c r="G2211" s="58">
        <v>251860.95</v>
      </c>
      <c r="H2211" s="114">
        <v>0</v>
      </c>
      <c r="I2211">
        <v>10001</v>
      </c>
      <c r="J2211">
        <v>999999</v>
      </c>
      <c r="K2211" t="s">
        <v>3117</v>
      </c>
      <c r="L2211" t="s">
        <v>3111</v>
      </c>
      <c r="M2211" t="s">
        <v>4262</v>
      </c>
      <c r="N2211" t="s">
        <v>8685</v>
      </c>
    </row>
    <row r="2212" spans="1:14">
      <c r="A2212" t="s">
        <v>6493</v>
      </c>
      <c r="B2212" t="str">
        <f t="shared" si="68"/>
        <v>min03-P33</v>
      </c>
      <c r="C2212" t="str">
        <f t="shared" si="69"/>
        <v>min03-P33-R7_DISMOTOS PM EU</v>
      </c>
      <c r="D2212" s="27" t="s">
        <v>3701</v>
      </c>
      <c r="E2212" t="s">
        <v>4175</v>
      </c>
      <c r="F2212" t="s">
        <v>190</v>
      </c>
      <c r="G2212" s="58">
        <v>478131.75</v>
      </c>
      <c r="H2212" s="114">
        <v>1</v>
      </c>
      <c r="I2212">
        <v>1</v>
      </c>
      <c r="J2212">
        <v>3000</v>
      </c>
      <c r="K2212" t="s">
        <v>3117</v>
      </c>
      <c r="L2212" t="s">
        <v>3112</v>
      </c>
      <c r="M2212" t="s">
        <v>4262</v>
      </c>
    </row>
    <row r="2213" spans="1:14">
      <c r="A2213" t="s">
        <v>6494</v>
      </c>
      <c r="B2213" t="str">
        <f t="shared" si="68"/>
        <v>min03-P33</v>
      </c>
      <c r="C2213" t="str">
        <f t="shared" si="69"/>
        <v>min03-P33-R7_DISMOTOS PM EU</v>
      </c>
      <c r="D2213" s="27" t="s">
        <v>3701</v>
      </c>
      <c r="E2213" t="s">
        <v>4175</v>
      </c>
      <c r="F2213" t="s">
        <v>190</v>
      </c>
      <c r="G2213" s="58">
        <v>471397.5</v>
      </c>
      <c r="H2213" s="114">
        <v>1</v>
      </c>
      <c r="I2213">
        <v>3001</v>
      </c>
      <c r="J2213">
        <v>10000</v>
      </c>
      <c r="K2213" t="s">
        <v>3117</v>
      </c>
      <c r="L2213" t="s">
        <v>3112</v>
      </c>
      <c r="M2213" t="s">
        <v>4262</v>
      </c>
    </row>
    <row r="2214" spans="1:14">
      <c r="A2214" t="s">
        <v>6495</v>
      </c>
      <c r="B2214" t="str">
        <f t="shared" si="68"/>
        <v>min03-P33</v>
      </c>
      <c r="C2214" t="str">
        <f t="shared" si="69"/>
        <v>min03-P33-R7_DISMOTOS PM EU</v>
      </c>
      <c r="D2214" s="27" t="s">
        <v>3701</v>
      </c>
      <c r="E2214" t="s">
        <v>4175</v>
      </c>
      <c r="F2214" t="s">
        <v>190</v>
      </c>
      <c r="G2214" s="58">
        <v>464663.25</v>
      </c>
      <c r="H2214" s="114">
        <v>1</v>
      </c>
      <c r="I2214">
        <v>10001</v>
      </c>
      <c r="J2214">
        <v>999999</v>
      </c>
      <c r="K2214" t="s">
        <v>3117</v>
      </c>
      <c r="L2214" t="s">
        <v>3112</v>
      </c>
      <c r="M2214" t="s">
        <v>4262</v>
      </c>
    </row>
    <row r="2215" spans="1:14">
      <c r="A2215" t="s">
        <v>6496</v>
      </c>
      <c r="B2215" t="str">
        <f t="shared" si="68"/>
        <v>min03-P33</v>
      </c>
      <c r="C2215" t="str">
        <f t="shared" si="69"/>
        <v>min03-P33-R7_DISTRIBUCIÓN Y SERVICIO SAS</v>
      </c>
      <c r="D2215" s="27" t="s">
        <v>3701</v>
      </c>
      <c r="E2215" t="s">
        <v>3089</v>
      </c>
      <c r="F2215" t="s">
        <v>190</v>
      </c>
      <c r="G2215" s="58">
        <v>659956.5</v>
      </c>
      <c r="H2215" s="114">
        <v>1</v>
      </c>
      <c r="I2215">
        <v>1</v>
      </c>
      <c r="J2215">
        <v>3000</v>
      </c>
      <c r="K2215" t="s">
        <v>3117</v>
      </c>
      <c r="L2215" t="s">
        <v>3112</v>
      </c>
      <c r="M2215" t="s">
        <v>4262</v>
      </c>
    </row>
    <row r="2216" spans="1:14">
      <c r="A2216" t="s">
        <v>6497</v>
      </c>
      <c r="B2216" t="str">
        <f t="shared" si="68"/>
        <v>min03-P33</v>
      </c>
      <c r="C2216" t="str">
        <f t="shared" si="69"/>
        <v>min03-P33-R7_DISTRIBUCIÓN Y SERVICIO SAS</v>
      </c>
      <c r="D2216" s="27" t="s">
        <v>3701</v>
      </c>
      <c r="E2216" t="s">
        <v>3089</v>
      </c>
      <c r="F2216" t="s">
        <v>190</v>
      </c>
      <c r="G2216" s="58">
        <v>646488</v>
      </c>
      <c r="H2216" s="114">
        <v>1</v>
      </c>
      <c r="I2216">
        <v>3001</v>
      </c>
      <c r="J2216">
        <v>10000</v>
      </c>
      <c r="K2216" t="s">
        <v>3117</v>
      </c>
      <c r="L2216" t="s">
        <v>3112</v>
      </c>
      <c r="M2216" t="s">
        <v>4262</v>
      </c>
    </row>
    <row r="2217" spans="1:14">
      <c r="A2217" t="s">
        <v>6498</v>
      </c>
      <c r="B2217" t="str">
        <f t="shared" si="68"/>
        <v>min03-P33</v>
      </c>
      <c r="C2217" t="str">
        <f t="shared" si="69"/>
        <v>min03-P33-R7_DISTRIBUCIÓN Y SERVICIO SAS</v>
      </c>
      <c r="D2217" s="27" t="s">
        <v>3701</v>
      </c>
      <c r="E2217" t="s">
        <v>3089</v>
      </c>
      <c r="F2217" t="s">
        <v>190</v>
      </c>
      <c r="G2217" s="58">
        <v>639753.75</v>
      </c>
      <c r="H2217" s="114">
        <v>1</v>
      </c>
      <c r="I2217">
        <v>10001</v>
      </c>
      <c r="J2217">
        <v>999999</v>
      </c>
      <c r="K2217" t="s">
        <v>3117</v>
      </c>
      <c r="L2217" t="s">
        <v>3112</v>
      </c>
      <c r="M2217" t="s">
        <v>4262</v>
      </c>
    </row>
    <row r="2218" spans="1:14">
      <c r="A2218" t="s">
        <v>6499</v>
      </c>
      <c r="B2218" t="str">
        <f t="shared" si="68"/>
        <v>min03-P33</v>
      </c>
      <c r="C2218" t="str">
        <f t="shared" si="69"/>
        <v>min03-P33-R7_LEONEL RODRIGUEZ RAMOS</v>
      </c>
      <c r="D2218" s="27" t="s">
        <v>3701</v>
      </c>
      <c r="E2218" t="s">
        <v>1851</v>
      </c>
      <c r="F2218" t="s">
        <v>190</v>
      </c>
      <c r="G2218" s="58">
        <v>700362</v>
      </c>
      <c r="H2218" s="114">
        <v>1</v>
      </c>
      <c r="I2218">
        <v>1</v>
      </c>
      <c r="J2218">
        <v>3000</v>
      </c>
      <c r="K2218" t="s">
        <v>3117</v>
      </c>
      <c r="L2218" t="s">
        <v>3112</v>
      </c>
      <c r="M2218" t="s">
        <v>4262</v>
      </c>
    </row>
    <row r="2219" spans="1:14">
      <c r="A2219" t="s">
        <v>6500</v>
      </c>
      <c r="B2219" t="str">
        <f t="shared" si="68"/>
        <v>min03-P33</v>
      </c>
      <c r="C2219" t="str">
        <f t="shared" si="69"/>
        <v>min03-P33-R7_LEONEL RODRIGUEZ RAMOS</v>
      </c>
      <c r="D2219" s="27" t="s">
        <v>3701</v>
      </c>
      <c r="E2219" t="s">
        <v>1851</v>
      </c>
      <c r="F2219" t="s">
        <v>190</v>
      </c>
      <c r="G2219" s="58">
        <v>686893.5</v>
      </c>
      <c r="H2219" s="114">
        <v>1</v>
      </c>
      <c r="I2219">
        <v>3001</v>
      </c>
      <c r="J2219">
        <v>10000</v>
      </c>
      <c r="K2219" t="s">
        <v>3117</v>
      </c>
      <c r="L2219" t="s">
        <v>3112</v>
      </c>
      <c r="M2219" t="s">
        <v>4262</v>
      </c>
    </row>
    <row r="2220" spans="1:14">
      <c r="A2220" t="s">
        <v>6501</v>
      </c>
      <c r="B2220" t="str">
        <f t="shared" si="68"/>
        <v>min03-P33</v>
      </c>
      <c r="C2220" t="str">
        <f t="shared" si="69"/>
        <v>min03-P33-R7_LEONEL RODRIGUEZ RAMOS</v>
      </c>
      <c r="D2220" s="27" t="s">
        <v>3701</v>
      </c>
      <c r="E2220" t="s">
        <v>1851</v>
      </c>
      <c r="F2220" t="s">
        <v>190</v>
      </c>
      <c r="G2220" s="58">
        <v>673425</v>
      </c>
      <c r="H2220" s="114">
        <v>1</v>
      </c>
      <c r="I2220">
        <v>10001</v>
      </c>
      <c r="J2220">
        <v>999999</v>
      </c>
      <c r="K2220" t="s">
        <v>3117</v>
      </c>
      <c r="L2220" t="s">
        <v>3112</v>
      </c>
      <c r="M2220" t="s">
        <v>4262</v>
      </c>
    </row>
    <row r="2221" spans="1:14">
      <c r="A2221" t="s">
        <v>6502</v>
      </c>
      <c r="B2221" t="str">
        <f t="shared" si="68"/>
        <v>min03-P33</v>
      </c>
      <c r="C2221" t="str">
        <f t="shared" si="69"/>
        <v>min03-P33-R7_BACET GROUP S.A.S.</v>
      </c>
      <c r="D2221" s="27" t="s">
        <v>3701</v>
      </c>
      <c r="E2221" t="s">
        <v>4166</v>
      </c>
      <c r="F2221" t="s">
        <v>190</v>
      </c>
      <c r="G2221" s="58">
        <v>319876.875</v>
      </c>
      <c r="H2221" s="114">
        <v>1</v>
      </c>
      <c r="I2221">
        <v>1</v>
      </c>
      <c r="J2221">
        <v>3000</v>
      </c>
      <c r="K2221" t="s">
        <v>3117</v>
      </c>
      <c r="L2221" t="s">
        <v>3112</v>
      </c>
      <c r="M2221" t="s">
        <v>4262</v>
      </c>
    </row>
    <row r="2222" spans="1:14">
      <c r="A2222" t="s">
        <v>6503</v>
      </c>
      <c r="B2222" t="str">
        <f t="shared" si="68"/>
        <v>min03-P33</v>
      </c>
      <c r="C2222" t="str">
        <f t="shared" si="69"/>
        <v>min03-P33-R7_BACET GROUP S.A.S.</v>
      </c>
      <c r="D2222" s="27" t="s">
        <v>3701</v>
      </c>
      <c r="E2222" t="s">
        <v>4166</v>
      </c>
      <c r="F2222" t="s">
        <v>190</v>
      </c>
      <c r="G2222" s="58">
        <v>307081.8</v>
      </c>
      <c r="H2222" s="114">
        <v>1</v>
      </c>
      <c r="I2222">
        <v>3001</v>
      </c>
      <c r="J2222">
        <v>10000</v>
      </c>
      <c r="K2222" t="s">
        <v>3117</v>
      </c>
      <c r="L2222" t="s">
        <v>3112</v>
      </c>
      <c r="M2222" t="s">
        <v>4262</v>
      </c>
    </row>
    <row r="2223" spans="1:14">
      <c r="A2223" t="s">
        <v>6504</v>
      </c>
      <c r="B2223" t="str">
        <f t="shared" si="68"/>
        <v>min03-P33</v>
      </c>
      <c r="C2223" t="str">
        <f t="shared" si="69"/>
        <v>min03-P33-R7_BACET GROUP S.A.S.</v>
      </c>
      <c r="D2223" s="27" t="s">
        <v>3701</v>
      </c>
      <c r="E2223" t="s">
        <v>4166</v>
      </c>
      <c r="F2223" t="s">
        <v>190</v>
      </c>
      <c r="G2223" s="58">
        <v>294286.72499999998</v>
      </c>
      <c r="H2223" s="114">
        <v>1</v>
      </c>
      <c r="I2223">
        <v>10001</v>
      </c>
      <c r="J2223">
        <v>999999</v>
      </c>
      <c r="K2223" t="s">
        <v>3117</v>
      </c>
      <c r="L2223" t="s">
        <v>3112</v>
      </c>
      <c r="M2223" t="s">
        <v>4262</v>
      </c>
    </row>
    <row r="2224" spans="1:14">
      <c r="A2224" t="s">
        <v>6505</v>
      </c>
      <c r="B2224" t="str">
        <f t="shared" si="68"/>
        <v>min03-P33</v>
      </c>
      <c r="C2224" t="str">
        <f t="shared" si="69"/>
        <v>min03-P33-R7_UNIÓN TEMPORAL OP-INTENDENCIA</v>
      </c>
      <c r="D2224" s="27" t="s">
        <v>3701</v>
      </c>
      <c r="E2224" t="s">
        <v>4172</v>
      </c>
      <c r="F2224" t="s">
        <v>190</v>
      </c>
      <c r="G2224" s="58">
        <v>491600.25</v>
      </c>
      <c r="H2224" s="114">
        <v>1</v>
      </c>
      <c r="I2224">
        <v>1</v>
      </c>
      <c r="J2224">
        <v>3000</v>
      </c>
      <c r="K2224" t="s">
        <v>3117</v>
      </c>
      <c r="L2224" t="s">
        <v>3112</v>
      </c>
      <c r="M2224" t="s">
        <v>4262</v>
      </c>
    </row>
    <row r="2225" spans="1:13">
      <c r="A2225" t="s">
        <v>6506</v>
      </c>
      <c r="B2225" t="str">
        <f t="shared" si="68"/>
        <v>min03-P33</v>
      </c>
      <c r="C2225" t="str">
        <f t="shared" si="69"/>
        <v>min03-P33-R7_UNIÓN TEMPORAL OP-INTENDENCIA</v>
      </c>
      <c r="D2225" s="27" t="s">
        <v>3701</v>
      </c>
      <c r="E2225" t="s">
        <v>4172</v>
      </c>
      <c r="F2225" t="s">
        <v>190</v>
      </c>
      <c r="G2225" s="58">
        <v>430992</v>
      </c>
      <c r="H2225" s="114">
        <v>1</v>
      </c>
      <c r="I2225">
        <v>3001</v>
      </c>
      <c r="J2225">
        <v>10000</v>
      </c>
      <c r="K2225" t="s">
        <v>3117</v>
      </c>
      <c r="L2225" t="s">
        <v>3112</v>
      </c>
      <c r="M2225" t="s">
        <v>4262</v>
      </c>
    </row>
    <row r="2226" spans="1:13">
      <c r="A2226" t="s">
        <v>6507</v>
      </c>
      <c r="B2226" t="str">
        <f t="shared" si="68"/>
        <v>min03-P33</v>
      </c>
      <c r="C2226" t="str">
        <f t="shared" si="69"/>
        <v>min03-P33-R7_UNIÓN TEMPORAL OP-INTENDENCIA</v>
      </c>
      <c r="D2226" s="27" t="s">
        <v>3701</v>
      </c>
      <c r="E2226" t="s">
        <v>4172</v>
      </c>
      <c r="F2226" t="s">
        <v>190</v>
      </c>
      <c r="G2226" s="58">
        <v>404055</v>
      </c>
      <c r="H2226" s="114">
        <v>1</v>
      </c>
      <c r="I2226">
        <v>10001</v>
      </c>
      <c r="J2226">
        <v>999999</v>
      </c>
      <c r="K2226" t="s">
        <v>3117</v>
      </c>
      <c r="L2226" t="s">
        <v>3112</v>
      </c>
      <c r="M2226" t="s">
        <v>4262</v>
      </c>
    </row>
    <row r="2227" spans="1:13">
      <c r="A2227" t="s">
        <v>6508</v>
      </c>
      <c r="B2227" t="str">
        <f t="shared" si="68"/>
        <v>min03-P33</v>
      </c>
      <c r="C2227" t="str">
        <f t="shared" si="69"/>
        <v>min03-P33-R7_INDUCON SAS</v>
      </c>
      <c r="D2227" s="27" t="s">
        <v>3701</v>
      </c>
      <c r="E2227" t="s">
        <v>4188</v>
      </c>
      <c r="F2227" t="s">
        <v>190</v>
      </c>
      <c r="G2227" s="58">
        <v>678812.4</v>
      </c>
      <c r="H2227" s="114">
        <v>1</v>
      </c>
      <c r="I2227">
        <v>1</v>
      </c>
      <c r="J2227">
        <v>3000</v>
      </c>
      <c r="K2227" t="s">
        <v>3117</v>
      </c>
      <c r="L2227" t="s">
        <v>3112</v>
      </c>
      <c r="M2227" t="s">
        <v>4262</v>
      </c>
    </row>
    <row r="2228" spans="1:13">
      <c r="A2228" t="s">
        <v>6509</v>
      </c>
      <c r="B2228" t="str">
        <f t="shared" si="68"/>
        <v>min03-P33</v>
      </c>
      <c r="C2228" t="str">
        <f t="shared" si="69"/>
        <v>min03-P33-R7_INDUCON SAS</v>
      </c>
      <c r="D2228" s="27" t="s">
        <v>3701</v>
      </c>
      <c r="E2228" t="s">
        <v>4188</v>
      </c>
      <c r="F2228" t="s">
        <v>190</v>
      </c>
      <c r="G2228" s="58">
        <v>673425</v>
      </c>
      <c r="H2228" s="114">
        <v>1</v>
      </c>
      <c r="I2228">
        <v>3001</v>
      </c>
      <c r="J2228">
        <v>10000</v>
      </c>
      <c r="K2228" t="s">
        <v>3117</v>
      </c>
      <c r="L2228" t="s">
        <v>3112</v>
      </c>
      <c r="M2228" t="s">
        <v>4262</v>
      </c>
    </row>
    <row r="2229" spans="1:13">
      <c r="A2229" t="s">
        <v>6510</v>
      </c>
      <c r="B2229" t="str">
        <f t="shared" si="68"/>
        <v>min03-P33</v>
      </c>
      <c r="C2229" t="str">
        <f t="shared" si="69"/>
        <v>min03-P33-R7_INDUCON SAS</v>
      </c>
      <c r="D2229" s="27" t="s">
        <v>3701</v>
      </c>
      <c r="E2229" t="s">
        <v>4188</v>
      </c>
      <c r="F2229" t="s">
        <v>190</v>
      </c>
      <c r="G2229" s="58">
        <v>672078.15</v>
      </c>
      <c r="H2229" s="114">
        <v>1</v>
      </c>
      <c r="I2229">
        <v>10001</v>
      </c>
      <c r="J2229">
        <v>999999</v>
      </c>
      <c r="K2229" t="s">
        <v>3117</v>
      </c>
      <c r="L2229" t="s">
        <v>3112</v>
      </c>
      <c r="M2229" t="s">
        <v>4262</v>
      </c>
    </row>
    <row r="2230" spans="1:13">
      <c r="A2230" t="s">
        <v>6511</v>
      </c>
      <c r="B2230" t="str">
        <f t="shared" si="68"/>
        <v>min03-P33</v>
      </c>
      <c r="C2230" t="str">
        <f t="shared" si="69"/>
        <v>min03-P33-R7_UTPRESENTE TEXTIL 2024</v>
      </c>
      <c r="D2230" s="27" t="s">
        <v>3701</v>
      </c>
      <c r="E2230" t="s">
        <v>4193</v>
      </c>
      <c r="F2230" t="s">
        <v>190</v>
      </c>
      <c r="G2230" s="58">
        <v>700362</v>
      </c>
      <c r="H2230" s="114">
        <v>1</v>
      </c>
      <c r="I2230">
        <v>1</v>
      </c>
      <c r="J2230">
        <v>3000</v>
      </c>
      <c r="K2230" t="s">
        <v>3117</v>
      </c>
      <c r="L2230" t="s">
        <v>3112</v>
      </c>
      <c r="M2230" t="s">
        <v>4262</v>
      </c>
    </row>
    <row r="2231" spans="1:13">
      <c r="A2231" t="s">
        <v>6512</v>
      </c>
      <c r="B2231" t="str">
        <f t="shared" si="68"/>
        <v>min03-P33</v>
      </c>
      <c r="C2231" t="str">
        <f t="shared" si="69"/>
        <v>min03-P33-R7_UTPRESENTE TEXTIL 2024</v>
      </c>
      <c r="D2231" s="27" t="s">
        <v>3701</v>
      </c>
      <c r="E2231" t="s">
        <v>4193</v>
      </c>
      <c r="F2231" t="s">
        <v>190</v>
      </c>
      <c r="G2231" s="58">
        <v>693627.75</v>
      </c>
      <c r="H2231" s="114">
        <v>1</v>
      </c>
      <c r="I2231">
        <v>3001</v>
      </c>
      <c r="J2231">
        <v>10000</v>
      </c>
      <c r="K2231" t="s">
        <v>3117</v>
      </c>
      <c r="L2231" t="s">
        <v>3112</v>
      </c>
      <c r="M2231" t="s">
        <v>4262</v>
      </c>
    </row>
    <row r="2232" spans="1:13">
      <c r="A2232" t="s">
        <v>6513</v>
      </c>
      <c r="B2232" t="str">
        <f t="shared" si="68"/>
        <v>min03-P33</v>
      </c>
      <c r="C2232" t="str">
        <f t="shared" si="69"/>
        <v>min03-P33-R7_UTPRESENTE TEXTIL 2024</v>
      </c>
      <c r="D2232" s="27" t="s">
        <v>3701</v>
      </c>
      <c r="E2232" t="s">
        <v>4193</v>
      </c>
      <c r="F2232" t="s">
        <v>190</v>
      </c>
      <c r="G2232" s="58">
        <v>686893.5</v>
      </c>
      <c r="H2232" s="114">
        <v>1</v>
      </c>
      <c r="I2232">
        <v>10001</v>
      </c>
      <c r="J2232">
        <v>999999</v>
      </c>
      <c r="K2232" t="s">
        <v>3117</v>
      </c>
      <c r="L2232" t="s">
        <v>3112</v>
      </c>
      <c r="M2232" t="s">
        <v>4262</v>
      </c>
    </row>
    <row r="2233" spans="1:13">
      <c r="A2233" t="s">
        <v>6514</v>
      </c>
      <c r="B2233" t="str">
        <f t="shared" si="68"/>
        <v>min03-P33</v>
      </c>
      <c r="C2233" t="str">
        <f t="shared" si="69"/>
        <v>min03-P33-R7_BOSTONIA SAS</v>
      </c>
      <c r="D2233" s="27" t="s">
        <v>3701</v>
      </c>
      <c r="E2233" t="s">
        <v>3093</v>
      </c>
      <c r="F2233" t="s">
        <v>190</v>
      </c>
      <c r="G2233" s="58">
        <v>525271.5</v>
      </c>
      <c r="H2233" s="114">
        <v>1</v>
      </c>
      <c r="I2233">
        <v>1</v>
      </c>
      <c r="J2233">
        <v>3000</v>
      </c>
      <c r="K2233" t="s">
        <v>3117</v>
      </c>
      <c r="L2233" t="s">
        <v>3112</v>
      </c>
      <c r="M2233" t="s">
        <v>4262</v>
      </c>
    </row>
    <row r="2234" spans="1:13">
      <c r="A2234" t="s">
        <v>6515</v>
      </c>
      <c r="B2234" t="str">
        <f t="shared" si="68"/>
        <v>min03-P33</v>
      </c>
      <c r="C2234" t="str">
        <f t="shared" si="69"/>
        <v>min03-P33-R7_BOSTONIA SAS</v>
      </c>
      <c r="D2234" s="27" t="s">
        <v>3701</v>
      </c>
      <c r="E2234" t="s">
        <v>3093</v>
      </c>
      <c r="F2234" t="s">
        <v>190</v>
      </c>
      <c r="G2234" s="58">
        <v>509513.35499999998</v>
      </c>
      <c r="H2234" s="114">
        <v>1</v>
      </c>
      <c r="I2234">
        <v>3001</v>
      </c>
      <c r="J2234">
        <v>10000</v>
      </c>
      <c r="K2234" t="s">
        <v>3117</v>
      </c>
      <c r="L2234" t="s">
        <v>3112</v>
      </c>
      <c r="M2234" t="s">
        <v>4262</v>
      </c>
    </row>
    <row r="2235" spans="1:13">
      <c r="A2235" t="s">
        <v>6516</v>
      </c>
      <c r="B2235" t="str">
        <f t="shared" si="68"/>
        <v>min03-P33</v>
      </c>
      <c r="C2235" t="str">
        <f t="shared" si="69"/>
        <v>min03-P33-R7_BOSTONIA SAS</v>
      </c>
      <c r="D2235" s="27" t="s">
        <v>3701</v>
      </c>
      <c r="E2235" t="s">
        <v>3093</v>
      </c>
      <c r="F2235" t="s">
        <v>190</v>
      </c>
      <c r="G2235" s="58">
        <v>494227.95434999996</v>
      </c>
      <c r="H2235" s="114">
        <v>1</v>
      </c>
      <c r="I2235">
        <v>10001</v>
      </c>
      <c r="J2235">
        <v>999999</v>
      </c>
      <c r="K2235" t="s">
        <v>3117</v>
      </c>
      <c r="L2235" t="s">
        <v>3112</v>
      </c>
      <c r="M2235" t="s">
        <v>4262</v>
      </c>
    </row>
    <row r="2236" spans="1:13">
      <c r="A2236" t="s">
        <v>6517</v>
      </c>
      <c r="B2236" t="str">
        <f t="shared" si="68"/>
        <v>min03-P33</v>
      </c>
      <c r="C2236" t="str">
        <f t="shared" si="69"/>
        <v>min03-P33-R7_UT SOLUCIONES ANC</v>
      </c>
      <c r="D2236" s="27" t="s">
        <v>3701</v>
      </c>
      <c r="E2236" t="s">
        <v>3091</v>
      </c>
      <c r="F2236" t="s">
        <v>190</v>
      </c>
      <c r="G2236" s="58">
        <v>686893.5</v>
      </c>
      <c r="H2236" s="114">
        <v>1</v>
      </c>
      <c r="I2236">
        <v>1</v>
      </c>
      <c r="J2236">
        <v>3000</v>
      </c>
      <c r="K2236" t="s">
        <v>3117</v>
      </c>
      <c r="L2236" t="s">
        <v>3112</v>
      </c>
      <c r="M2236" t="s">
        <v>4262</v>
      </c>
    </row>
    <row r="2237" spans="1:13">
      <c r="A2237" t="s">
        <v>6518</v>
      </c>
      <c r="B2237" t="str">
        <f t="shared" si="68"/>
        <v>min03-P33</v>
      </c>
      <c r="C2237" t="str">
        <f t="shared" si="69"/>
        <v>min03-P33-R7_UT SOLUCIONES ANC</v>
      </c>
      <c r="D2237" s="27" t="s">
        <v>3701</v>
      </c>
      <c r="E2237" t="s">
        <v>3091</v>
      </c>
      <c r="F2237" t="s">
        <v>190</v>
      </c>
      <c r="G2237" s="58">
        <v>673425</v>
      </c>
      <c r="H2237" s="114">
        <v>1</v>
      </c>
      <c r="I2237">
        <v>3001</v>
      </c>
      <c r="J2237">
        <v>10000</v>
      </c>
      <c r="K2237" t="s">
        <v>3117</v>
      </c>
      <c r="L2237" t="s">
        <v>3112</v>
      </c>
      <c r="M2237" t="s">
        <v>4262</v>
      </c>
    </row>
    <row r="2238" spans="1:13">
      <c r="A2238" t="s">
        <v>6519</v>
      </c>
      <c r="B2238" t="str">
        <f t="shared" si="68"/>
        <v>min03-P33</v>
      </c>
      <c r="C2238" t="str">
        <f t="shared" si="69"/>
        <v>min03-P33-R7_UT SOLUCIONES ANC</v>
      </c>
      <c r="D2238" s="27" t="s">
        <v>3701</v>
      </c>
      <c r="E2238" t="s">
        <v>3091</v>
      </c>
      <c r="F2238" t="s">
        <v>190</v>
      </c>
      <c r="G2238" s="58">
        <v>659956.5</v>
      </c>
      <c r="H2238" s="114">
        <v>1</v>
      </c>
      <c r="I2238">
        <v>10001</v>
      </c>
      <c r="J2238">
        <v>999999</v>
      </c>
      <c r="K2238" t="s">
        <v>3117</v>
      </c>
      <c r="L2238" t="s">
        <v>3112</v>
      </c>
      <c r="M2238" t="s">
        <v>4262</v>
      </c>
    </row>
    <row r="2239" spans="1:13">
      <c r="A2239" t="s">
        <v>6520</v>
      </c>
      <c r="B2239" t="str">
        <f t="shared" si="68"/>
        <v>min03-P33</v>
      </c>
      <c r="C2239" t="str">
        <f t="shared" si="69"/>
        <v>min03-P33-R7_UT ALTEX+</v>
      </c>
      <c r="D2239" s="27" t="s">
        <v>3701</v>
      </c>
      <c r="E2239" t="s">
        <v>3094</v>
      </c>
      <c r="F2239" t="s">
        <v>190</v>
      </c>
      <c r="G2239" s="58">
        <v>545474.25</v>
      </c>
      <c r="H2239" s="114">
        <v>1</v>
      </c>
      <c r="I2239">
        <v>1</v>
      </c>
      <c r="J2239">
        <v>3000</v>
      </c>
      <c r="K2239" t="s">
        <v>3117</v>
      </c>
      <c r="L2239" t="s">
        <v>3112</v>
      </c>
      <c r="M2239" t="s">
        <v>4262</v>
      </c>
    </row>
    <row r="2240" spans="1:13">
      <c r="A2240" t="s">
        <v>6521</v>
      </c>
      <c r="B2240" t="str">
        <f t="shared" si="68"/>
        <v>min03-P33</v>
      </c>
      <c r="C2240" t="str">
        <f t="shared" si="69"/>
        <v>min03-P33-R7_UT ALTEX+</v>
      </c>
      <c r="D2240" s="27" t="s">
        <v>3701</v>
      </c>
      <c r="E2240" t="s">
        <v>3094</v>
      </c>
      <c r="F2240" t="s">
        <v>190</v>
      </c>
      <c r="G2240" s="58">
        <v>538740</v>
      </c>
      <c r="H2240" s="114">
        <v>1</v>
      </c>
      <c r="I2240">
        <v>3001</v>
      </c>
      <c r="J2240">
        <v>10000</v>
      </c>
      <c r="K2240" t="s">
        <v>3117</v>
      </c>
      <c r="L2240" t="s">
        <v>3112</v>
      </c>
      <c r="M2240" t="s">
        <v>4262</v>
      </c>
    </row>
    <row r="2241" spans="1:14">
      <c r="A2241" t="s">
        <v>6522</v>
      </c>
      <c r="B2241" t="str">
        <f t="shared" si="68"/>
        <v>min03-P33</v>
      </c>
      <c r="C2241" t="str">
        <f t="shared" si="69"/>
        <v>min03-P33-R7_UT ALTEX+</v>
      </c>
      <c r="D2241" s="27" t="s">
        <v>3701</v>
      </c>
      <c r="E2241" t="s">
        <v>3094</v>
      </c>
      <c r="F2241" t="s">
        <v>190</v>
      </c>
      <c r="G2241" s="58">
        <v>536046.30000000005</v>
      </c>
      <c r="H2241" s="114">
        <v>1</v>
      </c>
      <c r="I2241">
        <v>10001</v>
      </c>
      <c r="J2241">
        <v>999999</v>
      </c>
      <c r="K2241" t="s">
        <v>3117</v>
      </c>
      <c r="L2241" t="s">
        <v>3112</v>
      </c>
      <c r="M2241" t="s">
        <v>4262</v>
      </c>
    </row>
    <row r="2242" spans="1:14">
      <c r="A2242" t="s">
        <v>6523</v>
      </c>
      <c r="B2242" t="str">
        <f t="shared" si="68"/>
        <v>min03-P33</v>
      </c>
      <c r="C2242" t="str">
        <f t="shared" si="69"/>
        <v>min03-P33-R7_INDUSTRIAS SALGARI S.A.S</v>
      </c>
      <c r="D2242" s="27" t="s">
        <v>3701</v>
      </c>
      <c r="E2242" t="s">
        <v>3098</v>
      </c>
      <c r="F2242" t="s">
        <v>190</v>
      </c>
      <c r="G2242" s="58">
        <v>677600.23499999999</v>
      </c>
      <c r="H2242" s="114">
        <v>1</v>
      </c>
      <c r="I2242">
        <v>1</v>
      </c>
      <c r="J2242">
        <v>3000</v>
      </c>
      <c r="K2242" t="s">
        <v>3117</v>
      </c>
      <c r="L2242" t="s">
        <v>3112</v>
      </c>
      <c r="M2242" t="s">
        <v>4262</v>
      </c>
    </row>
    <row r="2243" spans="1:14">
      <c r="A2243" t="s">
        <v>6524</v>
      </c>
      <c r="B2243" t="str">
        <f t="shared" ref="B2243:B2306" si="70">+LEFT(D2243,LEN(D2243)-3)</f>
        <v>min03-P33</v>
      </c>
      <c r="C2243" t="str">
        <f t="shared" ref="C2243:C2306" si="71">+D2243&amp;"_"&amp;E2243</f>
        <v>min03-P33-R7_INDUSTRIAS SALGARI S.A.S</v>
      </c>
      <c r="D2243" s="27" t="s">
        <v>3701</v>
      </c>
      <c r="E2243" t="s">
        <v>3098</v>
      </c>
      <c r="F2243" t="s">
        <v>190</v>
      </c>
      <c r="G2243" s="58">
        <v>651606.03</v>
      </c>
      <c r="H2243" s="114">
        <v>1</v>
      </c>
      <c r="I2243">
        <v>3001</v>
      </c>
      <c r="J2243">
        <v>10000</v>
      </c>
      <c r="K2243" t="s">
        <v>3117</v>
      </c>
      <c r="L2243" t="s">
        <v>3112</v>
      </c>
      <c r="M2243" t="s">
        <v>4262</v>
      </c>
    </row>
    <row r="2244" spans="1:14">
      <c r="A2244" t="s">
        <v>6525</v>
      </c>
      <c r="B2244" t="str">
        <f t="shared" si="70"/>
        <v>min03-P33</v>
      </c>
      <c r="C2244" t="str">
        <f t="shared" si="71"/>
        <v>min03-P33-R7_INDUSTRIAS SALGARI S.A.S</v>
      </c>
      <c r="D2244" s="27" t="s">
        <v>3701</v>
      </c>
      <c r="E2244" t="s">
        <v>3098</v>
      </c>
      <c r="F2244" t="s">
        <v>190</v>
      </c>
      <c r="G2244" s="58">
        <v>625477.14</v>
      </c>
      <c r="H2244" s="114">
        <v>1</v>
      </c>
      <c r="I2244">
        <v>10001</v>
      </c>
      <c r="J2244">
        <v>999999</v>
      </c>
      <c r="K2244" t="s">
        <v>3117</v>
      </c>
      <c r="L2244" t="s">
        <v>3112</v>
      </c>
      <c r="M2244" t="s">
        <v>4262</v>
      </c>
    </row>
    <row r="2245" spans="1:14">
      <c r="A2245" t="s">
        <v>6526</v>
      </c>
      <c r="B2245" t="str">
        <f t="shared" si="70"/>
        <v>min03-P33</v>
      </c>
      <c r="C2245" t="str">
        <f t="shared" si="71"/>
        <v>min03-P33-R7_MILITARY INDUSTRIES SAS</v>
      </c>
      <c r="D2245" s="27" t="s">
        <v>3701</v>
      </c>
      <c r="E2245" t="s">
        <v>1852</v>
      </c>
      <c r="F2245" t="s">
        <v>190</v>
      </c>
      <c r="G2245" s="58">
        <v>565677</v>
      </c>
      <c r="H2245" s="114">
        <v>1</v>
      </c>
      <c r="I2245">
        <v>1</v>
      </c>
      <c r="J2245">
        <v>3000</v>
      </c>
      <c r="K2245" t="s">
        <v>3117</v>
      </c>
      <c r="L2245" t="s">
        <v>3112</v>
      </c>
      <c r="M2245" t="s">
        <v>4262</v>
      </c>
    </row>
    <row r="2246" spans="1:14">
      <c r="A2246" t="s">
        <v>6527</v>
      </c>
      <c r="B2246" t="str">
        <f t="shared" si="70"/>
        <v>min03-P33</v>
      </c>
      <c r="C2246" t="str">
        <f t="shared" si="71"/>
        <v>min03-P33-R7_MILITARY INDUSTRIES SAS</v>
      </c>
      <c r="D2246" s="27" t="s">
        <v>3701</v>
      </c>
      <c r="E2246" t="s">
        <v>1852</v>
      </c>
      <c r="F2246" t="s">
        <v>190</v>
      </c>
      <c r="G2246" s="58">
        <v>562983.30000000005</v>
      </c>
      <c r="H2246" s="114">
        <v>1</v>
      </c>
      <c r="I2246">
        <v>3001</v>
      </c>
      <c r="J2246">
        <v>10000</v>
      </c>
      <c r="K2246" t="s">
        <v>3117</v>
      </c>
      <c r="L2246" t="s">
        <v>3112</v>
      </c>
      <c r="M2246" t="s">
        <v>4262</v>
      </c>
    </row>
    <row r="2247" spans="1:14">
      <c r="A2247" t="s">
        <v>6528</v>
      </c>
      <c r="B2247" t="str">
        <f t="shared" si="70"/>
        <v>min03-P33</v>
      </c>
      <c r="C2247" t="str">
        <f t="shared" si="71"/>
        <v>min03-P33-R7_MILITARY INDUSTRIES SAS</v>
      </c>
      <c r="D2247" s="27" t="s">
        <v>3701</v>
      </c>
      <c r="E2247" t="s">
        <v>1852</v>
      </c>
      <c r="F2247" t="s">
        <v>190</v>
      </c>
      <c r="G2247" s="58">
        <v>558942.75</v>
      </c>
      <c r="H2247" s="114">
        <v>1</v>
      </c>
      <c r="I2247">
        <v>10001</v>
      </c>
      <c r="J2247">
        <v>999999</v>
      </c>
      <c r="K2247" t="s">
        <v>3117</v>
      </c>
      <c r="L2247" t="s">
        <v>3112</v>
      </c>
      <c r="M2247" t="s">
        <v>4262</v>
      </c>
    </row>
    <row r="2248" spans="1:14">
      <c r="A2248" t="s">
        <v>6529</v>
      </c>
      <c r="B2248" t="str">
        <f t="shared" si="70"/>
        <v>min03-P33</v>
      </c>
      <c r="C2248" t="str">
        <f t="shared" si="71"/>
        <v>min03-P33-R7_INVERSIONES SARHEM DE COLOMBIA S.A.S.</v>
      </c>
      <c r="D2248" s="27" t="s">
        <v>3701</v>
      </c>
      <c r="E2248" t="s">
        <v>4168</v>
      </c>
      <c r="F2248" t="s">
        <v>190</v>
      </c>
      <c r="G2248" s="58">
        <v>587226.6</v>
      </c>
      <c r="H2248" s="114">
        <v>1</v>
      </c>
      <c r="I2248">
        <v>1</v>
      </c>
      <c r="J2248">
        <v>3000</v>
      </c>
      <c r="K2248" t="s">
        <v>3117</v>
      </c>
      <c r="L2248" t="s">
        <v>3112</v>
      </c>
      <c r="M2248" t="s">
        <v>4262</v>
      </c>
    </row>
    <row r="2249" spans="1:14">
      <c r="A2249" t="s">
        <v>6530</v>
      </c>
      <c r="B2249" t="str">
        <f t="shared" si="70"/>
        <v>min03-P33</v>
      </c>
      <c r="C2249" t="str">
        <f t="shared" si="71"/>
        <v>min03-P33-R7_INVERSIONES SARHEM DE COLOMBIA S.A.S.</v>
      </c>
      <c r="D2249" s="27" t="s">
        <v>3701</v>
      </c>
      <c r="E2249" t="s">
        <v>4168</v>
      </c>
      <c r="F2249" t="s">
        <v>190</v>
      </c>
      <c r="G2249" s="58">
        <v>584532.9</v>
      </c>
      <c r="H2249" s="114">
        <v>1</v>
      </c>
      <c r="I2249">
        <v>3001</v>
      </c>
      <c r="J2249">
        <v>10000</v>
      </c>
      <c r="K2249" t="s">
        <v>3117</v>
      </c>
      <c r="L2249" t="s">
        <v>3112</v>
      </c>
      <c r="M2249" t="s">
        <v>4262</v>
      </c>
    </row>
    <row r="2250" spans="1:14">
      <c r="A2250" t="s">
        <v>6531</v>
      </c>
      <c r="B2250" t="str">
        <f t="shared" si="70"/>
        <v>min03-P33</v>
      </c>
      <c r="C2250" t="str">
        <f t="shared" si="71"/>
        <v>min03-P33-R7_INVERSIONES SARHEM DE COLOMBIA S.A.S.</v>
      </c>
      <c r="D2250" s="27" t="s">
        <v>3701</v>
      </c>
      <c r="E2250" t="s">
        <v>4168</v>
      </c>
      <c r="F2250" t="s">
        <v>190</v>
      </c>
      <c r="G2250" s="58">
        <v>581839.19999999995</v>
      </c>
      <c r="H2250" s="114">
        <v>1</v>
      </c>
      <c r="I2250">
        <v>10001</v>
      </c>
      <c r="J2250">
        <v>999999</v>
      </c>
      <c r="K2250" t="s">
        <v>3117</v>
      </c>
      <c r="L2250" t="s">
        <v>3112</v>
      </c>
      <c r="M2250" t="s">
        <v>4262</v>
      </c>
    </row>
    <row r="2251" spans="1:14">
      <c r="A2251" t="s">
        <v>6532</v>
      </c>
      <c r="B2251" t="str">
        <f t="shared" si="70"/>
        <v>min03-P34</v>
      </c>
      <c r="C2251" t="str">
        <f t="shared" si="71"/>
        <v>min03-P34-R1_UT SUMINISTROS INTENDENCIA</v>
      </c>
      <c r="D2251" s="27" t="s">
        <v>3702</v>
      </c>
      <c r="E2251" t="s">
        <v>3097</v>
      </c>
      <c r="F2251" t="s">
        <v>190</v>
      </c>
      <c r="G2251" s="58">
        <v>220883.4</v>
      </c>
      <c r="H2251" s="114">
        <v>0</v>
      </c>
      <c r="I2251">
        <v>1</v>
      </c>
      <c r="J2251">
        <v>3000</v>
      </c>
      <c r="K2251" t="s">
        <v>3117</v>
      </c>
      <c r="L2251" t="s">
        <v>3108</v>
      </c>
      <c r="M2251" t="s">
        <v>4263</v>
      </c>
      <c r="N2251" t="s">
        <v>8685</v>
      </c>
    </row>
    <row r="2252" spans="1:14">
      <c r="A2252" t="s">
        <v>6533</v>
      </c>
      <c r="B2252" t="str">
        <f t="shared" si="70"/>
        <v>min03-P34</v>
      </c>
      <c r="C2252" t="str">
        <f t="shared" si="71"/>
        <v>min03-P34-R1_UT SUMINISTROS INTENDENCIA</v>
      </c>
      <c r="D2252" s="27" t="s">
        <v>3702</v>
      </c>
      <c r="E2252" t="s">
        <v>3097</v>
      </c>
      <c r="F2252" t="s">
        <v>190</v>
      </c>
      <c r="G2252" s="58">
        <v>212802.3</v>
      </c>
      <c r="H2252" s="114">
        <v>0</v>
      </c>
      <c r="I2252">
        <v>3001</v>
      </c>
      <c r="J2252">
        <v>10000</v>
      </c>
      <c r="K2252" t="s">
        <v>3117</v>
      </c>
      <c r="L2252" t="s">
        <v>3108</v>
      </c>
      <c r="M2252" t="s">
        <v>4263</v>
      </c>
      <c r="N2252" t="s">
        <v>8685</v>
      </c>
    </row>
    <row r="2253" spans="1:14">
      <c r="A2253" t="s">
        <v>6534</v>
      </c>
      <c r="B2253" t="str">
        <f t="shared" si="70"/>
        <v>min03-P34</v>
      </c>
      <c r="C2253" t="str">
        <f t="shared" si="71"/>
        <v>min03-P34-R1_UT SUMINISTROS INTENDENCIA</v>
      </c>
      <c r="D2253" s="27" t="s">
        <v>3702</v>
      </c>
      <c r="E2253" t="s">
        <v>3097</v>
      </c>
      <c r="F2253" t="s">
        <v>190</v>
      </c>
      <c r="G2253" s="58">
        <v>203374.35</v>
      </c>
      <c r="H2253" s="114">
        <v>0</v>
      </c>
      <c r="I2253">
        <v>10001</v>
      </c>
      <c r="J2253">
        <v>999999</v>
      </c>
      <c r="K2253" t="s">
        <v>3117</v>
      </c>
      <c r="L2253" t="s">
        <v>3108</v>
      </c>
      <c r="M2253" t="s">
        <v>4263</v>
      </c>
      <c r="N2253" t="s">
        <v>8685</v>
      </c>
    </row>
    <row r="2254" spans="1:14">
      <c r="A2254" t="s">
        <v>6535</v>
      </c>
      <c r="B2254" t="str">
        <f t="shared" si="70"/>
        <v>min03-P34</v>
      </c>
      <c r="C2254" t="str">
        <f t="shared" si="71"/>
        <v>min03-P34-R2_UT SUMINISTROS INTENDENCIA</v>
      </c>
      <c r="D2254" s="27" t="s">
        <v>3703</v>
      </c>
      <c r="E2254" t="s">
        <v>3097</v>
      </c>
      <c r="F2254" t="s">
        <v>190</v>
      </c>
      <c r="G2254" s="58">
        <v>220883.4</v>
      </c>
      <c r="H2254" s="114">
        <v>0</v>
      </c>
      <c r="I2254">
        <v>1</v>
      </c>
      <c r="J2254">
        <v>3000</v>
      </c>
      <c r="K2254" t="s">
        <v>3117</v>
      </c>
      <c r="L2254" t="s">
        <v>3114</v>
      </c>
      <c r="M2254" t="s">
        <v>4263</v>
      </c>
      <c r="N2254" t="s">
        <v>8685</v>
      </c>
    </row>
    <row r="2255" spans="1:14">
      <c r="A2255" t="s">
        <v>6536</v>
      </c>
      <c r="B2255" t="str">
        <f t="shared" si="70"/>
        <v>min03-P34</v>
      </c>
      <c r="C2255" t="str">
        <f t="shared" si="71"/>
        <v>min03-P34-R2_UT SUMINISTROS INTENDENCIA</v>
      </c>
      <c r="D2255" s="27" t="s">
        <v>3703</v>
      </c>
      <c r="E2255" t="s">
        <v>3097</v>
      </c>
      <c r="F2255" t="s">
        <v>190</v>
      </c>
      <c r="G2255" s="58">
        <v>212802.3</v>
      </c>
      <c r="H2255" s="114">
        <v>0</v>
      </c>
      <c r="I2255">
        <v>3001</v>
      </c>
      <c r="J2255">
        <v>10000</v>
      </c>
      <c r="K2255" t="s">
        <v>3117</v>
      </c>
      <c r="L2255" t="s">
        <v>3114</v>
      </c>
      <c r="M2255" t="s">
        <v>4263</v>
      </c>
      <c r="N2255" t="s">
        <v>8685</v>
      </c>
    </row>
    <row r="2256" spans="1:14">
      <c r="A2256" t="s">
        <v>6537</v>
      </c>
      <c r="B2256" t="str">
        <f t="shared" si="70"/>
        <v>min03-P34</v>
      </c>
      <c r="C2256" t="str">
        <f t="shared" si="71"/>
        <v>min03-P34-R2_UT SUMINISTROS INTENDENCIA</v>
      </c>
      <c r="D2256" s="27" t="s">
        <v>3703</v>
      </c>
      <c r="E2256" t="s">
        <v>3097</v>
      </c>
      <c r="F2256" t="s">
        <v>190</v>
      </c>
      <c r="G2256" s="58">
        <v>203374.35</v>
      </c>
      <c r="H2256" s="114">
        <v>0</v>
      </c>
      <c r="I2256">
        <v>10001</v>
      </c>
      <c r="J2256">
        <v>999999</v>
      </c>
      <c r="K2256" t="s">
        <v>3117</v>
      </c>
      <c r="L2256" t="s">
        <v>3114</v>
      </c>
      <c r="M2256" t="s">
        <v>4263</v>
      </c>
      <c r="N2256" t="s">
        <v>8685</v>
      </c>
    </row>
    <row r="2257" spans="1:14">
      <c r="A2257" t="s">
        <v>6538</v>
      </c>
      <c r="B2257" t="str">
        <f t="shared" si="70"/>
        <v>min03-P34</v>
      </c>
      <c r="C2257" t="str">
        <f t="shared" si="71"/>
        <v>min03-P34-R3_UT SUMINISTROS INTENDENCIA</v>
      </c>
      <c r="D2257" s="27" t="s">
        <v>3704</v>
      </c>
      <c r="E2257" t="s">
        <v>3097</v>
      </c>
      <c r="F2257" t="s">
        <v>190</v>
      </c>
      <c r="G2257" s="58">
        <v>220883.4</v>
      </c>
      <c r="H2257" s="114">
        <v>0</v>
      </c>
      <c r="I2257">
        <v>1</v>
      </c>
      <c r="J2257">
        <v>3000</v>
      </c>
      <c r="K2257" t="s">
        <v>3117</v>
      </c>
      <c r="L2257" t="s">
        <v>3109</v>
      </c>
      <c r="M2257" t="s">
        <v>4263</v>
      </c>
      <c r="N2257" t="s">
        <v>8685</v>
      </c>
    </row>
    <row r="2258" spans="1:14">
      <c r="A2258" t="s">
        <v>6539</v>
      </c>
      <c r="B2258" t="str">
        <f t="shared" si="70"/>
        <v>min03-P34</v>
      </c>
      <c r="C2258" t="str">
        <f t="shared" si="71"/>
        <v>min03-P34-R3_UT SUMINISTROS INTENDENCIA</v>
      </c>
      <c r="D2258" s="27" t="s">
        <v>3704</v>
      </c>
      <c r="E2258" t="s">
        <v>3097</v>
      </c>
      <c r="F2258" t="s">
        <v>190</v>
      </c>
      <c r="G2258" s="58">
        <v>212802.3</v>
      </c>
      <c r="H2258" s="114">
        <v>0</v>
      </c>
      <c r="I2258">
        <v>3001</v>
      </c>
      <c r="J2258">
        <v>10000</v>
      </c>
      <c r="K2258" t="s">
        <v>3117</v>
      </c>
      <c r="L2258" t="s">
        <v>3109</v>
      </c>
      <c r="M2258" t="s">
        <v>4263</v>
      </c>
      <c r="N2258" t="s">
        <v>8685</v>
      </c>
    </row>
    <row r="2259" spans="1:14">
      <c r="A2259" t="s">
        <v>6540</v>
      </c>
      <c r="B2259" t="str">
        <f t="shared" si="70"/>
        <v>min03-P34</v>
      </c>
      <c r="C2259" t="str">
        <f t="shared" si="71"/>
        <v>min03-P34-R3_UT SUMINISTROS INTENDENCIA</v>
      </c>
      <c r="D2259" s="27" t="s">
        <v>3704</v>
      </c>
      <c r="E2259" t="s">
        <v>3097</v>
      </c>
      <c r="F2259" t="s">
        <v>190</v>
      </c>
      <c r="G2259" s="58">
        <v>203374.35</v>
      </c>
      <c r="H2259" s="114">
        <v>0</v>
      </c>
      <c r="I2259">
        <v>10001</v>
      </c>
      <c r="J2259">
        <v>999999</v>
      </c>
      <c r="K2259" t="s">
        <v>3117</v>
      </c>
      <c r="L2259" t="s">
        <v>3109</v>
      </c>
      <c r="M2259" t="s">
        <v>4263</v>
      </c>
      <c r="N2259" t="s">
        <v>8685</v>
      </c>
    </row>
    <row r="2260" spans="1:14">
      <c r="A2260" t="s">
        <v>6541</v>
      </c>
      <c r="B2260" t="str">
        <f t="shared" si="70"/>
        <v>min03-P34</v>
      </c>
      <c r="C2260" t="str">
        <f t="shared" si="71"/>
        <v>min03-P34-R4_UT SUMINISTROS INTENDENCIA</v>
      </c>
      <c r="D2260" s="27" t="s">
        <v>3705</v>
      </c>
      <c r="E2260" t="s">
        <v>3097</v>
      </c>
      <c r="F2260" t="s">
        <v>190</v>
      </c>
      <c r="G2260" s="58">
        <v>220883.4</v>
      </c>
      <c r="H2260" s="114">
        <v>0</v>
      </c>
      <c r="I2260">
        <v>1</v>
      </c>
      <c r="J2260">
        <v>3000</v>
      </c>
      <c r="K2260" t="s">
        <v>3117</v>
      </c>
      <c r="L2260" t="s">
        <v>3113</v>
      </c>
      <c r="M2260" t="s">
        <v>4263</v>
      </c>
      <c r="N2260" t="s">
        <v>8685</v>
      </c>
    </row>
    <row r="2261" spans="1:14">
      <c r="A2261" t="s">
        <v>6542</v>
      </c>
      <c r="B2261" t="str">
        <f t="shared" si="70"/>
        <v>min03-P34</v>
      </c>
      <c r="C2261" t="str">
        <f t="shared" si="71"/>
        <v>min03-P34-R4_UT SUMINISTROS INTENDENCIA</v>
      </c>
      <c r="D2261" s="27" t="s">
        <v>3705</v>
      </c>
      <c r="E2261" t="s">
        <v>3097</v>
      </c>
      <c r="F2261" t="s">
        <v>190</v>
      </c>
      <c r="G2261" s="58">
        <v>212802.3</v>
      </c>
      <c r="H2261" s="114">
        <v>0</v>
      </c>
      <c r="I2261">
        <v>3001</v>
      </c>
      <c r="J2261">
        <v>10000</v>
      </c>
      <c r="K2261" t="s">
        <v>3117</v>
      </c>
      <c r="L2261" t="s">
        <v>3113</v>
      </c>
      <c r="M2261" t="s">
        <v>4263</v>
      </c>
      <c r="N2261" t="s">
        <v>8685</v>
      </c>
    </row>
    <row r="2262" spans="1:14">
      <c r="A2262" t="s">
        <v>6543</v>
      </c>
      <c r="B2262" t="str">
        <f t="shared" si="70"/>
        <v>min03-P34</v>
      </c>
      <c r="C2262" t="str">
        <f t="shared" si="71"/>
        <v>min03-P34-R4_UT SUMINISTROS INTENDENCIA</v>
      </c>
      <c r="D2262" s="27" t="s">
        <v>3705</v>
      </c>
      <c r="E2262" t="s">
        <v>3097</v>
      </c>
      <c r="F2262" t="s">
        <v>190</v>
      </c>
      <c r="G2262" s="58">
        <v>203374.35</v>
      </c>
      <c r="H2262" s="114">
        <v>0</v>
      </c>
      <c r="I2262">
        <v>10001</v>
      </c>
      <c r="J2262">
        <v>999999</v>
      </c>
      <c r="K2262" t="s">
        <v>3117</v>
      </c>
      <c r="L2262" t="s">
        <v>3113</v>
      </c>
      <c r="M2262" t="s">
        <v>4263</v>
      </c>
      <c r="N2262" t="s">
        <v>8685</v>
      </c>
    </row>
    <row r="2263" spans="1:14">
      <c r="A2263" t="s">
        <v>6544</v>
      </c>
      <c r="B2263" t="str">
        <f t="shared" si="70"/>
        <v>min03-P34</v>
      </c>
      <c r="C2263" t="str">
        <f t="shared" si="71"/>
        <v>min03-P34-R6_IMDICOL SAS</v>
      </c>
      <c r="D2263" s="27" t="s">
        <v>3706</v>
      </c>
      <c r="E2263" t="s">
        <v>4164</v>
      </c>
      <c r="F2263" t="s">
        <v>190</v>
      </c>
      <c r="G2263" s="58">
        <v>414829.8</v>
      </c>
      <c r="H2263" s="114">
        <v>1</v>
      </c>
      <c r="I2263">
        <v>1</v>
      </c>
      <c r="J2263">
        <v>3000</v>
      </c>
      <c r="K2263" t="s">
        <v>3117</v>
      </c>
      <c r="L2263" t="s">
        <v>3111</v>
      </c>
      <c r="M2263" t="s">
        <v>4263</v>
      </c>
    </row>
    <row r="2264" spans="1:14">
      <c r="A2264" t="s">
        <v>6545</v>
      </c>
      <c r="B2264" t="str">
        <f t="shared" si="70"/>
        <v>min03-P34</v>
      </c>
      <c r="C2264" t="str">
        <f t="shared" si="71"/>
        <v>min03-P34-R6_IMDICOL SAS</v>
      </c>
      <c r="D2264" s="27" t="s">
        <v>3706</v>
      </c>
      <c r="E2264" t="s">
        <v>4164</v>
      </c>
      <c r="F2264" t="s">
        <v>190</v>
      </c>
      <c r="G2264" s="58">
        <v>408607.353</v>
      </c>
      <c r="H2264" s="114">
        <v>1</v>
      </c>
      <c r="I2264">
        <v>3001</v>
      </c>
      <c r="J2264">
        <v>10000</v>
      </c>
      <c r="K2264" t="s">
        <v>3117</v>
      </c>
      <c r="L2264" t="s">
        <v>3111</v>
      </c>
      <c r="M2264" t="s">
        <v>4263</v>
      </c>
    </row>
    <row r="2265" spans="1:14">
      <c r="A2265" t="s">
        <v>6546</v>
      </c>
      <c r="B2265" t="str">
        <f t="shared" si="70"/>
        <v>min03-P34</v>
      </c>
      <c r="C2265" t="str">
        <f t="shared" si="71"/>
        <v>min03-P34-R6_IMDICOL SAS</v>
      </c>
      <c r="D2265" s="27" t="s">
        <v>3706</v>
      </c>
      <c r="E2265" t="s">
        <v>4164</v>
      </c>
      <c r="F2265" t="s">
        <v>190</v>
      </c>
      <c r="G2265" s="58">
        <v>402384.90600000002</v>
      </c>
      <c r="H2265" s="114">
        <v>1</v>
      </c>
      <c r="I2265">
        <v>10001</v>
      </c>
      <c r="J2265">
        <v>999999</v>
      </c>
      <c r="K2265" t="s">
        <v>3117</v>
      </c>
      <c r="L2265" t="s">
        <v>3111</v>
      </c>
      <c r="M2265" t="s">
        <v>4263</v>
      </c>
    </row>
    <row r="2266" spans="1:14">
      <c r="A2266" t="s">
        <v>6547</v>
      </c>
      <c r="B2266" t="str">
        <f t="shared" si="70"/>
        <v>min03-P34</v>
      </c>
      <c r="C2266" t="str">
        <f t="shared" si="71"/>
        <v>min03-P34-R6_YUBARTA S.A.S.</v>
      </c>
      <c r="D2266" s="27" t="s">
        <v>3706</v>
      </c>
      <c r="E2266" t="s">
        <v>4162</v>
      </c>
      <c r="F2266" t="s">
        <v>190</v>
      </c>
      <c r="G2266" s="58">
        <v>511803</v>
      </c>
      <c r="H2266" s="114">
        <v>1</v>
      </c>
      <c r="I2266">
        <v>1</v>
      </c>
      <c r="J2266">
        <v>3000</v>
      </c>
      <c r="K2266" t="s">
        <v>3117</v>
      </c>
      <c r="L2266" t="s">
        <v>3111</v>
      </c>
      <c r="M2266" t="s">
        <v>4263</v>
      </c>
    </row>
    <row r="2267" spans="1:14">
      <c r="A2267" t="s">
        <v>6548</v>
      </c>
      <c r="B2267" t="str">
        <f t="shared" si="70"/>
        <v>min03-P34</v>
      </c>
      <c r="C2267" t="str">
        <f t="shared" si="71"/>
        <v>min03-P34-R6_YUBARTA S.A.S.</v>
      </c>
      <c r="D2267" s="27" t="s">
        <v>3706</v>
      </c>
      <c r="E2267" t="s">
        <v>4162</v>
      </c>
      <c r="F2267" t="s">
        <v>190</v>
      </c>
      <c r="G2267" s="58">
        <v>502375.05</v>
      </c>
      <c r="H2267" s="114">
        <v>1</v>
      </c>
      <c r="I2267">
        <v>3001</v>
      </c>
      <c r="J2267">
        <v>10000</v>
      </c>
      <c r="K2267" t="s">
        <v>3117</v>
      </c>
      <c r="L2267" t="s">
        <v>3111</v>
      </c>
      <c r="M2267" t="s">
        <v>4263</v>
      </c>
    </row>
    <row r="2268" spans="1:14">
      <c r="A2268" t="s">
        <v>6549</v>
      </c>
      <c r="B2268" t="str">
        <f t="shared" si="70"/>
        <v>min03-P34</v>
      </c>
      <c r="C2268" t="str">
        <f t="shared" si="71"/>
        <v>min03-P34-R6_YUBARTA S.A.S.</v>
      </c>
      <c r="D2268" s="27" t="s">
        <v>3706</v>
      </c>
      <c r="E2268" t="s">
        <v>4162</v>
      </c>
      <c r="F2268" t="s">
        <v>190</v>
      </c>
      <c r="G2268" s="58">
        <v>492947.1</v>
      </c>
      <c r="H2268" s="114">
        <v>1</v>
      </c>
      <c r="I2268">
        <v>10001</v>
      </c>
      <c r="J2268">
        <v>999999</v>
      </c>
      <c r="K2268" t="s">
        <v>3117</v>
      </c>
      <c r="L2268" t="s">
        <v>3111</v>
      </c>
      <c r="M2268" t="s">
        <v>4263</v>
      </c>
    </row>
    <row r="2269" spans="1:14">
      <c r="A2269" t="s">
        <v>6550</v>
      </c>
      <c r="B2269" t="str">
        <f t="shared" si="70"/>
        <v>min03-P34</v>
      </c>
      <c r="C2269" t="str">
        <f t="shared" si="71"/>
        <v>min03-P34-R6_UT SUMINISTROS INTENDENCIA</v>
      </c>
      <c r="D2269" s="27" t="s">
        <v>3706</v>
      </c>
      <c r="E2269" t="s">
        <v>3097</v>
      </c>
      <c r="F2269" t="s">
        <v>190</v>
      </c>
      <c r="G2269" s="58">
        <v>220883.4</v>
      </c>
      <c r="H2269" s="114">
        <v>0</v>
      </c>
      <c r="I2269">
        <v>1</v>
      </c>
      <c r="J2269">
        <v>3000</v>
      </c>
      <c r="K2269" t="s">
        <v>3117</v>
      </c>
      <c r="L2269" t="s">
        <v>3111</v>
      </c>
      <c r="M2269" t="s">
        <v>4263</v>
      </c>
      <c r="N2269" t="s">
        <v>8685</v>
      </c>
    </row>
    <row r="2270" spans="1:14">
      <c r="A2270" t="s">
        <v>6551</v>
      </c>
      <c r="B2270" t="str">
        <f t="shared" si="70"/>
        <v>min03-P34</v>
      </c>
      <c r="C2270" t="str">
        <f t="shared" si="71"/>
        <v>min03-P34-R6_UT SUMINISTROS INTENDENCIA</v>
      </c>
      <c r="D2270" s="27" t="s">
        <v>3706</v>
      </c>
      <c r="E2270" t="s">
        <v>3097</v>
      </c>
      <c r="F2270" t="s">
        <v>190</v>
      </c>
      <c r="G2270" s="58">
        <v>212802.3</v>
      </c>
      <c r="H2270" s="114">
        <v>0</v>
      </c>
      <c r="I2270">
        <v>3001</v>
      </c>
      <c r="J2270">
        <v>10000</v>
      </c>
      <c r="K2270" t="s">
        <v>3117</v>
      </c>
      <c r="L2270" t="s">
        <v>3111</v>
      </c>
      <c r="M2270" t="s">
        <v>4263</v>
      </c>
      <c r="N2270" t="s">
        <v>8685</v>
      </c>
    </row>
    <row r="2271" spans="1:14">
      <c r="A2271" t="s">
        <v>6552</v>
      </c>
      <c r="B2271" t="str">
        <f t="shared" si="70"/>
        <v>min03-P34</v>
      </c>
      <c r="C2271" t="str">
        <f t="shared" si="71"/>
        <v>min03-P34-R6_UT SUMINISTROS INTENDENCIA</v>
      </c>
      <c r="D2271" s="27" t="s">
        <v>3706</v>
      </c>
      <c r="E2271" t="s">
        <v>3097</v>
      </c>
      <c r="F2271" t="s">
        <v>190</v>
      </c>
      <c r="G2271" s="58">
        <v>203374.35</v>
      </c>
      <c r="H2271" s="114">
        <v>0</v>
      </c>
      <c r="I2271">
        <v>10001</v>
      </c>
      <c r="J2271">
        <v>999999</v>
      </c>
      <c r="K2271" t="s">
        <v>3117</v>
      </c>
      <c r="L2271" t="s">
        <v>3111</v>
      </c>
      <c r="M2271" t="s">
        <v>4263</v>
      </c>
      <c r="N2271" t="s">
        <v>8685</v>
      </c>
    </row>
    <row r="2272" spans="1:14">
      <c r="A2272" t="s">
        <v>6553</v>
      </c>
      <c r="B2272" t="str">
        <f t="shared" si="70"/>
        <v>min03-P34</v>
      </c>
      <c r="C2272" t="str">
        <f t="shared" si="71"/>
        <v>min03-P34-R7_DISMOTOS PM EU</v>
      </c>
      <c r="D2272" s="27" t="s">
        <v>3707</v>
      </c>
      <c r="E2272" t="s">
        <v>4175</v>
      </c>
      <c r="F2272" t="s">
        <v>190</v>
      </c>
      <c r="G2272" s="58">
        <v>363649.5</v>
      </c>
      <c r="H2272" s="114">
        <v>1</v>
      </c>
      <c r="I2272">
        <v>1</v>
      </c>
      <c r="J2272">
        <v>3000</v>
      </c>
      <c r="K2272" t="s">
        <v>3117</v>
      </c>
      <c r="L2272" t="s">
        <v>3112</v>
      </c>
      <c r="M2272" t="s">
        <v>4263</v>
      </c>
    </row>
    <row r="2273" spans="1:13">
      <c r="A2273" t="s">
        <v>6554</v>
      </c>
      <c r="B2273" t="str">
        <f t="shared" si="70"/>
        <v>min03-P34</v>
      </c>
      <c r="C2273" t="str">
        <f t="shared" si="71"/>
        <v>min03-P34-R7_DISMOTOS PM EU</v>
      </c>
      <c r="D2273" s="27" t="s">
        <v>3707</v>
      </c>
      <c r="E2273" t="s">
        <v>4175</v>
      </c>
      <c r="F2273" t="s">
        <v>190</v>
      </c>
      <c r="G2273" s="58">
        <v>356915.25</v>
      </c>
      <c r="H2273" s="114">
        <v>1</v>
      </c>
      <c r="I2273">
        <v>3001</v>
      </c>
      <c r="J2273">
        <v>10000</v>
      </c>
      <c r="K2273" t="s">
        <v>3117</v>
      </c>
      <c r="L2273" t="s">
        <v>3112</v>
      </c>
      <c r="M2273" t="s">
        <v>4263</v>
      </c>
    </row>
    <row r="2274" spans="1:13">
      <c r="A2274" t="s">
        <v>6555</v>
      </c>
      <c r="B2274" t="str">
        <f t="shared" si="70"/>
        <v>min03-P34</v>
      </c>
      <c r="C2274" t="str">
        <f t="shared" si="71"/>
        <v>min03-P34-R7_DISMOTOS PM EU</v>
      </c>
      <c r="D2274" s="27" t="s">
        <v>3707</v>
      </c>
      <c r="E2274" t="s">
        <v>4175</v>
      </c>
      <c r="F2274" t="s">
        <v>190</v>
      </c>
      <c r="G2274" s="58">
        <v>350181</v>
      </c>
      <c r="H2274" s="114">
        <v>1</v>
      </c>
      <c r="I2274">
        <v>10001</v>
      </c>
      <c r="J2274">
        <v>999999</v>
      </c>
      <c r="K2274" t="s">
        <v>3117</v>
      </c>
      <c r="L2274" t="s">
        <v>3112</v>
      </c>
      <c r="M2274" t="s">
        <v>4263</v>
      </c>
    </row>
    <row r="2275" spans="1:13">
      <c r="A2275" t="s">
        <v>6556</v>
      </c>
      <c r="B2275" t="str">
        <f t="shared" si="70"/>
        <v>min03-P34</v>
      </c>
      <c r="C2275" t="str">
        <f t="shared" si="71"/>
        <v>min03-P34-R7_DISTRIBUCIÓN Y SERVICIO SAS</v>
      </c>
      <c r="D2275" s="27" t="s">
        <v>3707</v>
      </c>
      <c r="E2275" t="s">
        <v>3089</v>
      </c>
      <c r="F2275" t="s">
        <v>190</v>
      </c>
      <c r="G2275" s="58">
        <v>404055</v>
      </c>
      <c r="H2275" s="114">
        <v>1</v>
      </c>
      <c r="I2275">
        <v>1</v>
      </c>
      <c r="J2275">
        <v>3000</v>
      </c>
      <c r="K2275" t="s">
        <v>3117</v>
      </c>
      <c r="L2275" t="s">
        <v>3112</v>
      </c>
      <c r="M2275" t="s">
        <v>4263</v>
      </c>
    </row>
    <row r="2276" spans="1:13">
      <c r="A2276" t="s">
        <v>6557</v>
      </c>
      <c r="B2276" t="str">
        <f t="shared" si="70"/>
        <v>min03-P34</v>
      </c>
      <c r="C2276" t="str">
        <f t="shared" si="71"/>
        <v>min03-P34-R7_DISTRIBUCIÓN Y SERVICIO SAS</v>
      </c>
      <c r="D2276" s="27" t="s">
        <v>3707</v>
      </c>
      <c r="E2276" t="s">
        <v>3089</v>
      </c>
      <c r="F2276" t="s">
        <v>190</v>
      </c>
      <c r="G2276" s="58">
        <v>397320.75</v>
      </c>
      <c r="H2276" s="114">
        <v>1</v>
      </c>
      <c r="I2276">
        <v>3001</v>
      </c>
      <c r="J2276">
        <v>10000</v>
      </c>
      <c r="K2276" t="s">
        <v>3117</v>
      </c>
      <c r="L2276" t="s">
        <v>3112</v>
      </c>
      <c r="M2276" t="s">
        <v>4263</v>
      </c>
    </row>
    <row r="2277" spans="1:13">
      <c r="A2277" t="s">
        <v>6558</v>
      </c>
      <c r="B2277" t="str">
        <f t="shared" si="70"/>
        <v>min03-P34</v>
      </c>
      <c r="C2277" t="str">
        <f t="shared" si="71"/>
        <v>min03-P34-R7_DISTRIBUCIÓN Y SERVICIO SAS</v>
      </c>
      <c r="D2277" s="27" t="s">
        <v>3707</v>
      </c>
      <c r="E2277" t="s">
        <v>3089</v>
      </c>
      <c r="F2277" t="s">
        <v>190</v>
      </c>
      <c r="G2277" s="58">
        <v>390586.5</v>
      </c>
      <c r="H2277" s="114">
        <v>1</v>
      </c>
      <c r="I2277">
        <v>10001</v>
      </c>
      <c r="J2277">
        <v>999999</v>
      </c>
      <c r="K2277" t="s">
        <v>3117</v>
      </c>
      <c r="L2277" t="s">
        <v>3112</v>
      </c>
      <c r="M2277" t="s">
        <v>4263</v>
      </c>
    </row>
    <row r="2278" spans="1:13">
      <c r="A2278" t="s">
        <v>6559</v>
      </c>
      <c r="B2278" t="str">
        <f t="shared" si="70"/>
        <v>min03-P34</v>
      </c>
      <c r="C2278" t="str">
        <f t="shared" si="71"/>
        <v>min03-P34-R7_LEONEL RODRIGUEZ RAMOS</v>
      </c>
      <c r="D2278" s="27" t="s">
        <v>3707</v>
      </c>
      <c r="E2278" t="s">
        <v>1851</v>
      </c>
      <c r="F2278" t="s">
        <v>190</v>
      </c>
      <c r="G2278" s="58">
        <v>606082.5</v>
      </c>
      <c r="H2278" s="114">
        <v>1</v>
      </c>
      <c r="I2278">
        <v>1</v>
      </c>
      <c r="J2278">
        <v>3000</v>
      </c>
      <c r="K2278" t="s">
        <v>3117</v>
      </c>
      <c r="L2278" t="s">
        <v>3112</v>
      </c>
      <c r="M2278" t="s">
        <v>4263</v>
      </c>
    </row>
    <row r="2279" spans="1:13">
      <c r="A2279" t="s">
        <v>6560</v>
      </c>
      <c r="B2279" t="str">
        <f t="shared" si="70"/>
        <v>min03-P34</v>
      </c>
      <c r="C2279" t="str">
        <f t="shared" si="71"/>
        <v>min03-P34-R7_LEONEL RODRIGUEZ RAMOS</v>
      </c>
      <c r="D2279" s="27" t="s">
        <v>3707</v>
      </c>
      <c r="E2279" t="s">
        <v>1851</v>
      </c>
      <c r="F2279" t="s">
        <v>190</v>
      </c>
      <c r="G2279" s="58">
        <v>592614</v>
      </c>
      <c r="H2279" s="114">
        <v>1</v>
      </c>
      <c r="I2279">
        <v>3001</v>
      </c>
      <c r="J2279">
        <v>10000</v>
      </c>
      <c r="K2279" t="s">
        <v>3117</v>
      </c>
      <c r="L2279" t="s">
        <v>3112</v>
      </c>
      <c r="M2279" t="s">
        <v>4263</v>
      </c>
    </row>
    <row r="2280" spans="1:13">
      <c r="A2280" t="s">
        <v>6561</v>
      </c>
      <c r="B2280" t="str">
        <f t="shared" si="70"/>
        <v>min03-P34</v>
      </c>
      <c r="C2280" t="str">
        <f t="shared" si="71"/>
        <v>min03-P34-R7_LEONEL RODRIGUEZ RAMOS</v>
      </c>
      <c r="D2280" s="27" t="s">
        <v>3707</v>
      </c>
      <c r="E2280" t="s">
        <v>1851</v>
      </c>
      <c r="F2280" t="s">
        <v>190</v>
      </c>
      <c r="G2280" s="58">
        <v>579145.5</v>
      </c>
      <c r="H2280" s="114">
        <v>1</v>
      </c>
      <c r="I2280">
        <v>10001</v>
      </c>
      <c r="J2280">
        <v>999999</v>
      </c>
      <c r="K2280" t="s">
        <v>3117</v>
      </c>
      <c r="L2280" t="s">
        <v>3112</v>
      </c>
      <c r="M2280" t="s">
        <v>4263</v>
      </c>
    </row>
    <row r="2281" spans="1:13">
      <c r="A2281" t="s">
        <v>6562</v>
      </c>
      <c r="B2281" t="str">
        <f t="shared" si="70"/>
        <v>min03-P34</v>
      </c>
      <c r="C2281" t="str">
        <f t="shared" si="71"/>
        <v>min03-P34-R7_BACET GROUP S.A.S.</v>
      </c>
      <c r="D2281" s="27" t="s">
        <v>3707</v>
      </c>
      <c r="E2281" t="s">
        <v>4166</v>
      </c>
      <c r="F2281" t="s">
        <v>190</v>
      </c>
      <c r="G2281" s="58">
        <v>319876.875</v>
      </c>
      <c r="H2281" s="114">
        <v>1</v>
      </c>
      <c r="I2281">
        <v>1</v>
      </c>
      <c r="J2281">
        <v>3000</v>
      </c>
      <c r="K2281" t="s">
        <v>3117</v>
      </c>
      <c r="L2281" t="s">
        <v>3112</v>
      </c>
      <c r="M2281" t="s">
        <v>4263</v>
      </c>
    </row>
    <row r="2282" spans="1:13">
      <c r="A2282" t="s">
        <v>6563</v>
      </c>
      <c r="B2282" t="str">
        <f t="shared" si="70"/>
        <v>min03-P34</v>
      </c>
      <c r="C2282" t="str">
        <f t="shared" si="71"/>
        <v>min03-P34-R7_BACET GROUP S.A.S.</v>
      </c>
      <c r="D2282" s="27" t="s">
        <v>3707</v>
      </c>
      <c r="E2282" t="s">
        <v>4166</v>
      </c>
      <c r="F2282" t="s">
        <v>190</v>
      </c>
      <c r="G2282" s="58">
        <v>307081.8</v>
      </c>
      <c r="H2282" s="114">
        <v>1</v>
      </c>
      <c r="I2282">
        <v>3001</v>
      </c>
      <c r="J2282">
        <v>10000</v>
      </c>
      <c r="K2282" t="s">
        <v>3117</v>
      </c>
      <c r="L2282" t="s">
        <v>3112</v>
      </c>
      <c r="M2282" t="s">
        <v>4263</v>
      </c>
    </row>
    <row r="2283" spans="1:13">
      <c r="A2283" t="s">
        <v>6564</v>
      </c>
      <c r="B2283" t="str">
        <f t="shared" si="70"/>
        <v>min03-P34</v>
      </c>
      <c r="C2283" t="str">
        <f t="shared" si="71"/>
        <v>min03-P34-R7_BACET GROUP S.A.S.</v>
      </c>
      <c r="D2283" s="27" t="s">
        <v>3707</v>
      </c>
      <c r="E2283" t="s">
        <v>4166</v>
      </c>
      <c r="F2283" t="s">
        <v>190</v>
      </c>
      <c r="G2283" s="58">
        <v>294286.72499999998</v>
      </c>
      <c r="H2283" s="114">
        <v>1</v>
      </c>
      <c r="I2283">
        <v>10001</v>
      </c>
      <c r="J2283">
        <v>999999</v>
      </c>
      <c r="K2283" t="s">
        <v>3117</v>
      </c>
      <c r="L2283" t="s">
        <v>3112</v>
      </c>
      <c r="M2283" t="s">
        <v>4263</v>
      </c>
    </row>
    <row r="2284" spans="1:13">
      <c r="A2284" t="s">
        <v>6565</v>
      </c>
      <c r="B2284" t="str">
        <f t="shared" si="70"/>
        <v>min03-P34</v>
      </c>
      <c r="C2284" t="str">
        <f t="shared" si="71"/>
        <v>min03-P34-R7_UNIÓN TEMPORAL OP-INTENDENCIA</v>
      </c>
      <c r="D2284" s="27" t="s">
        <v>3707</v>
      </c>
      <c r="E2284" t="s">
        <v>4172</v>
      </c>
      <c r="F2284" t="s">
        <v>190</v>
      </c>
      <c r="G2284" s="58">
        <v>350181</v>
      </c>
      <c r="H2284" s="114">
        <v>1</v>
      </c>
      <c r="I2284">
        <v>1</v>
      </c>
      <c r="J2284">
        <v>3000</v>
      </c>
      <c r="K2284" t="s">
        <v>3117</v>
      </c>
      <c r="L2284" t="s">
        <v>3112</v>
      </c>
      <c r="M2284" t="s">
        <v>4263</v>
      </c>
    </row>
    <row r="2285" spans="1:13">
      <c r="A2285" t="s">
        <v>6566</v>
      </c>
      <c r="B2285" t="str">
        <f t="shared" si="70"/>
        <v>min03-P34</v>
      </c>
      <c r="C2285" t="str">
        <f t="shared" si="71"/>
        <v>min03-P34-R7_UNIÓN TEMPORAL OP-INTENDENCIA</v>
      </c>
      <c r="D2285" s="27" t="s">
        <v>3707</v>
      </c>
      <c r="E2285" t="s">
        <v>4172</v>
      </c>
      <c r="F2285" t="s">
        <v>190</v>
      </c>
      <c r="G2285" s="58">
        <v>336712.5</v>
      </c>
      <c r="H2285" s="114">
        <v>1</v>
      </c>
      <c r="I2285">
        <v>3001</v>
      </c>
      <c r="J2285">
        <v>10000</v>
      </c>
      <c r="K2285" t="s">
        <v>3117</v>
      </c>
      <c r="L2285" t="s">
        <v>3112</v>
      </c>
      <c r="M2285" t="s">
        <v>4263</v>
      </c>
    </row>
    <row r="2286" spans="1:13">
      <c r="A2286" t="s">
        <v>6567</v>
      </c>
      <c r="B2286" t="str">
        <f t="shared" si="70"/>
        <v>min03-P34</v>
      </c>
      <c r="C2286" t="str">
        <f t="shared" si="71"/>
        <v>min03-P34-R7_UNIÓN TEMPORAL OP-INTENDENCIA</v>
      </c>
      <c r="D2286" s="27" t="s">
        <v>3707</v>
      </c>
      <c r="E2286" t="s">
        <v>4172</v>
      </c>
      <c r="F2286" t="s">
        <v>190</v>
      </c>
      <c r="G2286" s="58">
        <v>323244</v>
      </c>
      <c r="H2286" s="114">
        <v>1</v>
      </c>
      <c r="I2286">
        <v>10001</v>
      </c>
      <c r="J2286">
        <v>999999</v>
      </c>
      <c r="K2286" t="s">
        <v>3117</v>
      </c>
      <c r="L2286" t="s">
        <v>3112</v>
      </c>
      <c r="M2286" t="s">
        <v>4263</v>
      </c>
    </row>
    <row r="2287" spans="1:13">
      <c r="A2287" t="s">
        <v>6568</v>
      </c>
      <c r="B2287" t="str">
        <f t="shared" si="70"/>
        <v>min03-P34</v>
      </c>
      <c r="C2287" t="str">
        <f t="shared" si="71"/>
        <v>min03-P34-R7_CONSORCIO INTENDENCIA WARDERHA</v>
      </c>
      <c r="D2287" s="27" t="s">
        <v>3707</v>
      </c>
      <c r="E2287" t="s">
        <v>4187</v>
      </c>
      <c r="F2287" t="s">
        <v>190</v>
      </c>
      <c r="G2287" s="58">
        <v>326611.125</v>
      </c>
      <c r="H2287" s="114">
        <v>1</v>
      </c>
      <c r="I2287">
        <v>1</v>
      </c>
      <c r="J2287">
        <v>3000</v>
      </c>
      <c r="K2287" t="s">
        <v>3117</v>
      </c>
      <c r="L2287" t="s">
        <v>3112</v>
      </c>
      <c r="M2287" t="s">
        <v>4263</v>
      </c>
    </row>
    <row r="2288" spans="1:13">
      <c r="A2288" t="s">
        <v>6569</v>
      </c>
      <c r="B2288" t="str">
        <f t="shared" si="70"/>
        <v>min03-P34</v>
      </c>
      <c r="C2288" t="str">
        <f t="shared" si="71"/>
        <v>min03-P34-R7_CONSORCIO INTENDENCIA WARDERHA</v>
      </c>
      <c r="D2288" s="27" t="s">
        <v>3707</v>
      </c>
      <c r="E2288" t="s">
        <v>4187</v>
      </c>
      <c r="F2288" t="s">
        <v>190</v>
      </c>
      <c r="G2288" s="58">
        <v>323244</v>
      </c>
      <c r="H2288" s="114">
        <v>1</v>
      </c>
      <c r="I2288">
        <v>3001</v>
      </c>
      <c r="J2288">
        <v>10000</v>
      </c>
      <c r="K2288" t="s">
        <v>3117</v>
      </c>
      <c r="L2288" t="s">
        <v>3112</v>
      </c>
      <c r="M2288" t="s">
        <v>4263</v>
      </c>
    </row>
    <row r="2289" spans="1:13">
      <c r="A2289" t="s">
        <v>6570</v>
      </c>
      <c r="B2289" t="str">
        <f t="shared" si="70"/>
        <v>min03-P34</v>
      </c>
      <c r="C2289" t="str">
        <f t="shared" si="71"/>
        <v>min03-P34-R7_CONSORCIO INTENDENCIA WARDERHA</v>
      </c>
      <c r="D2289" s="27" t="s">
        <v>3707</v>
      </c>
      <c r="E2289" t="s">
        <v>4187</v>
      </c>
      <c r="F2289" t="s">
        <v>190</v>
      </c>
      <c r="G2289" s="58">
        <v>320550.3</v>
      </c>
      <c r="H2289" s="114">
        <v>1</v>
      </c>
      <c r="I2289">
        <v>10001</v>
      </c>
      <c r="J2289">
        <v>999999</v>
      </c>
      <c r="K2289" t="s">
        <v>3117</v>
      </c>
      <c r="L2289" t="s">
        <v>3112</v>
      </c>
      <c r="M2289" t="s">
        <v>4263</v>
      </c>
    </row>
    <row r="2290" spans="1:13">
      <c r="A2290" t="s">
        <v>6571</v>
      </c>
      <c r="B2290" t="str">
        <f t="shared" si="70"/>
        <v>min03-P34</v>
      </c>
      <c r="C2290" t="str">
        <f t="shared" si="71"/>
        <v>min03-P34-R7_INDUCON SAS</v>
      </c>
      <c r="D2290" s="27" t="s">
        <v>3707</v>
      </c>
      <c r="E2290" t="s">
        <v>4188</v>
      </c>
      <c r="F2290" t="s">
        <v>190</v>
      </c>
      <c r="G2290" s="58">
        <v>436379.4</v>
      </c>
      <c r="H2290" s="114">
        <v>1</v>
      </c>
      <c r="I2290">
        <v>1</v>
      </c>
      <c r="J2290">
        <v>3000</v>
      </c>
      <c r="K2290" t="s">
        <v>3117</v>
      </c>
      <c r="L2290" t="s">
        <v>3112</v>
      </c>
      <c r="M2290" t="s">
        <v>4263</v>
      </c>
    </row>
    <row r="2291" spans="1:13">
      <c r="A2291" t="s">
        <v>6572</v>
      </c>
      <c r="B2291" t="str">
        <f t="shared" si="70"/>
        <v>min03-P34</v>
      </c>
      <c r="C2291" t="str">
        <f t="shared" si="71"/>
        <v>min03-P34-R7_INDUCON SAS</v>
      </c>
      <c r="D2291" s="27" t="s">
        <v>3707</v>
      </c>
      <c r="E2291" t="s">
        <v>4188</v>
      </c>
      <c r="F2291" t="s">
        <v>190</v>
      </c>
      <c r="G2291" s="58">
        <v>435032.55</v>
      </c>
      <c r="H2291" s="114">
        <v>1</v>
      </c>
      <c r="I2291">
        <v>3001</v>
      </c>
      <c r="J2291">
        <v>10000</v>
      </c>
      <c r="K2291" t="s">
        <v>3117</v>
      </c>
      <c r="L2291" t="s">
        <v>3112</v>
      </c>
      <c r="M2291" t="s">
        <v>4263</v>
      </c>
    </row>
    <row r="2292" spans="1:13">
      <c r="A2292" t="s">
        <v>6573</v>
      </c>
      <c r="B2292" t="str">
        <f t="shared" si="70"/>
        <v>min03-P34</v>
      </c>
      <c r="C2292" t="str">
        <f t="shared" si="71"/>
        <v>min03-P34-R7_INDUCON SAS</v>
      </c>
      <c r="D2292" s="27" t="s">
        <v>3707</v>
      </c>
      <c r="E2292" t="s">
        <v>4188</v>
      </c>
      <c r="F2292" t="s">
        <v>190</v>
      </c>
      <c r="G2292" s="58">
        <v>434897.86499999999</v>
      </c>
      <c r="H2292" s="114">
        <v>1</v>
      </c>
      <c r="I2292">
        <v>10001</v>
      </c>
      <c r="J2292">
        <v>999999</v>
      </c>
      <c r="K2292" t="s">
        <v>3117</v>
      </c>
      <c r="L2292" t="s">
        <v>3112</v>
      </c>
      <c r="M2292" t="s">
        <v>4263</v>
      </c>
    </row>
    <row r="2293" spans="1:13">
      <c r="A2293" t="s">
        <v>6574</v>
      </c>
      <c r="B2293" t="str">
        <f t="shared" si="70"/>
        <v>min03-P34</v>
      </c>
      <c r="C2293" t="str">
        <f t="shared" si="71"/>
        <v>min03-P34-R7_UTPRESENTE TEXTIL 2024</v>
      </c>
      <c r="D2293" s="27" t="s">
        <v>3707</v>
      </c>
      <c r="E2293" t="s">
        <v>4193</v>
      </c>
      <c r="F2293" t="s">
        <v>190</v>
      </c>
      <c r="G2293" s="58">
        <v>390586.5</v>
      </c>
      <c r="H2293" s="114">
        <v>1</v>
      </c>
      <c r="I2293">
        <v>1</v>
      </c>
      <c r="J2293">
        <v>3000</v>
      </c>
      <c r="K2293" t="s">
        <v>3117</v>
      </c>
      <c r="L2293" t="s">
        <v>3112</v>
      </c>
      <c r="M2293" t="s">
        <v>4263</v>
      </c>
    </row>
    <row r="2294" spans="1:13">
      <c r="A2294" t="s">
        <v>6575</v>
      </c>
      <c r="B2294" t="str">
        <f t="shared" si="70"/>
        <v>min03-P34</v>
      </c>
      <c r="C2294" t="str">
        <f t="shared" si="71"/>
        <v>min03-P34-R7_UTPRESENTE TEXTIL 2024</v>
      </c>
      <c r="D2294" s="27" t="s">
        <v>3707</v>
      </c>
      <c r="E2294" t="s">
        <v>4193</v>
      </c>
      <c r="F2294" t="s">
        <v>190</v>
      </c>
      <c r="G2294" s="58">
        <v>383852.25</v>
      </c>
      <c r="H2294" s="114">
        <v>1</v>
      </c>
      <c r="I2294">
        <v>3001</v>
      </c>
      <c r="J2294">
        <v>10000</v>
      </c>
      <c r="K2294" t="s">
        <v>3117</v>
      </c>
      <c r="L2294" t="s">
        <v>3112</v>
      </c>
      <c r="M2294" t="s">
        <v>4263</v>
      </c>
    </row>
    <row r="2295" spans="1:13">
      <c r="A2295" t="s">
        <v>6576</v>
      </c>
      <c r="B2295" t="str">
        <f t="shared" si="70"/>
        <v>min03-P34</v>
      </c>
      <c r="C2295" t="str">
        <f t="shared" si="71"/>
        <v>min03-P34-R7_UTPRESENTE TEXTIL 2024</v>
      </c>
      <c r="D2295" s="27" t="s">
        <v>3707</v>
      </c>
      <c r="E2295" t="s">
        <v>4193</v>
      </c>
      <c r="F2295" t="s">
        <v>190</v>
      </c>
      <c r="G2295" s="58">
        <v>377118</v>
      </c>
      <c r="H2295" s="114">
        <v>1</v>
      </c>
      <c r="I2295">
        <v>10001</v>
      </c>
      <c r="J2295">
        <v>999999</v>
      </c>
      <c r="K2295" t="s">
        <v>3117</v>
      </c>
      <c r="L2295" t="s">
        <v>3112</v>
      </c>
      <c r="M2295" t="s">
        <v>4263</v>
      </c>
    </row>
    <row r="2296" spans="1:13">
      <c r="A2296" t="s">
        <v>6577</v>
      </c>
      <c r="B2296" t="str">
        <f t="shared" si="70"/>
        <v>min03-P34</v>
      </c>
      <c r="C2296" t="str">
        <f t="shared" si="71"/>
        <v>min03-P34-R7_BOSTONIA SAS</v>
      </c>
      <c r="D2296" s="27" t="s">
        <v>3707</v>
      </c>
      <c r="E2296" t="s">
        <v>3093</v>
      </c>
      <c r="F2296" t="s">
        <v>190</v>
      </c>
      <c r="G2296" s="58">
        <v>525271.5</v>
      </c>
      <c r="H2296" s="114">
        <v>1</v>
      </c>
      <c r="I2296">
        <v>1</v>
      </c>
      <c r="J2296">
        <v>3000</v>
      </c>
      <c r="K2296" t="s">
        <v>3117</v>
      </c>
      <c r="L2296" t="s">
        <v>3112</v>
      </c>
      <c r="M2296" t="s">
        <v>4263</v>
      </c>
    </row>
    <row r="2297" spans="1:13">
      <c r="A2297" t="s">
        <v>6578</v>
      </c>
      <c r="B2297" t="str">
        <f t="shared" si="70"/>
        <v>min03-P34</v>
      </c>
      <c r="C2297" t="str">
        <f t="shared" si="71"/>
        <v>min03-P34-R7_BOSTONIA SAS</v>
      </c>
      <c r="D2297" s="27" t="s">
        <v>3707</v>
      </c>
      <c r="E2297" t="s">
        <v>3093</v>
      </c>
      <c r="F2297" t="s">
        <v>190</v>
      </c>
      <c r="G2297" s="58">
        <v>509513.35499999998</v>
      </c>
      <c r="H2297" s="114">
        <v>1</v>
      </c>
      <c r="I2297">
        <v>3001</v>
      </c>
      <c r="J2297">
        <v>10000</v>
      </c>
      <c r="K2297" t="s">
        <v>3117</v>
      </c>
      <c r="L2297" t="s">
        <v>3112</v>
      </c>
      <c r="M2297" t="s">
        <v>4263</v>
      </c>
    </row>
    <row r="2298" spans="1:13">
      <c r="A2298" t="s">
        <v>6579</v>
      </c>
      <c r="B2298" t="str">
        <f t="shared" si="70"/>
        <v>min03-P34</v>
      </c>
      <c r="C2298" t="str">
        <f t="shared" si="71"/>
        <v>min03-P34-R7_BOSTONIA SAS</v>
      </c>
      <c r="D2298" s="27" t="s">
        <v>3707</v>
      </c>
      <c r="E2298" t="s">
        <v>3093</v>
      </c>
      <c r="F2298" t="s">
        <v>190</v>
      </c>
      <c r="G2298" s="58">
        <v>494227.95434999996</v>
      </c>
      <c r="H2298" s="114">
        <v>1</v>
      </c>
      <c r="I2298">
        <v>10001</v>
      </c>
      <c r="J2298">
        <v>999999</v>
      </c>
      <c r="K2298" t="s">
        <v>3117</v>
      </c>
      <c r="L2298" t="s">
        <v>3112</v>
      </c>
      <c r="M2298" t="s">
        <v>4263</v>
      </c>
    </row>
    <row r="2299" spans="1:13">
      <c r="A2299" t="s">
        <v>6580</v>
      </c>
      <c r="B2299" t="str">
        <f t="shared" si="70"/>
        <v>min03-P34</v>
      </c>
      <c r="C2299" t="str">
        <f t="shared" si="71"/>
        <v>min03-P34-R7_UT SOLUCIONES ANC</v>
      </c>
      <c r="D2299" s="27" t="s">
        <v>3707</v>
      </c>
      <c r="E2299" t="s">
        <v>3091</v>
      </c>
      <c r="F2299" t="s">
        <v>190</v>
      </c>
      <c r="G2299" s="58">
        <v>659956.5</v>
      </c>
      <c r="H2299" s="114">
        <v>1</v>
      </c>
      <c r="I2299">
        <v>1</v>
      </c>
      <c r="J2299">
        <v>3000</v>
      </c>
      <c r="K2299" t="s">
        <v>3117</v>
      </c>
      <c r="L2299" t="s">
        <v>3112</v>
      </c>
      <c r="M2299" t="s">
        <v>4263</v>
      </c>
    </row>
    <row r="2300" spans="1:13">
      <c r="A2300" t="s">
        <v>6581</v>
      </c>
      <c r="B2300" t="str">
        <f t="shared" si="70"/>
        <v>min03-P34</v>
      </c>
      <c r="C2300" t="str">
        <f t="shared" si="71"/>
        <v>min03-P34-R7_UT SOLUCIONES ANC</v>
      </c>
      <c r="D2300" s="27" t="s">
        <v>3707</v>
      </c>
      <c r="E2300" t="s">
        <v>3091</v>
      </c>
      <c r="F2300" t="s">
        <v>190</v>
      </c>
      <c r="G2300" s="58">
        <v>646488</v>
      </c>
      <c r="H2300" s="114">
        <v>1</v>
      </c>
      <c r="I2300">
        <v>3001</v>
      </c>
      <c r="J2300">
        <v>10000</v>
      </c>
      <c r="K2300" t="s">
        <v>3117</v>
      </c>
      <c r="L2300" t="s">
        <v>3112</v>
      </c>
      <c r="M2300" t="s">
        <v>4263</v>
      </c>
    </row>
    <row r="2301" spans="1:13">
      <c r="A2301" t="s">
        <v>6582</v>
      </c>
      <c r="B2301" t="str">
        <f t="shared" si="70"/>
        <v>min03-P34</v>
      </c>
      <c r="C2301" t="str">
        <f t="shared" si="71"/>
        <v>min03-P34-R7_UT SOLUCIONES ANC</v>
      </c>
      <c r="D2301" s="27" t="s">
        <v>3707</v>
      </c>
      <c r="E2301" t="s">
        <v>3091</v>
      </c>
      <c r="F2301" t="s">
        <v>190</v>
      </c>
      <c r="G2301" s="58">
        <v>633019.5</v>
      </c>
      <c r="H2301" s="114">
        <v>1</v>
      </c>
      <c r="I2301">
        <v>10001</v>
      </c>
      <c r="J2301">
        <v>999999</v>
      </c>
      <c r="K2301" t="s">
        <v>3117</v>
      </c>
      <c r="L2301" t="s">
        <v>3112</v>
      </c>
      <c r="M2301" t="s">
        <v>4263</v>
      </c>
    </row>
    <row r="2302" spans="1:13">
      <c r="A2302" t="s">
        <v>6583</v>
      </c>
      <c r="B2302" t="str">
        <f t="shared" si="70"/>
        <v>min03-P34</v>
      </c>
      <c r="C2302" t="str">
        <f t="shared" si="71"/>
        <v>min03-P34-R7_UT ALTEX+</v>
      </c>
      <c r="D2302" s="27" t="s">
        <v>3707</v>
      </c>
      <c r="E2302" t="s">
        <v>3094</v>
      </c>
      <c r="F2302" t="s">
        <v>190</v>
      </c>
      <c r="G2302" s="58">
        <v>545474.25</v>
      </c>
      <c r="H2302" s="114">
        <v>1</v>
      </c>
      <c r="I2302">
        <v>1</v>
      </c>
      <c r="J2302">
        <v>3000</v>
      </c>
      <c r="K2302" t="s">
        <v>3117</v>
      </c>
      <c r="L2302" t="s">
        <v>3112</v>
      </c>
      <c r="M2302" t="s">
        <v>4263</v>
      </c>
    </row>
    <row r="2303" spans="1:13">
      <c r="A2303" t="s">
        <v>6584</v>
      </c>
      <c r="B2303" t="str">
        <f t="shared" si="70"/>
        <v>min03-P34</v>
      </c>
      <c r="C2303" t="str">
        <f t="shared" si="71"/>
        <v>min03-P34-R7_UT ALTEX+</v>
      </c>
      <c r="D2303" s="27" t="s">
        <v>3707</v>
      </c>
      <c r="E2303" t="s">
        <v>3094</v>
      </c>
      <c r="F2303" t="s">
        <v>190</v>
      </c>
      <c r="G2303" s="58">
        <v>538740</v>
      </c>
      <c r="H2303" s="114">
        <v>1</v>
      </c>
      <c r="I2303">
        <v>3001</v>
      </c>
      <c r="J2303">
        <v>10000</v>
      </c>
      <c r="K2303" t="s">
        <v>3117</v>
      </c>
      <c r="L2303" t="s">
        <v>3112</v>
      </c>
      <c r="M2303" t="s">
        <v>4263</v>
      </c>
    </row>
    <row r="2304" spans="1:13">
      <c r="A2304" t="s">
        <v>6585</v>
      </c>
      <c r="B2304" t="str">
        <f t="shared" si="70"/>
        <v>min03-P34</v>
      </c>
      <c r="C2304" t="str">
        <f t="shared" si="71"/>
        <v>min03-P34-R7_UT ALTEX+</v>
      </c>
      <c r="D2304" s="27" t="s">
        <v>3707</v>
      </c>
      <c r="E2304" t="s">
        <v>3094</v>
      </c>
      <c r="F2304" t="s">
        <v>190</v>
      </c>
      <c r="G2304" s="58">
        <v>536046.30000000005</v>
      </c>
      <c r="H2304" s="114">
        <v>1</v>
      </c>
      <c r="I2304">
        <v>10001</v>
      </c>
      <c r="J2304">
        <v>999999</v>
      </c>
      <c r="K2304" t="s">
        <v>3117</v>
      </c>
      <c r="L2304" t="s">
        <v>3112</v>
      </c>
      <c r="M2304" t="s">
        <v>4263</v>
      </c>
    </row>
    <row r="2305" spans="1:14">
      <c r="A2305" t="s">
        <v>6586</v>
      </c>
      <c r="B2305" t="str">
        <f t="shared" si="70"/>
        <v>min03-P34</v>
      </c>
      <c r="C2305" t="str">
        <f t="shared" si="71"/>
        <v>min03-P34-R7_INDUSTRIAS SALGARI S.A.S</v>
      </c>
      <c r="D2305" s="27" t="s">
        <v>3707</v>
      </c>
      <c r="E2305" t="s">
        <v>3098</v>
      </c>
      <c r="F2305" t="s">
        <v>190</v>
      </c>
      <c r="G2305" s="58">
        <v>435975.34499999997</v>
      </c>
      <c r="H2305" s="114">
        <v>1</v>
      </c>
      <c r="I2305">
        <v>1</v>
      </c>
      <c r="J2305">
        <v>3000</v>
      </c>
      <c r="K2305" t="s">
        <v>3117</v>
      </c>
      <c r="L2305" t="s">
        <v>3112</v>
      </c>
      <c r="M2305" t="s">
        <v>4263</v>
      </c>
    </row>
    <row r="2306" spans="1:14">
      <c r="A2306" t="s">
        <v>6587</v>
      </c>
      <c r="B2306" t="str">
        <f t="shared" si="70"/>
        <v>min03-P34</v>
      </c>
      <c r="C2306" t="str">
        <f t="shared" si="71"/>
        <v>min03-P34-R7_INDUSTRIAS SALGARI S.A.S</v>
      </c>
      <c r="D2306" s="27" t="s">
        <v>3707</v>
      </c>
      <c r="E2306" t="s">
        <v>3098</v>
      </c>
      <c r="F2306" t="s">
        <v>190</v>
      </c>
      <c r="G2306" s="58">
        <v>419274.40500000003</v>
      </c>
      <c r="H2306" s="114">
        <v>1</v>
      </c>
      <c r="I2306">
        <v>3001</v>
      </c>
      <c r="J2306">
        <v>10000</v>
      </c>
      <c r="K2306" t="s">
        <v>3117</v>
      </c>
      <c r="L2306" t="s">
        <v>3112</v>
      </c>
      <c r="M2306" t="s">
        <v>4263</v>
      </c>
    </row>
    <row r="2307" spans="1:14">
      <c r="A2307" t="s">
        <v>6588</v>
      </c>
      <c r="B2307" t="str">
        <f t="shared" ref="B2307:B2370" si="72">+LEFT(D2307,LEN(D2307)-3)</f>
        <v>min03-P34</v>
      </c>
      <c r="C2307" t="str">
        <f t="shared" ref="C2307:C2370" si="73">+D2307&amp;"_"&amp;E2307</f>
        <v>min03-P34-R7_INDUSTRIAS SALGARI S.A.S</v>
      </c>
      <c r="D2307" s="27" t="s">
        <v>3707</v>
      </c>
      <c r="E2307" t="s">
        <v>3098</v>
      </c>
      <c r="F2307" t="s">
        <v>190</v>
      </c>
      <c r="G2307" s="58">
        <v>402438.78</v>
      </c>
      <c r="H2307" s="114">
        <v>1</v>
      </c>
      <c r="I2307">
        <v>10001</v>
      </c>
      <c r="J2307">
        <v>999999</v>
      </c>
      <c r="K2307" t="s">
        <v>3117</v>
      </c>
      <c r="L2307" t="s">
        <v>3112</v>
      </c>
      <c r="M2307" t="s">
        <v>4263</v>
      </c>
    </row>
    <row r="2308" spans="1:14">
      <c r="A2308" t="s">
        <v>6589</v>
      </c>
      <c r="B2308" t="str">
        <f t="shared" si="72"/>
        <v>min03-P34</v>
      </c>
      <c r="C2308" t="str">
        <f t="shared" si="73"/>
        <v>min03-P34-R7_MILITARY INDUSTRIES SAS</v>
      </c>
      <c r="D2308" s="27" t="s">
        <v>3707</v>
      </c>
      <c r="E2308" t="s">
        <v>1852</v>
      </c>
      <c r="F2308" t="s">
        <v>190</v>
      </c>
      <c r="G2308" s="58">
        <v>410789.25</v>
      </c>
      <c r="H2308" s="114">
        <v>1</v>
      </c>
      <c r="I2308">
        <v>1</v>
      </c>
      <c r="J2308">
        <v>3000</v>
      </c>
      <c r="K2308" t="s">
        <v>3117</v>
      </c>
      <c r="L2308" t="s">
        <v>3112</v>
      </c>
      <c r="M2308" t="s">
        <v>4263</v>
      </c>
    </row>
    <row r="2309" spans="1:14">
      <c r="A2309" t="s">
        <v>6590</v>
      </c>
      <c r="B2309" t="str">
        <f t="shared" si="72"/>
        <v>min03-P34</v>
      </c>
      <c r="C2309" t="str">
        <f t="shared" si="73"/>
        <v>min03-P34-R7_MILITARY INDUSTRIES SAS</v>
      </c>
      <c r="D2309" s="27" t="s">
        <v>3707</v>
      </c>
      <c r="E2309" t="s">
        <v>1852</v>
      </c>
      <c r="F2309" t="s">
        <v>190</v>
      </c>
      <c r="G2309" s="58">
        <v>408095.55</v>
      </c>
      <c r="H2309" s="114">
        <v>1</v>
      </c>
      <c r="I2309">
        <v>3001</v>
      </c>
      <c r="J2309">
        <v>10000</v>
      </c>
      <c r="K2309" t="s">
        <v>3117</v>
      </c>
      <c r="L2309" t="s">
        <v>3112</v>
      </c>
      <c r="M2309" t="s">
        <v>4263</v>
      </c>
    </row>
    <row r="2310" spans="1:14">
      <c r="A2310" t="s">
        <v>6591</v>
      </c>
      <c r="B2310" t="str">
        <f t="shared" si="72"/>
        <v>min03-P34</v>
      </c>
      <c r="C2310" t="str">
        <f t="shared" si="73"/>
        <v>min03-P34-R7_MILITARY INDUSTRIES SAS</v>
      </c>
      <c r="D2310" s="27" t="s">
        <v>3707</v>
      </c>
      <c r="E2310" t="s">
        <v>1852</v>
      </c>
      <c r="F2310" t="s">
        <v>190</v>
      </c>
      <c r="G2310" s="58">
        <v>404055</v>
      </c>
      <c r="H2310" s="114">
        <v>1</v>
      </c>
      <c r="I2310">
        <v>10001</v>
      </c>
      <c r="J2310">
        <v>999999</v>
      </c>
      <c r="K2310" t="s">
        <v>3117</v>
      </c>
      <c r="L2310" t="s">
        <v>3112</v>
      </c>
      <c r="M2310" t="s">
        <v>4263</v>
      </c>
    </row>
    <row r="2311" spans="1:14">
      <c r="A2311" t="s">
        <v>6592</v>
      </c>
      <c r="B2311" t="str">
        <f t="shared" si="72"/>
        <v>min03-P34</v>
      </c>
      <c r="C2311" t="str">
        <f t="shared" si="73"/>
        <v>min03-P34-R7_INVERSIONES SARHEM DE COLOMBIA S.A.S.</v>
      </c>
      <c r="D2311" s="27" t="s">
        <v>3707</v>
      </c>
      <c r="E2311" t="s">
        <v>4168</v>
      </c>
      <c r="F2311" t="s">
        <v>190</v>
      </c>
      <c r="G2311" s="58">
        <v>573758.1</v>
      </c>
      <c r="H2311" s="114">
        <v>1</v>
      </c>
      <c r="I2311">
        <v>1</v>
      </c>
      <c r="J2311">
        <v>3000</v>
      </c>
      <c r="K2311" t="s">
        <v>3117</v>
      </c>
      <c r="L2311" t="s">
        <v>3112</v>
      </c>
      <c r="M2311" t="s">
        <v>4263</v>
      </c>
    </row>
    <row r="2312" spans="1:14">
      <c r="A2312" t="s">
        <v>6593</v>
      </c>
      <c r="B2312" t="str">
        <f t="shared" si="72"/>
        <v>min03-P34</v>
      </c>
      <c r="C2312" t="str">
        <f t="shared" si="73"/>
        <v>min03-P34-R7_INVERSIONES SARHEM DE COLOMBIA S.A.S.</v>
      </c>
      <c r="D2312" s="27" t="s">
        <v>3707</v>
      </c>
      <c r="E2312" t="s">
        <v>4168</v>
      </c>
      <c r="F2312" t="s">
        <v>190</v>
      </c>
      <c r="G2312" s="58">
        <v>571064.4</v>
      </c>
      <c r="H2312" s="114">
        <v>1</v>
      </c>
      <c r="I2312">
        <v>3001</v>
      </c>
      <c r="J2312">
        <v>10000</v>
      </c>
      <c r="K2312" t="s">
        <v>3117</v>
      </c>
      <c r="L2312" t="s">
        <v>3112</v>
      </c>
      <c r="M2312" t="s">
        <v>4263</v>
      </c>
    </row>
    <row r="2313" spans="1:14">
      <c r="A2313" t="s">
        <v>6594</v>
      </c>
      <c r="B2313" t="str">
        <f t="shared" si="72"/>
        <v>min03-P34</v>
      </c>
      <c r="C2313" t="str">
        <f t="shared" si="73"/>
        <v>min03-P34-R7_INVERSIONES SARHEM DE COLOMBIA S.A.S.</v>
      </c>
      <c r="D2313" s="27" t="s">
        <v>3707</v>
      </c>
      <c r="E2313" t="s">
        <v>4168</v>
      </c>
      <c r="F2313" t="s">
        <v>190</v>
      </c>
      <c r="G2313" s="58">
        <v>568370.69999999995</v>
      </c>
      <c r="H2313" s="114">
        <v>1</v>
      </c>
      <c r="I2313">
        <v>10001</v>
      </c>
      <c r="J2313">
        <v>999999</v>
      </c>
      <c r="K2313" t="s">
        <v>3117</v>
      </c>
      <c r="L2313" t="s">
        <v>3112</v>
      </c>
      <c r="M2313" t="s">
        <v>4263</v>
      </c>
    </row>
    <row r="2314" spans="1:14">
      <c r="A2314" t="s">
        <v>6595</v>
      </c>
      <c r="B2314" t="str">
        <f t="shared" si="72"/>
        <v>min03-P35</v>
      </c>
      <c r="C2314" t="str">
        <f t="shared" si="73"/>
        <v>min03-P35-R1_UT SUMINISTROS INTENDENCIA</v>
      </c>
      <c r="D2314" s="27" t="s">
        <v>3708</v>
      </c>
      <c r="E2314" t="s">
        <v>3097</v>
      </c>
      <c r="F2314" t="s">
        <v>190</v>
      </c>
      <c r="G2314" s="58">
        <v>261288.9</v>
      </c>
      <c r="H2314" s="114">
        <v>0</v>
      </c>
      <c r="I2314">
        <v>1</v>
      </c>
      <c r="J2314">
        <v>3000</v>
      </c>
      <c r="K2314" t="s">
        <v>3117</v>
      </c>
      <c r="L2314" t="s">
        <v>3108</v>
      </c>
      <c r="M2314" t="s">
        <v>4264</v>
      </c>
      <c r="N2314" t="s">
        <v>8685</v>
      </c>
    </row>
    <row r="2315" spans="1:14">
      <c r="A2315" t="s">
        <v>6596</v>
      </c>
      <c r="B2315" t="str">
        <f t="shared" si="72"/>
        <v>min03-P35</v>
      </c>
      <c r="C2315" t="str">
        <f t="shared" si="73"/>
        <v>min03-P35-R1_UT SUMINISTROS INTENDENCIA</v>
      </c>
      <c r="D2315" s="27" t="s">
        <v>3708</v>
      </c>
      <c r="E2315" t="s">
        <v>3097</v>
      </c>
      <c r="F2315" t="s">
        <v>190</v>
      </c>
      <c r="G2315" s="58">
        <v>254554.65</v>
      </c>
      <c r="H2315" s="114">
        <v>0</v>
      </c>
      <c r="I2315">
        <v>3001</v>
      </c>
      <c r="J2315">
        <v>10000</v>
      </c>
      <c r="K2315" t="s">
        <v>3117</v>
      </c>
      <c r="L2315" t="s">
        <v>3108</v>
      </c>
      <c r="M2315" t="s">
        <v>4264</v>
      </c>
      <c r="N2315" t="s">
        <v>8685</v>
      </c>
    </row>
    <row r="2316" spans="1:14">
      <c r="A2316" t="s">
        <v>6597</v>
      </c>
      <c r="B2316" t="str">
        <f t="shared" si="72"/>
        <v>min03-P35</v>
      </c>
      <c r="C2316" t="str">
        <f t="shared" si="73"/>
        <v>min03-P35-R1_UT SUMINISTROS INTENDENCIA</v>
      </c>
      <c r="D2316" s="27" t="s">
        <v>3708</v>
      </c>
      <c r="E2316" t="s">
        <v>3097</v>
      </c>
      <c r="F2316" t="s">
        <v>190</v>
      </c>
      <c r="G2316" s="58">
        <v>251860.95</v>
      </c>
      <c r="H2316" s="114">
        <v>0</v>
      </c>
      <c r="I2316">
        <v>10001</v>
      </c>
      <c r="J2316">
        <v>999999</v>
      </c>
      <c r="K2316" t="s">
        <v>3117</v>
      </c>
      <c r="L2316" t="s">
        <v>3108</v>
      </c>
      <c r="M2316" t="s">
        <v>4264</v>
      </c>
      <c r="N2316" t="s">
        <v>8685</v>
      </c>
    </row>
    <row r="2317" spans="1:14">
      <c r="A2317" t="s">
        <v>6598</v>
      </c>
      <c r="B2317" t="str">
        <f t="shared" si="72"/>
        <v>min03-P35</v>
      </c>
      <c r="C2317" t="str">
        <f t="shared" si="73"/>
        <v>min03-P35-R2_UT SUMINISTROS INTENDENCIA</v>
      </c>
      <c r="D2317" s="27" t="s">
        <v>3709</v>
      </c>
      <c r="E2317" t="s">
        <v>3097</v>
      </c>
      <c r="F2317" t="s">
        <v>190</v>
      </c>
      <c r="G2317" s="58">
        <v>261288.9</v>
      </c>
      <c r="H2317" s="114">
        <v>0</v>
      </c>
      <c r="I2317">
        <v>1</v>
      </c>
      <c r="J2317">
        <v>3000</v>
      </c>
      <c r="K2317" t="s">
        <v>3117</v>
      </c>
      <c r="L2317" t="s">
        <v>3114</v>
      </c>
      <c r="M2317" t="s">
        <v>4264</v>
      </c>
      <c r="N2317" t="s">
        <v>8685</v>
      </c>
    </row>
    <row r="2318" spans="1:14">
      <c r="A2318" t="s">
        <v>6599</v>
      </c>
      <c r="B2318" t="str">
        <f t="shared" si="72"/>
        <v>min03-P35</v>
      </c>
      <c r="C2318" t="str">
        <f t="shared" si="73"/>
        <v>min03-P35-R2_UT SUMINISTROS INTENDENCIA</v>
      </c>
      <c r="D2318" s="27" t="s">
        <v>3709</v>
      </c>
      <c r="E2318" t="s">
        <v>3097</v>
      </c>
      <c r="F2318" t="s">
        <v>190</v>
      </c>
      <c r="G2318" s="58">
        <v>254554.65</v>
      </c>
      <c r="H2318" s="114">
        <v>0</v>
      </c>
      <c r="I2318">
        <v>3001</v>
      </c>
      <c r="J2318">
        <v>10000</v>
      </c>
      <c r="K2318" t="s">
        <v>3117</v>
      </c>
      <c r="L2318" t="s">
        <v>3114</v>
      </c>
      <c r="M2318" t="s">
        <v>4264</v>
      </c>
      <c r="N2318" t="s">
        <v>8685</v>
      </c>
    </row>
    <row r="2319" spans="1:14">
      <c r="A2319" t="s">
        <v>6600</v>
      </c>
      <c r="B2319" t="str">
        <f t="shared" si="72"/>
        <v>min03-P35</v>
      </c>
      <c r="C2319" t="str">
        <f t="shared" si="73"/>
        <v>min03-P35-R2_UT SUMINISTROS INTENDENCIA</v>
      </c>
      <c r="D2319" s="27" t="s">
        <v>3709</v>
      </c>
      <c r="E2319" t="s">
        <v>3097</v>
      </c>
      <c r="F2319" t="s">
        <v>190</v>
      </c>
      <c r="G2319" s="58">
        <v>251860.95</v>
      </c>
      <c r="H2319" s="114">
        <v>0</v>
      </c>
      <c r="I2319">
        <v>10001</v>
      </c>
      <c r="J2319">
        <v>999999</v>
      </c>
      <c r="K2319" t="s">
        <v>3117</v>
      </c>
      <c r="L2319" t="s">
        <v>3114</v>
      </c>
      <c r="M2319" t="s">
        <v>4264</v>
      </c>
      <c r="N2319" t="s">
        <v>8685</v>
      </c>
    </row>
    <row r="2320" spans="1:14">
      <c r="A2320" t="s">
        <v>6601</v>
      </c>
      <c r="B2320" t="str">
        <f t="shared" si="72"/>
        <v>min03-P35</v>
      </c>
      <c r="C2320" t="str">
        <f t="shared" si="73"/>
        <v>min03-P35-R3_UT SUMINISTROS INTENDENCIA</v>
      </c>
      <c r="D2320" s="27" t="s">
        <v>3710</v>
      </c>
      <c r="E2320" t="s">
        <v>3097</v>
      </c>
      <c r="F2320" t="s">
        <v>190</v>
      </c>
      <c r="G2320" s="58">
        <v>261288.9</v>
      </c>
      <c r="H2320" s="114">
        <v>0</v>
      </c>
      <c r="I2320">
        <v>1</v>
      </c>
      <c r="J2320">
        <v>3000</v>
      </c>
      <c r="K2320" t="s">
        <v>3117</v>
      </c>
      <c r="L2320" t="s">
        <v>3109</v>
      </c>
      <c r="M2320" t="s">
        <v>4264</v>
      </c>
      <c r="N2320" t="s">
        <v>8685</v>
      </c>
    </row>
    <row r="2321" spans="1:14">
      <c r="A2321" t="s">
        <v>6602</v>
      </c>
      <c r="B2321" t="str">
        <f t="shared" si="72"/>
        <v>min03-P35</v>
      </c>
      <c r="C2321" t="str">
        <f t="shared" si="73"/>
        <v>min03-P35-R3_UT SUMINISTROS INTENDENCIA</v>
      </c>
      <c r="D2321" s="27" t="s">
        <v>3710</v>
      </c>
      <c r="E2321" t="s">
        <v>3097</v>
      </c>
      <c r="F2321" t="s">
        <v>190</v>
      </c>
      <c r="G2321" s="58">
        <v>254554.65</v>
      </c>
      <c r="H2321" s="114">
        <v>0</v>
      </c>
      <c r="I2321">
        <v>3001</v>
      </c>
      <c r="J2321">
        <v>10000</v>
      </c>
      <c r="K2321" t="s">
        <v>3117</v>
      </c>
      <c r="L2321" t="s">
        <v>3109</v>
      </c>
      <c r="M2321" t="s">
        <v>4264</v>
      </c>
      <c r="N2321" t="s">
        <v>8685</v>
      </c>
    </row>
    <row r="2322" spans="1:14">
      <c r="A2322" t="s">
        <v>6603</v>
      </c>
      <c r="B2322" t="str">
        <f t="shared" si="72"/>
        <v>min03-P35</v>
      </c>
      <c r="C2322" t="str">
        <f t="shared" si="73"/>
        <v>min03-P35-R3_UT SUMINISTROS INTENDENCIA</v>
      </c>
      <c r="D2322" s="27" t="s">
        <v>3710</v>
      </c>
      <c r="E2322" t="s">
        <v>3097</v>
      </c>
      <c r="F2322" t="s">
        <v>190</v>
      </c>
      <c r="G2322" s="58">
        <v>251860.95</v>
      </c>
      <c r="H2322" s="114">
        <v>0</v>
      </c>
      <c r="I2322">
        <v>10001</v>
      </c>
      <c r="J2322">
        <v>999999</v>
      </c>
      <c r="K2322" t="s">
        <v>3117</v>
      </c>
      <c r="L2322" t="s">
        <v>3109</v>
      </c>
      <c r="M2322" t="s">
        <v>4264</v>
      </c>
      <c r="N2322" t="s">
        <v>8685</v>
      </c>
    </row>
    <row r="2323" spans="1:14">
      <c r="A2323" t="s">
        <v>6604</v>
      </c>
      <c r="B2323" t="str">
        <f t="shared" si="72"/>
        <v>min03-P35</v>
      </c>
      <c r="C2323" t="str">
        <f t="shared" si="73"/>
        <v>min03-P35-R4_UT SUMINISTROS INTENDENCIA</v>
      </c>
      <c r="D2323" s="27" t="s">
        <v>3711</v>
      </c>
      <c r="E2323" t="s">
        <v>3097</v>
      </c>
      <c r="F2323" t="s">
        <v>190</v>
      </c>
      <c r="G2323" s="58">
        <v>261288.9</v>
      </c>
      <c r="H2323" s="114">
        <v>0</v>
      </c>
      <c r="I2323">
        <v>1</v>
      </c>
      <c r="J2323">
        <v>3000</v>
      </c>
      <c r="K2323" t="s">
        <v>3117</v>
      </c>
      <c r="L2323" t="s">
        <v>3113</v>
      </c>
      <c r="M2323" t="s">
        <v>4264</v>
      </c>
      <c r="N2323" t="s">
        <v>8685</v>
      </c>
    </row>
    <row r="2324" spans="1:14">
      <c r="A2324" t="s">
        <v>6605</v>
      </c>
      <c r="B2324" t="str">
        <f t="shared" si="72"/>
        <v>min03-P35</v>
      </c>
      <c r="C2324" t="str">
        <f t="shared" si="73"/>
        <v>min03-P35-R4_UT SUMINISTROS INTENDENCIA</v>
      </c>
      <c r="D2324" s="27" t="s">
        <v>3711</v>
      </c>
      <c r="E2324" t="s">
        <v>3097</v>
      </c>
      <c r="F2324" t="s">
        <v>190</v>
      </c>
      <c r="G2324" s="58">
        <v>254554.65</v>
      </c>
      <c r="H2324" s="114">
        <v>0</v>
      </c>
      <c r="I2324">
        <v>3001</v>
      </c>
      <c r="J2324">
        <v>10000</v>
      </c>
      <c r="K2324" t="s">
        <v>3117</v>
      </c>
      <c r="L2324" t="s">
        <v>3113</v>
      </c>
      <c r="M2324" t="s">
        <v>4264</v>
      </c>
      <c r="N2324" t="s">
        <v>8685</v>
      </c>
    </row>
    <row r="2325" spans="1:14">
      <c r="A2325" t="s">
        <v>6606</v>
      </c>
      <c r="B2325" t="str">
        <f t="shared" si="72"/>
        <v>min03-P35</v>
      </c>
      <c r="C2325" t="str">
        <f t="shared" si="73"/>
        <v>min03-P35-R4_UT SUMINISTROS INTENDENCIA</v>
      </c>
      <c r="D2325" s="27" t="s">
        <v>3711</v>
      </c>
      <c r="E2325" t="s">
        <v>3097</v>
      </c>
      <c r="F2325" t="s">
        <v>190</v>
      </c>
      <c r="G2325" s="58">
        <v>251860.95</v>
      </c>
      <c r="H2325" s="114">
        <v>0</v>
      </c>
      <c r="I2325">
        <v>10001</v>
      </c>
      <c r="J2325">
        <v>999999</v>
      </c>
      <c r="K2325" t="s">
        <v>3117</v>
      </c>
      <c r="L2325" t="s">
        <v>3113</v>
      </c>
      <c r="M2325" t="s">
        <v>4264</v>
      </c>
      <c r="N2325" t="s">
        <v>8685</v>
      </c>
    </row>
    <row r="2326" spans="1:14">
      <c r="A2326" t="s">
        <v>6607</v>
      </c>
      <c r="B2326" t="str">
        <f t="shared" si="72"/>
        <v>min03-P35</v>
      </c>
      <c r="C2326" t="str">
        <f t="shared" si="73"/>
        <v>min03-P35-R6_IMDICOL SAS</v>
      </c>
      <c r="D2326" s="27" t="s">
        <v>3712</v>
      </c>
      <c r="E2326" t="s">
        <v>4164</v>
      </c>
      <c r="F2326" t="s">
        <v>190</v>
      </c>
      <c r="G2326" s="58">
        <v>459275.85</v>
      </c>
      <c r="H2326" s="114">
        <v>1</v>
      </c>
      <c r="I2326">
        <v>1</v>
      </c>
      <c r="J2326">
        <v>3000</v>
      </c>
      <c r="K2326" t="s">
        <v>3117</v>
      </c>
      <c r="L2326" t="s">
        <v>3111</v>
      </c>
      <c r="M2326" t="s">
        <v>4264</v>
      </c>
    </row>
    <row r="2327" spans="1:14">
      <c r="A2327" t="s">
        <v>6608</v>
      </c>
      <c r="B2327" t="str">
        <f t="shared" si="72"/>
        <v>min03-P35</v>
      </c>
      <c r="C2327" t="str">
        <f t="shared" si="73"/>
        <v>min03-P35-R6_IMDICOL SAS</v>
      </c>
      <c r="D2327" s="27" t="s">
        <v>3712</v>
      </c>
      <c r="E2327" t="s">
        <v>4164</v>
      </c>
      <c r="F2327" t="s">
        <v>190</v>
      </c>
      <c r="G2327" s="58">
        <v>452386.71224999998</v>
      </c>
      <c r="H2327" s="114">
        <v>1</v>
      </c>
      <c r="I2327">
        <v>3001</v>
      </c>
      <c r="J2327">
        <v>10000</v>
      </c>
      <c r="K2327" t="s">
        <v>3117</v>
      </c>
      <c r="L2327" t="s">
        <v>3111</v>
      </c>
      <c r="M2327" t="s">
        <v>4264</v>
      </c>
    </row>
    <row r="2328" spans="1:14">
      <c r="A2328" t="s">
        <v>6609</v>
      </c>
      <c r="B2328" t="str">
        <f t="shared" si="72"/>
        <v>min03-P35</v>
      </c>
      <c r="C2328" t="str">
        <f t="shared" si="73"/>
        <v>min03-P35-R6_IMDICOL SAS</v>
      </c>
      <c r="D2328" s="27" t="s">
        <v>3712</v>
      </c>
      <c r="E2328" t="s">
        <v>4164</v>
      </c>
      <c r="F2328" t="s">
        <v>190</v>
      </c>
      <c r="G2328" s="58">
        <v>445497.57450000005</v>
      </c>
      <c r="H2328" s="114">
        <v>1</v>
      </c>
      <c r="I2328">
        <v>10001</v>
      </c>
      <c r="J2328">
        <v>999999</v>
      </c>
      <c r="K2328" t="s">
        <v>3117</v>
      </c>
      <c r="L2328" t="s">
        <v>3111</v>
      </c>
      <c r="M2328" t="s">
        <v>4264</v>
      </c>
    </row>
    <row r="2329" spans="1:14">
      <c r="A2329" t="s">
        <v>6610</v>
      </c>
      <c r="B2329" t="str">
        <f t="shared" si="72"/>
        <v>min03-P35</v>
      </c>
      <c r="C2329" t="str">
        <f t="shared" si="73"/>
        <v>min03-P35-R6_YUBARTA S.A.S.</v>
      </c>
      <c r="D2329" s="27" t="s">
        <v>3712</v>
      </c>
      <c r="E2329" t="s">
        <v>4162</v>
      </c>
      <c r="F2329" t="s">
        <v>190</v>
      </c>
      <c r="G2329" s="58">
        <v>552208.5</v>
      </c>
      <c r="H2329" s="114">
        <v>1</v>
      </c>
      <c r="I2329">
        <v>1</v>
      </c>
      <c r="J2329">
        <v>3000</v>
      </c>
      <c r="K2329" t="s">
        <v>3117</v>
      </c>
      <c r="L2329" t="s">
        <v>3111</v>
      </c>
      <c r="M2329" t="s">
        <v>4264</v>
      </c>
    </row>
    <row r="2330" spans="1:14">
      <c r="A2330" t="s">
        <v>6611</v>
      </c>
      <c r="B2330" t="str">
        <f t="shared" si="72"/>
        <v>min03-P35</v>
      </c>
      <c r="C2330" t="str">
        <f t="shared" si="73"/>
        <v>min03-P35-R6_YUBARTA S.A.S.</v>
      </c>
      <c r="D2330" s="27" t="s">
        <v>3712</v>
      </c>
      <c r="E2330" t="s">
        <v>4162</v>
      </c>
      <c r="F2330" t="s">
        <v>190</v>
      </c>
      <c r="G2330" s="58">
        <v>541433.69999999995</v>
      </c>
      <c r="H2330" s="114">
        <v>1</v>
      </c>
      <c r="I2330">
        <v>3001</v>
      </c>
      <c r="J2330">
        <v>10000</v>
      </c>
      <c r="K2330" t="s">
        <v>3117</v>
      </c>
      <c r="L2330" t="s">
        <v>3111</v>
      </c>
      <c r="M2330" t="s">
        <v>4264</v>
      </c>
    </row>
    <row r="2331" spans="1:14">
      <c r="A2331" t="s">
        <v>6612</v>
      </c>
      <c r="B2331" t="str">
        <f t="shared" si="72"/>
        <v>min03-P35</v>
      </c>
      <c r="C2331" t="str">
        <f t="shared" si="73"/>
        <v>min03-P35-R6_YUBARTA S.A.S.</v>
      </c>
      <c r="D2331" s="27" t="s">
        <v>3712</v>
      </c>
      <c r="E2331" t="s">
        <v>4162</v>
      </c>
      <c r="F2331" t="s">
        <v>190</v>
      </c>
      <c r="G2331" s="58">
        <v>530658.9</v>
      </c>
      <c r="H2331" s="114">
        <v>1</v>
      </c>
      <c r="I2331">
        <v>10001</v>
      </c>
      <c r="J2331">
        <v>999999</v>
      </c>
      <c r="K2331" t="s">
        <v>3117</v>
      </c>
      <c r="L2331" t="s">
        <v>3111</v>
      </c>
      <c r="M2331" t="s">
        <v>4264</v>
      </c>
    </row>
    <row r="2332" spans="1:14">
      <c r="A2332" t="s">
        <v>6613</v>
      </c>
      <c r="B2332" t="str">
        <f t="shared" si="72"/>
        <v>min03-P35</v>
      </c>
      <c r="C2332" t="str">
        <f t="shared" si="73"/>
        <v>min03-P35-R6_UT SUMINISTROS INTENDENCIA</v>
      </c>
      <c r="D2332" s="27" t="s">
        <v>3712</v>
      </c>
      <c r="E2332" t="s">
        <v>3097</v>
      </c>
      <c r="F2332" t="s">
        <v>190</v>
      </c>
      <c r="G2332" s="58">
        <v>261288.9</v>
      </c>
      <c r="H2332" s="114">
        <v>0</v>
      </c>
      <c r="I2332">
        <v>1</v>
      </c>
      <c r="J2332">
        <v>3000</v>
      </c>
      <c r="K2332" t="s">
        <v>3117</v>
      </c>
      <c r="L2332" t="s">
        <v>3111</v>
      </c>
      <c r="M2332" t="s">
        <v>4264</v>
      </c>
      <c r="N2332" t="s">
        <v>8685</v>
      </c>
    </row>
    <row r="2333" spans="1:14">
      <c r="A2333" t="s">
        <v>6614</v>
      </c>
      <c r="B2333" t="str">
        <f t="shared" si="72"/>
        <v>min03-P35</v>
      </c>
      <c r="C2333" t="str">
        <f t="shared" si="73"/>
        <v>min03-P35-R6_UT SUMINISTROS INTENDENCIA</v>
      </c>
      <c r="D2333" s="27" t="s">
        <v>3712</v>
      </c>
      <c r="E2333" t="s">
        <v>3097</v>
      </c>
      <c r="F2333" t="s">
        <v>190</v>
      </c>
      <c r="G2333" s="58">
        <v>254554.65</v>
      </c>
      <c r="H2333" s="114">
        <v>0</v>
      </c>
      <c r="I2333">
        <v>3001</v>
      </c>
      <c r="J2333">
        <v>10000</v>
      </c>
      <c r="K2333" t="s">
        <v>3117</v>
      </c>
      <c r="L2333" t="s">
        <v>3111</v>
      </c>
      <c r="M2333" t="s">
        <v>4264</v>
      </c>
      <c r="N2333" t="s">
        <v>8685</v>
      </c>
    </row>
    <row r="2334" spans="1:14">
      <c r="A2334" t="s">
        <v>6615</v>
      </c>
      <c r="B2334" t="str">
        <f t="shared" si="72"/>
        <v>min03-P35</v>
      </c>
      <c r="C2334" t="str">
        <f t="shared" si="73"/>
        <v>min03-P35-R6_UT SUMINISTROS INTENDENCIA</v>
      </c>
      <c r="D2334" s="27" t="s">
        <v>3712</v>
      </c>
      <c r="E2334" t="s">
        <v>3097</v>
      </c>
      <c r="F2334" t="s">
        <v>190</v>
      </c>
      <c r="G2334" s="58">
        <v>251860.95</v>
      </c>
      <c r="H2334" s="114">
        <v>0</v>
      </c>
      <c r="I2334">
        <v>10001</v>
      </c>
      <c r="J2334">
        <v>999999</v>
      </c>
      <c r="K2334" t="s">
        <v>3117</v>
      </c>
      <c r="L2334" t="s">
        <v>3111</v>
      </c>
      <c r="M2334" t="s">
        <v>4264</v>
      </c>
      <c r="N2334" t="s">
        <v>8685</v>
      </c>
    </row>
    <row r="2335" spans="1:14">
      <c r="A2335" t="s">
        <v>6616</v>
      </c>
      <c r="B2335" t="str">
        <f t="shared" si="72"/>
        <v>min03-P35</v>
      </c>
      <c r="C2335" t="str">
        <f t="shared" si="73"/>
        <v>min03-P35-R7_DISMOTOS PM EU</v>
      </c>
      <c r="D2335" s="27" t="s">
        <v>3713</v>
      </c>
      <c r="E2335" t="s">
        <v>4175</v>
      </c>
      <c r="F2335" t="s">
        <v>190</v>
      </c>
      <c r="G2335" s="58">
        <v>417523.5</v>
      </c>
      <c r="H2335" s="114">
        <v>1</v>
      </c>
      <c r="I2335">
        <v>1</v>
      </c>
      <c r="J2335">
        <v>3000</v>
      </c>
      <c r="K2335" t="s">
        <v>3117</v>
      </c>
      <c r="L2335" t="s">
        <v>3112</v>
      </c>
      <c r="M2335" t="s">
        <v>4264</v>
      </c>
    </row>
    <row r="2336" spans="1:14">
      <c r="A2336" t="s">
        <v>6617</v>
      </c>
      <c r="B2336" t="str">
        <f t="shared" si="72"/>
        <v>min03-P35</v>
      </c>
      <c r="C2336" t="str">
        <f t="shared" si="73"/>
        <v>min03-P35-R7_DISMOTOS PM EU</v>
      </c>
      <c r="D2336" s="27" t="s">
        <v>3713</v>
      </c>
      <c r="E2336" t="s">
        <v>4175</v>
      </c>
      <c r="F2336" t="s">
        <v>190</v>
      </c>
      <c r="G2336" s="58">
        <v>404055</v>
      </c>
      <c r="H2336" s="114">
        <v>1</v>
      </c>
      <c r="I2336">
        <v>3001</v>
      </c>
      <c r="J2336">
        <v>10000</v>
      </c>
      <c r="K2336" t="s">
        <v>3117</v>
      </c>
      <c r="L2336" t="s">
        <v>3112</v>
      </c>
      <c r="M2336" t="s">
        <v>4264</v>
      </c>
    </row>
    <row r="2337" spans="1:13">
      <c r="A2337" t="s">
        <v>6618</v>
      </c>
      <c r="B2337" t="str">
        <f t="shared" si="72"/>
        <v>min03-P35</v>
      </c>
      <c r="C2337" t="str">
        <f t="shared" si="73"/>
        <v>min03-P35-R7_DISMOTOS PM EU</v>
      </c>
      <c r="D2337" s="27" t="s">
        <v>3713</v>
      </c>
      <c r="E2337" t="s">
        <v>4175</v>
      </c>
      <c r="F2337" t="s">
        <v>190</v>
      </c>
      <c r="G2337" s="58">
        <v>377118</v>
      </c>
      <c r="H2337" s="114">
        <v>1</v>
      </c>
      <c r="I2337">
        <v>10001</v>
      </c>
      <c r="J2337">
        <v>999999</v>
      </c>
      <c r="K2337" t="s">
        <v>3117</v>
      </c>
      <c r="L2337" t="s">
        <v>3112</v>
      </c>
      <c r="M2337" t="s">
        <v>4264</v>
      </c>
    </row>
    <row r="2338" spans="1:13">
      <c r="A2338" t="s">
        <v>6619</v>
      </c>
      <c r="B2338" t="str">
        <f t="shared" si="72"/>
        <v>min03-P35</v>
      </c>
      <c r="C2338" t="str">
        <f t="shared" si="73"/>
        <v>min03-P35-R7_DISTRIBUCIÓN Y SERVICIO SAS</v>
      </c>
      <c r="D2338" s="27" t="s">
        <v>3713</v>
      </c>
      <c r="E2338" t="s">
        <v>3089</v>
      </c>
      <c r="F2338" t="s">
        <v>190</v>
      </c>
      <c r="G2338" s="58">
        <v>430992</v>
      </c>
      <c r="H2338" s="114">
        <v>1</v>
      </c>
      <c r="I2338">
        <v>1</v>
      </c>
      <c r="J2338">
        <v>3000</v>
      </c>
      <c r="K2338" t="s">
        <v>3117</v>
      </c>
      <c r="L2338" t="s">
        <v>3112</v>
      </c>
      <c r="M2338" t="s">
        <v>4264</v>
      </c>
    </row>
    <row r="2339" spans="1:13">
      <c r="A2339" t="s">
        <v>6620</v>
      </c>
      <c r="B2339" t="str">
        <f t="shared" si="72"/>
        <v>min03-P35</v>
      </c>
      <c r="C2339" t="str">
        <f t="shared" si="73"/>
        <v>min03-P35-R7_DISTRIBUCIÓN Y SERVICIO SAS</v>
      </c>
      <c r="D2339" s="27" t="s">
        <v>3713</v>
      </c>
      <c r="E2339" t="s">
        <v>3089</v>
      </c>
      <c r="F2339" t="s">
        <v>190</v>
      </c>
      <c r="G2339" s="58">
        <v>424257.75</v>
      </c>
      <c r="H2339" s="114">
        <v>1</v>
      </c>
      <c r="I2339">
        <v>3001</v>
      </c>
      <c r="J2339">
        <v>10000</v>
      </c>
      <c r="K2339" t="s">
        <v>3117</v>
      </c>
      <c r="L2339" t="s">
        <v>3112</v>
      </c>
      <c r="M2339" t="s">
        <v>4264</v>
      </c>
    </row>
    <row r="2340" spans="1:13">
      <c r="A2340" t="s">
        <v>6621</v>
      </c>
      <c r="B2340" t="str">
        <f t="shared" si="72"/>
        <v>min03-P35</v>
      </c>
      <c r="C2340" t="str">
        <f t="shared" si="73"/>
        <v>min03-P35-R7_DISTRIBUCIÓN Y SERVICIO SAS</v>
      </c>
      <c r="D2340" s="27" t="s">
        <v>3713</v>
      </c>
      <c r="E2340" t="s">
        <v>3089</v>
      </c>
      <c r="F2340" t="s">
        <v>190</v>
      </c>
      <c r="G2340" s="58">
        <v>417523.5</v>
      </c>
      <c r="H2340" s="114">
        <v>1</v>
      </c>
      <c r="I2340">
        <v>10001</v>
      </c>
      <c r="J2340">
        <v>999999</v>
      </c>
      <c r="K2340" t="s">
        <v>3117</v>
      </c>
      <c r="L2340" t="s">
        <v>3112</v>
      </c>
      <c r="M2340" t="s">
        <v>4264</v>
      </c>
    </row>
    <row r="2341" spans="1:13">
      <c r="A2341" t="s">
        <v>6622</v>
      </c>
      <c r="B2341" t="str">
        <f t="shared" si="72"/>
        <v>min03-P35</v>
      </c>
      <c r="C2341" t="str">
        <f t="shared" si="73"/>
        <v>min03-P35-R7_LEONEL RODRIGUEZ RAMOS</v>
      </c>
      <c r="D2341" s="27" t="s">
        <v>3713</v>
      </c>
      <c r="E2341" t="s">
        <v>1851</v>
      </c>
      <c r="F2341" t="s">
        <v>190</v>
      </c>
      <c r="G2341" s="58">
        <v>606082.5</v>
      </c>
      <c r="H2341" s="114">
        <v>1</v>
      </c>
      <c r="I2341">
        <v>1</v>
      </c>
      <c r="J2341">
        <v>3000</v>
      </c>
      <c r="K2341" t="s">
        <v>3117</v>
      </c>
      <c r="L2341" t="s">
        <v>3112</v>
      </c>
      <c r="M2341" t="s">
        <v>4264</v>
      </c>
    </row>
    <row r="2342" spans="1:13">
      <c r="A2342" t="s">
        <v>6623</v>
      </c>
      <c r="B2342" t="str">
        <f t="shared" si="72"/>
        <v>min03-P35</v>
      </c>
      <c r="C2342" t="str">
        <f t="shared" si="73"/>
        <v>min03-P35-R7_LEONEL RODRIGUEZ RAMOS</v>
      </c>
      <c r="D2342" s="27" t="s">
        <v>3713</v>
      </c>
      <c r="E2342" t="s">
        <v>1851</v>
      </c>
      <c r="F2342" t="s">
        <v>190</v>
      </c>
      <c r="G2342" s="58">
        <v>592614</v>
      </c>
      <c r="H2342" s="114">
        <v>1</v>
      </c>
      <c r="I2342">
        <v>3001</v>
      </c>
      <c r="J2342">
        <v>10000</v>
      </c>
      <c r="K2342" t="s">
        <v>3117</v>
      </c>
      <c r="L2342" t="s">
        <v>3112</v>
      </c>
      <c r="M2342" t="s">
        <v>4264</v>
      </c>
    </row>
    <row r="2343" spans="1:13">
      <c r="A2343" t="s">
        <v>6624</v>
      </c>
      <c r="B2343" t="str">
        <f t="shared" si="72"/>
        <v>min03-P35</v>
      </c>
      <c r="C2343" t="str">
        <f t="shared" si="73"/>
        <v>min03-P35-R7_LEONEL RODRIGUEZ RAMOS</v>
      </c>
      <c r="D2343" s="27" t="s">
        <v>3713</v>
      </c>
      <c r="E2343" t="s">
        <v>1851</v>
      </c>
      <c r="F2343" t="s">
        <v>190</v>
      </c>
      <c r="G2343" s="58">
        <v>579145.5</v>
      </c>
      <c r="H2343" s="114">
        <v>1</v>
      </c>
      <c r="I2343">
        <v>10001</v>
      </c>
      <c r="J2343">
        <v>999999</v>
      </c>
      <c r="K2343" t="s">
        <v>3117</v>
      </c>
      <c r="L2343" t="s">
        <v>3112</v>
      </c>
      <c r="M2343" t="s">
        <v>4264</v>
      </c>
    </row>
    <row r="2344" spans="1:13">
      <c r="A2344" t="s">
        <v>6625</v>
      </c>
      <c r="B2344" t="str">
        <f t="shared" si="72"/>
        <v>min03-P35</v>
      </c>
      <c r="C2344" t="str">
        <f t="shared" si="73"/>
        <v>min03-P35-R7_UNIÓN TEMPORAL OP-INTENDENCIA</v>
      </c>
      <c r="D2344" s="27" t="s">
        <v>3713</v>
      </c>
      <c r="E2344" t="s">
        <v>4172</v>
      </c>
      <c r="F2344" t="s">
        <v>190</v>
      </c>
      <c r="G2344" s="58">
        <v>444460.5</v>
      </c>
      <c r="H2344" s="114">
        <v>1</v>
      </c>
      <c r="I2344">
        <v>1</v>
      </c>
      <c r="J2344">
        <v>3000</v>
      </c>
      <c r="K2344" t="s">
        <v>3117</v>
      </c>
      <c r="L2344" t="s">
        <v>3112</v>
      </c>
      <c r="M2344" t="s">
        <v>4264</v>
      </c>
    </row>
    <row r="2345" spans="1:13">
      <c r="A2345" t="s">
        <v>6626</v>
      </c>
      <c r="B2345" t="str">
        <f t="shared" si="72"/>
        <v>min03-P35</v>
      </c>
      <c r="C2345" t="str">
        <f t="shared" si="73"/>
        <v>min03-P35-R7_UNIÓN TEMPORAL OP-INTENDENCIA</v>
      </c>
      <c r="D2345" s="27" t="s">
        <v>3713</v>
      </c>
      <c r="E2345" t="s">
        <v>4172</v>
      </c>
      <c r="F2345" t="s">
        <v>190</v>
      </c>
      <c r="G2345" s="58">
        <v>430992</v>
      </c>
      <c r="H2345" s="114">
        <v>1</v>
      </c>
      <c r="I2345">
        <v>3001</v>
      </c>
      <c r="J2345">
        <v>10000</v>
      </c>
      <c r="K2345" t="s">
        <v>3117</v>
      </c>
      <c r="L2345" t="s">
        <v>3112</v>
      </c>
      <c r="M2345" t="s">
        <v>4264</v>
      </c>
    </row>
    <row r="2346" spans="1:13">
      <c r="A2346" t="s">
        <v>6627</v>
      </c>
      <c r="B2346" t="str">
        <f t="shared" si="72"/>
        <v>min03-P35</v>
      </c>
      <c r="C2346" t="str">
        <f t="shared" si="73"/>
        <v>min03-P35-R7_UNIÓN TEMPORAL OP-INTENDENCIA</v>
      </c>
      <c r="D2346" s="27" t="s">
        <v>3713</v>
      </c>
      <c r="E2346" t="s">
        <v>4172</v>
      </c>
      <c r="F2346" t="s">
        <v>190</v>
      </c>
      <c r="G2346" s="58">
        <v>417523.5</v>
      </c>
      <c r="H2346" s="114">
        <v>1</v>
      </c>
      <c r="I2346">
        <v>10001</v>
      </c>
      <c r="J2346">
        <v>999999</v>
      </c>
      <c r="K2346" t="s">
        <v>3117</v>
      </c>
      <c r="L2346" t="s">
        <v>3112</v>
      </c>
      <c r="M2346" t="s">
        <v>4264</v>
      </c>
    </row>
    <row r="2347" spans="1:13">
      <c r="A2347" t="s">
        <v>6628</v>
      </c>
      <c r="B2347" t="str">
        <f t="shared" si="72"/>
        <v>min03-P35</v>
      </c>
      <c r="C2347" t="str">
        <f t="shared" si="73"/>
        <v>min03-P35-R7_CONSORCIO INTENDENCIA WARDERHA</v>
      </c>
      <c r="D2347" s="27" t="s">
        <v>3713</v>
      </c>
      <c r="E2347" t="s">
        <v>4187</v>
      </c>
      <c r="F2347" t="s">
        <v>190</v>
      </c>
      <c r="G2347" s="58">
        <v>602850.06000000006</v>
      </c>
      <c r="H2347" s="114">
        <v>1</v>
      </c>
      <c r="I2347">
        <v>1</v>
      </c>
      <c r="J2347">
        <v>3000</v>
      </c>
      <c r="K2347" t="s">
        <v>3117</v>
      </c>
      <c r="L2347" t="s">
        <v>3112</v>
      </c>
      <c r="M2347" t="s">
        <v>4264</v>
      </c>
    </row>
    <row r="2348" spans="1:13">
      <c r="A2348" t="s">
        <v>6629</v>
      </c>
      <c r="B2348" t="str">
        <f t="shared" si="72"/>
        <v>min03-P35</v>
      </c>
      <c r="C2348" t="str">
        <f t="shared" si="73"/>
        <v>min03-P35-R7_CONSORCIO INTENDENCIA WARDERHA</v>
      </c>
      <c r="D2348" s="27" t="s">
        <v>3713</v>
      </c>
      <c r="E2348" t="s">
        <v>4187</v>
      </c>
      <c r="F2348" t="s">
        <v>190</v>
      </c>
      <c r="G2348" s="58">
        <v>599348.25</v>
      </c>
      <c r="H2348" s="114">
        <v>1</v>
      </c>
      <c r="I2348">
        <v>3001</v>
      </c>
      <c r="J2348">
        <v>10000</v>
      </c>
      <c r="K2348" t="s">
        <v>3117</v>
      </c>
      <c r="L2348" t="s">
        <v>3112</v>
      </c>
      <c r="M2348" t="s">
        <v>4264</v>
      </c>
    </row>
    <row r="2349" spans="1:13">
      <c r="A2349" t="s">
        <v>6630</v>
      </c>
      <c r="B2349" t="str">
        <f t="shared" si="72"/>
        <v>min03-P35</v>
      </c>
      <c r="C2349" t="str">
        <f t="shared" si="73"/>
        <v>min03-P35-R7_CONSORCIO INTENDENCIA WARDERHA</v>
      </c>
      <c r="D2349" s="27" t="s">
        <v>3713</v>
      </c>
      <c r="E2349" t="s">
        <v>4187</v>
      </c>
      <c r="F2349" t="s">
        <v>190</v>
      </c>
      <c r="G2349" s="58">
        <v>596654.55000000005</v>
      </c>
      <c r="H2349" s="114">
        <v>1</v>
      </c>
      <c r="I2349">
        <v>10001</v>
      </c>
      <c r="J2349">
        <v>999999</v>
      </c>
      <c r="K2349" t="s">
        <v>3117</v>
      </c>
      <c r="L2349" t="s">
        <v>3112</v>
      </c>
      <c r="M2349" t="s">
        <v>4264</v>
      </c>
    </row>
    <row r="2350" spans="1:13">
      <c r="A2350" t="s">
        <v>6631</v>
      </c>
      <c r="B2350" t="str">
        <f t="shared" si="72"/>
        <v>min03-P35</v>
      </c>
      <c r="C2350" t="str">
        <f t="shared" si="73"/>
        <v>min03-P35-R7_INDUCON SAS</v>
      </c>
      <c r="D2350" s="27" t="s">
        <v>3713</v>
      </c>
      <c r="E2350" t="s">
        <v>4188</v>
      </c>
      <c r="F2350" t="s">
        <v>190</v>
      </c>
      <c r="G2350" s="58">
        <v>484866</v>
      </c>
      <c r="H2350" s="114">
        <v>1</v>
      </c>
      <c r="I2350">
        <v>1</v>
      </c>
      <c r="J2350">
        <v>3000</v>
      </c>
      <c r="K2350" t="s">
        <v>3117</v>
      </c>
      <c r="L2350" t="s">
        <v>3112</v>
      </c>
      <c r="M2350" t="s">
        <v>4264</v>
      </c>
    </row>
    <row r="2351" spans="1:13">
      <c r="A2351" t="s">
        <v>6632</v>
      </c>
      <c r="B2351" t="str">
        <f t="shared" si="72"/>
        <v>min03-P35</v>
      </c>
      <c r="C2351" t="str">
        <f t="shared" si="73"/>
        <v>min03-P35-R7_INDUCON SAS</v>
      </c>
      <c r="D2351" s="27" t="s">
        <v>3713</v>
      </c>
      <c r="E2351" t="s">
        <v>4188</v>
      </c>
      <c r="F2351" t="s">
        <v>190</v>
      </c>
      <c r="G2351" s="58">
        <v>482172.3</v>
      </c>
      <c r="H2351" s="114">
        <v>1</v>
      </c>
      <c r="I2351">
        <v>3001</v>
      </c>
      <c r="J2351">
        <v>10000</v>
      </c>
      <c r="K2351" t="s">
        <v>3117</v>
      </c>
      <c r="L2351" t="s">
        <v>3112</v>
      </c>
      <c r="M2351" t="s">
        <v>4264</v>
      </c>
    </row>
    <row r="2352" spans="1:13">
      <c r="A2352" t="s">
        <v>6633</v>
      </c>
      <c r="B2352" t="str">
        <f t="shared" si="72"/>
        <v>min03-P35</v>
      </c>
      <c r="C2352" t="str">
        <f t="shared" si="73"/>
        <v>min03-P35-R7_INDUCON SAS</v>
      </c>
      <c r="D2352" s="27" t="s">
        <v>3713</v>
      </c>
      <c r="E2352" t="s">
        <v>4188</v>
      </c>
      <c r="F2352" t="s">
        <v>190</v>
      </c>
      <c r="G2352" s="58">
        <v>479478.6</v>
      </c>
      <c r="H2352" s="114">
        <v>1</v>
      </c>
      <c r="I2352">
        <v>10001</v>
      </c>
      <c r="J2352">
        <v>999999</v>
      </c>
      <c r="K2352" t="s">
        <v>3117</v>
      </c>
      <c r="L2352" t="s">
        <v>3112</v>
      </c>
      <c r="M2352" t="s">
        <v>4264</v>
      </c>
    </row>
    <row r="2353" spans="1:13">
      <c r="A2353" t="s">
        <v>6634</v>
      </c>
      <c r="B2353" t="str">
        <f t="shared" si="72"/>
        <v>min03-P35</v>
      </c>
      <c r="C2353" t="str">
        <f t="shared" si="73"/>
        <v>min03-P35-R7_UTPRESENTE TEXTIL 2024</v>
      </c>
      <c r="D2353" s="27" t="s">
        <v>3713</v>
      </c>
      <c r="E2353" t="s">
        <v>4193</v>
      </c>
      <c r="F2353" t="s">
        <v>190</v>
      </c>
      <c r="G2353" s="58">
        <v>430992</v>
      </c>
      <c r="H2353" s="114">
        <v>1</v>
      </c>
      <c r="I2353">
        <v>1</v>
      </c>
      <c r="J2353">
        <v>3000</v>
      </c>
      <c r="K2353" t="s">
        <v>3117</v>
      </c>
      <c r="L2353" t="s">
        <v>3112</v>
      </c>
      <c r="M2353" t="s">
        <v>4264</v>
      </c>
    </row>
    <row r="2354" spans="1:13">
      <c r="A2354" t="s">
        <v>6635</v>
      </c>
      <c r="B2354" t="str">
        <f t="shared" si="72"/>
        <v>min03-P35</v>
      </c>
      <c r="C2354" t="str">
        <f t="shared" si="73"/>
        <v>min03-P35-R7_UTPRESENTE TEXTIL 2024</v>
      </c>
      <c r="D2354" s="27" t="s">
        <v>3713</v>
      </c>
      <c r="E2354" t="s">
        <v>4193</v>
      </c>
      <c r="F2354" t="s">
        <v>190</v>
      </c>
      <c r="G2354" s="58">
        <v>424257.75</v>
      </c>
      <c r="H2354" s="114">
        <v>1</v>
      </c>
      <c r="I2354">
        <v>3001</v>
      </c>
      <c r="J2354">
        <v>10000</v>
      </c>
      <c r="K2354" t="s">
        <v>3117</v>
      </c>
      <c r="L2354" t="s">
        <v>3112</v>
      </c>
      <c r="M2354" t="s">
        <v>4264</v>
      </c>
    </row>
    <row r="2355" spans="1:13">
      <c r="A2355" t="s">
        <v>6636</v>
      </c>
      <c r="B2355" t="str">
        <f t="shared" si="72"/>
        <v>min03-P35</v>
      </c>
      <c r="C2355" t="str">
        <f t="shared" si="73"/>
        <v>min03-P35-R7_UTPRESENTE TEXTIL 2024</v>
      </c>
      <c r="D2355" s="27" t="s">
        <v>3713</v>
      </c>
      <c r="E2355" t="s">
        <v>4193</v>
      </c>
      <c r="F2355" t="s">
        <v>190</v>
      </c>
      <c r="G2355" s="58">
        <v>417523.5</v>
      </c>
      <c r="H2355" s="114">
        <v>1</v>
      </c>
      <c r="I2355">
        <v>10001</v>
      </c>
      <c r="J2355">
        <v>999999</v>
      </c>
      <c r="K2355" t="s">
        <v>3117</v>
      </c>
      <c r="L2355" t="s">
        <v>3112</v>
      </c>
      <c r="M2355" t="s">
        <v>4264</v>
      </c>
    </row>
    <row r="2356" spans="1:13">
      <c r="A2356" t="s">
        <v>6637</v>
      </c>
      <c r="B2356" t="str">
        <f t="shared" si="72"/>
        <v>min03-P35</v>
      </c>
      <c r="C2356" t="str">
        <f t="shared" si="73"/>
        <v>min03-P35-R7_BOSTONIA SAS</v>
      </c>
      <c r="D2356" s="27" t="s">
        <v>3713</v>
      </c>
      <c r="E2356" t="s">
        <v>3093</v>
      </c>
      <c r="F2356" t="s">
        <v>190</v>
      </c>
      <c r="G2356" s="58">
        <v>525271.5</v>
      </c>
      <c r="H2356" s="114">
        <v>1</v>
      </c>
      <c r="I2356">
        <v>1</v>
      </c>
      <c r="J2356">
        <v>3000</v>
      </c>
      <c r="K2356" t="s">
        <v>3117</v>
      </c>
      <c r="L2356" t="s">
        <v>3112</v>
      </c>
      <c r="M2356" t="s">
        <v>4264</v>
      </c>
    </row>
    <row r="2357" spans="1:13">
      <c r="A2357" t="s">
        <v>6638</v>
      </c>
      <c r="B2357" t="str">
        <f t="shared" si="72"/>
        <v>min03-P35</v>
      </c>
      <c r="C2357" t="str">
        <f t="shared" si="73"/>
        <v>min03-P35-R7_BOSTONIA SAS</v>
      </c>
      <c r="D2357" s="27" t="s">
        <v>3713</v>
      </c>
      <c r="E2357" t="s">
        <v>3093</v>
      </c>
      <c r="F2357" t="s">
        <v>190</v>
      </c>
      <c r="G2357" s="58">
        <v>509513.35499999998</v>
      </c>
      <c r="H2357" s="114">
        <v>1</v>
      </c>
      <c r="I2357">
        <v>3001</v>
      </c>
      <c r="J2357">
        <v>10000</v>
      </c>
      <c r="K2357" t="s">
        <v>3117</v>
      </c>
      <c r="L2357" t="s">
        <v>3112</v>
      </c>
      <c r="M2357" t="s">
        <v>4264</v>
      </c>
    </row>
    <row r="2358" spans="1:13">
      <c r="A2358" t="s">
        <v>6639</v>
      </c>
      <c r="B2358" t="str">
        <f t="shared" si="72"/>
        <v>min03-P35</v>
      </c>
      <c r="C2358" t="str">
        <f t="shared" si="73"/>
        <v>min03-P35-R7_BOSTONIA SAS</v>
      </c>
      <c r="D2358" s="27" t="s">
        <v>3713</v>
      </c>
      <c r="E2358" t="s">
        <v>3093</v>
      </c>
      <c r="F2358" t="s">
        <v>190</v>
      </c>
      <c r="G2358" s="58">
        <v>494227.95434999996</v>
      </c>
      <c r="H2358" s="114">
        <v>1</v>
      </c>
      <c r="I2358">
        <v>10001</v>
      </c>
      <c r="J2358">
        <v>999999</v>
      </c>
      <c r="K2358" t="s">
        <v>3117</v>
      </c>
      <c r="L2358" t="s">
        <v>3112</v>
      </c>
      <c r="M2358" t="s">
        <v>4264</v>
      </c>
    </row>
    <row r="2359" spans="1:13">
      <c r="A2359" t="s">
        <v>6640</v>
      </c>
      <c r="B2359" t="str">
        <f t="shared" si="72"/>
        <v>min03-P35</v>
      </c>
      <c r="C2359" t="str">
        <f t="shared" si="73"/>
        <v>min03-P35-R7_UT SOLUCIONES ANC</v>
      </c>
      <c r="D2359" s="27" t="s">
        <v>3713</v>
      </c>
      <c r="E2359" t="s">
        <v>3091</v>
      </c>
      <c r="F2359" t="s">
        <v>190</v>
      </c>
      <c r="G2359" s="58">
        <v>659956.5</v>
      </c>
      <c r="H2359" s="114">
        <v>1</v>
      </c>
      <c r="I2359">
        <v>1</v>
      </c>
      <c r="J2359">
        <v>3000</v>
      </c>
      <c r="K2359" t="s">
        <v>3117</v>
      </c>
      <c r="L2359" t="s">
        <v>3112</v>
      </c>
      <c r="M2359" t="s">
        <v>4264</v>
      </c>
    </row>
    <row r="2360" spans="1:13">
      <c r="A2360" t="s">
        <v>6641</v>
      </c>
      <c r="B2360" t="str">
        <f t="shared" si="72"/>
        <v>min03-P35</v>
      </c>
      <c r="C2360" t="str">
        <f t="shared" si="73"/>
        <v>min03-P35-R7_UT SOLUCIONES ANC</v>
      </c>
      <c r="D2360" s="27" t="s">
        <v>3713</v>
      </c>
      <c r="E2360" t="s">
        <v>3091</v>
      </c>
      <c r="F2360" t="s">
        <v>190</v>
      </c>
      <c r="G2360" s="58">
        <v>646488</v>
      </c>
      <c r="H2360" s="114">
        <v>1</v>
      </c>
      <c r="I2360">
        <v>3001</v>
      </c>
      <c r="J2360">
        <v>10000</v>
      </c>
      <c r="K2360" t="s">
        <v>3117</v>
      </c>
      <c r="L2360" t="s">
        <v>3112</v>
      </c>
      <c r="M2360" t="s">
        <v>4264</v>
      </c>
    </row>
    <row r="2361" spans="1:13">
      <c r="A2361" t="s">
        <v>6642</v>
      </c>
      <c r="B2361" t="str">
        <f t="shared" si="72"/>
        <v>min03-P35</v>
      </c>
      <c r="C2361" t="str">
        <f t="shared" si="73"/>
        <v>min03-P35-R7_UT SOLUCIONES ANC</v>
      </c>
      <c r="D2361" s="27" t="s">
        <v>3713</v>
      </c>
      <c r="E2361" t="s">
        <v>3091</v>
      </c>
      <c r="F2361" t="s">
        <v>190</v>
      </c>
      <c r="G2361" s="58">
        <v>633019.5</v>
      </c>
      <c r="H2361" s="114">
        <v>1</v>
      </c>
      <c r="I2361">
        <v>10001</v>
      </c>
      <c r="J2361">
        <v>999999</v>
      </c>
      <c r="K2361" t="s">
        <v>3117</v>
      </c>
      <c r="L2361" t="s">
        <v>3112</v>
      </c>
      <c r="M2361" t="s">
        <v>4264</v>
      </c>
    </row>
    <row r="2362" spans="1:13">
      <c r="A2362" t="s">
        <v>6643</v>
      </c>
      <c r="B2362" t="str">
        <f t="shared" si="72"/>
        <v>min03-P35</v>
      </c>
      <c r="C2362" t="str">
        <f t="shared" si="73"/>
        <v>min03-P35-R7_INDUSTRIAS SALGARI S.A.S</v>
      </c>
      <c r="D2362" s="27" t="s">
        <v>3713</v>
      </c>
      <c r="E2362" t="s">
        <v>3098</v>
      </c>
      <c r="F2362" t="s">
        <v>190</v>
      </c>
      <c r="G2362" s="58">
        <v>483249.78</v>
      </c>
      <c r="H2362" s="114">
        <v>1</v>
      </c>
      <c r="I2362">
        <v>1</v>
      </c>
      <c r="J2362">
        <v>3000</v>
      </c>
      <c r="K2362" t="s">
        <v>3117</v>
      </c>
      <c r="L2362" t="s">
        <v>3112</v>
      </c>
      <c r="M2362" t="s">
        <v>4264</v>
      </c>
    </row>
    <row r="2363" spans="1:13">
      <c r="A2363" t="s">
        <v>6644</v>
      </c>
      <c r="B2363" t="str">
        <f t="shared" si="72"/>
        <v>min03-P35</v>
      </c>
      <c r="C2363" t="str">
        <f t="shared" si="73"/>
        <v>min03-P35-R7_INDUSTRIAS SALGARI S.A.S</v>
      </c>
      <c r="D2363" s="27" t="s">
        <v>3713</v>
      </c>
      <c r="E2363" t="s">
        <v>3098</v>
      </c>
      <c r="F2363" t="s">
        <v>190</v>
      </c>
      <c r="G2363" s="58">
        <v>464663.25</v>
      </c>
      <c r="H2363" s="114">
        <v>1</v>
      </c>
      <c r="I2363">
        <v>3001</v>
      </c>
      <c r="J2363">
        <v>10000</v>
      </c>
      <c r="K2363" t="s">
        <v>3117</v>
      </c>
      <c r="L2363" t="s">
        <v>3112</v>
      </c>
      <c r="M2363" t="s">
        <v>4264</v>
      </c>
    </row>
    <row r="2364" spans="1:13">
      <c r="A2364" t="s">
        <v>6645</v>
      </c>
      <c r="B2364" t="str">
        <f t="shared" si="72"/>
        <v>min03-P35</v>
      </c>
      <c r="C2364" t="str">
        <f t="shared" si="73"/>
        <v>min03-P35-R7_INDUSTRIAS SALGARI S.A.S</v>
      </c>
      <c r="D2364" s="27" t="s">
        <v>3713</v>
      </c>
      <c r="E2364" t="s">
        <v>3098</v>
      </c>
      <c r="F2364" t="s">
        <v>190</v>
      </c>
      <c r="G2364" s="58">
        <v>446076.72</v>
      </c>
      <c r="H2364" s="114">
        <v>1</v>
      </c>
      <c r="I2364">
        <v>10001</v>
      </c>
      <c r="J2364">
        <v>999999</v>
      </c>
      <c r="K2364" t="s">
        <v>3117</v>
      </c>
      <c r="L2364" t="s">
        <v>3112</v>
      </c>
      <c r="M2364" t="s">
        <v>4264</v>
      </c>
    </row>
    <row r="2365" spans="1:13">
      <c r="A2365" t="s">
        <v>6646</v>
      </c>
      <c r="B2365" t="str">
        <f t="shared" si="72"/>
        <v>min03-P35</v>
      </c>
      <c r="C2365" t="str">
        <f t="shared" si="73"/>
        <v>min03-P35-R7_MILITARY INDUSTRIES SAS</v>
      </c>
      <c r="D2365" s="27" t="s">
        <v>3713</v>
      </c>
      <c r="E2365" t="s">
        <v>1852</v>
      </c>
      <c r="F2365" t="s">
        <v>190</v>
      </c>
      <c r="G2365" s="58">
        <v>417523.5</v>
      </c>
      <c r="H2365" s="114">
        <v>1</v>
      </c>
      <c r="I2365">
        <v>1</v>
      </c>
      <c r="J2365">
        <v>3000</v>
      </c>
      <c r="K2365" t="s">
        <v>3117</v>
      </c>
      <c r="L2365" t="s">
        <v>3112</v>
      </c>
      <c r="M2365" t="s">
        <v>4264</v>
      </c>
    </row>
    <row r="2366" spans="1:13">
      <c r="A2366" t="s">
        <v>6647</v>
      </c>
      <c r="B2366" t="str">
        <f t="shared" si="72"/>
        <v>min03-P35</v>
      </c>
      <c r="C2366" t="str">
        <f t="shared" si="73"/>
        <v>min03-P35-R7_MILITARY INDUSTRIES SAS</v>
      </c>
      <c r="D2366" s="27" t="s">
        <v>3713</v>
      </c>
      <c r="E2366" t="s">
        <v>1852</v>
      </c>
      <c r="F2366" t="s">
        <v>190</v>
      </c>
      <c r="G2366" s="58">
        <v>414829.8</v>
      </c>
      <c r="H2366" s="114">
        <v>1</v>
      </c>
      <c r="I2366">
        <v>3001</v>
      </c>
      <c r="J2366">
        <v>10000</v>
      </c>
      <c r="K2366" t="s">
        <v>3117</v>
      </c>
      <c r="L2366" t="s">
        <v>3112</v>
      </c>
      <c r="M2366" t="s">
        <v>4264</v>
      </c>
    </row>
    <row r="2367" spans="1:13">
      <c r="A2367" t="s">
        <v>6648</v>
      </c>
      <c r="B2367" t="str">
        <f t="shared" si="72"/>
        <v>min03-P35</v>
      </c>
      <c r="C2367" t="str">
        <f t="shared" si="73"/>
        <v>min03-P35-R7_MILITARY INDUSTRIES SAS</v>
      </c>
      <c r="D2367" s="27" t="s">
        <v>3713</v>
      </c>
      <c r="E2367" t="s">
        <v>1852</v>
      </c>
      <c r="F2367" t="s">
        <v>190</v>
      </c>
      <c r="G2367" s="58">
        <v>410789.25</v>
      </c>
      <c r="H2367" s="114">
        <v>1</v>
      </c>
      <c r="I2367">
        <v>10001</v>
      </c>
      <c r="J2367">
        <v>999999</v>
      </c>
      <c r="K2367" t="s">
        <v>3117</v>
      </c>
      <c r="L2367" t="s">
        <v>3112</v>
      </c>
      <c r="M2367" t="s">
        <v>4264</v>
      </c>
    </row>
    <row r="2368" spans="1:13">
      <c r="A2368" t="s">
        <v>6649</v>
      </c>
      <c r="B2368" t="str">
        <f t="shared" si="72"/>
        <v>min03-P35</v>
      </c>
      <c r="C2368" t="str">
        <f t="shared" si="73"/>
        <v>min03-P35-R7_INVERSIONES SARHEM DE COLOMBIA S.A.S.</v>
      </c>
      <c r="D2368" s="27" t="s">
        <v>3713</v>
      </c>
      <c r="E2368" t="s">
        <v>4168</v>
      </c>
      <c r="F2368" t="s">
        <v>190</v>
      </c>
      <c r="G2368" s="58">
        <v>571064.4</v>
      </c>
      <c r="H2368" s="114">
        <v>1</v>
      </c>
      <c r="I2368">
        <v>1</v>
      </c>
      <c r="J2368">
        <v>3000</v>
      </c>
      <c r="K2368" t="s">
        <v>3117</v>
      </c>
      <c r="L2368" t="s">
        <v>3112</v>
      </c>
      <c r="M2368" t="s">
        <v>4264</v>
      </c>
    </row>
    <row r="2369" spans="1:14">
      <c r="A2369" t="s">
        <v>6650</v>
      </c>
      <c r="B2369" t="str">
        <f t="shared" si="72"/>
        <v>min03-P35</v>
      </c>
      <c r="C2369" t="str">
        <f t="shared" si="73"/>
        <v>min03-P35-R7_INVERSIONES SARHEM DE COLOMBIA S.A.S.</v>
      </c>
      <c r="D2369" s="27" t="s">
        <v>3713</v>
      </c>
      <c r="E2369" t="s">
        <v>4168</v>
      </c>
      <c r="F2369" t="s">
        <v>190</v>
      </c>
      <c r="G2369" s="58">
        <v>568370.69999999995</v>
      </c>
      <c r="H2369" s="114">
        <v>1</v>
      </c>
      <c r="I2369">
        <v>3001</v>
      </c>
      <c r="J2369">
        <v>10000</v>
      </c>
      <c r="K2369" t="s">
        <v>3117</v>
      </c>
      <c r="L2369" t="s">
        <v>3112</v>
      </c>
      <c r="M2369" t="s">
        <v>4264</v>
      </c>
    </row>
    <row r="2370" spans="1:14">
      <c r="A2370" t="s">
        <v>6651</v>
      </c>
      <c r="B2370" t="str">
        <f t="shared" si="72"/>
        <v>min03-P35</v>
      </c>
      <c r="C2370" t="str">
        <f t="shared" si="73"/>
        <v>min03-P35-R7_INVERSIONES SARHEM DE COLOMBIA S.A.S.</v>
      </c>
      <c r="D2370" s="27" t="s">
        <v>3713</v>
      </c>
      <c r="E2370" t="s">
        <v>4168</v>
      </c>
      <c r="F2370" t="s">
        <v>190</v>
      </c>
      <c r="G2370" s="58">
        <v>565677</v>
      </c>
      <c r="H2370" s="114">
        <v>1</v>
      </c>
      <c r="I2370">
        <v>10001</v>
      </c>
      <c r="J2370">
        <v>999999</v>
      </c>
      <c r="K2370" t="s">
        <v>3117</v>
      </c>
      <c r="L2370" t="s">
        <v>3112</v>
      </c>
      <c r="M2370" t="s">
        <v>4264</v>
      </c>
    </row>
    <row r="2371" spans="1:14">
      <c r="A2371" t="s">
        <v>6652</v>
      </c>
      <c r="B2371" t="str">
        <f t="shared" ref="B2371:B2434" si="74">+LEFT(D2371,LEN(D2371)-3)</f>
        <v>min03-P40</v>
      </c>
      <c r="C2371" t="str">
        <f t="shared" ref="C2371:C2434" si="75">+D2371&amp;"_"&amp;E2371</f>
        <v>min03-P40-R1_UT SUMINISTROS INTENDENCIA</v>
      </c>
      <c r="D2371" s="27" t="s">
        <v>3714</v>
      </c>
      <c r="E2371" t="s">
        <v>3097</v>
      </c>
      <c r="F2371" t="s">
        <v>190</v>
      </c>
      <c r="G2371" s="58">
        <v>261288.9</v>
      </c>
      <c r="H2371" s="114">
        <v>0</v>
      </c>
      <c r="I2371">
        <v>1</v>
      </c>
      <c r="J2371">
        <v>3000</v>
      </c>
      <c r="K2371" t="s">
        <v>3117</v>
      </c>
      <c r="L2371" t="s">
        <v>3108</v>
      </c>
      <c r="M2371" t="s">
        <v>4265</v>
      </c>
      <c r="N2371" t="s">
        <v>8685</v>
      </c>
    </row>
    <row r="2372" spans="1:14">
      <c r="A2372" t="s">
        <v>6653</v>
      </c>
      <c r="B2372" t="str">
        <f t="shared" si="74"/>
        <v>min03-P40</v>
      </c>
      <c r="C2372" t="str">
        <f t="shared" si="75"/>
        <v>min03-P40-R1_UT SUMINISTROS INTENDENCIA</v>
      </c>
      <c r="D2372" s="27" t="s">
        <v>3714</v>
      </c>
      <c r="E2372" t="s">
        <v>3097</v>
      </c>
      <c r="F2372" t="s">
        <v>190</v>
      </c>
      <c r="G2372" s="58">
        <v>254554.65</v>
      </c>
      <c r="H2372" s="114">
        <v>0</v>
      </c>
      <c r="I2372">
        <v>3001</v>
      </c>
      <c r="J2372">
        <v>10000</v>
      </c>
      <c r="K2372" t="s">
        <v>3117</v>
      </c>
      <c r="L2372" t="s">
        <v>3108</v>
      </c>
      <c r="M2372" t="s">
        <v>4265</v>
      </c>
      <c r="N2372" t="s">
        <v>8685</v>
      </c>
    </row>
    <row r="2373" spans="1:14">
      <c r="A2373" t="s">
        <v>6654</v>
      </c>
      <c r="B2373" t="str">
        <f t="shared" si="74"/>
        <v>min03-P40</v>
      </c>
      <c r="C2373" t="str">
        <f t="shared" si="75"/>
        <v>min03-P40-R1_UT SUMINISTROS INTENDENCIA</v>
      </c>
      <c r="D2373" s="27" t="s">
        <v>3714</v>
      </c>
      <c r="E2373" t="s">
        <v>3097</v>
      </c>
      <c r="F2373" t="s">
        <v>190</v>
      </c>
      <c r="G2373" s="58">
        <v>251860.95</v>
      </c>
      <c r="H2373" s="114">
        <v>0</v>
      </c>
      <c r="I2373">
        <v>10001</v>
      </c>
      <c r="J2373">
        <v>999999</v>
      </c>
      <c r="K2373" t="s">
        <v>3117</v>
      </c>
      <c r="L2373" t="s">
        <v>3108</v>
      </c>
      <c r="M2373" t="s">
        <v>4265</v>
      </c>
      <c r="N2373" t="s">
        <v>8685</v>
      </c>
    </row>
    <row r="2374" spans="1:14">
      <c r="A2374" t="s">
        <v>6655</v>
      </c>
      <c r="B2374" t="str">
        <f t="shared" si="74"/>
        <v>min03-P40</v>
      </c>
      <c r="C2374" t="str">
        <f t="shared" si="75"/>
        <v>min03-P40-R2_UT SUMINISTROS INTENDENCIA</v>
      </c>
      <c r="D2374" s="27" t="s">
        <v>3715</v>
      </c>
      <c r="E2374" t="s">
        <v>3097</v>
      </c>
      <c r="F2374" t="s">
        <v>190</v>
      </c>
      <c r="G2374" s="58">
        <v>261288.9</v>
      </c>
      <c r="H2374" s="114">
        <v>0</v>
      </c>
      <c r="I2374">
        <v>1</v>
      </c>
      <c r="J2374">
        <v>3000</v>
      </c>
      <c r="K2374" t="s">
        <v>3117</v>
      </c>
      <c r="L2374" t="s">
        <v>3114</v>
      </c>
      <c r="M2374" t="s">
        <v>4265</v>
      </c>
      <c r="N2374" t="s">
        <v>8685</v>
      </c>
    </row>
    <row r="2375" spans="1:14">
      <c r="A2375" t="s">
        <v>6656</v>
      </c>
      <c r="B2375" t="str">
        <f t="shared" si="74"/>
        <v>min03-P40</v>
      </c>
      <c r="C2375" t="str">
        <f t="shared" si="75"/>
        <v>min03-P40-R2_UT SUMINISTROS INTENDENCIA</v>
      </c>
      <c r="D2375" s="27" t="s">
        <v>3715</v>
      </c>
      <c r="E2375" t="s">
        <v>3097</v>
      </c>
      <c r="F2375" t="s">
        <v>190</v>
      </c>
      <c r="G2375" s="58">
        <v>254554.65</v>
      </c>
      <c r="H2375" s="114">
        <v>0</v>
      </c>
      <c r="I2375">
        <v>3001</v>
      </c>
      <c r="J2375">
        <v>10000</v>
      </c>
      <c r="K2375" t="s">
        <v>3117</v>
      </c>
      <c r="L2375" t="s">
        <v>3114</v>
      </c>
      <c r="M2375" t="s">
        <v>4265</v>
      </c>
      <c r="N2375" t="s">
        <v>8685</v>
      </c>
    </row>
    <row r="2376" spans="1:14">
      <c r="A2376" t="s">
        <v>6657</v>
      </c>
      <c r="B2376" t="str">
        <f t="shared" si="74"/>
        <v>min03-P40</v>
      </c>
      <c r="C2376" t="str">
        <f t="shared" si="75"/>
        <v>min03-P40-R2_UT SUMINISTROS INTENDENCIA</v>
      </c>
      <c r="D2376" s="27" t="s">
        <v>3715</v>
      </c>
      <c r="E2376" t="s">
        <v>3097</v>
      </c>
      <c r="F2376" t="s">
        <v>190</v>
      </c>
      <c r="G2376" s="58">
        <v>251860.95</v>
      </c>
      <c r="H2376" s="114">
        <v>0</v>
      </c>
      <c r="I2376">
        <v>10001</v>
      </c>
      <c r="J2376">
        <v>999999</v>
      </c>
      <c r="K2376" t="s">
        <v>3117</v>
      </c>
      <c r="L2376" t="s">
        <v>3114</v>
      </c>
      <c r="M2376" t="s">
        <v>4265</v>
      </c>
      <c r="N2376" t="s">
        <v>8685</v>
      </c>
    </row>
    <row r="2377" spans="1:14">
      <c r="A2377" t="s">
        <v>6658</v>
      </c>
      <c r="B2377" t="str">
        <f t="shared" si="74"/>
        <v>min03-P40</v>
      </c>
      <c r="C2377" t="str">
        <f t="shared" si="75"/>
        <v>min03-P40-R3_UT SUMINISTROS INTENDENCIA</v>
      </c>
      <c r="D2377" s="27" t="s">
        <v>3716</v>
      </c>
      <c r="E2377" t="s">
        <v>3097</v>
      </c>
      <c r="F2377" t="s">
        <v>190</v>
      </c>
      <c r="G2377" s="58">
        <v>261288.9</v>
      </c>
      <c r="H2377" s="114">
        <v>0</v>
      </c>
      <c r="I2377">
        <v>1</v>
      </c>
      <c r="J2377">
        <v>3000</v>
      </c>
      <c r="K2377" t="s">
        <v>3117</v>
      </c>
      <c r="L2377" t="s">
        <v>3109</v>
      </c>
      <c r="M2377" t="s">
        <v>4265</v>
      </c>
      <c r="N2377" t="s">
        <v>8685</v>
      </c>
    </row>
    <row r="2378" spans="1:14">
      <c r="A2378" t="s">
        <v>6659</v>
      </c>
      <c r="B2378" t="str">
        <f t="shared" si="74"/>
        <v>min03-P40</v>
      </c>
      <c r="C2378" t="str">
        <f t="shared" si="75"/>
        <v>min03-P40-R3_UT SUMINISTROS INTENDENCIA</v>
      </c>
      <c r="D2378" s="27" t="s">
        <v>3716</v>
      </c>
      <c r="E2378" t="s">
        <v>3097</v>
      </c>
      <c r="F2378" t="s">
        <v>190</v>
      </c>
      <c r="G2378" s="58">
        <v>254554.65</v>
      </c>
      <c r="H2378" s="114">
        <v>0</v>
      </c>
      <c r="I2378">
        <v>3001</v>
      </c>
      <c r="J2378">
        <v>10000</v>
      </c>
      <c r="K2378" t="s">
        <v>3117</v>
      </c>
      <c r="L2378" t="s">
        <v>3109</v>
      </c>
      <c r="M2378" t="s">
        <v>4265</v>
      </c>
      <c r="N2378" t="s">
        <v>8685</v>
      </c>
    </row>
    <row r="2379" spans="1:14">
      <c r="A2379" t="s">
        <v>6660</v>
      </c>
      <c r="B2379" t="str">
        <f t="shared" si="74"/>
        <v>min03-P40</v>
      </c>
      <c r="C2379" t="str">
        <f t="shared" si="75"/>
        <v>min03-P40-R3_UT SUMINISTROS INTENDENCIA</v>
      </c>
      <c r="D2379" s="27" t="s">
        <v>3716</v>
      </c>
      <c r="E2379" t="s">
        <v>3097</v>
      </c>
      <c r="F2379" t="s">
        <v>190</v>
      </c>
      <c r="G2379" s="58">
        <v>251860.95</v>
      </c>
      <c r="H2379" s="114">
        <v>0</v>
      </c>
      <c r="I2379">
        <v>10001</v>
      </c>
      <c r="J2379">
        <v>999999</v>
      </c>
      <c r="K2379" t="s">
        <v>3117</v>
      </c>
      <c r="L2379" t="s">
        <v>3109</v>
      </c>
      <c r="M2379" t="s">
        <v>4265</v>
      </c>
      <c r="N2379" t="s">
        <v>8685</v>
      </c>
    </row>
    <row r="2380" spans="1:14">
      <c r="A2380" t="s">
        <v>6661</v>
      </c>
      <c r="B2380" t="str">
        <f t="shared" si="74"/>
        <v>min03-P40</v>
      </c>
      <c r="C2380" t="str">
        <f t="shared" si="75"/>
        <v>min03-P40-R4_UT SUMINISTROS INTENDENCIA</v>
      </c>
      <c r="D2380" s="27" t="s">
        <v>3717</v>
      </c>
      <c r="E2380" t="s">
        <v>3097</v>
      </c>
      <c r="F2380" t="s">
        <v>190</v>
      </c>
      <c r="G2380" s="58">
        <v>261288.9</v>
      </c>
      <c r="H2380" s="114">
        <v>0</v>
      </c>
      <c r="I2380">
        <v>1</v>
      </c>
      <c r="J2380">
        <v>3000</v>
      </c>
      <c r="K2380" t="s">
        <v>3117</v>
      </c>
      <c r="L2380" t="s">
        <v>3113</v>
      </c>
      <c r="M2380" t="s">
        <v>4265</v>
      </c>
      <c r="N2380" t="s">
        <v>8685</v>
      </c>
    </row>
    <row r="2381" spans="1:14">
      <c r="A2381" t="s">
        <v>6662</v>
      </c>
      <c r="B2381" t="str">
        <f t="shared" si="74"/>
        <v>min03-P40</v>
      </c>
      <c r="C2381" t="str">
        <f t="shared" si="75"/>
        <v>min03-P40-R4_UT SUMINISTROS INTENDENCIA</v>
      </c>
      <c r="D2381" s="27" t="s">
        <v>3717</v>
      </c>
      <c r="E2381" t="s">
        <v>3097</v>
      </c>
      <c r="F2381" t="s">
        <v>190</v>
      </c>
      <c r="G2381" s="58">
        <v>254554.65</v>
      </c>
      <c r="H2381" s="114">
        <v>0</v>
      </c>
      <c r="I2381">
        <v>3001</v>
      </c>
      <c r="J2381">
        <v>10000</v>
      </c>
      <c r="K2381" t="s">
        <v>3117</v>
      </c>
      <c r="L2381" t="s">
        <v>3113</v>
      </c>
      <c r="M2381" t="s">
        <v>4265</v>
      </c>
      <c r="N2381" t="s">
        <v>8685</v>
      </c>
    </row>
    <row r="2382" spans="1:14">
      <c r="A2382" t="s">
        <v>6663</v>
      </c>
      <c r="B2382" t="str">
        <f t="shared" si="74"/>
        <v>min03-P40</v>
      </c>
      <c r="C2382" t="str">
        <f t="shared" si="75"/>
        <v>min03-P40-R4_UT SUMINISTROS INTENDENCIA</v>
      </c>
      <c r="D2382" s="27" t="s">
        <v>3717</v>
      </c>
      <c r="E2382" t="s">
        <v>3097</v>
      </c>
      <c r="F2382" t="s">
        <v>190</v>
      </c>
      <c r="G2382" s="58">
        <v>251860.95</v>
      </c>
      <c r="H2382" s="114">
        <v>0</v>
      </c>
      <c r="I2382">
        <v>10001</v>
      </c>
      <c r="J2382">
        <v>999999</v>
      </c>
      <c r="K2382" t="s">
        <v>3117</v>
      </c>
      <c r="L2382" t="s">
        <v>3113</v>
      </c>
      <c r="M2382" t="s">
        <v>4265</v>
      </c>
      <c r="N2382" t="s">
        <v>8685</v>
      </c>
    </row>
    <row r="2383" spans="1:14">
      <c r="A2383" t="s">
        <v>6664</v>
      </c>
      <c r="B2383" t="str">
        <f t="shared" si="74"/>
        <v>min03-P40</v>
      </c>
      <c r="C2383" t="str">
        <f t="shared" si="75"/>
        <v>min03-P40-R6_IMDICOL SAS</v>
      </c>
      <c r="D2383" s="27" t="s">
        <v>3718</v>
      </c>
      <c r="E2383" t="s">
        <v>4164</v>
      </c>
      <c r="F2383" t="s">
        <v>190</v>
      </c>
      <c r="G2383" s="58">
        <v>459275.85</v>
      </c>
      <c r="H2383" s="114">
        <v>1</v>
      </c>
      <c r="I2383">
        <v>1</v>
      </c>
      <c r="J2383">
        <v>3000</v>
      </c>
      <c r="K2383" t="s">
        <v>3117</v>
      </c>
      <c r="L2383" t="s">
        <v>3111</v>
      </c>
      <c r="M2383" t="s">
        <v>4265</v>
      </c>
    </row>
    <row r="2384" spans="1:14">
      <c r="A2384" t="s">
        <v>6665</v>
      </c>
      <c r="B2384" t="str">
        <f t="shared" si="74"/>
        <v>min03-P40</v>
      </c>
      <c r="C2384" t="str">
        <f t="shared" si="75"/>
        <v>min03-P40-R6_IMDICOL SAS</v>
      </c>
      <c r="D2384" s="27" t="s">
        <v>3718</v>
      </c>
      <c r="E2384" t="s">
        <v>4164</v>
      </c>
      <c r="F2384" t="s">
        <v>190</v>
      </c>
      <c r="G2384" s="58">
        <v>452386.71224999998</v>
      </c>
      <c r="H2384" s="114">
        <v>1</v>
      </c>
      <c r="I2384">
        <v>3001</v>
      </c>
      <c r="J2384">
        <v>10000</v>
      </c>
      <c r="K2384" t="s">
        <v>3117</v>
      </c>
      <c r="L2384" t="s">
        <v>3111</v>
      </c>
      <c r="M2384" t="s">
        <v>4265</v>
      </c>
    </row>
    <row r="2385" spans="1:14">
      <c r="A2385" t="s">
        <v>6666</v>
      </c>
      <c r="B2385" t="str">
        <f t="shared" si="74"/>
        <v>min03-P40</v>
      </c>
      <c r="C2385" t="str">
        <f t="shared" si="75"/>
        <v>min03-P40-R6_IMDICOL SAS</v>
      </c>
      <c r="D2385" s="27" t="s">
        <v>3718</v>
      </c>
      <c r="E2385" t="s">
        <v>4164</v>
      </c>
      <c r="F2385" t="s">
        <v>190</v>
      </c>
      <c r="G2385" s="58">
        <v>445497.57450000005</v>
      </c>
      <c r="H2385" s="114">
        <v>1</v>
      </c>
      <c r="I2385">
        <v>10001</v>
      </c>
      <c r="J2385">
        <v>999999</v>
      </c>
      <c r="K2385" t="s">
        <v>3117</v>
      </c>
      <c r="L2385" t="s">
        <v>3111</v>
      </c>
      <c r="M2385" t="s">
        <v>4265</v>
      </c>
    </row>
    <row r="2386" spans="1:14">
      <c r="A2386" t="s">
        <v>6667</v>
      </c>
      <c r="B2386" t="str">
        <f t="shared" si="74"/>
        <v>min03-P40</v>
      </c>
      <c r="C2386" t="str">
        <f t="shared" si="75"/>
        <v>min03-P40-R6_ML SUMINISTROS Y SOLUCIONES SAS</v>
      </c>
      <c r="D2386" s="27" t="s">
        <v>3718</v>
      </c>
      <c r="E2386" t="s">
        <v>4170</v>
      </c>
      <c r="F2386" t="s">
        <v>190</v>
      </c>
      <c r="G2386" s="58">
        <v>781331.92830000003</v>
      </c>
      <c r="H2386" s="114">
        <v>1</v>
      </c>
      <c r="I2386">
        <v>1</v>
      </c>
      <c r="J2386">
        <v>3000</v>
      </c>
      <c r="K2386" t="s">
        <v>3117</v>
      </c>
      <c r="L2386" t="s">
        <v>3111</v>
      </c>
      <c r="M2386" t="s">
        <v>4265</v>
      </c>
    </row>
    <row r="2387" spans="1:14">
      <c r="A2387" t="s">
        <v>6668</v>
      </c>
      <c r="B2387" t="str">
        <f t="shared" si="74"/>
        <v>min03-P40</v>
      </c>
      <c r="C2387" t="str">
        <f t="shared" si="75"/>
        <v>min03-P40-R6_ML SUMINISTROS Y SOLUCIONES SAS</v>
      </c>
      <c r="D2387" s="27" t="s">
        <v>3718</v>
      </c>
      <c r="E2387" t="s">
        <v>4170</v>
      </c>
      <c r="F2387" t="s">
        <v>190</v>
      </c>
      <c r="G2387" s="58">
        <v>773518.85144999996</v>
      </c>
      <c r="H2387" s="114">
        <v>1</v>
      </c>
      <c r="I2387">
        <v>3001</v>
      </c>
      <c r="J2387">
        <v>10000</v>
      </c>
      <c r="K2387" t="s">
        <v>3117</v>
      </c>
      <c r="L2387" t="s">
        <v>3111</v>
      </c>
      <c r="M2387" t="s">
        <v>4265</v>
      </c>
    </row>
    <row r="2388" spans="1:14">
      <c r="A2388" t="s">
        <v>6669</v>
      </c>
      <c r="B2388" t="str">
        <f t="shared" si="74"/>
        <v>min03-P40</v>
      </c>
      <c r="C2388" t="str">
        <f t="shared" si="75"/>
        <v>min03-P40-R6_ML SUMINISTROS Y SOLUCIONES SAS</v>
      </c>
      <c r="D2388" s="27" t="s">
        <v>3718</v>
      </c>
      <c r="E2388" t="s">
        <v>4170</v>
      </c>
      <c r="F2388" t="s">
        <v>190</v>
      </c>
      <c r="G2388" s="58">
        <v>765783.89190000005</v>
      </c>
      <c r="H2388" s="114">
        <v>1</v>
      </c>
      <c r="I2388">
        <v>10001</v>
      </c>
      <c r="J2388">
        <v>999999</v>
      </c>
      <c r="K2388" t="s">
        <v>3117</v>
      </c>
      <c r="L2388" t="s">
        <v>3111</v>
      </c>
      <c r="M2388" t="s">
        <v>4265</v>
      </c>
    </row>
    <row r="2389" spans="1:14">
      <c r="A2389" t="s">
        <v>6670</v>
      </c>
      <c r="B2389" t="str">
        <f t="shared" si="74"/>
        <v>min03-P40</v>
      </c>
      <c r="C2389" t="str">
        <f t="shared" si="75"/>
        <v>min03-P40-R6_YUBARTA S.A.S.</v>
      </c>
      <c r="D2389" s="27" t="s">
        <v>3718</v>
      </c>
      <c r="E2389" t="s">
        <v>4162</v>
      </c>
      <c r="F2389" t="s">
        <v>190</v>
      </c>
      <c r="G2389" s="58">
        <v>525271.5</v>
      </c>
      <c r="H2389" s="114">
        <v>1</v>
      </c>
      <c r="I2389">
        <v>1</v>
      </c>
      <c r="J2389">
        <v>3000</v>
      </c>
      <c r="K2389" t="s">
        <v>3117</v>
      </c>
      <c r="L2389" t="s">
        <v>3111</v>
      </c>
      <c r="M2389" t="s">
        <v>4265</v>
      </c>
    </row>
    <row r="2390" spans="1:14">
      <c r="A2390" t="s">
        <v>6671</v>
      </c>
      <c r="B2390" t="str">
        <f t="shared" si="74"/>
        <v>min03-P40</v>
      </c>
      <c r="C2390" t="str">
        <f t="shared" si="75"/>
        <v>min03-P40-R6_YUBARTA S.A.S.</v>
      </c>
      <c r="D2390" s="27" t="s">
        <v>3718</v>
      </c>
      <c r="E2390" t="s">
        <v>4162</v>
      </c>
      <c r="F2390" t="s">
        <v>190</v>
      </c>
      <c r="G2390" s="58">
        <v>515843.55</v>
      </c>
      <c r="H2390" s="114">
        <v>1</v>
      </c>
      <c r="I2390">
        <v>3001</v>
      </c>
      <c r="J2390">
        <v>10000</v>
      </c>
      <c r="K2390" t="s">
        <v>3117</v>
      </c>
      <c r="L2390" t="s">
        <v>3111</v>
      </c>
      <c r="M2390" t="s">
        <v>4265</v>
      </c>
    </row>
    <row r="2391" spans="1:14">
      <c r="A2391" t="s">
        <v>6672</v>
      </c>
      <c r="B2391" t="str">
        <f t="shared" si="74"/>
        <v>min03-P40</v>
      </c>
      <c r="C2391" t="str">
        <f t="shared" si="75"/>
        <v>min03-P40-R6_YUBARTA S.A.S.</v>
      </c>
      <c r="D2391" s="27" t="s">
        <v>3718</v>
      </c>
      <c r="E2391" t="s">
        <v>4162</v>
      </c>
      <c r="F2391" t="s">
        <v>190</v>
      </c>
      <c r="G2391" s="58">
        <v>506415.6</v>
      </c>
      <c r="H2391" s="114">
        <v>1</v>
      </c>
      <c r="I2391">
        <v>10001</v>
      </c>
      <c r="J2391">
        <v>999999</v>
      </c>
      <c r="K2391" t="s">
        <v>3117</v>
      </c>
      <c r="L2391" t="s">
        <v>3111</v>
      </c>
      <c r="M2391" t="s">
        <v>4265</v>
      </c>
    </row>
    <row r="2392" spans="1:14">
      <c r="A2392" t="s">
        <v>6673</v>
      </c>
      <c r="B2392" t="str">
        <f t="shared" si="74"/>
        <v>min03-P40</v>
      </c>
      <c r="C2392" t="str">
        <f t="shared" si="75"/>
        <v>min03-P40-R6_UT SUMINISTROS INTENDENCIA</v>
      </c>
      <c r="D2392" s="27" t="s">
        <v>3718</v>
      </c>
      <c r="E2392" t="s">
        <v>3097</v>
      </c>
      <c r="F2392" t="s">
        <v>190</v>
      </c>
      <c r="G2392" s="58">
        <v>261288.9</v>
      </c>
      <c r="H2392" s="114">
        <v>0</v>
      </c>
      <c r="I2392">
        <v>1</v>
      </c>
      <c r="J2392">
        <v>3000</v>
      </c>
      <c r="K2392" t="s">
        <v>3117</v>
      </c>
      <c r="L2392" t="s">
        <v>3111</v>
      </c>
      <c r="M2392" t="s">
        <v>4265</v>
      </c>
      <c r="N2392" t="s">
        <v>8685</v>
      </c>
    </row>
    <row r="2393" spans="1:14">
      <c r="A2393" t="s">
        <v>6674</v>
      </c>
      <c r="B2393" t="str">
        <f t="shared" si="74"/>
        <v>min03-P40</v>
      </c>
      <c r="C2393" t="str">
        <f t="shared" si="75"/>
        <v>min03-P40-R6_UT SUMINISTROS INTENDENCIA</v>
      </c>
      <c r="D2393" s="27" t="s">
        <v>3718</v>
      </c>
      <c r="E2393" t="s">
        <v>3097</v>
      </c>
      <c r="F2393" t="s">
        <v>190</v>
      </c>
      <c r="G2393" s="58">
        <v>254554.65</v>
      </c>
      <c r="H2393" s="114">
        <v>0</v>
      </c>
      <c r="I2393">
        <v>3001</v>
      </c>
      <c r="J2393">
        <v>10000</v>
      </c>
      <c r="K2393" t="s">
        <v>3117</v>
      </c>
      <c r="L2393" t="s">
        <v>3111</v>
      </c>
      <c r="M2393" t="s">
        <v>4265</v>
      </c>
      <c r="N2393" t="s">
        <v>8685</v>
      </c>
    </row>
    <row r="2394" spans="1:14">
      <c r="A2394" t="s">
        <v>6675</v>
      </c>
      <c r="B2394" t="str">
        <f t="shared" si="74"/>
        <v>min03-P40</v>
      </c>
      <c r="C2394" t="str">
        <f t="shared" si="75"/>
        <v>min03-P40-R6_UT SUMINISTROS INTENDENCIA</v>
      </c>
      <c r="D2394" s="27" t="s">
        <v>3718</v>
      </c>
      <c r="E2394" t="s">
        <v>3097</v>
      </c>
      <c r="F2394" t="s">
        <v>190</v>
      </c>
      <c r="G2394" s="58">
        <v>251860.95</v>
      </c>
      <c r="H2394" s="114">
        <v>0</v>
      </c>
      <c r="I2394">
        <v>10001</v>
      </c>
      <c r="J2394">
        <v>999999</v>
      </c>
      <c r="K2394" t="s">
        <v>3117</v>
      </c>
      <c r="L2394" t="s">
        <v>3111</v>
      </c>
      <c r="M2394" t="s">
        <v>4265</v>
      </c>
      <c r="N2394" t="s">
        <v>8685</v>
      </c>
    </row>
    <row r="2395" spans="1:14">
      <c r="A2395" t="s">
        <v>6676</v>
      </c>
      <c r="B2395" t="str">
        <f t="shared" si="74"/>
        <v>min03-P40</v>
      </c>
      <c r="C2395" t="str">
        <f t="shared" si="75"/>
        <v>min03-P40-R7_DISMOTOS PM EU</v>
      </c>
      <c r="D2395" s="27" t="s">
        <v>3719</v>
      </c>
      <c r="E2395" t="s">
        <v>4175</v>
      </c>
      <c r="F2395" t="s">
        <v>190</v>
      </c>
      <c r="G2395" s="58">
        <v>417523.5</v>
      </c>
      <c r="H2395" s="114">
        <v>1</v>
      </c>
      <c r="I2395">
        <v>1</v>
      </c>
      <c r="J2395">
        <v>3000</v>
      </c>
      <c r="K2395" t="s">
        <v>3117</v>
      </c>
      <c r="L2395" t="s">
        <v>3112</v>
      </c>
      <c r="M2395" t="s">
        <v>4265</v>
      </c>
    </row>
    <row r="2396" spans="1:14">
      <c r="A2396" t="s">
        <v>6677</v>
      </c>
      <c r="B2396" t="str">
        <f t="shared" si="74"/>
        <v>min03-P40</v>
      </c>
      <c r="C2396" t="str">
        <f t="shared" si="75"/>
        <v>min03-P40-R7_DISMOTOS PM EU</v>
      </c>
      <c r="D2396" s="27" t="s">
        <v>3719</v>
      </c>
      <c r="E2396" t="s">
        <v>4175</v>
      </c>
      <c r="F2396" t="s">
        <v>190</v>
      </c>
      <c r="G2396" s="58">
        <v>404055</v>
      </c>
      <c r="H2396" s="114">
        <v>1</v>
      </c>
      <c r="I2396">
        <v>3001</v>
      </c>
      <c r="J2396">
        <v>10000</v>
      </c>
      <c r="K2396" t="s">
        <v>3117</v>
      </c>
      <c r="L2396" t="s">
        <v>3112</v>
      </c>
      <c r="M2396" t="s">
        <v>4265</v>
      </c>
    </row>
    <row r="2397" spans="1:14">
      <c r="A2397" t="s">
        <v>6678</v>
      </c>
      <c r="B2397" t="str">
        <f t="shared" si="74"/>
        <v>min03-P40</v>
      </c>
      <c r="C2397" t="str">
        <f t="shared" si="75"/>
        <v>min03-P40-R7_DISMOTOS PM EU</v>
      </c>
      <c r="D2397" s="27" t="s">
        <v>3719</v>
      </c>
      <c r="E2397" t="s">
        <v>4175</v>
      </c>
      <c r="F2397" t="s">
        <v>190</v>
      </c>
      <c r="G2397" s="58">
        <v>390586.5</v>
      </c>
      <c r="H2397" s="114">
        <v>1</v>
      </c>
      <c r="I2397">
        <v>10001</v>
      </c>
      <c r="J2397">
        <v>999999</v>
      </c>
      <c r="K2397" t="s">
        <v>3117</v>
      </c>
      <c r="L2397" t="s">
        <v>3112</v>
      </c>
      <c r="M2397" t="s">
        <v>4265</v>
      </c>
    </row>
    <row r="2398" spans="1:14">
      <c r="A2398" t="s">
        <v>6679</v>
      </c>
      <c r="B2398" t="str">
        <f t="shared" si="74"/>
        <v>min03-P40</v>
      </c>
      <c r="C2398" t="str">
        <f t="shared" si="75"/>
        <v>min03-P40-R7_DISTRIBUCIÓN Y SERVICIO SAS</v>
      </c>
      <c r="D2398" s="27" t="s">
        <v>3719</v>
      </c>
      <c r="E2398" t="s">
        <v>3089</v>
      </c>
      <c r="F2398" t="s">
        <v>190</v>
      </c>
      <c r="G2398" s="58">
        <v>417523.5</v>
      </c>
      <c r="H2398" s="114">
        <v>1</v>
      </c>
      <c r="I2398">
        <v>1</v>
      </c>
      <c r="J2398">
        <v>3000</v>
      </c>
      <c r="K2398" t="s">
        <v>3117</v>
      </c>
      <c r="L2398" t="s">
        <v>3112</v>
      </c>
      <c r="M2398" t="s">
        <v>4265</v>
      </c>
    </row>
    <row r="2399" spans="1:14">
      <c r="A2399" t="s">
        <v>6680</v>
      </c>
      <c r="B2399" t="str">
        <f t="shared" si="74"/>
        <v>min03-P40</v>
      </c>
      <c r="C2399" t="str">
        <f t="shared" si="75"/>
        <v>min03-P40-R7_DISTRIBUCIÓN Y SERVICIO SAS</v>
      </c>
      <c r="D2399" s="27" t="s">
        <v>3719</v>
      </c>
      <c r="E2399" t="s">
        <v>3089</v>
      </c>
      <c r="F2399" t="s">
        <v>190</v>
      </c>
      <c r="G2399" s="58">
        <v>410789.25</v>
      </c>
      <c r="H2399" s="114">
        <v>1</v>
      </c>
      <c r="I2399">
        <v>3001</v>
      </c>
      <c r="J2399">
        <v>10000</v>
      </c>
      <c r="K2399" t="s">
        <v>3117</v>
      </c>
      <c r="L2399" t="s">
        <v>3112</v>
      </c>
      <c r="M2399" t="s">
        <v>4265</v>
      </c>
    </row>
    <row r="2400" spans="1:14">
      <c r="A2400" t="s">
        <v>6681</v>
      </c>
      <c r="B2400" t="str">
        <f t="shared" si="74"/>
        <v>min03-P40</v>
      </c>
      <c r="C2400" t="str">
        <f t="shared" si="75"/>
        <v>min03-P40-R7_DISTRIBUCIÓN Y SERVICIO SAS</v>
      </c>
      <c r="D2400" s="27" t="s">
        <v>3719</v>
      </c>
      <c r="E2400" t="s">
        <v>3089</v>
      </c>
      <c r="F2400" t="s">
        <v>190</v>
      </c>
      <c r="G2400" s="58">
        <v>404055</v>
      </c>
      <c r="H2400" s="114">
        <v>1</v>
      </c>
      <c r="I2400">
        <v>10001</v>
      </c>
      <c r="J2400">
        <v>999999</v>
      </c>
      <c r="K2400" t="s">
        <v>3117</v>
      </c>
      <c r="L2400" t="s">
        <v>3112</v>
      </c>
      <c r="M2400" t="s">
        <v>4265</v>
      </c>
    </row>
    <row r="2401" spans="1:13">
      <c r="A2401" t="s">
        <v>6682</v>
      </c>
      <c r="B2401" t="str">
        <f t="shared" si="74"/>
        <v>min03-P40</v>
      </c>
      <c r="C2401" t="str">
        <f t="shared" si="75"/>
        <v>min03-P40-R7_LEONEL RODRIGUEZ RAMOS</v>
      </c>
      <c r="D2401" s="27" t="s">
        <v>3719</v>
      </c>
      <c r="E2401" t="s">
        <v>1851</v>
      </c>
      <c r="F2401" t="s">
        <v>190</v>
      </c>
      <c r="G2401" s="58">
        <v>606082.5</v>
      </c>
      <c r="H2401" s="114">
        <v>1</v>
      </c>
      <c r="I2401">
        <v>1</v>
      </c>
      <c r="J2401">
        <v>3000</v>
      </c>
      <c r="K2401" t="s">
        <v>3117</v>
      </c>
      <c r="L2401" t="s">
        <v>3112</v>
      </c>
      <c r="M2401" t="s">
        <v>4265</v>
      </c>
    </row>
    <row r="2402" spans="1:13">
      <c r="A2402" t="s">
        <v>6683</v>
      </c>
      <c r="B2402" t="str">
        <f t="shared" si="74"/>
        <v>min03-P40</v>
      </c>
      <c r="C2402" t="str">
        <f t="shared" si="75"/>
        <v>min03-P40-R7_LEONEL RODRIGUEZ RAMOS</v>
      </c>
      <c r="D2402" s="27" t="s">
        <v>3719</v>
      </c>
      <c r="E2402" t="s">
        <v>1851</v>
      </c>
      <c r="F2402" t="s">
        <v>190</v>
      </c>
      <c r="G2402" s="58">
        <v>592614</v>
      </c>
      <c r="H2402" s="114">
        <v>1</v>
      </c>
      <c r="I2402">
        <v>3001</v>
      </c>
      <c r="J2402">
        <v>10000</v>
      </c>
      <c r="K2402" t="s">
        <v>3117</v>
      </c>
      <c r="L2402" t="s">
        <v>3112</v>
      </c>
      <c r="M2402" t="s">
        <v>4265</v>
      </c>
    </row>
    <row r="2403" spans="1:13">
      <c r="A2403" t="s">
        <v>6684</v>
      </c>
      <c r="B2403" t="str">
        <f t="shared" si="74"/>
        <v>min03-P40</v>
      </c>
      <c r="C2403" t="str">
        <f t="shared" si="75"/>
        <v>min03-P40-R7_LEONEL RODRIGUEZ RAMOS</v>
      </c>
      <c r="D2403" s="27" t="s">
        <v>3719</v>
      </c>
      <c r="E2403" t="s">
        <v>1851</v>
      </c>
      <c r="F2403" t="s">
        <v>190</v>
      </c>
      <c r="G2403" s="58">
        <v>579145.5</v>
      </c>
      <c r="H2403" s="114">
        <v>1</v>
      </c>
      <c r="I2403">
        <v>10001</v>
      </c>
      <c r="J2403">
        <v>999999</v>
      </c>
      <c r="K2403" t="s">
        <v>3117</v>
      </c>
      <c r="L2403" t="s">
        <v>3112</v>
      </c>
      <c r="M2403" t="s">
        <v>4265</v>
      </c>
    </row>
    <row r="2404" spans="1:13">
      <c r="A2404" t="s">
        <v>6685</v>
      </c>
      <c r="B2404" t="str">
        <f t="shared" si="74"/>
        <v>min03-P40</v>
      </c>
      <c r="C2404" t="str">
        <f t="shared" si="75"/>
        <v>min03-P40-R7_UNIÓN TEMPORAL OP-INTENDENCIA</v>
      </c>
      <c r="D2404" s="27" t="s">
        <v>3719</v>
      </c>
      <c r="E2404" t="s">
        <v>4172</v>
      </c>
      <c r="F2404" t="s">
        <v>190</v>
      </c>
      <c r="G2404" s="58">
        <v>390586.5</v>
      </c>
      <c r="H2404" s="114">
        <v>1</v>
      </c>
      <c r="I2404">
        <v>1</v>
      </c>
      <c r="J2404">
        <v>3000</v>
      </c>
      <c r="K2404" t="s">
        <v>3117</v>
      </c>
      <c r="L2404" t="s">
        <v>3112</v>
      </c>
      <c r="M2404" t="s">
        <v>4265</v>
      </c>
    </row>
    <row r="2405" spans="1:13">
      <c r="A2405" t="s">
        <v>6686</v>
      </c>
      <c r="B2405" t="str">
        <f t="shared" si="74"/>
        <v>min03-P40</v>
      </c>
      <c r="C2405" t="str">
        <f t="shared" si="75"/>
        <v>min03-P40-R7_UNIÓN TEMPORAL OP-INTENDENCIA</v>
      </c>
      <c r="D2405" s="27" t="s">
        <v>3719</v>
      </c>
      <c r="E2405" t="s">
        <v>4172</v>
      </c>
      <c r="F2405" t="s">
        <v>190</v>
      </c>
      <c r="G2405" s="58">
        <v>377118</v>
      </c>
      <c r="H2405" s="114">
        <v>1</v>
      </c>
      <c r="I2405">
        <v>3001</v>
      </c>
      <c r="J2405">
        <v>10000</v>
      </c>
      <c r="K2405" t="s">
        <v>3117</v>
      </c>
      <c r="L2405" t="s">
        <v>3112</v>
      </c>
      <c r="M2405" t="s">
        <v>4265</v>
      </c>
    </row>
    <row r="2406" spans="1:13">
      <c r="A2406" t="s">
        <v>6687</v>
      </c>
      <c r="B2406" t="str">
        <f t="shared" si="74"/>
        <v>min03-P40</v>
      </c>
      <c r="C2406" t="str">
        <f t="shared" si="75"/>
        <v>min03-P40-R7_UNIÓN TEMPORAL OP-INTENDENCIA</v>
      </c>
      <c r="D2406" s="27" t="s">
        <v>3719</v>
      </c>
      <c r="E2406" t="s">
        <v>4172</v>
      </c>
      <c r="F2406" t="s">
        <v>190</v>
      </c>
      <c r="G2406" s="58">
        <v>363649.5</v>
      </c>
      <c r="H2406" s="114">
        <v>1</v>
      </c>
      <c r="I2406">
        <v>10001</v>
      </c>
      <c r="J2406">
        <v>999999</v>
      </c>
      <c r="K2406" t="s">
        <v>3117</v>
      </c>
      <c r="L2406" t="s">
        <v>3112</v>
      </c>
      <c r="M2406" t="s">
        <v>4265</v>
      </c>
    </row>
    <row r="2407" spans="1:13">
      <c r="A2407" t="s">
        <v>6688</v>
      </c>
      <c r="B2407" t="str">
        <f t="shared" si="74"/>
        <v>min03-P40</v>
      </c>
      <c r="C2407" t="str">
        <f t="shared" si="75"/>
        <v>min03-P40-R7_CONSORCIO INTENDENCIA WARDERHA</v>
      </c>
      <c r="D2407" s="27" t="s">
        <v>3719</v>
      </c>
      <c r="E2407" t="s">
        <v>4187</v>
      </c>
      <c r="F2407" t="s">
        <v>190</v>
      </c>
      <c r="G2407" s="58">
        <v>574835.57999999996</v>
      </c>
      <c r="H2407" s="114">
        <v>1</v>
      </c>
      <c r="I2407">
        <v>1</v>
      </c>
      <c r="J2407">
        <v>3000</v>
      </c>
      <c r="K2407" t="s">
        <v>3117</v>
      </c>
      <c r="L2407" t="s">
        <v>3112</v>
      </c>
      <c r="M2407" t="s">
        <v>4265</v>
      </c>
    </row>
    <row r="2408" spans="1:13">
      <c r="A2408" t="s">
        <v>6689</v>
      </c>
      <c r="B2408" t="str">
        <f t="shared" si="74"/>
        <v>min03-P40</v>
      </c>
      <c r="C2408" t="str">
        <f t="shared" si="75"/>
        <v>min03-P40-R7_CONSORCIO INTENDENCIA WARDERHA</v>
      </c>
      <c r="D2408" s="27" t="s">
        <v>3719</v>
      </c>
      <c r="E2408" t="s">
        <v>4187</v>
      </c>
      <c r="F2408" t="s">
        <v>190</v>
      </c>
      <c r="G2408" s="58">
        <v>572141.88</v>
      </c>
      <c r="H2408" s="114">
        <v>1</v>
      </c>
      <c r="I2408">
        <v>3001</v>
      </c>
      <c r="J2408">
        <v>10000</v>
      </c>
      <c r="K2408" t="s">
        <v>3117</v>
      </c>
      <c r="L2408" t="s">
        <v>3112</v>
      </c>
      <c r="M2408" t="s">
        <v>4265</v>
      </c>
    </row>
    <row r="2409" spans="1:13">
      <c r="A2409" t="s">
        <v>6690</v>
      </c>
      <c r="B2409" t="str">
        <f t="shared" si="74"/>
        <v>min03-P40</v>
      </c>
      <c r="C2409" t="str">
        <f t="shared" si="75"/>
        <v>min03-P40-R7_CONSORCIO INTENDENCIA WARDERHA</v>
      </c>
      <c r="D2409" s="27" t="s">
        <v>3719</v>
      </c>
      <c r="E2409" t="s">
        <v>4187</v>
      </c>
      <c r="F2409" t="s">
        <v>190</v>
      </c>
      <c r="G2409" s="58">
        <v>565677</v>
      </c>
      <c r="H2409" s="114">
        <v>1</v>
      </c>
      <c r="I2409">
        <v>10001</v>
      </c>
      <c r="J2409">
        <v>999999</v>
      </c>
      <c r="K2409" t="s">
        <v>3117</v>
      </c>
      <c r="L2409" t="s">
        <v>3112</v>
      </c>
      <c r="M2409" t="s">
        <v>4265</v>
      </c>
    </row>
    <row r="2410" spans="1:13">
      <c r="A2410" t="s">
        <v>6691</v>
      </c>
      <c r="B2410" t="str">
        <f t="shared" si="74"/>
        <v>min03-P40</v>
      </c>
      <c r="C2410" t="str">
        <f t="shared" si="75"/>
        <v>min03-P40-R7_INDUCON SAS</v>
      </c>
      <c r="D2410" s="27" t="s">
        <v>3719</v>
      </c>
      <c r="E2410" t="s">
        <v>4188</v>
      </c>
      <c r="F2410" t="s">
        <v>190</v>
      </c>
      <c r="G2410" s="58">
        <v>468703.8</v>
      </c>
      <c r="H2410" s="114">
        <v>1</v>
      </c>
      <c r="I2410">
        <v>1</v>
      </c>
      <c r="J2410">
        <v>3000</v>
      </c>
      <c r="K2410" t="s">
        <v>3117</v>
      </c>
      <c r="L2410" t="s">
        <v>3112</v>
      </c>
      <c r="M2410" t="s">
        <v>4265</v>
      </c>
    </row>
    <row r="2411" spans="1:13">
      <c r="A2411" t="s">
        <v>6692</v>
      </c>
      <c r="B2411" t="str">
        <f t="shared" si="74"/>
        <v>min03-P40</v>
      </c>
      <c r="C2411" t="str">
        <f t="shared" si="75"/>
        <v>min03-P40-R7_INDUCON SAS</v>
      </c>
      <c r="D2411" s="27" t="s">
        <v>3719</v>
      </c>
      <c r="E2411" t="s">
        <v>4188</v>
      </c>
      <c r="F2411" t="s">
        <v>190</v>
      </c>
      <c r="G2411" s="58">
        <v>468030.375</v>
      </c>
      <c r="H2411" s="114">
        <v>1</v>
      </c>
      <c r="I2411">
        <v>3001</v>
      </c>
      <c r="J2411">
        <v>10000</v>
      </c>
      <c r="K2411" t="s">
        <v>3117</v>
      </c>
      <c r="L2411" t="s">
        <v>3112</v>
      </c>
      <c r="M2411" t="s">
        <v>4265</v>
      </c>
    </row>
    <row r="2412" spans="1:13">
      <c r="A2412" t="s">
        <v>6693</v>
      </c>
      <c r="B2412" t="str">
        <f t="shared" si="74"/>
        <v>min03-P40</v>
      </c>
      <c r="C2412" t="str">
        <f t="shared" si="75"/>
        <v>min03-P40-R7_INDUCON SAS</v>
      </c>
      <c r="D2412" s="27" t="s">
        <v>3719</v>
      </c>
      <c r="E2412" t="s">
        <v>4188</v>
      </c>
      <c r="F2412" t="s">
        <v>190</v>
      </c>
      <c r="G2412" s="58">
        <v>467356.95</v>
      </c>
      <c r="H2412" s="114">
        <v>1</v>
      </c>
      <c r="I2412">
        <v>10001</v>
      </c>
      <c r="J2412">
        <v>999999</v>
      </c>
      <c r="K2412" t="s">
        <v>3117</v>
      </c>
      <c r="L2412" t="s">
        <v>3112</v>
      </c>
      <c r="M2412" t="s">
        <v>4265</v>
      </c>
    </row>
    <row r="2413" spans="1:13">
      <c r="A2413" t="s">
        <v>6694</v>
      </c>
      <c r="B2413" t="str">
        <f t="shared" si="74"/>
        <v>min03-P40</v>
      </c>
      <c r="C2413" t="str">
        <f t="shared" si="75"/>
        <v>min03-P40-R7_UTPRESENTE TEXTIL 2024</v>
      </c>
      <c r="D2413" s="27" t="s">
        <v>3719</v>
      </c>
      <c r="E2413" t="s">
        <v>4193</v>
      </c>
      <c r="F2413" t="s">
        <v>190</v>
      </c>
      <c r="G2413" s="58">
        <v>430992</v>
      </c>
      <c r="H2413" s="114">
        <v>1</v>
      </c>
      <c r="I2413">
        <v>1</v>
      </c>
      <c r="J2413">
        <v>3000</v>
      </c>
      <c r="K2413" t="s">
        <v>3117</v>
      </c>
      <c r="L2413" t="s">
        <v>3112</v>
      </c>
      <c r="M2413" t="s">
        <v>4265</v>
      </c>
    </row>
    <row r="2414" spans="1:13">
      <c r="A2414" t="s">
        <v>6695</v>
      </c>
      <c r="B2414" t="str">
        <f t="shared" si="74"/>
        <v>min03-P40</v>
      </c>
      <c r="C2414" t="str">
        <f t="shared" si="75"/>
        <v>min03-P40-R7_UTPRESENTE TEXTIL 2024</v>
      </c>
      <c r="D2414" s="27" t="s">
        <v>3719</v>
      </c>
      <c r="E2414" t="s">
        <v>4193</v>
      </c>
      <c r="F2414" t="s">
        <v>190</v>
      </c>
      <c r="G2414" s="58">
        <v>424257.75</v>
      </c>
      <c r="H2414" s="114">
        <v>1</v>
      </c>
      <c r="I2414">
        <v>3001</v>
      </c>
      <c r="J2414">
        <v>10000</v>
      </c>
      <c r="K2414" t="s">
        <v>3117</v>
      </c>
      <c r="L2414" t="s">
        <v>3112</v>
      </c>
      <c r="M2414" t="s">
        <v>4265</v>
      </c>
    </row>
    <row r="2415" spans="1:13">
      <c r="A2415" t="s">
        <v>6696</v>
      </c>
      <c r="B2415" t="str">
        <f t="shared" si="74"/>
        <v>min03-P40</v>
      </c>
      <c r="C2415" t="str">
        <f t="shared" si="75"/>
        <v>min03-P40-R7_UTPRESENTE TEXTIL 2024</v>
      </c>
      <c r="D2415" s="27" t="s">
        <v>3719</v>
      </c>
      <c r="E2415" t="s">
        <v>4193</v>
      </c>
      <c r="F2415" t="s">
        <v>190</v>
      </c>
      <c r="G2415" s="58">
        <v>417523.5</v>
      </c>
      <c r="H2415" s="114">
        <v>1</v>
      </c>
      <c r="I2415">
        <v>10001</v>
      </c>
      <c r="J2415">
        <v>999999</v>
      </c>
      <c r="K2415" t="s">
        <v>3117</v>
      </c>
      <c r="L2415" t="s">
        <v>3112</v>
      </c>
      <c r="M2415" t="s">
        <v>4265</v>
      </c>
    </row>
    <row r="2416" spans="1:13">
      <c r="A2416" t="s">
        <v>6697</v>
      </c>
      <c r="B2416" t="str">
        <f t="shared" si="74"/>
        <v>min03-P40</v>
      </c>
      <c r="C2416" t="str">
        <f t="shared" si="75"/>
        <v>min03-P40-R7_BOSTONIA SAS</v>
      </c>
      <c r="D2416" s="27" t="s">
        <v>3719</v>
      </c>
      <c r="E2416" t="s">
        <v>3093</v>
      </c>
      <c r="F2416" t="s">
        <v>190</v>
      </c>
      <c r="G2416" s="58">
        <v>525271.5</v>
      </c>
      <c r="H2416" s="114">
        <v>1</v>
      </c>
      <c r="I2416">
        <v>1</v>
      </c>
      <c r="J2416">
        <v>3000</v>
      </c>
      <c r="K2416" t="s">
        <v>3117</v>
      </c>
      <c r="L2416" t="s">
        <v>3112</v>
      </c>
      <c r="M2416" t="s">
        <v>4265</v>
      </c>
    </row>
    <row r="2417" spans="1:13">
      <c r="A2417" t="s">
        <v>6698</v>
      </c>
      <c r="B2417" t="str">
        <f t="shared" si="74"/>
        <v>min03-P40</v>
      </c>
      <c r="C2417" t="str">
        <f t="shared" si="75"/>
        <v>min03-P40-R7_BOSTONIA SAS</v>
      </c>
      <c r="D2417" s="27" t="s">
        <v>3719</v>
      </c>
      <c r="E2417" t="s">
        <v>3093</v>
      </c>
      <c r="F2417" t="s">
        <v>190</v>
      </c>
      <c r="G2417" s="58">
        <v>509513.35499999998</v>
      </c>
      <c r="H2417" s="114">
        <v>1</v>
      </c>
      <c r="I2417">
        <v>3001</v>
      </c>
      <c r="J2417">
        <v>10000</v>
      </c>
      <c r="K2417" t="s">
        <v>3117</v>
      </c>
      <c r="L2417" t="s">
        <v>3112</v>
      </c>
      <c r="M2417" t="s">
        <v>4265</v>
      </c>
    </row>
    <row r="2418" spans="1:13">
      <c r="A2418" t="s">
        <v>6699</v>
      </c>
      <c r="B2418" t="str">
        <f t="shared" si="74"/>
        <v>min03-P40</v>
      </c>
      <c r="C2418" t="str">
        <f t="shared" si="75"/>
        <v>min03-P40-R7_BOSTONIA SAS</v>
      </c>
      <c r="D2418" s="27" t="s">
        <v>3719</v>
      </c>
      <c r="E2418" t="s">
        <v>3093</v>
      </c>
      <c r="F2418" t="s">
        <v>190</v>
      </c>
      <c r="G2418" s="58">
        <v>494227.95434999996</v>
      </c>
      <c r="H2418" s="114">
        <v>1</v>
      </c>
      <c r="I2418">
        <v>10001</v>
      </c>
      <c r="J2418">
        <v>999999</v>
      </c>
      <c r="K2418" t="s">
        <v>3117</v>
      </c>
      <c r="L2418" t="s">
        <v>3112</v>
      </c>
      <c r="M2418" t="s">
        <v>4265</v>
      </c>
    </row>
    <row r="2419" spans="1:13">
      <c r="A2419" t="s">
        <v>6700</v>
      </c>
      <c r="B2419" t="str">
        <f t="shared" si="74"/>
        <v>min03-P40</v>
      </c>
      <c r="C2419" t="str">
        <f t="shared" si="75"/>
        <v>min03-P40-R7_UT SOLUCIONES ANC</v>
      </c>
      <c r="D2419" s="27" t="s">
        <v>3719</v>
      </c>
      <c r="E2419" t="s">
        <v>3091</v>
      </c>
      <c r="F2419" t="s">
        <v>190</v>
      </c>
      <c r="G2419" s="58">
        <v>659956.5</v>
      </c>
      <c r="H2419" s="114">
        <v>1</v>
      </c>
      <c r="I2419">
        <v>1</v>
      </c>
      <c r="J2419">
        <v>3000</v>
      </c>
      <c r="K2419" t="s">
        <v>3117</v>
      </c>
      <c r="L2419" t="s">
        <v>3112</v>
      </c>
      <c r="M2419" t="s">
        <v>4265</v>
      </c>
    </row>
    <row r="2420" spans="1:13">
      <c r="A2420" t="s">
        <v>6701</v>
      </c>
      <c r="B2420" t="str">
        <f t="shared" si="74"/>
        <v>min03-P40</v>
      </c>
      <c r="C2420" t="str">
        <f t="shared" si="75"/>
        <v>min03-P40-R7_UT SOLUCIONES ANC</v>
      </c>
      <c r="D2420" s="27" t="s">
        <v>3719</v>
      </c>
      <c r="E2420" t="s">
        <v>3091</v>
      </c>
      <c r="F2420" t="s">
        <v>190</v>
      </c>
      <c r="G2420" s="58">
        <v>646488</v>
      </c>
      <c r="H2420" s="114">
        <v>1</v>
      </c>
      <c r="I2420">
        <v>3001</v>
      </c>
      <c r="J2420">
        <v>10000</v>
      </c>
      <c r="K2420" t="s">
        <v>3117</v>
      </c>
      <c r="L2420" t="s">
        <v>3112</v>
      </c>
      <c r="M2420" t="s">
        <v>4265</v>
      </c>
    </row>
    <row r="2421" spans="1:13">
      <c r="A2421" t="s">
        <v>6702</v>
      </c>
      <c r="B2421" t="str">
        <f t="shared" si="74"/>
        <v>min03-P40</v>
      </c>
      <c r="C2421" t="str">
        <f t="shared" si="75"/>
        <v>min03-P40-R7_UT SOLUCIONES ANC</v>
      </c>
      <c r="D2421" s="27" t="s">
        <v>3719</v>
      </c>
      <c r="E2421" t="s">
        <v>3091</v>
      </c>
      <c r="F2421" t="s">
        <v>190</v>
      </c>
      <c r="G2421" s="58">
        <v>633019.5</v>
      </c>
      <c r="H2421" s="114">
        <v>1</v>
      </c>
      <c r="I2421">
        <v>10001</v>
      </c>
      <c r="J2421">
        <v>999999</v>
      </c>
      <c r="K2421" t="s">
        <v>3117</v>
      </c>
      <c r="L2421" t="s">
        <v>3112</v>
      </c>
      <c r="M2421" t="s">
        <v>4265</v>
      </c>
    </row>
    <row r="2422" spans="1:13">
      <c r="A2422" t="s">
        <v>6703</v>
      </c>
      <c r="B2422" t="str">
        <f t="shared" si="74"/>
        <v>min03-P40</v>
      </c>
      <c r="C2422" t="str">
        <f t="shared" si="75"/>
        <v>min03-P40-R7_UT ALTEX+</v>
      </c>
      <c r="D2422" s="27" t="s">
        <v>3719</v>
      </c>
      <c r="E2422" t="s">
        <v>3094</v>
      </c>
      <c r="F2422" t="s">
        <v>190</v>
      </c>
      <c r="G2422" s="58">
        <v>545474.25</v>
      </c>
      <c r="H2422" s="114">
        <v>1</v>
      </c>
      <c r="I2422">
        <v>1</v>
      </c>
      <c r="J2422">
        <v>3000</v>
      </c>
      <c r="K2422" t="s">
        <v>3117</v>
      </c>
      <c r="L2422" t="s">
        <v>3112</v>
      </c>
      <c r="M2422" t="s">
        <v>4265</v>
      </c>
    </row>
    <row r="2423" spans="1:13">
      <c r="A2423" t="s">
        <v>6704</v>
      </c>
      <c r="B2423" t="str">
        <f t="shared" si="74"/>
        <v>min03-P40</v>
      </c>
      <c r="C2423" t="str">
        <f t="shared" si="75"/>
        <v>min03-P40-R7_UT ALTEX+</v>
      </c>
      <c r="D2423" s="27" t="s">
        <v>3719</v>
      </c>
      <c r="E2423" t="s">
        <v>3094</v>
      </c>
      <c r="F2423" t="s">
        <v>190</v>
      </c>
      <c r="G2423" s="58">
        <v>538740</v>
      </c>
      <c r="H2423" s="114">
        <v>1</v>
      </c>
      <c r="I2423">
        <v>3001</v>
      </c>
      <c r="J2423">
        <v>10000</v>
      </c>
      <c r="K2423" t="s">
        <v>3117</v>
      </c>
      <c r="L2423" t="s">
        <v>3112</v>
      </c>
      <c r="M2423" t="s">
        <v>4265</v>
      </c>
    </row>
    <row r="2424" spans="1:13">
      <c r="A2424" t="s">
        <v>6705</v>
      </c>
      <c r="B2424" t="str">
        <f t="shared" si="74"/>
        <v>min03-P40</v>
      </c>
      <c r="C2424" t="str">
        <f t="shared" si="75"/>
        <v>min03-P40-R7_UT ALTEX+</v>
      </c>
      <c r="D2424" s="27" t="s">
        <v>3719</v>
      </c>
      <c r="E2424" t="s">
        <v>3094</v>
      </c>
      <c r="F2424" t="s">
        <v>190</v>
      </c>
      <c r="G2424" s="58">
        <v>536046.30000000005</v>
      </c>
      <c r="H2424" s="114">
        <v>1</v>
      </c>
      <c r="I2424">
        <v>10001</v>
      </c>
      <c r="J2424">
        <v>999999</v>
      </c>
      <c r="K2424" t="s">
        <v>3117</v>
      </c>
      <c r="L2424" t="s">
        <v>3112</v>
      </c>
      <c r="M2424" t="s">
        <v>4265</v>
      </c>
    </row>
    <row r="2425" spans="1:13">
      <c r="A2425" t="s">
        <v>6706</v>
      </c>
      <c r="B2425" t="str">
        <f t="shared" si="74"/>
        <v>min03-P40</v>
      </c>
      <c r="C2425" t="str">
        <f t="shared" si="75"/>
        <v>min03-P40-R7_INDUSTRIAS SALGARI S.A.S</v>
      </c>
      <c r="D2425" s="27" t="s">
        <v>3719</v>
      </c>
      <c r="E2425" t="s">
        <v>3098</v>
      </c>
      <c r="F2425" t="s">
        <v>190</v>
      </c>
      <c r="G2425" s="58">
        <v>467491.63500000001</v>
      </c>
      <c r="H2425" s="114">
        <v>1</v>
      </c>
      <c r="I2425">
        <v>1</v>
      </c>
      <c r="J2425">
        <v>3000</v>
      </c>
      <c r="K2425" t="s">
        <v>3117</v>
      </c>
      <c r="L2425" t="s">
        <v>3112</v>
      </c>
      <c r="M2425" t="s">
        <v>4265</v>
      </c>
    </row>
    <row r="2426" spans="1:13">
      <c r="A2426" t="s">
        <v>6707</v>
      </c>
      <c r="B2426" t="str">
        <f t="shared" si="74"/>
        <v>min03-P40</v>
      </c>
      <c r="C2426" t="str">
        <f t="shared" si="75"/>
        <v>min03-P40-R7_INDUSTRIAS SALGARI S.A.S</v>
      </c>
      <c r="D2426" s="27" t="s">
        <v>3719</v>
      </c>
      <c r="E2426" t="s">
        <v>3098</v>
      </c>
      <c r="F2426" t="s">
        <v>190</v>
      </c>
      <c r="G2426" s="58">
        <v>449578.53</v>
      </c>
      <c r="H2426" s="114">
        <v>1</v>
      </c>
      <c r="I2426">
        <v>3001</v>
      </c>
      <c r="J2426">
        <v>10000</v>
      </c>
      <c r="K2426" t="s">
        <v>3117</v>
      </c>
      <c r="L2426" t="s">
        <v>3112</v>
      </c>
      <c r="M2426" t="s">
        <v>4265</v>
      </c>
    </row>
    <row r="2427" spans="1:13">
      <c r="A2427" t="s">
        <v>6708</v>
      </c>
      <c r="B2427" t="str">
        <f t="shared" si="74"/>
        <v>min03-P40</v>
      </c>
      <c r="C2427" t="str">
        <f t="shared" si="75"/>
        <v>min03-P40-R7_INDUSTRIAS SALGARI S.A.S</v>
      </c>
      <c r="D2427" s="27" t="s">
        <v>3719</v>
      </c>
      <c r="E2427" t="s">
        <v>3098</v>
      </c>
      <c r="F2427" t="s">
        <v>190</v>
      </c>
      <c r="G2427" s="58">
        <v>431530.74</v>
      </c>
      <c r="H2427" s="114">
        <v>1</v>
      </c>
      <c r="I2427">
        <v>10001</v>
      </c>
      <c r="J2427">
        <v>999999</v>
      </c>
      <c r="K2427" t="s">
        <v>3117</v>
      </c>
      <c r="L2427" t="s">
        <v>3112</v>
      </c>
      <c r="M2427" t="s">
        <v>4265</v>
      </c>
    </row>
    <row r="2428" spans="1:13">
      <c r="A2428" t="s">
        <v>6709</v>
      </c>
      <c r="B2428" t="str">
        <f t="shared" si="74"/>
        <v>min03-P40</v>
      </c>
      <c r="C2428" t="str">
        <f t="shared" si="75"/>
        <v>min03-P40-R7_MILITARY INDUSTRIES SAS</v>
      </c>
      <c r="D2428" s="27" t="s">
        <v>3719</v>
      </c>
      <c r="E2428" t="s">
        <v>1852</v>
      </c>
      <c r="F2428" t="s">
        <v>190</v>
      </c>
      <c r="G2428" s="58">
        <v>410789.25</v>
      </c>
      <c r="H2428" s="114">
        <v>1</v>
      </c>
      <c r="I2428">
        <v>1</v>
      </c>
      <c r="J2428">
        <v>3000</v>
      </c>
      <c r="K2428" t="s">
        <v>3117</v>
      </c>
      <c r="L2428" t="s">
        <v>3112</v>
      </c>
      <c r="M2428" t="s">
        <v>4265</v>
      </c>
    </row>
    <row r="2429" spans="1:13">
      <c r="A2429" t="s">
        <v>6710</v>
      </c>
      <c r="B2429" t="str">
        <f t="shared" si="74"/>
        <v>min03-P40</v>
      </c>
      <c r="C2429" t="str">
        <f t="shared" si="75"/>
        <v>min03-P40-R7_MILITARY INDUSTRIES SAS</v>
      </c>
      <c r="D2429" s="27" t="s">
        <v>3719</v>
      </c>
      <c r="E2429" t="s">
        <v>1852</v>
      </c>
      <c r="F2429" t="s">
        <v>190</v>
      </c>
      <c r="G2429" s="58">
        <v>408095.55</v>
      </c>
      <c r="H2429" s="114">
        <v>1</v>
      </c>
      <c r="I2429">
        <v>3001</v>
      </c>
      <c r="J2429">
        <v>10000</v>
      </c>
      <c r="K2429" t="s">
        <v>3117</v>
      </c>
      <c r="L2429" t="s">
        <v>3112</v>
      </c>
      <c r="M2429" t="s">
        <v>4265</v>
      </c>
    </row>
    <row r="2430" spans="1:13">
      <c r="A2430" t="s">
        <v>6711</v>
      </c>
      <c r="B2430" t="str">
        <f t="shared" si="74"/>
        <v>min03-P40</v>
      </c>
      <c r="C2430" t="str">
        <f t="shared" si="75"/>
        <v>min03-P40-R7_MILITARY INDUSTRIES SAS</v>
      </c>
      <c r="D2430" s="27" t="s">
        <v>3719</v>
      </c>
      <c r="E2430" t="s">
        <v>1852</v>
      </c>
      <c r="F2430" t="s">
        <v>190</v>
      </c>
      <c r="G2430" s="58">
        <v>404055</v>
      </c>
      <c r="H2430" s="114">
        <v>1</v>
      </c>
      <c r="I2430">
        <v>10001</v>
      </c>
      <c r="J2430">
        <v>999999</v>
      </c>
      <c r="K2430" t="s">
        <v>3117</v>
      </c>
      <c r="L2430" t="s">
        <v>3112</v>
      </c>
      <c r="M2430" t="s">
        <v>4265</v>
      </c>
    </row>
    <row r="2431" spans="1:13">
      <c r="A2431" t="s">
        <v>6712</v>
      </c>
      <c r="B2431" t="str">
        <f t="shared" si="74"/>
        <v>min03-P40</v>
      </c>
      <c r="C2431" t="str">
        <f t="shared" si="75"/>
        <v>min03-P40-R7_INVERSIONES SARHEM DE COLOMBIA S.A.S.</v>
      </c>
      <c r="D2431" s="27" t="s">
        <v>3719</v>
      </c>
      <c r="E2431" t="s">
        <v>4168</v>
      </c>
      <c r="F2431" t="s">
        <v>190</v>
      </c>
      <c r="G2431" s="58">
        <v>581839.19999999995</v>
      </c>
      <c r="H2431" s="114">
        <v>1</v>
      </c>
      <c r="I2431">
        <v>1</v>
      </c>
      <c r="J2431">
        <v>3000</v>
      </c>
      <c r="K2431" t="s">
        <v>3117</v>
      </c>
      <c r="L2431" t="s">
        <v>3112</v>
      </c>
      <c r="M2431" t="s">
        <v>4265</v>
      </c>
    </row>
    <row r="2432" spans="1:13">
      <c r="A2432" t="s">
        <v>6713</v>
      </c>
      <c r="B2432" t="str">
        <f t="shared" si="74"/>
        <v>min03-P40</v>
      </c>
      <c r="C2432" t="str">
        <f t="shared" si="75"/>
        <v>min03-P40-R7_INVERSIONES SARHEM DE COLOMBIA S.A.S.</v>
      </c>
      <c r="D2432" s="27" t="s">
        <v>3719</v>
      </c>
      <c r="E2432" t="s">
        <v>4168</v>
      </c>
      <c r="F2432" t="s">
        <v>190</v>
      </c>
      <c r="G2432" s="58">
        <v>576451.80000000005</v>
      </c>
      <c r="H2432" s="114">
        <v>1</v>
      </c>
      <c r="I2432">
        <v>3001</v>
      </c>
      <c r="J2432">
        <v>10000</v>
      </c>
      <c r="K2432" t="s">
        <v>3117</v>
      </c>
      <c r="L2432" t="s">
        <v>3112</v>
      </c>
      <c r="M2432" t="s">
        <v>4265</v>
      </c>
    </row>
    <row r="2433" spans="1:14">
      <c r="A2433" t="s">
        <v>6714</v>
      </c>
      <c r="B2433" t="str">
        <f t="shared" si="74"/>
        <v>min03-P40</v>
      </c>
      <c r="C2433" t="str">
        <f t="shared" si="75"/>
        <v>min03-P40-R7_INVERSIONES SARHEM DE COLOMBIA S.A.S.</v>
      </c>
      <c r="D2433" s="27" t="s">
        <v>3719</v>
      </c>
      <c r="E2433" t="s">
        <v>4168</v>
      </c>
      <c r="F2433" t="s">
        <v>190</v>
      </c>
      <c r="G2433" s="58">
        <v>573758.1</v>
      </c>
      <c r="H2433" s="114">
        <v>1</v>
      </c>
      <c r="I2433">
        <v>10001</v>
      </c>
      <c r="J2433">
        <v>999999</v>
      </c>
      <c r="K2433" t="s">
        <v>3117</v>
      </c>
      <c r="L2433" t="s">
        <v>3112</v>
      </c>
      <c r="M2433" t="s">
        <v>4265</v>
      </c>
    </row>
    <row r="2434" spans="1:14">
      <c r="A2434" t="s">
        <v>6715</v>
      </c>
      <c r="B2434" t="str">
        <f t="shared" si="74"/>
        <v>min03-P39</v>
      </c>
      <c r="C2434" t="str">
        <f t="shared" si="75"/>
        <v>min03-P39-R1_UT SUMINISTROS INTENDENCIA</v>
      </c>
      <c r="D2434" s="27" t="s">
        <v>3720</v>
      </c>
      <c r="E2434" t="s">
        <v>3097</v>
      </c>
      <c r="F2434" t="s">
        <v>190</v>
      </c>
      <c r="G2434" s="58">
        <v>220883.4</v>
      </c>
      <c r="H2434" s="114">
        <v>0</v>
      </c>
      <c r="I2434">
        <v>1</v>
      </c>
      <c r="J2434">
        <v>3000</v>
      </c>
      <c r="K2434" t="s">
        <v>3117</v>
      </c>
      <c r="L2434" t="s">
        <v>3108</v>
      </c>
      <c r="M2434" t="s">
        <v>4266</v>
      </c>
      <c r="N2434" t="s">
        <v>8685</v>
      </c>
    </row>
    <row r="2435" spans="1:14">
      <c r="A2435" t="s">
        <v>6716</v>
      </c>
      <c r="B2435" t="str">
        <f t="shared" ref="B2435:B2498" si="76">+LEFT(D2435,LEN(D2435)-3)</f>
        <v>min03-P39</v>
      </c>
      <c r="C2435" t="str">
        <f t="shared" ref="C2435:C2498" si="77">+D2435&amp;"_"&amp;E2435</f>
        <v>min03-P39-R1_UT SUMINISTROS INTENDENCIA</v>
      </c>
      <c r="D2435" s="27" t="s">
        <v>3720</v>
      </c>
      <c r="E2435" t="s">
        <v>3097</v>
      </c>
      <c r="F2435" t="s">
        <v>190</v>
      </c>
      <c r="G2435" s="58">
        <v>212802.3</v>
      </c>
      <c r="H2435" s="114">
        <v>0</v>
      </c>
      <c r="I2435">
        <v>3001</v>
      </c>
      <c r="J2435">
        <v>10000</v>
      </c>
      <c r="K2435" t="s">
        <v>3117</v>
      </c>
      <c r="L2435" t="s">
        <v>3108</v>
      </c>
      <c r="M2435" t="s">
        <v>4266</v>
      </c>
      <c r="N2435" t="s">
        <v>8685</v>
      </c>
    </row>
    <row r="2436" spans="1:14">
      <c r="A2436" t="s">
        <v>6717</v>
      </c>
      <c r="B2436" t="str">
        <f t="shared" si="76"/>
        <v>min03-P39</v>
      </c>
      <c r="C2436" t="str">
        <f t="shared" si="77"/>
        <v>min03-P39-R1_UT SUMINISTROS INTENDENCIA</v>
      </c>
      <c r="D2436" s="27" t="s">
        <v>3720</v>
      </c>
      <c r="E2436" t="s">
        <v>3097</v>
      </c>
      <c r="F2436" t="s">
        <v>190</v>
      </c>
      <c r="G2436" s="58">
        <v>203374.35</v>
      </c>
      <c r="H2436" s="114">
        <v>0</v>
      </c>
      <c r="I2436">
        <v>10001</v>
      </c>
      <c r="J2436">
        <v>999999</v>
      </c>
      <c r="K2436" t="s">
        <v>3117</v>
      </c>
      <c r="L2436" t="s">
        <v>3108</v>
      </c>
      <c r="M2436" t="s">
        <v>4266</v>
      </c>
      <c r="N2436" t="s">
        <v>8685</v>
      </c>
    </row>
    <row r="2437" spans="1:14">
      <c r="A2437" t="s">
        <v>6718</v>
      </c>
      <c r="B2437" t="str">
        <f t="shared" si="76"/>
        <v>min03-P39</v>
      </c>
      <c r="C2437" t="str">
        <f t="shared" si="77"/>
        <v>min03-P39-R2_UT SUMINISTROS INTENDENCIA</v>
      </c>
      <c r="D2437" s="27" t="s">
        <v>3721</v>
      </c>
      <c r="E2437" t="s">
        <v>3097</v>
      </c>
      <c r="F2437" t="s">
        <v>190</v>
      </c>
      <c r="G2437" s="58">
        <v>220883.4</v>
      </c>
      <c r="H2437" s="114">
        <v>0</v>
      </c>
      <c r="I2437">
        <v>1</v>
      </c>
      <c r="J2437">
        <v>3000</v>
      </c>
      <c r="K2437" t="s">
        <v>3117</v>
      </c>
      <c r="L2437" t="s">
        <v>3114</v>
      </c>
      <c r="M2437" t="s">
        <v>4266</v>
      </c>
      <c r="N2437" t="s">
        <v>8685</v>
      </c>
    </row>
    <row r="2438" spans="1:14">
      <c r="A2438" t="s">
        <v>6719</v>
      </c>
      <c r="B2438" t="str">
        <f t="shared" si="76"/>
        <v>min03-P39</v>
      </c>
      <c r="C2438" t="str">
        <f t="shared" si="77"/>
        <v>min03-P39-R2_UT SUMINISTROS INTENDENCIA</v>
      </c>
      <c r="D2438" s="27" t="s">
        <v>3721</v>
      </c>
      <c r="E2438" t="s">
        <v>3097</v>
      </c>
      <c r="F2438" t="s">
        <v>190</v>
      </c>
      <c r="G2438" s="58">
        <v>212802.3</v>
      </c>
      <c r="H2438" s="114">
        <v>0</v>
      </c>
      <c r="I2438">
        <v>3001</v>
      </c>
      <c r="J2438">
        <v>10000</v>
      </c>
      <c r="K2438" t="s">
        <v>3117</v>
      </c>
      <c r="L2438" t="s">
        <v>3114</v>
      </c>
      <c r="M2438" t="s">
        <v>4266</v>
      </c>
      <c r="N2438" t="s">
        <v>8685</v>
      </c>
    </row>
    <row r="2439" spans="1:14">
      <c r="A2439" t="s">
        <v>6720</v>
      </c>
      <c r="B2439" t="str">
        <f t="shared" si="76"/>
        <v>min03-P39</v>
      </c>
      <c r="C2439" t="str">
        <f t="shared" si="77"/>
        <v>min03-P39-R2_UT SUMINISTROS INTENDENCIA</v>
      </c>
      <c r="D2439" s="27" t="s">
        <v>3721</v>
      </c>
      <c r="E2439" t="s">
        <v>3097</v>
      </c>
      <c r="F2439" t="s">
        <v>190</v>
      </c>
      <c r="G2439" s="58">
        <v>203374.35</v>
      </c>
      <c r="H2439" s="114">
        <v>0</v>
      </c>
      <c r="I2439">
        <v>10001</v>
      </c>
      <c r="J2439">
        <v>999999</v>
      </c>
      <c r="K2439" t="s">
        <v>3117</v>
      </c>
      <c r="L2439" t="s">
        <v>3114</v>
      </c>
      <c r="M2439" t="s">
        <v>4266</v>
      </c>
      <c r="N2439" t="s">
        <v>8685</v>
      </c>
    </row>
    <row r="2440" spans="1:14">
      <c r="A2440" t="s">
        <v>6721</v>
      </c>
      <c r="B2440" t="str">
        <f t="shared" si="76"/>
        <v>min03-P39</v>
      </c>
      <c r="C2440" t="str">
        <f t="shared" si="77"/>
        <v>min03-P39-R3_UT SUMINISTROS INTENDENCIA</v>
      </c>
      <c r="D2440" s="27" t="s">
        <v>3722</v>
      </c>
      <c r="E2440" t="s">
        <v>3097</v>
      </c>
      <c r="F2440" t="s">
        <v>190</v>
      </c>
      <c r="G2440" s="58">
        <v>220883.4</v>
      </c>
      <c r="H2440" s="114">
        <v>0</v>
      </c>
      <c r="I2440">
        <v>1</v>
      </c>
      <c r="J2440">
        <v>3000</v>
      </c>
      <c r="K2440" t="s">
        <v>3117</v>
      </c>
      <c r="L2440" t="s">
        <v>3109</v>
      </c>
      <c r="M2440" t="s">
        <v>4266</v>
      </c>
      <c r="N2440" t="s">
        <v>8685</v>
      </c>
    </row>
    <row r="2441" spans="1:14">
      <c r="A2441" t="s">
        <v>6722</v>
      </c>
      <c r="B2441" t="str">
        <f t="shared" si="76"/>
        <v>min03-P39</v>
      </c>
      <c r="C2441" t="str">
        <f t="shared" si="77"/>
        <v>min03-P39-R3_UT SUMINISTROS INTENDENCIA</v>
      </c>
      <c r="D2441" s="27" t="s">
        <v>3722</v>
      </c>
      <c r="E2441" t="s">
        <v>3097</v>
      </c>
      <c r="F2441" t="s">
        <v>190</v>
      </c>
      <c r="G2441" s="58">
        <v>212802.3</v>
      </c>
      <c r="H2441" s="114">
        <v>0</v>
      </c>
      <c r="I2441">
        <v>3001</v>
      </c>
      <c r="J2441">
        <v>10000</v>
      </c>
      <c r="K2441" t="s">
        <v>3117</v>
      </c>
      <c r="L2441" t="s">
        <v>3109</v>
      </c>
      <c r="M2441" t="s">
        <v>4266</v>
      </c>
      <c r="N2441" t="s">
        <v>8685</v>
      </c>
    </row>
    <row r="2442" spans="1:14">
      <c r="A2442" t="s">
        <v>6723</v>
      </c>
      <c r="B2442" t="str">
        <f t="shared" si="76"/>
        <v>min03-P39</v>
      </c>
      <c r="C2442" t="str">
        <f t="shared" si="77"/>
        <v>min03-P39-R3_UT SUMINISTROS INTENDENCIA</v>
      </c>
      <c r="D2442" s="27" t="s">
        <v>3722</v>
      </c>
      <c r="E2442" t="s">
        <v>3097</v>
      </c>
      <c r="F2442" t="s">
        <v>190</v>
      </c>
      <c r="G2442" s="58">
        <v>203374.35</v>
      </c>
      <c r="H2442" s="114">
        <v>0</v>
      </c>
      <c r="I2442">
        <v>10001</v>
      </c>
      <c r="J2442">
        <v>999999</v>
      </c>
      <c r="K2442" t="s">
        <v>3117</v>
      </c>
      <c r="L2442" t="s">
        <v>3109</v>
      </c>
      <c r="M2442" t="s">
        <v>4266</v>
      </c>
      <c r="N2442" t="s">
        <v>8685</v>
      </c>
    </row>
    <row r="2443" spans="1:14">
      <c r="A2443" t="s">
        <v>6724</v>
      </c>
      <c r="B2443" t="str">
        <f t="shared" si="76"/>
        <v>min03-P39</v>
      </c>
      <c r="C2443" t="str">
        <f t="shared" si="77"/>
        <v>min03-P39-R4_UT SUMINISTROS INTENDENCIA</v>
      </c>
      <c r="D2443" s="27" t="s">
        <v>3723</v>
      </c>
      <c r="E2443" t="s">
        <v>3097</v>
      </c>
      <c r="F2443" t="s">
        <v>190</v>
      </c>
      <c r="G2443" s="58">
        <v>220883.4</v>
      </c>
      <c r="H2443" s="114">
        <v>0</v>
      </c>
      <c r="I2443">
        <v>1</v>
      </c>
      <c r="J2443">
        <v>3000</v>
      </c>
      <c r="K2443" t="s">
        <v>3117</v>
      </c>
      <c r="L2443" t="s">
        <v>3113</v>
      </c>
      <c r="M2443" t="s">
        <v>4266</v>
      </c>
      <c r="N2443" t="s">
        <v>8685</v>
      </c>
    </row>
    <row r="2444" spans="1:14">
      <c r="A2444" t="s">
        <v>6725</v>
      </c>
      <c r="B2444" t="str">
        <f t="shared" si="76"/>
        <v>min03-P39</v>
      </c>
      <c r="C2444" t="str">
        <f t="shared" si="77"/>
        <v>min03-P39-R4_UT SUMINISTROS INTENDENCIA</v>
      </c>
      <c r="D2444" s="27" t="s">
        <v>3723</v>
      </c>
      <c r="E2444" t="s">
        <v>3097</v>
      </c>
      <c r="F2444" t="s">
        <v>190</v>
      </c>
      <c r="G2444" s="58">
        <v>212802.3</v>
      </c>
      <c r="H2444" s="114">
        <v>0</v>
      </c>
      <c r="I2444">
        <v>3001</v>
      </c>
      <c r="J2444">
        <v>10000</v>
      </c>
      <c r="K2444" t="s">
        <v>3117</v>
      </c>
      <c r="L2444" t="s">
        <v>3113</v>
      </c>
      <c r="M2444" t="s">
        <v>4266</v>
      </c>
      <c r="N2444" t="s">
        <v>8685</v>
      </c>
    </row>
    <row r="2445" spans="1:14">
      <c r="A2445" t="s">
        <v>6726</v>
      </c>
      <c r="B2445" t="str">
        <f t="shared" si="76"/>
        <v>min03-P39</v>
      </c>
      <c r="C2445" t="str">
        <f t="shared" si="77"/>
        <v>min03-P39-R4_UT SUMINISTROS INTENDENCIA</v>
      </c>
      <c r="D2445" s="27" t="s">
        <v>3723</v>
      </c>
      <c r="E2445" t="s">
        <v>3097</v>
      </c>
      <c r="F2445" t="s">
        <v>190</v>
      </c>
      <c r="G2445" s="58">
        <v>203374.35</v>
      </c>
      <c r="H2445" s="114">
        <v>0</v>
      </c>
      <c r="I2445">
        <v>10001</v>
      </c>
      <c r="J2445">
        <v>999999</v>
      </c>
      <c r="K2445" t="s">
        <v>3117</v>
      </c>
      <c r="L2445" t="s">
        <v>3113</v>
      </c>
      <c r="M2445" t="s">
        <v>4266</v>
      </c>
      <c r="N2445" t="s">
        <v>8685</v>
      </c>
    </row>
    <row r="2446" spans="1:14">
      <c r="A2446" t="s">
        <v>6727</v>
      </c>
      <c r="B2446" t="str">
        <f t="shared" si="76"/>
        <v>min03-P39</v>
      </c>
      <c r="C2446" t="str">
        <f t="shared" si="77"/>
        <v>min03-P39-R6_IMDICOL SAS</v>
      </c>
      <c r="D2446" s="27" t="s">
        <v>3724</v>
      </c>
      <c r="E2446" t="s">
        <v>4164</v>
      </c>
      <c r="F2446" t="s">
        <v>190</v>
      </c>
      <c r="G2446" s="58">
        <v>445942.03500000003</v>
      </c>
      <c r="H2446" s="114">
        <v>1</v>
      </c>
      <c r="I2446">
        <v>1</v>
      </c>
      <c r="J2446">
        <v>3000</v>
      </c>
      <c r="K2446" t="s">
        <v>3117</v>
      </c>
      <c r="L2446" t="s">
        <v>3111</v>
      </c>
      <c r="M2446" t="s">
        <v>4266</v>
      </c>
    </row>
    <row r="2447" spans="1:14">
      <c r="A2447" t="s">
        <v>6728</v>
      </c>
      <c r="B2447" t="str">
        <f t="shared" si="76"/>
        <v>min03-P39</v>
      </c>
      <c r="C2447" t="str">
        <f t="shared" si="77"/>
        <v>min03-P39-R6_IMDICOL SAS</v>
      </c>
      <c r="D2447" s="27" t="s">
        <v>3724</v>
      </c>
      <c r="E2447" t="s">
        <v>4164</v>
      </c>
      <c r="F2447" t="s">
        <v>190</v>
      </c>
      <c r="G2447" s="58">
        <v>439252.90447499999</v>
      </c>
      <c r="H2447" s="114">
        <v>1</v>
      </c>
      <c r="I2447">
        <v>3001</v>
      </c>
      <c r="J2447">
        <v>10000</v>
      </c>
      <c r="K2447" t="s">
        <v>3117</v>
      </c>
      <c r="L2447" t="s">
        <v>3111</v>
      </c>
      <c r="M2447" t="s">
        <v>4266</v>
      </c>
    </row>
    <row r="2448" spans="1:14">
      <c r="A2448" t="s">
        <v>6729</v>
      </c>
      <c r="B2448" t="str">
        <f t="shared" si="76"/>
        <v>min03-P39</v>
      </c>
      <c r="C2448" t="str">
        <f t="shared" si="77"/>
        <v>min03-P39-R6_IMDICOL SAS</v>
      </c>
      <c r="D2448" s="27" t="s">
        <v>3724</v>
      </c>
      <c r="E2448" t="s">
        <v>4164</v>
      </c>
      <c r="F2448" t="s">
        <v>190</v>
      </c>
      <c r="G2448" s="58">
        <v>432563.77395</v>
      </c>
      <c r="H2448" s="114">
        <v>1</v>
      </c>
      <c r="I2448">
        <v>10001</v>
      </c>
      <c r="J2448">
        <v>999999</v>
      </c>
      <c r="K2448" t="s">
        <v>3117</v>
      </c>
      <c r="L2448" t="s">
        <v>3111</v>
      </c>
      <c r="M2448" t="s">
        <v>4266</v>
      </c>
    </row>
    <row r="2449" spans="1:14">
      <c r="A2449" t="s">
        <v>6730</v>
      </c>
      <c r="B2449" t="str">
        <f t="shared" si="76"/>
        <v>min03-P39</v>
      </c>
      <c r="C2449" t="str">
        <f t="shared" si="77"/>
        <v>min03-P39-R6_YUBARTA S.A.S.</v>
      </c>
      <c r="D2449" s="27" t="s">
        <v>3724</v>
      </c>
      <c r="E2449" t="s">
        <v>4162</v>
      </c>
      <c r="F2449" t="s">
        <v>190</v>
      </c>
      <c r="G2449" s="58">
        <v>498334.5</v>
      </c>
      <c r="H2449" s="114">
        <v>1</v>
      </c>
      <c r="I2449">
        <v>1</v>
      </c>
      <c r="J2449">
        <v>3000</v>
      </c>
      <c r="K2449" t="s">
        <v>3117</v>
      </c>
      <c r="L2449" t="s">
        <v>3111</v>
      </c>
      <c r="M2449" t="s">
        <v>4266</v>
      </c>
    </row>
    <row r="2450" spans="1:14">
      <c r="A2450" t="s">
        <v>6731</v>
      </c>
      <c r="B2450" t="str">
        <f t="shared" si="76"/>
        <v>min03-P39</v>
      </c>
      <c r="C2450" t="str">
        <f t="shared" si="77"/>
        <v>min03-P39-R6_YUBARTA S.A.S.</v>
      </c>
      <c r="D2450" s="27" t="s">
        <v>3724</v>
      </c>
      <c r="E2450" t="s">
        <v>4162</v>
      </c>
      <c r="F2450" t="s">
        <v>190</v>
      </c>
      <c r="G2450" s="58">
        <v>488906.55</v>
      </c>
      <c r="H2450" s="114">
        <v>1</v>
      </c>
      <c r="I2450">
        <v>3001</v>
      </c>
      <c r="J2450">
        <v>10000</v>
      </c>
      <c r="K2450" t="s">
        <v>3117</v>
      </c>
      <c r="L2450" t="s">
        <v>3111</v>
      </c>
      <c r="M2450" t="s">
        <v>4266</v>
      </c>
    </row>
    <row r="2451" spans="1:14">
      <c r="A2451" t="s">
        <v>6732</v>
      </c>
      <c r="B2451" t="str">
        <f t="shared" si="76"/>
        <v>min03-P39</v>
      </c>
      <c r="C2451" t="str">
        <f t="shared" si="77"/>
        <v>min03-P39-R6_YUBARTA S.A.S.</v>
      </c>
      <c r="D2451" s="27" t="s">
        <v>3724</v>
      </c>
      <c r="E2451" t="s">
        <v>4162</v>
      </c>
      <c r="F2451" t="s">
        <v>190</v>
      </c>
      <c r="G2451" s="58">
        <v>479478.6</v>
      </c>
      <c r="H2451" s="114">
        <v>1</v>
      </c>
      <c r="I2451">
        <v>10001</v>
      </c>
      <c r="J2451">
        <v>999999</v>
      </c>
      <c r="K2451" t="s">
        <v>3117</v>
      </c>
      <c r="L2451" t="s">
        <v>3111</v>
      </c>
      <c r="M2451" t="s">
        <v>4266</v>
      </c>
    </row>
    <row r="2452" spans="1:14">
      <c r="A2452" t="s">
        <v>6733</v>
      </c>
      <c r="B2452" t="str">
        <f t="shared" si="76"/>
        <v>min03-P39</v>
      </c>
      <c r="C2452" t="str">
        <f t="shared" si="77"/>
        <v>min03-P39-R6_UT SUMINISTROS INTENDENCIA</v>
      </c>
      <c r="D2452" s="27" t="s">
        <v>3724</v>
      </c>
      <c r="E2452" t="s">
        <v>3097</v>
      </c>
      <c r="F2452" t="s">
        <v>190</v>
      </c>
      <c r="G2452" s="58">
        <v>220883.4</v>
      </c>
      <c r="H2452" s="114">
        <v>0</v>
      </c>
      <c r="I2452">
        <v>1</v>
      </c>
      <c r="J2452">
        <v>3000</v>
      </c>
      <c r="K2452" t="s">
        <v>3117</v>
      </c>
      <c r="L2452" t="s">
        <v>3111</v>
      </c>
      <c r="M2452" t="s">
        <v>4266</v>
      </c>
      <c r="N2452" t="s">
        <v>8685</v>
      </c>
    </row>
    <row r="2453" spans="1:14">
      <c r="A2453" t="s">
        <v>6734</v>
      </c>
      <c r="B2453" t="str">
        <f t="shared" si="76"/>
        <v>min03-P39</v>
      </c>
      <c r="C2453" t="str">
        <f t="shared" si="77"/>
        <v>min03-P39-R6_UT SUMINISTROS INTENDENCIA</v>
      </c>
      <c r="D2453" s="27" t="s">
        <v>3724</v>
      </c>
      <c r="E2453" t="s">
        <v>3097</v>
      </c>
      <c r="F2453" t="s">
        <v>190</v>
      </c>
      <c r="G2453" s="58">
        <v>212802.3</v>
      </c>
      <c r="H2453" s="114">
        <v>0</v>
      </c>
      <c r="I2453">
        <v>3001</v>
      </c>
      <c r="J2453">
        <v>10000</v>
      </c>
      <c r="K2453" t="s">
        <v>3117</v>
      </c>
      <c r="L2453" t="s">
        <v>3111</v>
      </c>
      <c r="M2453" t="s">
        <v>4266</v>
      </c>
      <c r="N2453" t="s">
        <v>8685</v>
      </c>
    </row>
    <row r="2454" spans="1:14">
      <c r="A2454" t="s">
        <v>6735</v>
      </c>
      <c r="B2454" t="str">
        <f t="shared" si="76"/>
        <v>min03-P39</v>
      </c>
      <c r="C2454" t="str">
        <f t="shared" si="77"/>
        <v>min03-P39-R6_UT SUMINISTROS INTENDENCIA</v>
      </c>
      <c r="D2454" s="27" t="s">
        <v>3724</v>
      </c>
      <c r="E2454" t="s">
        <v>3097</v>
      </c>
      <c r="F2454" t="s">
        <v>190</v>
      </c>
      <c r="G2454" s="58">
        <v>203374.35</v>
      </c>
      <c r="H2454" s="114">
        <v>0</v>
      </c>
      <c r="I2454">
        <v>10001</v>
      </c>
      <c r="J2454">
        <v>999999</v>
      </c>
      <c r="K2454" t="s">
        <v>3117</v>
      </c>
      <c r="L2454" t="s">
        <v>3111</v>
      </c>
      <c r="M2454" t="s">
        <v>4266</v>
      </c>
      <c r="N2454" t="s">
        <v>8685</v>
      </c>
    </row>
    <row r="2455" spans="1:14">
      <c r="A2455" t="s">
        <v>6736</v>
      </c>
      <c r="B2455" t="str">
        <f t="shared" si="76"/>
        <v>min03-P39</v>
      </c>
      <c r="C2455" t="str">
        <f t="shared" si="77"/>
        <v>min03-P39-R7_DISMOTOS PM EU</v>
      </c>
      <c r="D2455" s="27" t="s">
        <v>3725</v>
      </c>
      <c r="E2455" t="s">
        <v>4175</v>
      </c>
      <c r="F2455" t="s">
        <v>190</v>
      </c>
      <c r="G2455" s="58">
        <v>363649.5</v>
      </c>
      <c r="H2455" s="114">
        <v>1</v>
      </c>
      <c r="I2455">
        <v>1</v>
      </c>
      <c r="J2455">
        <v>3000</v>
      </c>
      <c r="K2455" t="s">
        <v>3117</v>
      </c>
      <c r="L2455" t="s">
        <v>3112</v>
      </c>
      <c r="M2455" t="s">
        <v>4266</v>
      </c>
    </row>
    <row r="2456" spans="1:14">
      <c r="A2456" t="s">
        <v>6737</v>
      </c>
      <c r="B2456" t="str">
        <f t="shared" si="76"/>
        <v>min03-P39</v>
      </c>
      <c r="C2456" t="str">
        <f t="shared" si="77"/>
        <v>min03-P39-R7_DISMOTOS PM EU</v>
      </c>
      <c r="D2456" s="27" t="s">
        <v>3725</v>
      </c>
      <c r="E2456" t="s">
        <v>4175</v>
      </c>
      <c r="F2456" t="s">
        <v>190</v>
      </c>
      <c r="G2456" s="58">
        <v>336712.5</v>
      </c>
      <c r="H2456" s="114">
        <v>1</v>
      </c>
      <c r="I2456">
        <v>3001</v>
      </c>
      <c r="J2456">
        <v>10000</v>
      </c>
      <c r="K2456" t="s">
        <v>3117</v>
      </c>
      <c r="L2456" t="s">
        <v>3112</v>
      </c>
      <c r="M2456" t="s">
        <v>4266</v>
      </c>
    </row>
    <row r="2457" spans="1:14">
      <c r="A2457" t="s">
        <v>6738</v>
      </c>
      <c r="B2457" t="str">
        <f t="shared" si="76"/>
        <v>min03-P39</v>
      </c>
      <c r="C2457" t="str">
        <f t="shared" si="77"/>
        <v>min03-P39-R7_DISMOTOS PM EU</v>
      </c>
      <c r="D2457" s="27" t="s">
        <v>3725</v>
      </c>
      <c r="E2457" t="s">
        <v>4175</v>
      </c>
      <c r="F2457" t="s">
        <v>190</v>
      </c>
      <c r="G2457" s="58">
        <v>323244</v>
      </c>
      <c r="H2457" s="114">
        <v>1</v>
      </c>
      <c r="I2457">
        <v>10001</v>
      </c>
      <c r="J2457">
        <v>999999</v>
      </c>
      <c r="K2457" t="s">
        <v>3117</v>
      </c>
      <c r="L2457" t="s">
        <v>3112</v>
      </c>
      <c r="M2457" t="s">
        <v>4266</v>
      </c>
    </row>
    <row r="2458" spans="1:14">
      <c r="A2458" t="s">
        <v>6739</v>
      </c>
      <c r="B2458" t="str">
        <f t="shared" si="76"/>
        <v>min03-P39</v>
      </c>
      <c r="C2458" t="str">
        <f t="shared" si="77"/>
        <v>min03-P39-R7_DISTRIBUCIÓN Y SERVICIO SAS</v>
      </c>
      <c r="D2458" s="27" t="s">
        <v>3725</v>
      </c>
      <c r="E2458" t="s">
        <v>3089</v>
      </c>
      <c r="F2458" t="s">
        <v>190</v>
      </c>
      <c r="G2458" s="58">
        <v>404055</v>
      </c>
      <c r="H2458" s="114">
        <v>1</v>
      </c>
      <c r="I2458">
        <v>1</v>
      </c>
      <c r="J2458">
        <v>3000</v>
      </c>
      <c r="K2458" t="s">
        <v>3117</v>
      </c>
      <c r="L2458" t="s">
        <v>3112</v>
      </c>
      <c r="M2458" t="s">
        <v>4266</v>
      </c>
    </row>
    <row r="2459" spans="1:14">
      <c r="A2459" t="s">
        <v>6740</v>
      </c>
      <c r="B2459" t="str">
        <f t="shared" si="76"/>
        <v>min03-P39</v>
      </c>
      <c r="C2459" t="str">
        <f t="shared" si="77"/>
        <v>min03-P39-R7_DISTRIBUCIÓN Y SERVICIO SAS</v>
      </c>
      <c r="D2459" s="27" t="s">
        <v>3725</v>
      </c>
      <c r="E2459" t="s">
        <v>3089</v>
      </c>
      <c r="F2459" t="s">
        <v>190</v>
      </c>
      <c r="G2459" s="58">
        <v>397320.75</v>
      </c>
      <c r="H2459" s="114">
        <v>1</v>
      </c>
      <c r="I2459">
        <v>3001</v>
      </c>
      <c r="J2459">
        <v>10000</v>
      </c>
      <c r="K2459" t="s">
        <v>3117</v>
      </c>
      <c r="L2459" t="s">
        <v>3112</v>
      </c>
      <c r="M2459" t="s">
        <v>4266</v>
      </c>
    </row>
    <row r="2460" spans="1:14">
      <c r="A2460" t="s">
        <v>6741</v>
      </c>
      <c r="B2460" t="str">
        <f t="shared" si="76"/>
        <v>min03-P39</v>
      </c>
      <c r="C2460" t="str">
        <f t="shared" si="77"/>
        <v>min03-P39-R7_DISTRIBUCIÓN Y SERVICIO SAS</v>
      </c>
      <c r="D2460" s="27" t="s">
        <v>3725</v>
      </c>
      <c r="E2460" t="s">
        <v>3089</v>
      </c>
      <c r="F2460" t="s">
        <v>190</v>
      </c>
      <c r="G2460" s="58">
        <v>390586.5</v>
      </c>
      <c r="H2460" s="114">
        <v>1</v>
      </c>
      <c r="I2460">
        <v>10001</v>
      </c>
      <c r="J2460">
        <v>999999</v>
      </c>
      <c r="K2460" t="s">
        <v>3117</v>
      </c>
      <c r="L2460" t="s">
        <v>3112</v>
      </c>
      <c r="M2460" t="s">
        <v>4266</v>
      </c>
    </row>
    <row r="2461" spans="1:14">
      <c r="A2461" t="s">
        <v>6742</v>
      </c>
      <c r="B2461" t="str">
        <f t="shared" si="76"/>
        <v>min03-P39</v>
      </c>
      <c r="C2461" t="str">
        <f t="shared" si="77"/>
        <v>min03-P39-R7_LEONEL RODRIGUEZ RAMOS</v>
      </c>
      <c r="D2461" s="27" t="s">
        <v>3725</v>
      </c>
      <c r="E2461" t="s">
        <v>1851</v>
      </c>
      <c r="F2461" t="s">
        <v>190</v>
      </c>
      <c r="G2461" s="58">
        <v>606082.5</v>
      </c>
      <c r="H2461" s="114">
        <v>1</v>
      </c>
      <c r="I2461">
        <v>1</v>
      </c>
      <c r="J2461">
        <v>3000</v>
      </c>
      <c r="K2461" t="s">
        <v>3117</v>
      </c>
      <c r="L2461" t="s">
        <v>3112</v>
      </c>
      <c r="M2461" t="s">
        <v>4266</v>
      </c>
    </row>
    <row r="2462" spans="1:14">
      <c r="A2462" t="s">
        <v>6743</v>
      </c>
      <c r="B2462" t="str">
        <f t="shared" si="76"/>
        <v>min03-P39</v>
      </c>
      <c r="C2462" t="str">
        <f t="shared" si="77"/>
        <v>min03-P39-R7_LEONEL RODRIGUEZ RAMOS</v>
      </c>
      <c r="D2462" s="27" t="s">
        <v>3725</v>
      </c>
      <c r="E2462" t="s">
        <v>1851</v>
      </c>
      <c r="F2462" t="s">
        <v>190</v>
      </c>
      <c r="G2462" s="58">
        <v>592614</v>
      </c>
      <c r="H2462" s="114">
        <v>1</v>
      </c>
      <c r="I2462">
        <v>3001</v>
      </c>
      <c r="J2462">
        <v>10000</v>
      </c>
      <c r="K2462" t="s">
        <v>3117</v>
      </c>
      <c r="L2462" t="s">
        <v>3112</v>
      </c>
      <c r="M2462" t="s">
        <v>4266</v>
      </c>
    </row>
    <row r="2463" spans="1:14">
      <c r="A2463" t="s">
        <v>6744</v>
      </c>
      <c r="B2463" t="str">
        <f t="shared" si="76"/>
        <v>min03-P39</v>
      </c>
      <c r="C2463" t="str">
        <f t="shared" si="77"/>
        <v>min03-P39-R7_LEONEL RODRIGUEZ RAMOS</v>
      </c>
      <c r="D2463" s="27" t="s">
        <v>3725</v>
      </c>
      <c r="E2463" t="s">
        <v>1851</v>
      </c>
      <c r="F2463" t="s">
        <v>190</v>
      </c>
      <c r="G2463" s="58">
        <v>579145.5</v>
      </c>
      <c r="H2463" s="114">
        <v>1</v>
      </c>
      <c r="I2463">
        <v>10001</v>
      </c>
      <c r="J2463">
        <v>999999</v>
      </c>
      <c r="K2463" t="s">
        <v>3117</v>
      </c>
      <c r="L2463" t="s">
        <v>3112</v>
      </c>
      <c r="M2463" t="s">
        <v>4266</v>
      </c>
    </row>
    <row r="2464" spans="1:14">
      <c r="A2464" t="s">
        <v>6745</v>
      </c>
      <c r="B2464" t="str">
        <f t="shared" si="76"/>
        <v>min03-P39</v>
      </c>
      <c r="C2464" t="str">
        <f t="shared" si="77"/>
        <v>min03-P39-R7_BACET GROUP S.A.S.</v>
      </c>
      <c r="D2464" s="27" t="s">
        <v>3725</v>
      </c>
      <c r="E2464" t="s">
        <v>4166</v>
      </c>
      <c r="F2464" t="s">
        <v>190</v>
      </c>
      <c r="G2464" s="58">
        <v>319876.875</v>
      </c>
      <c r="H2464" s="114">
        <v>1</v>
      </c>
      <c r="I2464">
        <v>1</v>
      </c>
      <c r="J2464">
        <v>3000</v>
      </c>
      <c r="K2464" t="s">
        <v>3117</v>
      </c>
      <c r="L2464" t="s">
        <v>3112</v>
      </c>
      <c r="M2464" t="s">
        <v>4266</v>
      </c>
    </row>
    <row r="2465" spans="1:13">
      <c r="A2465" t="s">
        <v>6746</v>
      </c>
      <c r="B2465" t="str">
        <f t="shared" si="76"/>
        <v>min03-P39</v>
      </c>
      <c r="C2465" t="str">
        <f t="shared" si="77"/>
        <v>min03-P39-R7_BACET GROUP S.A.S.</v>
      </c>
      <c r="D2465" s="27" t="s">
        <v>3725</v>
      </c>
      <c r="E2465" t="s">
        <v>4166</v>
      </c>
      <c r="F2465" t="s">
        <v>190</v>
      </c>
      <c r="G2465" s="58">
        <v>307081.8</v>
      </c>
      <c r="H2465" s="114">
        <v>1</v>
      </c>
      <c r="I2465">
        <v>3001</v>
      </c>
      <c r="J2465">
        <v>10000</v>
      </c>
      <c r="K2465" t="s">
        <v>3117</v>
      </c>
      <c r="L2465" t="s">
        <v>3112</v>
      </c>
      <c r="M2465" t="s">
        <v>4266</v>
      </c>
    </row>
    <row r="2466" spans="1:13">
      <c r="A2466" t="s">
        <v>6747</v>
      </c>
      <c r="B2466" t="str">
        <f t="shared" si="76"/>
        <v>min03-P39</v>
      </c>
      <c r="C2466" t="str">
        <f t="shared" si="77"/>
        <v>min03-P39-R7_BACET GROUP S.A.S.</v>
      </c>
      <c r="D2466" s="27" t="s">
        <v>3725</v>
      </c>
      <c r="E2466" t="s">
        <v>4166</v>
      </c>
      <c r="F2466" t="s">
        <v>190</v>
      </c>
      <c r="G2466" s="58">
        <v>294286.72499999998</v>
      </c>
      <c r="H2466" s="114">
        <v>1</v>
      </c>
      <c r="I2466">
        <v>10001</v>
      </c>
      <c r="J2466">
        <v>999999</v>
      </c>
      <c r="K2466" t="s">
        <v>3117</v>
      </c>
      <c r="L2466" t="s">
        <v>3112</v>
      </c>
      <c r="M2466" t="s">
        <v>4266</v>
      </c>
    </row>
    <row r="2467" spans="1:13">
      <c r="A2467" t="s">
        <v>6748</v>
      </c>
      <c r="B2467" t="str">
        <f t="shared" si="76"/>
        <v>min03-P39</v>
      </c>
      <c r="C2467" t="str">
        <f t="shared" si="77"/>
        <v>min03-P39-R7_UNIÓN TEMPORAL OP-INTENDENCIA</v>
      </c>
      <c r="D2467" s="27" t="s">
        <v>3725</v>
      </c>
      <c r="E2467" t="s">
        <v>4172</v>
      </c>
      <c r="F2467" t="s">
        <v>190</v>
      </c>
      <c r="G2467" s="58">
        <v>350181</v>
      </c>
      <c r="H2467" s="114">
        <v>1</v>
      </c>
      <c r="I2467">
        <v>1</v>
      </c>
      <c r="J2467">
        <v>3000</v>
      </c>
      <c r="K2467" t="s">
        <v>3117</v>
      </c>
      <c r="L2467" t="s">
        <v>3112</v>
      </c>
      <c r="M2467" t="s">
        <v>4266</v>
      </c>
    </row>
    <row r="2468" spans="1:13">
      <c r="A2468" t="s">
        <v>6749</v>
      </c>
      <c r="B2468" t="str">
        <f t="shared" si="76"/>
        <v>min03-P39</v>
      </c>
      <c r="C2468" t="str">
        <f t="shared" si="77"/>
        <v>min03-P39-R7_UNIÓN TEMPORAL OP-INTENDENCIA</v>
      </c>
      <c r="D2468" s="27" t="s">
        <v>3725</v>
      </c>
      <c r="E2468" t="s">
        <v>4172</v>
      </c>
      <c r="F2468" t="s">
        <v>190</v>
      </c>
      <c r="G2468" s="58">
        <v>336712.5</v>
      </c>
      <c r="H2468" s="114">
        <v>1</v>
      </c>
      <c r="I2468">
        <v>3001</v>
      </c>
      <c r="J2468">
        <v>10000</v>
      </c>
      <c r="K2468" t="s">
        <v>3117</v>
      </c>
      <c r="L2468" t="s">
        <v>3112</v>
      </c>
      <c r="M2468" t="s">
        <v>4266</v>
      </c>
    </row>
    <row r="2469" spans="1:13">
      <c r="A2469" t="s">
        <v>6750</v>
      </c>
      <c r="B2469" t="str">
        <f t="shared" si="76"/>
        <v>min03-P39</v>
      </c>
      <c r="C2469" t="str">
        <f t="shared" si="77"/>
        <v>min03-P39-R7_UNIÓN TEMPORAL OP-INTENDENCIA</v>
      </c>
      <c r="D2469" s="27" t="s">
        <v>3725</v>
      </c>
      <c r="E2469" t="s">
        <v>4172</v>
      </c>
      <c r="F2469" t="s">
        <v>190</v>
      </c>
      <c r="G2469" s="58">
        <v>323244</v>
      </c>
      <c r="H2469" s="114">
        <v>1</v>
      </c>
      <c r="I2469">
        <v>10001</v>
      </c>
      <c r="J2469">
        <v>999999</v>
      </c>
      <c r="K2469" t="s">
        <v>3117</v>
      </c>
      <c r="L2469" t="s">
        <v>3112</v>
      </c>
      <c r="M2469" t="s">
        <v>4266</v>
      </c>
    </row>
    <row r="2470" spans="1:13">
      <c r="A2470" t="s">
        <v>6751</v>
      </c>
      <c r="B2470" t="str">
        <f t="shared" si="76"/>
        <v>min03-P39</v>
      </c>
      <c r="C2470" t="str">
        <f t="shared" si="77"/>
        <v>min03-P39-R7_CONSORCIO INTENDENCIA WARDERHA</v>
      </c>
      <c r="D2470" s="27" t="s">
        <v>3725</v>
      </c>
      <c r="E2470" t="s">
        <v>4187</v>
      </c>
      <c r="F2470" t="s">
        <v>190</v>
      </c>
      <c r="G2470" s="58">
        <v>574835.57999999996</v>
      </c>
      <c r="H2470" s="114">
        <v>1</v>
      </c>
      <c r="I2470">
        <v>1</v>
      </c>
      <c r="J2470">
        <v>3000</v>
      </c>
      <c r="K2470" t="s">
        <v>3117</v>
      </c>
      <c r="L2470" t="s">
        <v>3112</v>
      </c>
      <c r="M2470" t="s">
        <v>4266</v>
      </c>
    </row>
    <row r="2471" spans="1:13">
      <c r="A2471" t="s">
        <v>6752</v>
      </c>
      <c r="B2471" t="str">
        <f t="shared" si="76"/>
        <v>min03-P39</v>
      </c>
      <c r="C2471" t="str">
        <f t="shared" si="77"/>
        <v>min03-P39-R7_CONSORCIO INTENDENCIA WARDERHA</v>
      </c>
      <c r="D2471" s="27" t="s">
        <v>3725</v>
      </c>
      <c r="E2471" t="s">
        <v>4187</v>
      </c>
      <c r="F2471" t="s">
        <v>190</v>
      </c>
      <c r="G2471" s="58">
        <v>572141.88</v>
      </c>
      <c r="H2471" s="114">
        <v>1</v>
      </c>
      <c r="I2471">
        <v>3001</v>
      </c>
      <c r="J2471">
        <v>10000</v>
      </c>
      <c r="K2471" t="s">
        <v>3117</v>
      </c>
      <c r="L2471" t="s">
        <v>3112</v>
      </c>
      <c r="M2471" t="s">
        <v>4266</v>
      </c>
    </row>
    <row r="2472" spans="1:13">
      <c r="A2472" t="s">
        <v>6753</v>
      </c>
      <c r="B2472" t="str">
        <f t="shared" si="76"/>
        <v>min03-P39</v>
      </c>
      <c r="C2472" t="str">
        <f t="shared" si="77"/>
        <v>min03-P39-R7_CONSORCIO INTENDENCIA WARDERHA</v>
      </c>
      <c r="D2472" s="27" t="s">
        <v>3725</v>
      </c>
      <c r="E2472" t="s">
        <v>4187</v>
      </c>
      <c r="F2472" t="s">
        <v>190</v>
      </c>
      <c r="G2472" s="58">
        <v>565677</v>
      </c>
      <c r="H2472" s="114">
        <v>1</v>
      </c>
      <c r="I2472">
        <v>10001</v>
      </c>
      <c r="J2472">
        <v>999999</v>
      </c>
      <c r="K2472" t="s">
        <v>3117</v>
      </c>
      <c r="L2472" t="s">
        <v>3112</v>
      </c>
      <c r="M2472" t="s">
        <v>4266</v>
      </c>
    </row>
    <row r="2473" spans="1:13">
      <c r="A2473" t="s">
        <v>6754</v>
      </c>
      <c r="B2473" t="str">
        <f t="shared" si="76"/>
        <v>min03-P39</v>
      </c>
      <c r="C2473" t="str">
        <f t="shared" si="77"/>
        <v>min03-P39-R7_INDUCON SAS</v>
      </c>
      <c r="D2473" s="27" t="s">
        <v>3725</v>
      </c>
      <c r="E2473" t="s">
        <v>4188</v>
      </c>
      <c r="F2473" t="s">
        <v>190</v>
      </c>
      <c r="G2473" s="58">
        <v>420217.2</v>
      </c>
      <c r="H2473" s="114">
        <v>1</v>
      </c>
      <c r="I2473">
        <v>1</v>
      </c>
      <c r="J2473">
        <v>3000</v>
      </c>
      <c r="K2473" t="s">
        <v>3117</v>
      </c>
      <c r="L2473" t="s">
        <v>3112</v>
      </c>
      <c r="M2473" t="s">
        <v>4266</v>
      </c>
    </row>
    <row r="2474" spans="1:13">
      <c r="A2474" t="s">
        <v>6755</v>
      </c>
      <c r="B2474" t="str">
        <f t="shared" si="76"/>
        <v>min03-P39</v>
      </c>
      <c r="C2474" t="str">
        <f t="shared" si="77"/>
        <v>min03-P39-R7_INDUCON SAS</v>
      </c>
      <c r="D2474" s="27" t="s">
        <v>3725</v>
      </c>
      <c r="E2474" t="s">
        <v>4188</v>
      </c>
      <c r="F2474" t="s">
        <v>190</v>
      </c>
      <c r="G2474" s="58">
        <v>412136.1</v>
      </c>
      <c r="H2474" s="114">
        <v>1</v>
      </c>
      <c r="I2474">
        <v>3001</v>
      </c>
      <c r="J2474">
        <v>10000</v>
      </c>
      <c r="K2474" t="s">
        <v>3117</v>
      </c>
      <c r="L2474" t="s">
        <v>3112</v>
      </c>
      <c r="M2474" t="s">
        <v>4266</v>
      </c>
    </row>
    <row r="2475" spans="1:13">
      <c r="A2475" t="s">
        <v>6756</v>
      </c>
      <c r="B2475" t="str">
        <f t="shared" si="76"/>
        <v>min03-P39</v>
      </c>
      <c r="C2475" t="str">
        <f t="shared" si="77"/>
        <v>min03-P39-R7_INDUCON SAS</v>
      </c>
      <c r="D2475" s="27" t="s">
        <v>3725</v>
      </c>
      <c r="E2475" t="s">
        <v>4188</v>
      </c>
      <c r="F2475" t="s">
        <v>190</v>
      </c>
      <c r="G2475" s="58">
        <v>406748.7</v>
      </c>
      <c r="H2475" s="114">
        <v>1</v>
      </c>
      <c r="I2475">
        <v>10001</v>
      </c>
      <c r="J2475">
        <v>999999</v>
      </c>
      <c r="K2475" t="s">
        <v>3117</v>
      </c>
      <c r="L2475" t="s">
        <v>3112</v>
      </c>
      <c r="M2475" t="s">
        <v>4266</v>
      </c>
    </row>
    <row r="2476" spans="1:13">
      <c r="A2476" t="s">
        <v>6757</v>
      </c>
      <c r="B2476" t="str">
        <f t="shared" si="76"/>
        <v>min03-P39</v>
      </c>
      <c r="C2476" t="str">
        <f t="shared" si="77"/>
        <v>min03-P39-R7_UTPRESENTE TEXTIL 2024</v>
      </c>
      <c r="D2476" s="27" t="s">
        <v>3725</v>
      </c>
      <c r="E2476" t="s">
        <v>4193</v>
      </c>
      <c r="F2476" t="s">
        <v>190</v>
      </c>
      <c r="G2476" s="58">
        <v>390586.5</v>
      </c>
      <c r="H2476" s="114">
        <v>1</v>
      </c>
      <c r="I2476">
        <v>1</v>
      </c>
      <c r="J2476">
        <v>3000</v>
      </c>
      <c r="K2476" t="s">
        <v>3117</v>
      </c>
      <c r="L2476" t="s">
        <v>3112</v>
      </c>
      <c r="M2476" t="s">
        <v>4266</v>
      </c>
    </row>
    <row r="2477" spans="1:13">
      <c r="A2477" t="s">
        <v>6758</v>
      </c>
      <c r="B2477" t="str">
        <f t="shared" si="76"/>
        <v>min03-P39</v>
      </c>
      <c r="C2477" t="str">
        <f t="shared" si="77"/>
        <v>min03-P39-R7_UTPRESENTE TEXTIL 2024</v>
      </c>
      <c r="D2477" s="27" t="s">
        <v>3725</v>
      </c>
      <c r="E2477" t="s">
        <v>4193</v>
      </c>
      <c r="F2477" t="s">
        <v>190</v>
      </c>
      <c r="G2477" s="58">
        <v>383852.25</v>
      </c>
      <c r="H2477" s="114">
        <v>1</v>
      </c>
      <c r="I2477">
        <v>3001</v>
      </c>
      <c r="J2477">
        <v>10000</v>
      </c>
      <c r="K2477" t="s">
        <v>3117</v>
      </c>
      <c r="L2477" t="s">
        <v>3112</v>
      </c>
      <c r="M2477" t="s">
        <v>4266</v>
      </c>
    </row>
    <row r="2478" spans="1:13">
      <c r="A2478" t="s">
        <v>6759</v>
      </c>
      <c r="B2478" t="str">
        <f t="shared" si="76"/>
        <v>min03-P39</v>
      </c>
      <c r="C2478" t="str">
        <f t="shared" si="77"/>
        <v>min03-P39-R7_UTPRESENTE TEXTIL 2024</v>
      </c>
      <c r="D2478" s="27" t="s">
        <v>3725</v>
      </c>
      <c r="E2478" t="s">
        <v>4193</v>
      </c>
      <c r="F2478" t="s">
        <v>190</v>
      </c>
      <c r="G2478" s="58">
        <v>377118</v>
      </c>
      <c r="H2478" s="114">
        <v>1</v>
      </c>
      <c r="I2478">
        <v>10001</v>
      </c>
      <c r="J2478">
        <v>999999</v>
      </c>
      <c r="K2478" t="s">
        <v>3117</v>
      </c>
      <c r="L2478" t="s">
        <v>3112</v>
      </c>
      <c r="M2478" t="s">
        <v>4266</v>
      </c>
    </row>
    <row r="2479" spans="1:13">
      <c r="A2479" t="s">
        <v>6760</v>
      </c>
      <c r="B2479" t="str">
        <f t="shared" si="76"/>
        <v>min03-P39</v>
      </c>
      <c r="C2479" t="str">
        <f t="shared" si="77"/>
        <v>min03-P39-R7_BOSTONIA SAS</v>
      </c>
      <c r="D2479" s="27" t="s">
        <v>3725</v>
      </c>
      <c r="E2479" t="s">
        <v>3093</v>
      </c>
      <c r="F2479" t="s">
        <v>190</v>
      </c>
      <c r="G2479" s="58">
        <v>525271.5</v>
      </c>
      <c r="H2479" s="114">
        <v>1</v>
      </c>
      <c r="I2479">
        <v>1</v>
      </c>
      <c r="J2479">
        <v>3000</v>
      </c>
      <c r="K2479" t="s">
        <v>3117</v>
      </c>
      <c r="L2479" t="s">
        <v>3112</v>
      </c>
      <c r="M2479" t="s">
        <v>4266</v>
      </c>
    </row>
    <row r="2480" spans="1:13">
      <c r="A2480" t="s">
        <v>6761</v>
      </c>
      <c r="B2480" t="str">
        <f t="shared" si="76"/>
        <v>min03-P39</v>
      </c>
      <c r="C2480" t="str">
        <f t="shared" si="77"/>
        <v>min03-P39-R7_BOSTONIA SAS</v>
      </c>
      <c r="D2480" s="27" t="s">
        <v>3725</v>
      </c>
      <c r="E2480" t="s">
        <v>3093</v>
      </c>
      <c r="F2480" t="s">
        <v>190</v>
      </c>
      <c r="G2480" s="58">
        <v>509513.35499999998</v>
      </c>
      <c r="H2480" s="114">
        <v>1</v>
      </c>
      <c r="I2480">
        <v>3001</v>
      </c>
      <c r="J2480">
        <v>10000</v>
      </c>
      <c r="K2480" t="s">
        <v>3117</v>
      </c>
      <c r="L2480" t="s">
        <v>3112</v>
      </c>
      <c r="M2480" t="s">
        <v>4266</v>
      </c>
    </row>
    <row r="2481" spans="1:13">
      <c r="A2481" t="s">
        <v>6762</v>
      </c>
      <c r="B2481" t="str">
        <f t="shared" si="76"/>
        <v>min03-P39</v>
      </c>
      <c r="C2481" t="str">
        <f t="shared" si="77"/>
        <v>min03-P39-R7_BOSTONIA SAS</v>
      </c>
      <c r="D2481" s="27" t="s">
        <v>3725</v>
      </c>
      <c r="E2481" t="s">
        <v>3093</v>
      </c>
      <c r="F2481" t="s">
        <v>190</v>
      </c>
      <c r="G2481" s="58">
        <v>494227.95434999996</v>
      </c>
      <c r="H2481" s="114">
        <v>1</v>
      </c>
      <c r="I2481">
        <v>10001</v>
      </c>
      <c r="J2481">
        <v>999999</v>
      </c>
      <c r="K2481" t="s">
        <v>3117</v>
      </c>
      <c r="L2481" t="s">
        <v>3112</v>
      </c>
      <c r="M2481" t="s">
        <v>4266</v>
      </c>
    </row>
    <row r="2482" spans="1:13">
      <c r="A2482" t="s">
        <v>6763</v>
      </c>
      <c r="B2482" t="str">
        <f t="shared" si="76"/>
        <v>min03-P39</v>
      </c>
      <c r="C2482" t="str">
        <f t="shared" si="77"/>
        <v>min03-P39-R7_UT SOLUCIONES ANC</v>
      </c>
      <c r="D2482" s="27" t="s">
        <v>3725</v>
      </c>
      <c r="E2482" t="s">
        <v>3091</v>
      </c>
      <c r="F2482" t="s">
        <v>190</v>
      </c>
      <c r="G2482" s="58">
        <v>659956.5</v>
      </c>
      <c r="H2482" s="114">
        <v>1</v>
      </c>
      <c r="I2482">
        <v>1</v>
      </c>
      <c r="J2482">
        <v>3000</v>
      </c>
      <c r="K2482" t="s">
        <v>3117</v>
      </c>
      <c r="L2482" t="s">
        <v>3112</v>
      </c>
      <c r="M2482" t="s">
        <v>4266</v>
      </c>
    </row>
    <row r="2483" spans="1:13">
      <c r="A2483" t="s">
        <v>6764</v>
      </c>
      <c r="B2483" t="str">
        <f t="shared" si="76"/>
        <v>min03-P39</v>
      </c>
      <c r="C2483" t="str">
        <f t="shared" si="77"/>
        <v>min03-P39-R7_UT SOLUCIONES ANC</v>
      </c>
      <c r="D2483" s="27" t="s">
        <v>3725</v>
      </c>
      <c r="E2483" t="s">
        <v>3091</v>
      </c>
      <c r="F2483" t="s">
        <v>190</v>
      </c>
      <c r="G2483" s="58">
        <v>646488</v>
      </c>
      <c r="H2483" s="114">
        <v>1</v>
      </c>
      <c r="I2483">
        <v>3001</v>
      </c>
      <c r="J2483">
        <v>10000</v>
      </c>
      <c r="K2483" t="s">
        <v>3117</v>
      </c>
      <c r="L2483" t="s">
        <v>3112</v>
      </c>
      <c r="M2483" t="s">
        <v>4266</v>
      </c>
    </row>
    <row r="2484" spans="1:13">
      <c r="A2484" t="s">
        <v>6765</v>
      </c>
      <c r="B2484" t="str">
        <f t="shared" si="76"/>
        <v>min03-P39</v>
      </c>
      <c r="C2484" t="str">
        <f t="shared" si="77"/>
        <v>min03-P39-R7_UT SOLUCIONES ANC</v>
      </c>
      <c r="D2484" s="27" t="s">
        <v>3725</v>
      </c>
      <c r="E2484" t="s">
        <v>3091</v>
      </c>
      <c r="F2484" t="s">
        <v>190</v>
      </c>
      <c r="G2484" s="58">
        <v>633019.5</v>
      </c>
      <c r="H2484" s="114">
        <v>1</v>
      </c>
      <c r="I2484">
        <v>10001</v>
      </c>
      <c r="J2484">
        <v>999999</v>
      </c>
      <c r="K2484" t="s">
        <v>3117</v>
      </c>
      <c r="L2484" t="s">
        <v>3112</v>
      </c>
      <c r="M2484" t="s">
        <v>4266</v>
      </c>
    </row>
    <row r="2485" spans="1:13">
      <c r="A2485" t="s">
        <v>6766</v>
      </c>
      <c r="B2485" t="str">
        <f t="shared" si="76"/>
        <v>min03-P39</v>
      </c>
      <c r="C2485" t="str">
        <f t="shared" si="77"/>
        <v>min03-P39-R7_UT ALTEX+</v>
      </c>
      <c r="D2485" s="27" t="s">
        <v>3725</v>
      </c>
      <c r="E2485" t="s">
        <v>3094</v>
      </c>
      <c r="F2485" t="s">
        <v>190</v>
      </c>
      <c r="G2485" s="58">
        <v>545474.25</v>
      </c>
      <c r="H2485" s="114">
        <v>1</v>
      </c>
      <c r="I2485">
        <v>1</v>
      </c>
      <c r="J2485">
        <v>3000</v>
      </c>
      <c r="K2485" t="s">
        <v>3117</v>
      </c>
      <c r="L2485" t="s">
        <v>3112</v>
      </c>
      <c r="M2485" t="s">
        <v>4266</v>
      </c>
    </row>
    <row r="2486" spans="1:13">
      <c r="A2486" t="s">
        <v>6767</v>
      </c>
      <c r="B2486" t="str">
        <f t="shared" si="76"/>
        <v>min03-P39</v>
      </c>
      <c r="C2486" t="str">
        <f t="shared" si="77"/>
        <v>min03-P39-R7_UT ALTEX+</v>
      </c>
      <c r="D2486" s="27" t="s">
        <v>3725</v>
      </c>
      <c r="E2486" t="s">
        <v>3094</v>
      </c>
      <c r="F2486" t="s">
        <v>190</v>
      </c>
      <c r="G2486" s="58">
        <v>538740</v>
      </c>
      <c r="H2486" s="114">
        <v>1</v>
      </c>
      <c r="I2486">
        <v>3001</v>
      </c>
      <c r="J2486">
        <v>10000</v>
      </c>
      <c r="K2486" t="s">
        <v>3117</v>
      </c>
      <c r="L2486" t="s">
        <v>3112</v>
      </c>
      <c r="M2486" t="s">
        <v>4266</v>
      </c>
    </row>
    <row r="2487" spans="1:13">
      <c r="A2487" t="s">
        <v>6768</v>
      </c>
      <c r="B2487" t="str">
        <f t="shared" si="76"/>
        <v>min03-P39</v>
      </c>
      <c r="C2487" t="str">
        <f t="shared" si="77"/>
        <v>min03-P39-R7_UT ALTEX+</v>
      </c>
      <c r="D2487" s="27" t="s">
        <v>3725</v>
      </c>
      <c r="E2487" t="s">
        <v>3094</v>
      </c>
      <c r="F2487" t="s">
        <v>190</v>
      </c>
      <c r="G2487" s="58">
        <v>536046.30000000005</v>
      </c>
      <c r="H2487" s="114">
        <v>1</v>
      </c>
      <c r="I2487">
        <v>10001</v>
      </c>
      <c r="J2487">
        <v>999999</v>
      </c>
      <c r="K2487" t="s">
        <v>3117</v>
      </c>
      <c r="L2487" t="s">
        <v>3112</v>
      </c>
      <c r="M2487" t="s">
        <v>4266</v>
      </c>
    </row>
    <row r="2488" spans="1:13">
      <c r="A2488" t="s">
        <v>6769</v>
      </c>
      <c r="B2488" t="str">
        <f t="shared" si="76"/>
        <v>min03-P39</v>
      </c>
      <c r="C2488" t="str">
        <f t="shared" si="77"/>
        <v>min03-P39-R7_INDUSTRIAS SALGARI S.A.S</v>
      </c>
      <c r="D2488" s="27" t="s">
        <v>3725</v>
      </c>
      <c r="E2488" t="s">
        <v>3098</v>
      </c>
      <c r="F2488" t="s">
        <v>190</v>
      </c>
      <c r="G2488" s="58">
        <v>420217.2</v>
      </c>
      <c r="H2488" s="114">
        <v>1</v>
      </c>
      <c r="I2488">
        <v>1</v>
      </c>
      <c r="J2488">
        <v>3000</v>
      </c>
      <c r="K2488" t="s">
        <v>3117</v>
      </c>
      <c r="L2488" t="s">
        <v>3112</v>
      </c>
      <c r="M2488" t="s">
        <v>4266</v>
      </c>
    </row>
    <row r="2489" spans="1:13">
      <c r="A2489" t="s">
        <v>6770</v>
      </c>
      <c r="B2489" t="str">
        <f t="shared" si="76"/>
        <v>min03-P39</v>
      </c>
      <c r="C2489" t="str">
        <f t="shared" si="77"/>
        <v>min03-P39-R7_INDUSTRIAS SALGARI S.A.S</v>
      </c>
      <c r="D2489" s="27" t="s">
        <v>3725</v>
      </c>
      <c r="E2489" t="s">
        <v>3098</v>
      </c>
      <c r="F2489" t="s">
        <v>190</v>
      </c>
      <c r="G2489" s="58">
        <v>404055</v>
      </c>
      <c r="H2489" s="114">
        <v>1</v>
      </c>
      <c r="I2489">
        <v>3001</v>
      </c>
      <c r="J2489">
        <v>10000</v>
      </c>
      <c r="K2489" t="s">
        <v>3117</v>
      </c>
      <c r="L2489" t="s">
        <v>3112</v>
      </c>
      <c r="M2489" t="s">
        <v>4266</v>
      </c>
    </row>
    <row r="2490" spans="1:13">
      <c r="A2490" t="s">
        <v>6771</v>
      </c>
      <c r="B2490" t="str">
        <f t="shared" si="76"/>
        <v>min03-P39</v>
      </c>
      <c r="C2490" t="str">
        <f t="shared" si="77"/>
        <v>min03-P39-R7_INDUSTRIAS SALGARI S.A.S</v>
      </c>
      <c r="D2490" s="27" t="s">
        <v>3725</v>
      </c>
      <c r="E2490" t="s">
        <v>3098</v>
      </c>
      <c r="F2490" t="s">
        <v>190</v>
      </c>
      <c r="G2490" s="58">
        <v>387892.8</v>
      </c>
      <c r="H2490" s="114">
        <v>1</v>
      </c>
      <c r="I2490">
        <v>10001</v>
      </c>
      <c r="J2490">
        <v>999999</v>
      </c>
      <c r="K2490" t="s">
        <v>3117</v>
      </c>
      <c r="L2490" t="s">
        <v>3112</v>
      </c>
      <c r="M2490" t="s">
        <v>4266</v>
      </c>
    </row>
    <row r="2491" spans="1:13">
      <c r="A2491" t="s">
        <v>6772</v>
      </c>
      <c r="B2491" t="str">
        <f t="shared" si="76"/>
        <v>min03-P39</v>
      </c>
      <c r="C2491" t="str">
        <f t="shared" si="77"/>
        <v>min03-P39-R7_MILITARY INDUSTRIES SAS</v>
      </c>
      <c r="D2491" s="27" t="s">
        <v>3725</v>
      </c>
      <c r="E2491" t="s">
        <v>1852</v>
      </c>
      <c r="F2491" t="s">
        <v>190</v>
      </c>
      <c r="G2491" s="58">
        <v>397320.75</v>
      </c>
      <c r="H2491" s="114">
        <v>1</v>
      </c>
      <c r="I2491">
        <v>1</v>
      </c>
      <c r="J2491">
        <v>3000</v>
      </c>
      <c r="K2491" t="s">
        <v>3117</v>
      </c>
      <c r="L2491" t="s">
        <v>3112</v>
      </c>
      <c r="M2491" t="s">
        <v>4266</v>
      </c>
    </row>
    <row r="2492" spans="1:13">
      <c r="A2492" t="s">
        <v>6773</v>
      </c>
      <c r="B2492" t="str">
        <f t="shared" si="76"/>
        <v>min03-P39</v>
      </c>
      <c r="C2492" t="str">
        <f t="shared" si="77"/>
        <v>min03-P39-R7_MILITARY INDUSTRIES SAS</v>
      </c>
      <c r="D2492" s="27" t="s">
        <v>3725</v>
      </c>
      <c r="E2492" t="s">
        <v>1852</v>
      </c>
      <c r="F2492" t="s">
        <v>190</v>
      </c>
      <c r="G2492" s="58">
        <v>394627.05</v>
      </c>
      <c r="H2492" s="114">
        <v>1</v>
      </c>
      <c r="I2492">
        <v>3001</v>
      </c>
      <c r="J2492">
        <v>10000</v>
      </c>
      <c r="K2492" t="s">
        <v>3117</v>
      </c>
      <c r="L2492" t="s">
        <v>3112</v>
      </c>
      <c r="M2492" t="s">
        <v>4266</v>
      </c>
    </row>
    <row r="2493" spans="1:13">
      <c r="A2493" t="s">
        <v>6774</v>
      </c>
      <c r="B2493" t="str">
        <f t="shared" si="76"/>
        <v>min03-P39</v>
      </c>
      <c r="C2493" t="str">
        <f t="shared" si="77"/>
        <v>min03-P39-R7_MILITARY INDUSTRIES SAS</v>
      </c>
      <c r="D2493" s="27" t="s">
        <v>3725</v>
      </c>
      <c r="E2493" t="s">
        <v>1852</v>
      </c>
      <c r="F2493" t="s">
        <v>190</v>
      </c>
      <c r="G2493" s="58">
        <v>390586.5</v>
      </c>
      <c r="H2493" s="114">
        <v>1</v>
      </c>
      <c r="I2493">
        <v>10001</v>
      </c>
      <c r="J2493">
        <v>999999</v>
      </c>
      <c r="K2493" t="s">
        <v>3117</v>
      </c>
      <c r="L2493" t="s">
        <v>3112</v>
      </c>
      <c r="M2493" t="s">
        <v>4266</v>
      </c>
    </row>
    <row r="2494" spans="1:13">
      <c r="A2494" t="s">
        <v>6775</v>
      </c>
      <c r="B2494" t="str">
        <f t="shared" si="76"/>
        <v>min03-P39</v>
      </c>
      <c r="C2494" t="str">
        <f t="shared" si="77"/>
        <v>min03-P39-R7_INVERSIONES SARHEM DE COLOMBIA S.A.S.</v>
      </c>
      <c r="D2494" s="27" t="s">
        <v>3725</v>
      </c>
      <c r="E2494" t="s">
        <v>4168</v>
      </c>
      <c r="F2494" t="s">
        <v>190</v>
      </c>
      <c r="G2494" s="58">
        <v>581839.19999999995</v>
      </c>
      <c r="H2494" s="114">
        <v>1</v>
      </c>
      <c r="I2494">
        <v>1</v>
      </c>
      <c r="J2494">
        <v>3000</v>
      </c>
      <c r="K2494" t="s">
        <v>3117</v>
      </c>
      <c r="L2494" t="s">
        <v>3112</v>
      </c>
      <c r="M2494" t="s">
        <v>4266</v>
      </c>
    </row>
    <row r="2495" spans="1:13">
      <c r="A2495" t="s">
        <v>6776</v>
      </c>
      <c r="B2495" t="str">
        <f t="shared" si="76"/>
        <v>min03-P39</v>
      </c>
      <c r="C2495" t="str">
        <f t="shared" si="77"/>
        <v>min03-P39-R7_INVERSIONES SARHEM DE COLOMBIA S.A.S.</v>
      </c>
      <c r="D2495" s="27" t="s">
        <v>3725</v>
      </c>
      <c r="E2495" t="s">
        <v>4168</v>
      </c>
      <c r="F2495" t="s">
        <v>190</v>
      </c>
      <c r="G2495" s="58">
        <v>579145.5</v>
      </c>
      <c r="H2495" s="114">
        <v>1</v>
      </c>
      <c r="I2495">
        <v>3001</v>
      </c>
      <c r="J2495">
        <v>10000</v>
      </c>
      <c r="K2495" t="s">
        <v>3117</v>
      </c>
      <c r="L2495" t="s">
        <v>3112</v>
      </c>
      <c r="M2495" t="s">
        <v>4266</v>
      </c>
    </row>
    <row r="2496" spans="1:13">
      <c r="A2496" t="s">
        <v>6777</v>
      </c>
      <c r="B2496" t="str">
        <f t="shared" si="76"/>
        <v>min03-P39</v>
      </c>
      <c r="C2496" t="str">
        <f t="shared" si="77"/>
        <v>min03-P39-R7_INVERSIONES SARHEM DE COLOMBIA S.A.S.</v>
      </c>
      <c r="D2496" s="27" t="s">
        <v>3725</v>
      </c>
      <c r="E2496" t="s">
        <v>4168</v>
      </c>
      <c r="F2496" t="s">
        <v>190</v>
      </c>
      <c r="G2496" s="58">
        <v>576451.80000000005</v>
      </c>
      <c r="H2496" s="114">
        <v>1</v>
      </c>
      <c r="I2496">
        <v>10001</v>
      </c>
      <c r="J2496">
        <v>999999</v>
      </c>
      <c r="K2496" t="s">
        <v>3117</v>
      </c>
      <c r="L2496" t="s">
        <v>3112</v>
      </c>
      <c r="M2496" t="s">
        <v>4266</v>
      </c>
    </row>
    <row r="2497" spans="1:14">
      <c r="A2497" t="s">
        <v>6778</v>
      </c>
      <c r="B2497" t="str">
        <f t="shared" si="76"/>
        <v>min03-P36</v>
      </c>
      <c r="C2497" t="str">
        <f t="shared" si="77"/>
        <v>min03-P36-R1_UT SUMINISTROS INTENDENCIA</v>
      </c>
      <c r="D2497" s="27" t="s">
        <v>3726</v>
      </c>
      <c r="E2497" t="s">
        <v>3097</v>
      </c>
      <c r="F2497" t="s">
        <v>190</v>
      </c>
      <c r="G2497" s="58">
        <v>76770.45</v>
      </c>
      <c r="H2497" s="114">
        <v>0</v>
      </c>
      <c r="I2497">
        <v>1</v>
      </c>
      <c r="J2497">
        <v>5000</v>
      </c>
      <c r="K2497" t="s">
        <v>3117</v>
      </c>
      <c r="L2497" t="s">
        <v>3108</v>
      </c>
      <c r="M2497" t="s">
        <v>4267</v>
      </c>
      <c r="N2497" t="s">
        <v>8685</v>
      </c>
    </row>
    <row r="2498" spans="1:14">
      <c r="A2498" t="s">
        <v>6779</v>
      </c>
      <c r="B2498" t="str">
        <f t="shared" si="76"/>
        <v>min03-P36</v>
      </c>
      <c r="C2498" t="str">
        <f t="shared" si="77"/>
        <v>min03-P36-R1_UT SUMINISTROS INTENDENCIA</v>
      </c>
      <c r="D2498" s="27" t="s">
        <v>3726</v>
      </c>
      <c r="E2498" t="s">
        <v>3097</v>
      </c>
      <c r="F2498" t="s">
        <v>190</v>
      </c>
      <c r="G2498" s="58">
        <v>74076.75</v>
      </c>
      <c r="H2498" s="114">
        <v>0</v>
      </c>
      <c r="I2498">
        <v>5001</v>
      </c>
      <c r="J2498">
        <v>999999</v>
      </c>
      <c r="K2498" t="s">
        <v>3117</v>
      </c>
      <c r="L2498" t="s">
        <v>3108</v>
      </c>
      <c r="M2498" t="s">
        <v>4267</v>
      </c>
      <c r="N2498" t="s">
        <v>8685</v>
      </c>
    </row>
    <row r="2499" spans="1:14">
      <c r="A2499" t="s">
        <v>6780</v>
      </c>
      <c r="B2499" t="str">
        <f t="shared" ref="B2499:B2562" si="78">+LEFT(D2499,LEN(D2499)-3)</f>
        <v>min03-P36</v>
      </c>
      <c r="C2499" t="str">
        <f t="shared" ref="C2499:C2562" si="79">+D2499&amp;"_"&amp;E2499</f>
        <v>min03-P36-R1_CONSORCIO ACUERDO MARCO MTH – II</v>
      </c>
      <c r="D2499" s="27" t="s">
        <v>3726</v>
      </c>
      <c r="E2499" t="s">
        <v>4197</v>
      </c>
      <c r="F2499" t="s">
        <v>190</v>
      </c>
      <c r="G2499" s="58">
        <v>53874</v>
      </c>
      <c r="H2499" s="114">
        <v>1</v>
      </c>
      <c r="I2499">
        <v>1</v>
      </c>
      <c r="J2499">
        <v>5000</v>
      </c>
      <c r="K2499" t="s">
        <v>3117</v>
      </c>
      <c r="L2499" t="s">
        <v>3108</v>
      </c>
      <c r="M2499" t="s">
        <v>4267</v>
      </c>
    </row>
    <row r="2500" spans="1:14">
      <c r="A2500" t="s">
        <v>6781</v>
      </c>
      <c r="B2500" t="str">
        <f t="shared" si="78"/>
        <v>min03-P36</v>
      </c>
      <c r="C2500" t="str">
        <f t="shared" si="79"/>
        <v>min03-P36-R1_CONSORCIO ACUERDO MARCO MTH – II</v>
      </c>
      <c r="D2500" s="27" t="s">
        <v>3726</v>
      </c>
      <c r="E2500" t="s">
        <v>4197</v>
      </c>
      <c r="F2500" t="s">
        <v>190</v>
      </c>
      <c r="G2500" s="58">
        <v>47139.75</v>
      </c>
      <c r="H2500" s="114">
        <v>1</v>
      </c>
      <c r="I2500">
        <v>5001</v>
      </c>
      <c r="J2500">
        <v>999999</v>
      </c>
      <c r="K2500" t="s">
        <v>3117</v>
      </c>
      <c r="L2500" t="s">
        <v>3108</v>
      </c>
      <c r="M2500" t="s">
        <v>4267</v>
      </c>
    </row>
    <row r="2501" spans="1:14">
      <c r="A2501" t="s">
        <v>6782</v>
      </c>
      <c r="B2501" t="str">
        <f t="shared" si="78"/>
        <v>min03-P36</v>
      </c>
      <c r="C2501" t="str">
        <f t="shared" si="79"/>
        <v>min03-P36-R1_UT MARSAM INTE RAMERICANA</v>
      </c>
      <c r="D2501" s="27" t="s">
        <v>3726</v>
      </c>
      <c r="E2501" t="s">
        <v>4160</v>
      </c>
      <c r="F2501" t="s">
        <v>190</v>
      </c>
      <c r="G2501" s="58">
        <v>84851.55</v>
      </c>
      <c r="H2501" s="114">
        <v>1</v>
      </c>
      <c r="I2501">
        <v>1</v>
      </c>
      <c r="J2501">
        <v>5000</v>
      </c>
      <c r="K2501" t="s">
        <v>3117</v>
      </c>
      <c r="L2501" t="s">
        <v>3108</v>
      </c>
      <c r="M2501" t="s">
        <v>4267</v>
      </c>
    </row>
    <row r="2502" spans="1:14">
      <c r="A2502" t="s">
        <v>6783</v>
      </c>
      <c r="B2502" t="str">
        <f t="shared" si="78"/>
        <v>min03-P36</v>
      </c>
      <c r="C2502" t="str">
        <f t="shared" si="79"/>
        <v>min03-P36-R1_UT MARSAM INTE RAMERICANA</v>
      </c>
      <c r="D2502" s="27" t="s">
        <v>3726</v>
      </c>
      <c r="E2502" t="s">
        <v>4160</v>
      </c>
      <c r="F2502" t="s">
        <v>190</v>
      </c>
      <c r="G2502" s="58">
        <v>84003.034499999994</v>
      </c>
      <c r="H2502" s="114">
        <v>1</v>
      </c>
      <c r="I2502">
        <v>5001</v>
      </c>
      <c r="J2502">
        <v>999999</v>
      </c>
      <c r="K2502" t="s">
        <v>3117</v>
      </c>
      <c r="L2502" t="s">
        <v>3108</v>
      </c>
      <c r="M2502" t="s">
        <v>4267</v>
      </c>
    </row>
    <row r="2503" spans="1:14">
      <c r="A2503" t="s">
        <v>6784</v>
      </c>
      <c r="B2503" t="str">
        <f t="shared" si="78"/>
        <v>min03-P36</v>
      </c>
      <c r="C2503" t="str">
        <f t="shared" si="79"/>
        <v>min03-P36-R2_UT SUMINISTROS INTENDENCIA</v>
      </c>
      <c r="D2503" s="27" t="s">
        <v>3727</v>
      </c>
      <c r="E2503" t="s">
        <v>3097</v>
      </c>
      <c r="F2503" t="s">
        <v>190</v>
      </c>
      <c r="G2503" s="58">
        <v>76770.45</v>
      </c>
      <c r="H2503" s="114">
        <v>0</v>
      </c>
      <c r="I2503">
        <v>1</v>
      </c>
      <c r="J2503">
        <v>5000</v>
      </c>
      <c r="K2503" t="s">
        <v>3117</v>
      </c>
      <c r="L2503" t="s">
        <v>3114</v>
      </c>
      <c r="M2503" t="s">
        <v>4267</v>
      </c>
      <c r="N2503" t="s">
        <v>8685</v>
      </c>
    </row>
    <row r="2504" spans="1:14">
      <c r="A2504" t="s">
        <v>6785</v>
      </c>
      <c r="B2504" t="str">
        <f t="shared" si="78"/>
        <v>min03-P36</v>
      </c>
      <c r="C2504" t="str">
        <f t="shared" si="79"/>
        <v>min03-P36-R2_UT SUMINISTROS INTENDENCIA</v>
      </c>
      <c r="D2504" s="27" t="s">
        <v>3727</v>
      </c>
      <c r="E2504" t="s">
        <v>3097</v>
      </c>
      <c r="F2504" t="s">
        <v>190</v>
      </c>
      <c r="G2504" s="58">
        <v>74076.75</v>
      </c>
      <c r="H2504" s="114">
        <v>0</v>
      </c>
      <c r="I2504">
        <v>5001</v>
      </c>
      <c r="J2504">
        <v>999999</v>
      </c>
      <c r="K2504" t="s">
        <v>3117</v>
      </c>
      <c r="L2504" t="s">
        <v>3114</v>
      </c>
      <c r="M2504" t="s">
        <v>4267</v>
      </c>
      <c r="N2504" t="s">
        <v>8685</v>
      </c>
    </row>
    <row r="2505" spans="1:14">
      <c r="A2505" t="s">
        <v>6786</v>
      </c>
      <c r="B2505" t="str">
        <f t="shared" si="78"/>
        <v>min03-P36</v>
      </c>
      <c r="C2505" t="str">
        <f t="shared" si="79"/>
        <v>min03-P36-R3_UT SUMINISTROS INTENDENCIA</v>
      </c>
      <c r="D2505" s="27" t="s">
        <v>3728</v>
      </c>
      <c r="E2505" t="s">
        <v>3097</v>
      </c>
      <c r="F2505" t="s">
        <v>190</v>
      </c>
      <c r="G2505" s="58">
        <v>76770.45</v>
      </c>
      <c r="H2505" s="114">
        <v>0</v>
      </c>
      <c r="I2505">
        <v>1</v>
      </c>
      <c r="J2505">
        <v>5000</v>
      </c>
      <c r="K2505" t="s">
        <v>3117</v>
      </c>
      <c r="L2505" t="s">
        <v>3109</v>
      </c>
      <c r="M2505" t="s">
        <v>4267</v>
      </c>
      <c r="N2505" t="s">
        <v>8685</v>
      </c>
    </row>
    <row r="2506" spans="1:14">
      <c r="A2506" t="s">
        <v>6787</v>
      </c>
      <c r="B2506" t="str">
        <f t="shared" si="78"/>
        <v>min03-P36</v>
      </c>
      <c r="C2506" t="str">
        <f t="shared" si="79"/>
        <v>min03-P36-R3_UT SUMINISTROS INTENDENCIA</v>
      </c>
      <c r="D2506" s="27" t="s">
        <v>3728</v>
      </c>
      <c r="E2506" t="s">
        <v>3097</v>
      </c>
      <c r="F2506" t="s">
        <v>190</v>
      </c>
      <c r="G2506" s="58">
        <v>74076.75</v>
      </c>
      <c r="H2506" s="114">
        <v>0</v>
      </c>
      <c r="I2506">
        <v>5001</v>
      </c>
      <c r="J2506">
        <v>999999</v>
      </c>
      <c r="K2506" t="s">
        <v>3117</v>
      </c>
      <c r="L2506" t="s">
        <v>3109</v>
      </c>
      <c r="M2506" t="s">
        <v>4267</v>
      </c>
      <c r="N2506" t="s">
        <v>8685</v>
      </c>
    </row>
    <row r="2507" spans="1:14">
      <c r="A2507" t="s">
        <v>6788</v>
      </c>
      <c r="B2507" t="str">
        <f t="shared" si="78"/>
        <v>min03-P36</v>
      </c>
      <c r="C2507" t="str">
        <f t="shared" si="79"/>
        <v>min03-P36-R3_CONSORCIO ACUERDO MARCO MTH – II</v>
      </c>
      <c r="D2507" s="27" t="s">
        <v>3728</v>
      </c>
      <c r="E2507" t="s">
        <v>4197</v>
      </c>
      <c r="F2507" t="s">
        <v>190</v>
      </c>
      <c r="G2507" s="58">
        <v>53874</v>
      </c>
      <c r="H2507" s="114">
        <v>1</v>
      </c>
      <c r="I2507">
        <v>1</v>
      </c>
      <c r="J2507">
        <v>5000</v>
      </c>
      <c r="K2507" t="s">
        <v>3117</v>
      </c>
      <c r="L2507" t="s">
        <v>3109</v>
      </c>
      <c r="M2507" t="s">
        <v>4267</v>
      </c>
    </row>
    <row r="2508" spans="1:14">
      <c r="A2508" t="s">
        <v>6789</v>
      </c>
      <c r="B2508" t="str">
        <f t="shared" si="78"/>
        <v>min03-P36</v>
      </c>
      <c r="C2508" t="str">
        <f t="shared" si="79"/>
        <v>min03-P36-R3_CONSORCIO ACUERDO MARCO MTH – II</v>
      </c>
      <c r="D2508" s="27" t="s">
        <v>3728</v>
      </c>
      <c r="E2508" t="s">
        <v>4197</v>
      </c>
      <c r="F2508" t="s">
        <v>190</v>
      </c>
      <c r="G2508" s="58">
        <v>47139.75</v>
      </c>
      <c r="H2508" s="114">
        <v>1</v>
      </c>
      <c r="I2508">
        <v>5001</v>
      </c>
      <c r="J2508">
        <v>999999</v>
      </c>
      <c r="K2508" t="s">
        <v>3117</v>
      </c>
      <c r="L2508" t="s">
        <v>3109</v>
      </c>
      <c r="M2508" t="s">
        <v>4267</v>
      </c>
    </row>
    <row r="2509" spans="1:14">
      <c r="A2509" t="s">
        <v>6790</v>
      </c>
      <c r="B2509" t="str">
        <f t="shared" si="78"/>
        <v>min03-P36</v>
      </c>
      <c r="C2509" t="str">
        <f t="shared" si="79"/>
        <v>min03-P36-R3_UT MARSAM INTE RAMERICANA</v>
      </c>
      <c r="D2509" s="27" t="s">
        <v>3728</v>
      </c>
      <c r="E2509" t="s">
        <v>4160</v>
      </c>
      <c r="F2509" t="s">
        <v>190</v>
      </c>
      <c r="G2509" s="58">
        <v>84851.55</v>
      </c>
      <c r="H2509" s="114">
        <v>1</v>
      </c>
      <c r="I2509">
        <v>1</v>
      </c>
      <c r="J2509">
        <v>5000</v>
      </c>
      <c r="K2509" t="s">
        <v>3117</v>
      </c>
      <c r="L2509" t="s">
        <v>3109</v>
      </c>
      <c r="M2509" t="s">
        <v>4267</v>
      </c>
    </row>
    <row r="2510" spans="1:14">
      <c r="A2510" t="s">
        <v>6791</v>
      </c>
      <c r="B2510" t="str">
        <f t="shared" si="78"/>
        <v>min03-P36</v>
      </c>
      <c r="C2510" t="str">
        <f t="shared" si="79"/>
        <v>min03-P36-R3_UT MARSAM INTE RAMERICANA</v>
      </c>
      <c r="D2510" s="27" t="s">
        <v>3728</v>
      </c>
      <c r="E2510" t="s">
        <v>4160</v>
      </c>
      <c r="F2510" t="s">
        <v>190</v>
      </c>
      <c r="G2510" s="58">
        <v>84003.034499999994</v>
      </c>
      <c r="H2510" s="114">
        <v>1</v>
      </c>
      <c r="I2510">
        <v>5001</v>
      </c>
      <c r="J2510">
        <v>999999</v>
      </c>
      <c r="K2510" t="s">
        <v>3117</v>
      </c>
      <c r="L2510" t="s">
        <v>3109</v>
      </c>
      <c r="M2510" t="s">
        <v>4267</v>
      </c>
    </row>
    <row r="2511" spans="1:14">
      <c r="A2511" t="s">
        <v>6792</v>
      </c>
      <c r="B2511" t="str">
        <f t="shared" si="78"/>
        <v>min03-P36</v>
      </c>
      <c r="C2511" t="str">
        <f t="shared" si="79"/>
        <v>min03-P36-R4_UT SUMINISTROS INTENDENCIA</v>
      </c>
      <c r="D2511" s="27" t="s">
        <v>3729</v>
      </c>
      <c r="E2511" t="s">
        <v>3097</v>
      </c>
      <c r="F2511" t="s">
        <v>190</v>
      </c>
      <c r="G2511" s="58">
        <v>76770.45</v>
      </c>
      <c r="H2511" s="114">
        <v>0</v>
      </c>
      <c r="I2511">
        <v>1</v>
      </c>
      <c r="J2511">
        <v>5000</v>
      </c>
      <c r="K2511" t="s">
        <v>3117</v>
      </c>
      <c r="L2511" t="s">
        <v>3113</v>
      </c>
      <c r="M2511" t="s">
        <v>4267</v>
      </c>
      <c r="N2511" t="s">
        <v>8685</v>
      </c>
    </row>
    <row r="2512" spans="1:14">
      <c r="A2512" t="s">
        <v>6793</v>
      </c>
      <c r="B2512" t="str">
        <f t="shared" si="78"/>
        <v>min03-P36</v>
      </c>
      <c r="C2512" t="str">
        <f t="shared" si="79"/>
        <v>min03-P36-R4_UT SUMINISTROS INTENDENCIA</v>
      </c>
      <c r="D2512" s="27" t="s">
        <v>3729</v>
      </c>
      <c r="E2512" t="s">
        <v>3097</v>
      </c>
      <c r="F2512" t="s">
        <v>190</v>
      </c>
      <c r="G2512" s="58">
        <v>74076.75</v>
      </c>
      <c r="H2512" s="114">
        <v>0</v>
      </c>
      <c r="I2512">
        <v>5001</v>
      </c>
      <c r="J2512">
        <v>999999</v>
      </c>
      <c r="K2512" t="s">
        <v>3117</v>
      </c>
      <c r="L2512" t="s">
        <v>3113</v>
      </c>
      <c r="M2512" t="s">
        <v>4267</v>
      </c>
      <c r="N2512" t="s">
        <v>8685</v>
      </c>
    </row>
    <row r="2513" spans="1:13">
      <c r="A2513" t="s">
        <v>6794</v>
      </c>
      <c r="B2513" t="str">
        <f t="shared" si="78"/>
        <v>min03-P36</v>
      </c>
      <c r="C2513" t="str">
        <f t="shared" si="79"/>
        <v>min03-P36-R4_CONSORCIO ACUERDO MARCO MTH – II</v>
      </c>
      <c r="D2513" s="27" t="s">
        <v>3729</v>
      </c>
      <c r="E2513" t="s">
        <v>4197</v>
      </c>
      <c r="F2513" t="s">
        <v>190</v>
      </c>
      <c r="G2513" s="58">
        <v>53874</v>
      </c>
      <c r="H2513" s="114">
        <v>1</v>
      </c>
      <c r="I2513">
        <v>1</v>
      </c>
      <c r="J2513">
        <v>5000</v>
      </c>
      <c r="K2513" t="s">
        <v>3117</v>
      </c>
      <c r="L2513" t="s">
        <v>3113</v>
      </c>
      <c r="M2513" t="s">
        <v>4267</v>
      </c>
    </row>
    <row r="2514" spans="1:13">
      <c r="A2514" t="s">
        <v>6795</v>
      </c>
      <c r="B2514" t="str">
        <f t="shared" si="78"/>
        <v>min03-P36</v>
      </c>
      <c r="C2514" t="str">
        <f t="shared" si="79"/>
        <v>min03-P36-R4_CONSORCIO ACUERDO MARCO MTH – II</v>
      </c>
      <c r="D2514" s="27" t="s">
        <v>3729</v>
      </c>
      <c r="E2514" t="s">
        <v>4197</v>
      </c>
      <c r="F2514" t="s">
        <v>190</v>
      </c>
      <c r="G2514" s="58">
        <v>47139.75</v>
      </c>
      <c r="H2514" s="114">
        <v>1</v>
      </c>
      <c r="I2514">
        <v>5001</v>
      </c>
      <c r="J2514">
        <v>999999</v>
      </c>
      <c r="K2514" t="s">
        <v>3117</v>
      </c>
      <c r="L2514" t="s">
        <v>3113</v>
      </c>
      <c r="M2514" t="s">
        <v>4267</v>
      </c>
    </row>
    <row r="2515" spans="1:13">
      <c r="A2515" t="s">
        <v>6796</v>
      </c>
      <c r="B2515" t="str">
        <f t="shared" si="78"/>
        <v>min03-P36</v>
      </c>
      <c r="C2515" t="str">
        <f t="shared" si="79"/>
        <v>min03-P36-R4_UT MARSAM INTE RAMERICANA</v>
      </c>
      <c r="D2515" s="27" t="s">
        <v>3729</v>
      </c>
      <c r="E2515" t="s">
        <v>4160</v>
      </c>
      <c r="F2515" t="s">
        <v>190</v>
      </c>
      <c r="G2515" s="58">
        <v>93336.705000000002</v>
      </c>
      <c r="H2515" s="114">
        <v>1</v>
      </c>
      <c r="I2515">
        <v>1</v>
      </c>
      <c r="J2515">
        <v>5000</v>
      </c>
      <c r="K2515" t="s">
        <v>3117</v>
      </c>
      <c r="L2515" t="s">
        <v>3113</v>
      </c>
      <c r="M2515" t="s">
        <v>4267</v>
      </c>
    </row>
    <row r="2516" spans="1:13">
      <c r="A2516" t="s">
        <v>6797</v>
      </c>
      <c r="B2516" t="str">
        <f t="shared" si="78"/>
        <v>min03-P36</v>
      </c>
      <c r="C2516" t="str">
        <f t="shared" si="79"/>
        <v>min03-P36-R4_UT MARSAM INTE RAMERICANA</v>
      </c>
      <c r="D2516" s="27" t="s">
        <v>3729</v>
      </c>
      <c r="E2516" t="s">
        <v>4160</v>
      </c>
      <c r="F2516" t="s">
        <v>190</v>
      </c>
      <c r="G2516" s="58">
        <v>92403.337949999986</v>
      </c>
      <c r="H2516" s="114">
        <v>1</v>
      </c>
      <c r="I2516">
        <v>5001</v>
      </c>
      <c r="J2516">
        <v>999999</v>
      </c>
      <c r="K2516" t="s">
        <v>3117</v>
      </c>
      <c r="L2516" t="s">
        <v>3113</v>
      </c>
      <c r="M2516" t="s">
        <v>4267</v>
      </c>
    </row>
    <row r="2517" spans="1:13">
      <c r="A2517" t="s">
        <v>6798</v>
      </c>
      <c r="B2517" t="str">
        <f t="shared" si="78"/>
        <v>min03-P36</v>
      </c>
      <c r="C2517" t="str">
        <f t="shared" si="79"/>
        <v>min03-P36-R5_CONSORCIO ACUERDO MARCO MTH – II</v>
      </c>
      <c r="D2517" s="27" t="s">
        <v>3730</v>
      </c>
      <c r="E2517" t="s">
        <v>4197</v>
      </c>
      <c r="F2517" t="s">
        <v>190</v>
      </c>
      <c r="G2517" s="58">
        <v>53874</v>
      </c>
      <c r="H2517" s="114">
        <v>1</v>
      </c>
      <c r="I2517">
        <v>1</v>
      </c>
      <c r="J2517">
        <v>5000</v>
      </c>
      <c r="K2517" t="s">
        <v>3117</v>
      </c>
      <c r="L2517" t="s">
        <v>3110</v>
      </c>
      <c r="M2517" t="s">
        <v>4267</v>
      </c>
    </row>
    <row r="2518" spans="1:13">
      <c r="A2518" t="s">
        <v>6799</v>
      </c>
      <c r="B2518" t="str">
        <f t="shared" si="78"/>
        <v>min03-P36</v>
      </c>
      <c r="C2518" t="str">
        <f t="shared" si="79"/>
        <v>min03-P36-R5_CONSORCIO ACUERDO MARCO MTH – II</v>
      </c>
      <c r="D2518" s="27" t="s">
        <v>3730</v>
      </c>
      <c r="E2518" t="s">
        <v>4197</v>
      </c>
      <c r="F2518" t="s">
        <v>190</v>
      </c>
      <c r="G2518" s="58">
        <v>47139.75</v>
      </c>
      <c r="H2518" s="114">
        <v>1</v>
      </c>
      <c r="I2518">
        <v>5001</v>
      </c>
      <c r="J2518">
        <v>999999</v>
      </c>
      <c r="K2518" t="s">
        <v>3117</v>
      </c>
      <c r="L2518" t="s">
        <v>3110</v>
      </c>
      <c r="M2518" t="s">
        <v>4267</v>
      </c>
    </row>
    <row r="2519" spans="1:13">
      <c r="A2519" t="s">
        <v>6800</v>
      </c>
      <c r="B2519" t="str">
        <f t="shared" si="78"/>
        <v>min03-P36</v>
      </c>
      <c r="C2519" t="str">
        <f t="shared" si="79"/>
        <v>min03-P36-R5_UT MARSAM INTE RAMERICANA</v>
      </c>
      <c r="D2519" s="27" t="s">
        <v>3730</v>
      </c>
      <c r="E2519" t="s">
        <v>4160</v>
      </c>
      <c r="F2519" t="s">
        <v>190</v>
      </c>
      <c r="G2519" s="58">
        <v>84851.55</v>
      </c>
      <c r="H2519" s="114">
        <v>1</v>
      </c>
      <c r="I2519">
        <v>1</v>
      </c>
      <c r="J2519">
        <v>5000</v>
      </c>
      <c r="K2519" t="s">
        <v>3117</v>
      </c>
      <c r="L2519" t="s">
        <v>3110</v>
      </c>
      <c r="M2519" t="s">
        <v>4267</v>
      </c>
    </row>
    <row r="2520" spans="1:13">
      <c r="A2520" t="s">
        <v>6801</v>
      </c>
      <c r="B2520" t="str">
        <f t="shared" si="78"/>
        <v>min03-P36</v>
      </c>
      <c r="C2520" t="str">
        <f t="shared" si="79"/>
        <v>min03-P36-R5_UT MARSAM INTE RAMERICANA</v>
      </c>
      <c r="D2520" s="27" t="s">
        <v>3730</v>
      </c>
      <c r="E2520" t="s">
        <v>4160</v>
      </c>
      <c r="F2520" t="s">
        <v>190</v>
      </c>
      <c r="G2520" s="58">
        <v>84003.034499999994</v>
      </c>
      <c r="H2520" s="114">
        <v>1</v>
      </c>
      <c r="I2520">
        <v>5001</v>
      </c>
      <c r="J2520">
        <v>999999</v>
      </c>
      <c r="K2520" t="s">
        <v>3117</v>
      </c>
      <c r="L2520" t="s">
        <v>3110</v>
      </c>
      <c r="M2520" t="s">
        <v>4267</v>
      </c>
    </row>
    <row r="2521" spans="1:13">
      <c r="A2521" t="s">
        <v>6802</v>
      </c>
      <c r="B2521" t="str">
        <f t="shared" si="78"/>
        <v>min03-P36</v>
      </c>
      <c r="C2521" t="str">
        <f t="shared" si="79"/>
        <v>min03-P36-R6_CONSORCIO C2-2024</v>
      </c>
      <c r="D2521" s="27" t="s">
        <v>3731</v>
      </c>
      <c r="E2521" t="s">
        <v>4173</v>
      </c>
      <c r="F2521" t="s">
        <v>190</v>
      </c>
      <c r="G2521" s="58">
        <v>53200.574999999997</v>
      </c>
      <c r="H2521" s="114">
        <v>1</v>
      </c>
      <c r="I2521">
        <v>1</v>
      </c>
      <c r="J2521">
        <v>5000</v>
      </c>
      <c r="K2521" t="s">
        <v>3117</v>
      </c>
      <c r="L2521" t="s">
        <v>3111</v>
      </c>
      <c r="M2521" t="s">
        <v>4267</v>
      </c>
    </row>
    <row r="2522" spans="1:13">
      <c r="A2522" t="s">
        <v>6803</v>
      </c>
      <c r="B2522" t="str">
        <f t="shared" si="78"/>
        <v>min03-P36</v>
      </c>
      <c r="C2522" t="str">
        <f t="shared" si="79"/>
        <v>min03-P36-R6_CONSORCIO C2-2024</v>
      </c>
      <c r="D2522" s="27" t="s">
        <v>3731</v>
      </c>
      <c r="E2522" t="s">
        <v>4173</v>
      </c>
      <c r="F2522" t="s">
        <v>190</v>
      </c>
      <c r="G2522" s="58">
        <v>52527.15</v>
      </c>
      <c r="H2522" s="114">
        <v>1</v>
      </c>
      <c r="I2522">
        <v>5001</v>
      </c>
      <c r="J2522">
        <v>999999</v>
      </c>
      <c r="K2522" t="s">
        <v>3117</v>
      </c>
      <c r="L2522" t="s">
        <v>3111</v>
      </c>
      <c r="M2522" t="s">
        <v>4267</v>
      </c>
    </row>
    <row r="2523" spans="1:13">
      <c r="A2523" t="s">
        <v>6804</v>
      </c>
      <c r="B2523" t="str">
        <f t="shared" si="78"/>
        <v>min03-P36</v>
      </c>
      <c r="C2523" t="str">
        <f t="shared" si="79"/>
        <v>min03-P36-R6_IMDICOL SAS</v>
      </c>
      <c r="D2523" s="27" t="s">
        <v>3731</v>
      </c>
      <c r="E2523" t="s">
        <v>4164</v>
      </c>
      <c r="F2523" t="s">
        <v>190</v>
      </c>
      <c r="G2523" s="58">
        <v>69632.145000000004</v>
      </c>
      <c r="H2523" s="114">
        <v>1</v>
      </c>
      <c r="I2523">
        <v>1</v>
      </c>
      <c r="J2523">
        <v>5000</v>
      </c>
      <c r="K2523" t="s">
        <v>3117</v>
      </c>
      <c r="L2523" t="s">
        <v>3111</v>
      </c>
      <c r="M2523" t="s">
        <v>4267</v>
      </c>
    </row>
    <row r="2524" spans="1:13">
      <c r="A2524" t="s">
        <v>6805</v>
      </c>
      <c r="B2524" t="str">
        <f t="shared" si="78"/>
        <v>min03-P36</v>
      </c>
      <c r="C2524" t="str">
        <f t="shared" si="79"/>
        <v>min03-P36-R6_IMDICOL SAS</v>
      </c>
      <c r="D2524" s="27" t="s">
        <v>3731</v>
      </c>
      <c r="E2524" t="s">
        <v>4164</v>
      </c>
      <c r="F2524" t="s">
        <v>190</v>
      </c>
      <c r="G2524" s="58">
        <v>68587.662825000007</v>
      </c>
      <c r="H2524" s="114">
        <v>1</v>
      </c>
      <c r="I2524">
        <v>5001</v>
      </c>
      <c r="J2524">
        <v>999999</v>
      </c>
      <c r="K2524" t="s">
        <v>3117</v>
      </c>
      <c r="L2524" t="s">
        <v>3111</v>
      </c>
      <c r="M2524" t="s">
        <v>4267</v>
      </c>
    </row>
    <row r="2525" spans="1:13">
      <c r="A2525" t="s">
        <v>6806</v>
      </c>
      <c r="B2525" t="str">
        <f t="shared" si="78"/>
        <v>min03-P36</v>
      </c>
      <c r="C2525" t="str">
        <f t="shared" si="79"/>
        <v>min03-P36-R6_YUBARTA S.A.S.</v>
      </c>
      <c r="D2525" s="27" t="s">
        <v>3731</v>
      </c>
      <c r="E2525" t="s">
        <v>4162</v>
      </c>
      <c r="F2525" t="s">
        <v>190</v>
      </c>
      <c r="G2525" s="58">
        <v>114482.25</v>
      </c>
      <c r="H2525" s="114">
        <v>1</v>
      </c>
      <c r="I2525">
        <v>1</v>
      </c>
      <c r="J2525">
        <v>5000</v>
      </c>
      <c r="K2525" t="s">
        <v>3117</v>
      </c>
      <c r="L2525" t="s">
        <v>3111</v>
      </c>
      <c r="M2525" t="s">
        <v>4267</v>
      </c>
    </row>
    <row r="2526" spans="1:13">
      <c r="A2526" t="s">
        <v>6807</v>
      </c>
      <c r="B2526" t="str">
        <f t="shared" si="78"/>
        <v>min03-P36</v>
      </c>
      <c r="C2526" t="str">
        <f t="shared" si="79"/>
        <v>min03-P36-R6_YUBARTA S.A.S.</v>
      </c>
      <c r="D2526" s="27" t="s">
        <v>3731</v>
      </c>
      <c r="E2526" t="s">
        <v>4162</v>
      </c>
      <c r="F2526" t="s">
        <v>190</v>
      </c>
      <c r="G2526" s="58">
        <v>113135.4</v>
      </c>
      <c r="H2526" s="114">
        <v>1</v>
      </c>
      <c r="I2526">
        <v>5001</v>
      </c>
      <c r="J2526">
        <v>999999</v>
      </c>
      <c r="K2526" t="s">
        <v>3117</v>
      </c>
      <c r="L2526" t="s">
        <v>3111</v>
      </c>
      <c r="M2526" t="s">
        <v>4267</v>
      </c>
    </row>
    <row r="2527" spans="1:13">
      <c r="A2527" t="s">
        <v>6808</v>
      </c>
      <c r="B2527" t="str">
        <f t="shared" si="78"/>
        <v>min03-P36</v>
      </c>
      <c r="C2527" t="str">
        <f t="shared" si="79"/>
        <v>min03-P36-R6_UNIÓN TEMPORAL 24</v>
      </c>
      <c r="D2527" s="27" t="s">
        <v>3731</v>
      </c>
      <c r="E2527" t="s">
        <v>4163</v>
      </c>
      <c r="F2527" t="s">
        <v>190</v>
      </c>
      <c r="G2527" s="58">
        <v>94279.5</v>
      </c>
      <c r="H2527" s="114">
        <v>1</v>
      </c>
      <c r="I2527">
        <v>1</v>
      </c>
      <c r="J2527">
        <v>5000</v>
      </c>
      <c r="K2527" t="s">
        <v>3117</v>
      </c>
      <c r="L2527" t="s">
        <v>3111</v>
      </c>
      <c r="M2527" t="s">
        <v>4267</v>
      </c>
    </row>
    <row r="2528" spans="1:13">
      <c r="A2528" t="s">
        <v>6809</v>
      </c>
      <c r="B2528" t="str">
        <f t="shared" si="78"/>
        <v>min03-P36</v>
      </c>
      <c r="C2528" t="str">
        <f t="shared" si="79"/>
        <v>min03-P36-R6_UNIÓN TEMPORAL 24</v>
      </c>
      <c r="D2528" s="27" t="s">
        <v>3731</v>
      </c>
      <c r="E2528" t="s">
        <v>4163</v>
      </c>
      <c r="F2528" t="s">
        <v>190</v>
      </c>
      <c r="G2528" s="58">
        <v>94279.5</v>
      </c>
      <c r="H2528" s="114">
        <v>1</v>
      </c>
      <c r="I2528">
        <v>5001</v>
      </c>
      <c r="J2528">
        <v>999999</v>
      </c>
      <c r="K2528" t="s">
        <v>3117</v>
      </c>
      <c r="L2528" t="s">
        <v>3111</v>
      </c>
      <c r="M2528" t="s">
        <v>4267</v>
      </c>
    </row>
    <row r="2529" spans="1:14">
      <c r="A2529" t="s">
        <v>6810</v>
      </c>
      <c r="B2529" t="str">
        <f t="shared" si="78"/>
        <v>min03-P36</v>
      </c>
      <c r="C2529" t="str">
        <f t="shared" si="79"/>
        <v>min03-P36-R6_UT SUMINISTROS INTENDENCIA</v>
      </c>
      <c r="D2529" s="27" t="s">
        <v>3731</v>
      </c>
      <c r="E2529" t="s">
        <v>3097</v>
      </c>
      <c r="F2529" t="s">
        <v>190</v>
      </c>
      <c r="G2529" s="58">
        <v>76770.45</v>
      </c>
      <c r="H2529" s="114">
        <v>0</v>
      </c>
      <c r="I2529">
        <v>1</v>
      </c>
      <c r="J2529">
        <v>5000</v>
      </c>
      <c r="K2529" t="s">
        <v>3117</v>
      </c>
      <c r="L2529" t="s">
        <v>3111</v>
      </c>
      <c r="M2529" t="s">
        <v>4267</v>
      </c>
      <c r="N2529" t="s">
        <v>8685</v>
      </c>
    </row>
    <row r="2530" spans="1:14">
      <c r="A2530" t="s">
        <v>6811</v>
      </c>
      <c r="B2530" t="str">
        <f t="shared" si="78"/>
        <v>min03-P36</v>
      </c>
      <c r="C2530" t="str">
        <f t="shared" si="79"/>
        <v>min03-P36-R6_UT SUMINISTROS INTENDENCIA</v>
      </c>
      <c r="D2530" s="27" t="s">
        <v>3731</v>
      </c>
      <c r="E2530" t="s">
        <v>3097</v>
      </c>
      <c r="F2530" t="s">
        <v>190</v>
      </c>
      <c r="G2530" s="58">
        <v>74076.75</v>
      </c>
      <c r="H2530" s="114">
        <v>0</v>
      </c>
      <c r="I2530">
        <v>5001</v>
      </c>
      <c r="J2530">
        <v>999999</v>
      </c>
      <c r="K2530" t="s">
        <v>3117</v>
      </c>
      <c r="L2530" t="s">
        <v>3111</v>
      </c>
      <c r="M2530" t="s">
        <v>4267</v>
      </c>
      <c r="N2530" t="s">
        <v>8685</v>
      </c>
    </row>
    <row r="2531" spans="1:14">
      <c r="A2531" t="s">
        <v>6812</v>
      </c>
      <c r="B2531" t="str">
        <f t="shared" si="78"/>
        <v>min03-P36</v>
      </c>
      <c r="C2531" t="str">
        <f t="shared" si="79"/>
        <v>min03-P36-R6_CONSORCIO ACUERDO MARCO MTH – II</v>
      </c>
      <c r="D2531" s="27" t="s">
        <v>3731</v>
      </c>
      <c r="E2531" t="s">
        <v>4197</v>
      </c>
      <c r="F2531" t="s">
        <v>190</v>
      </c>
      <c r="G2531" s="58">
        <v>53874</v>
      </c>
      <c r="H2531" s="114">
        <v>1</v>
      </c>
      <c r="I2531">
        <v>1</v>
      </c>
      <c r="J2531">
        <v>5000</v>
      </c>
      <c r="K2531" t="s">
        <v>3117</v>
      </c>
      <c r="L2531" t="s">
        <v>3111</v>
      </c>
      <c r="M2531" t="s">
        <v>4267</v>
      </c>
    </row>
    <row r="2532" spans="1:14">
      <c r="A2532" t="s">
        <v>6813</v>
      </c>
      <c r="B2532" t="str">
        <f t="shared" si="78"/>
        <v>min03-P36</v>
      </c>
      <c r="C2532" t="str">
        <f t="shared" si="79"/>
        <v>min03-P36-R6_CONSORCIO ACUERDO MARCO MTH – II</v>
      </c>
      <c r="D2532" s="27" t="s">
        <v>3731</v>
      </c>
      <c r="E2532" t="s">
        <v>4197</v>
      </c>
      <c r="F2532" t="s">
        <v>190</v>
      </c>
      <c r="G2532" s="58">
        <v>47139.75</v>
      </c>
      <c r="H2532" s="114">
        <v>1</v>
      </c>
      <c r="I2532">
        <v>5001</v>
      </c>
      <c r="J2532">
        <v>999999</v>
      </c>
      <c r="K2532" t="s">
        <v>3117</v>
      </c>
      <c r="L2532" t="s">
        <v>3111</v>
      </c>
      <c r="M2532" t="s">
        <v>4267</v>
      </c>
    </row>
    <row r="2533" spans="1:14">
      <c r="A2533" t="s">
        <v>6814</v>
      </c>
      <c r="B2533" t="str">
        <f t="shared" si="78"/>
        <v>min03-P36</v>
      </c>
      <c r="C2533" t="str">
        <f t="shared" si="79"/>
        <v>min03-P36-R6_UT MARSAM INTE RAMERICANA</v>
      </c>
      <c r="D2533" s="27" t="s">
        <v>3731</v>
      </c>
      <c r="E2533" t="s">
        <v>4160</v>
      </c>
      <c r="F2533" t="s">
        <v>190</v>
      </c>
      <c r="G2533" s="58">
        <v>84851.55</v>
      </c>
      <c r="H2533" s="114">
        <v>1</v>
      </c>
      <c r="I2533">
        <v>1</v>
      </c>
      <c r="J2533">
        <v>5000</v>
      </c>
      <c r="K2533" t="s">
        <v>3117</v>
      </c>
      <c r="L2533" t="s">
        <v>3111</v>
      </c>
      <c r="M2533" t="s">
        <v>4267</v>
      </c>
    </row>
    <row r="2534" spans="1:14">
      <c r="A2534" t="s">
        <v>6815</v>
      </c>
      <c r="B2534" t="str">
        <f t="shared" si="78"/>
        <v>min03-P36</v>
      </c>
      <c r="C2534" t="str">
        <f t="shared" si="79"/>
        <v>min03-P36-R6_UT MARSAM INTE RAMERICANA</v>
      </c>
      <c r="D2534" s="27" t="s">
        <v>3731</v>
      </c>
      <c r="E2534" t="s">
        <v>4160</v>
      </c>
      <c r="F2534" t="s">
        <v>190</v>
      </c>
      <c r="G2534" s="58">
        <v>84003.034499999994</v>
      </c>
      <c r="H2534" s="114">
        <v>1</v>
      </c>
      <c r="I2534">
        <v>5001</v>
      </c>
      <c r="J2534">
        <v>999999</v>
      </c>
      <c r="K2534" t="s">
        <v>3117</v>
      </c>
      <c r="L2534" t="s">
        <v>3111</v>
      </c>
      <c r="M2534" t="s">
        <v>4267</v>
      </c>
    </row>
    <row r="2535" spans="1:14">
      <c r="A2535" t="s">
        <v>6816</v>
      </c>
      <c r="B2535" t="str">
        <f t="shared" si="78"/>
        <v>min03-P36</v>
      </c>
      <c r="C2535" t="str">
        <f t="shared" si="79"/>
        <v>min03-P36-R7_DISMOTOS PM EU</v>
      </c>
      <c r="D2535" s="27" t="s">
        <v>3732</v>
      </c>
      <c r="E2535" t="s">
        <v>4175</v>
      </c>
      <c r="F2535" t="s">
        <v>190</v>
      </c>
      <c r="G2535" s="58">
        <v>78117.3</v>
      </c>
      <c r="H2535" s="114">
        <v>1</v>
      </c>
      <c r="I2535">
        <v>1</v>
      </c>
      <c r="J2535">
        <v>5000</v>
      </c>
      <c r="K2535" t="s">
        <v>3117</v>
      </c>
      <c r="L2535" t="s">
        <v>3112</v>
      </c>
      <c r="M2535" t="s">
        <v>4267</v>
      </c>
    </row>
    <row r="2536" spans="1:14">
      <c r="A2536" t="s">
        <v>6817</v>
      </c>
      <c r="B2536" t="str">
        <f t="shared" si="78"/>
        <v>min03-P36</v>
      </c>
      <c r="C2536" t="str">
        <f t="shared" si="79"/>
        <v>min03-P36-R7_DISMOTOS PM EU</v>
      </c>
      <c r="D2536" s="27" t="s">
        <v>3732</v>
      </c>
      <c r="E2536" t="s">
        <v>4175</v>
      </c>
      <c r="F2536" t="s">
        <v>190</v>
      </c>
      <c r="G2536" s="58">
        <v>74076.75</v>
      </c>
      <c r="H2536" s="114">
        <v>1</v>
      </c>
      <c r="I2536">
        <v>5001</v>
      </c>
      <c r="J2536">
        <v>999999</v>
      </c>
      <c r="K2536" t="s">
        <v>3117</v>
      </c>
      <c r="L2536" t="s">
        <v>3112</v>
      </c>
      <c r="M2536" t="s">
        <v>4267</v>
      </c>
    </row>
    <row r="2537" spans="1:14">
      <c r="A2537" t="s">
        <v>6818</v>
      </c>
      <c r="B2537" t="str">
        <f t="shared" si="78"/>
        <v>min03-P36</v>
      </c>
      <c r="C2537" t="str">
        <f t="shared" si="79"/>
        <v>min03-P36-R7_DISTRIBUCIÓN Y SERVICIO SAS</v>
      </c>
      <c r="D2537" s="27" t="s">
        <v>3732</v>
      </c>
      <c r="E2537" t="s">
        <v>3089</v>
      </c>
      <c r="F2537" t="s">
        <v>190</v>
      </c>
      <c r="G2537" s="58">
        <v>48486.6</v>
      </c>
      <c r="H2537" s="114">
        <v>1</v>
      </c>
      <c r="I2537">
        <v>1</v>
      </c>
      <c r="J2537">
        <v>5000</v>
      </c>
      <c r="K2537" t="s">
        <v>3117</v>
      </c>
      <c r="L2537" t="s">
        <v>3112</v>
      </c>
      <c r="M2537" t="s">
        <v>4267</v>
      </c>
    </row>
    <row r="2538" spans="1:14">
      <c r="A2538" t="s">
        <v>6819</v>
      </c>
      <c r="B2538" t="str">
        <f t="shared" si="78"/>
        <v>min03-P36</v>
      </c>
      <c r="C2538" t="str">
        <f t="shared" si="79"/>
        <v>min03-P36-R7_DISTRIBUCIÓN Y SERVICIO SAS</v>
      </c>
      <c r="D2538" s="27" t="s">
        <v>3732</v>
      </c>
      <c r="E2538" t="s">
        <v>3089</v>
      </c>
      <c r="F2538" t="s">
        <v>190</v>
      </c>
      <c r="G2538" s="58">
        <v>45792.9</v>
      </c>
      <c r="H2538" s="114">
        <v>1</v>
      </c>
      <c r="I2538">
        <v>5001</v>
      </c>
      <c r="J2538">
        <v>999999</v>
      </c>
      <c r="K2538" t="s">
        <v>3117</v>
      </c>
      <c r="L2538" t="s">
        <v>3112</v>
      </c>
      <c r="M2538" t="s">
        <v>4267</v>
      </c>
    </row>
    <row r="2539" spans="1:14">
      <c r="A2539" t="s">
        <v>6820</v>
      </c>
      <c r="B2539" t="str">
        <f t="shared" si="78"/>
        <v>min03-P36</v>
      </c>
      <c r="C2539" t="str">
        <f t="shared" si="79"/>
        <v>min03-P36-R7_LEONEL RODRIGUEZ RAMOS</v>
      </c>
      <c r="D2539" s="27" t="s">
        <v>3732</v>
      </c>
      <c r="E2539" t="s">
        <v>1851</v>
      </c>
      <c r="F2539" t="s">
        <v>190</v>
      </c>
      <c r="G2539" s="58">
        <v>336712.5</v>
      </c>
      <c r="H2539" s="114">
        <v>1</v>
      </c>
      <c r="I2539">
        <v>1</v>
      </c>
      <c r="J2539">
        <v>5000</v>
      </c>
      <c r="K2539" t="s">
        <v>3117</v>
      </c>
      <c r="L2539" t="s">
        <v>3112</v>
      </c>
      <c r="M2539" t="s">
        <v>4267</v>
      </c>
    </row>
    <row r="2540" spans="1:14">
      <c r="A2540" t="s">
        <v>6821</v>
      </c>
      <c r="B2540" t="str">
        <f t="shared" si="78"/>
        <v>min03-P36</v>
      </c>
      <c r="C2540" t="str">
        <f t="shared" si="79"/>
        <v>min03-P36-R7_LEONEL RODRIGUEZ RAMOS</v>
      </c>
      <c r="D2540" s="27" t="s">
        <v>3732</v>
      </c>
      <c r="E2540" t="s">
        <v>1851</v>
      </c>
      <c r="F2540" t="s">
        <v>190</v>
      </c>
      <c r="G2540" s="58">
        <v>323244</v>
      </c>
      <c r="H2540" s="114">
        <v>1</v>
      </c>
      <c r="I2540">
        <v>5001</v>
      </c>
      <c r="J2540">
        <v>999999</v>
      </c>
      <c r="K2540" t="s">
        <v>3117</v>
      </c>
      <c r="L2540" t="s">
        <v>3112</v>
      </c>
      <c r="M2540" t="s">
        <v>4267</v>
      </c>
    </row>
    <row r="2541" spans="1:14">
      <c r="A2541" t="s">
        <v>6822</v>
      </c>
      <c r="B2541" t="str">
        <f t="shared" si="78"/>
        <v>min03-P36</v>
      </c>
      <c r="C2541" t="str">
        <f t="shared" si="79"/>
        <v>min03-P36-R7_UNION TEMPORAL COINPA</v>
      </c>
      <c r="D2541" s="27" t="s">
        <v>3732</v>
      </c>
      <c r="E2541" t="s">
        <v>3090</v>
      </c>
      <c r="F2541" t="s">
        <v>190</v>
      </c>
      <c r="G2541" s="58">
        <v>81868.277249999999</v>
      </c>
      <c r="H2541" s="114">
        <v>1</v>
      </c>
      <c r="I2541">
        <v>1</v>
      </c>
      <c r="J2541">
        <v>5000</v>
      </c>
      <c r="K2541" t="s">
        <v>3117</v>
      </c>
      <c r="L2541" t="s">
        <v>3112</v>
      </c>
      <c r="M2541" t="s">
        <v>4267</v>
      </c>
    </row>
    <row r="2542" spans="1:14">
      <c r="A2542" t="s">
        <v>6823</v>
      </c>
      <c r="B2542" t="str">
        <f t="shared" si="78"/>
        <v>min03-P36</v>
      </c>
      <c r="C2542" t="str">
        <f t="shared" si="79"/>
        <v>min03-P36-R7_UNION TEMPORAL COINPA</v>
      </c>
      <c r="D2542" s="27" t="s">
        <v>3732</v>
      </c>
      <c r="E2542" t="s">
        <v>3090</v>
      </c>
      <c r="F2542" t="s">
        <v>190</v>
      </c>
      <c r="G2542" s="58">
        <v>79636.546800000011</v>
      </c>
      <c r="H2542" s="114">
        <v>1</v>
      </c>
      <c r="I2542">
        <v>5001</v>
      </c>
      <c r="J2542">
        <v>999999</v>
      </c>
      <c r="K2542" t="s">
        <v>3117</v>
      </c>
      <c r="L2542" t="s">
        <v>3112</v>
      </c>
      <c r="M2542" t="s">
        <v>4267</v>
      </c>
    </row>
    <row r="2543" spans="1:14">
      <c r="A2543" t="s">
        <v>6824</v>
      </c>
      <c r="B2543" t="str">
        <f t="shared" si="78"/>
        <v>min03-P36</v>
      </c>
      <c r="C2543" t="str">
        <f t="shared" si="79"/>
        <v>min03-P36-R7_UNIÓN TEMPORAL OP-INTENDENCIA</v>
      </c>
      <c r="D2543" s="27" t="s">
        <v>3732</v>
      </c>
      <c r="E2543" t="s">
        <v>4172</v>
      </c>
      <c r="F2543" t="s">
        <v>190</v>
      </c>
      <c r="G2543" s="58">
        <v>161622</v>
      </c>
      <c r="H2543" s="114">
        <v>1</v>
      </c>
      <c r="I2543">
        <v>1</v>
      </c>
      <c r="J2543">
        <v>5000</v>
      </c>
      <c r="K2543" t="s">
        <v>3117</v>
      </c>
      <c r="L2543" t="s">
        <v>3112</v>
      </c>
      <c r="M2543" t="s">
        <v>4267</v>
      </c>
    </row>
    <row r="2544" spans="1:14">
      <c r="A2544" t="s">
        <v>6825</v>
      </c>
      <c r="B2544" t="str">
        <f t="shared" si="78"/>
        <v>min03-P36</v>
      </c>
      <c r="C2544" t="str">
        <f t="shared" si="79"/>
        <v>min03-P36-R7_UNIÓN TEMPORAL OP-INTENDENCIA</v>
      </c>
      <c r="D2544" s="27" t="s">
        <v>3732</v>
      </c>
      <c r="E2544" t="s">
        <v>4172</v>
      </c>
      <c r="F2544" t="s">
        <v>190</v>
      </c>
      <c r="G2544" s="58">
        <v>148153.5</v>
      </c>
      <c r="H2544" s="114">
        <v>1</v>
      </c>
      <c r="I2544">
        <v>5001</v>
      </c>
      <c r="J2544">
        <v>999999</v>
      </c>
      <c r="K2544" t="s">
        <v>3117</v>
      </c>
      <c r="L2544" t="s">
        <v>3112</v>
      </c>
      <c r="M2544" t="s">
        <v>4267</v>
      </c>
    </row>
    <row r="2545" spans="1:13">
      <c r="A2545" t="s">
        <v>6826</v>
      </c>
      <c r="B2545" t="str">
        <f t="shared" si="78"/>
        <v>min03-P36</v>
      </c>
      <c r="C2545" t="str">
        <f t="shared" si="79"/>
        <v>min03-P36-R7_CONSORCIO INTENDENCIA WARDERHA</v>
      </c>
      <c r="D2545" s="27" t="s">
        <v>3732</v>
      </c>
      <c r="E2545" t="s">
        <v>4187</v>
      </c>
      <c r="F2545" t="s">
        <v>190</v>
      </c>
      <c r="G2545" s="58">
        <v>391933.35</v>
      </c>
      <c r="H2545" s="114">
        <v>1</v>
      </c>
      <c r="I2545">
        <v>1</v>
      </c>
      <c r="J2545">
        <v>5000</v>
      </c>
      <c r="K2545" t="s">
        <v>3117</v>
      </c>
      <c r="L2545" t="s">
        <v>3112</v>
      </c>
      <c r="M2545" t="s">
        <v>4267</v>
      </c>
    </row>
    <row r="2546" spans="1:13">
      <c r="A2546" t="s">
        <v>6827</v>
      </c>
      <c r="B2546" t="str">
        <f t="shared" si="78"/>
        <v>min03-P36</v>
      </c>
      <c r="C2546" t="str">
        <f t="shared" si="79"/>
        <v>min03-P36-R7_CONSORCIO INTENDENCIA WARDERHA</v>
      </c>
      <c r="D2546" s="27" t="s">
        <v>3732</v>
      </c>
      <c r="E2546" t="s">
        <v>4187</v>
      </c>
      <c r="F2546" t="s">
        <v>190</v>
      </c>
      <c r="G2546" s="58">
        <v>389239.65</v>
      </c>
      <c r="H2546" s="114">
        <v>1</v>
      </c>
      <c r="I2546">
        <v>5001</v>
      </c>
      <c r="J2546">
        <v>999999</v>
      </c>
      <c r="K2546" t="s">
        <v>3117</v>
      </c>
      <c r="L2546" t="s">
        <v>3112</v>
      </c>
      <c r="M2546" t="s">
        <v>4267</v>
      </c>
    </row>
    <row r="2547" spans="1:13">
      <c r="A2547" t="s">
        <v>6828</v>
      </c>
      <c r="B2547" t="str">
        <f t="shared" si="78"/>
        <v>min03-P36</v>
      </c>
      <c r="C2547" t="str">
        <f t="shared" si="79"/>
        <v>min03-P36-R7_INDUCON SAS</v>
      </c>
      <c r="D2547" s="27" t="s">
        <v>3732</v>
      </c>
      <c r="E2547" t="s">
        <v>4188</v>
      </c>
      <c r="F2547" t="s">
        <v>190</v>
      </c>
      <c r="G2547" s="58">
        <v>84645.481950000001</v>
      </c>
      <c r="H2547" s="114">
        <v>1</v>
      </c>
      <c r="I2547">
        <v>1</v>
      </c>
      <c r="J2547">
        <v>5000</v>
      </c>
      <c r="K2547" t="s">
        <v>3117</v>
      </c>
      <c r="L2547" t="s">
        <v>3112</v>
      </c>
      <c r="M2547" t="s">
        <v>4267</v>
      </c>
    </row>
    <row r="2548" spans="1:13">
      <c r="A2548" t="s">
        <v>6829</v>
      </c>
      <c r="B2548" t="str">
        <f t="shared" si="78"/>
        <v>min03-P36</v>
      </c>
      <c r="C2548" t="str">
        <f t="shared" si="79"/>
        <v>min03-P36-R7_INDUCON SAS</v>
      </c>
      <c r="D2548" s="27" t="s">
        <v>3732</v>
      </c>
      <c r="E2548" t="s">
        <v>4188</v>
      </c>
      <c r="F2548" t="s">
        <v>190</v>
      </c>
      <c r="G2548" s="58">
        <v>83235.33</v>
      </c>
      <c r="H2548" s="114">
        <v>1</v>
      </c>
      <c r="I2548">
        <v>5001</v>
      </c>
      <c r="J2548">
        <v>999999</v>
      </c>
      <c r="K2548" t="s">
        <v>3117</v>
      </c>
      <c r="L2548" t="s">
        <v>3112</v>
      </c>
      <c r="M2548" t="s">
        <v>4267</v>
      </c>
    </row>
    <row r="2549" spans="1:13">
      <c r="A2549" t="s">
        <v>6830</v>
      </c>
      <c r="B2549" t="str">
        <f t="shared" si="78"/>
        <v>min03-P36</v>
      </c>
      <c r="C2549" t="str">
        <f t="shared" si="79"/>
        <v>min03-P36-R7_BOSTONIA SAS</v>
      </c>
      <c r="D2549" s="27" t="s">
        <v>3732</v>
      </c>
      <c r="E2549" t="s">
        <v>3093</v>
      </c>
      <c r="F2549" t="s">
        <v>190</v>
      </c>
      <c r="G2549" s="58">
        <v>80811</v>
      </c>
      <c r="H2549" s="114">
        <v>1</v>
      </c>
      <c r="I2549">
        <v>1</v>
      </c>
      <c r="J2549">
        <v>5000</v>
      </c>
      <c r="K2549" t="s">
        <v>3117</v>
      </c>
      <c r="L2549" t="s">
        <v>3112</v>
      </c>
      <c r="M2549" t="s">
        <v>4267</v>
      </c>
    </row>
    <row r="2550" spans="1:13">
      <c r="A2550" t="s">
        <v>6831</v>
      </c>
      <c r="B2550" t="str">
        <f t="shared" si="78"/>
        <v>min03-P36</v>
      </c>
      <c r="C2550" t="str">
        <f t="shared" si="79"/>
        <v>min03-P36-R7_BOSTONIA SAS</v>
      </c>
      <c r="D2550" s="27" t="s">
        <v>3732</v>
      </c>
      <c r="E2550" t="s">
        <v>3093</v>
      </c>
      <c r="F2550" t="s">
        <v>190</v>
      </c>
      <c r="G2550" s="58">
        <v>78386.67</v>
      </c>
      <c r="H2550" s="114">
        <v>1</v>
      </c>
      <c r="I2550">
        <v>5001</v>
      </c>
      <c r="J2550">
        <v>999999</v>
      </c>
      <c r="K2550" t="s">
        <v>3117</v>
      </c>
      <c r="L2550" t="s">
        <v>3112</v>
      </c>
      <c r="M2550" t="s">
        <v>4267</v>
      </c>
    </row>
    <row r="2551" spans="1:13">
      <c r="A2551" t="s">
        <v>6832</v>
      </c>
      <c r="B2551" t="str">
        <f t="shared" si="78"/>
        <v>min03-P36</v>
      </c>
      <c r="C2551" t="str">
        <f t="shared" si="79"/>
        <v>min03-P36-R7_UNIÓN TEMPORAL TACTICAL DEFENSE</v>
      </c>
      <c r="D2551" s="27" t="s">
        <v>3732</v>
      </c>
      <c r="E2551" t="s">
        <v>4171</v>
      </c>
      <c r="F2551" t="s">
        <v>190</v>
      </c>
      <c r="G2551" s="58">
        <v>112125.2625</v>
      </c>
      <c r="H2551" s="114">
        <v>1</v>
      </c>
      <c r="I2551">
        <v>1</v>
      </c>
      <c r="J2551">
        <v>5000</v>
      </c>
      <c r="K2551" t="s">
        <v>3117</v>
      </c>
      <c r="L2551" t="s">
        <v>3112</v>
      </c>
      <c r="M2551" t="s">
        <v>4267</v>
      </c>
    </row>
    <row r="2552" spans="1:13">
      <c r="A2552" t="s">
        <v>6833</v>
      </c>
      <c r="B2552" t="str">
        <f t="shared" si="78"/>
        <v>min03-P36</v>
      </c>
      <c r="C2552" t="str">
        <f t="shared" si="79"/>
        <v>min03-P36-R7_UNIÓN TEMPORAL TACTICAL DEFENSE</v>
      </c>
      <c r="D2552" s="27" t="s">
        <v>3732</v>
      </c>
      <c r="E2552" t="s">
        <v>4171</v>
      </c>
      <c r="F2552" t="s">
        <v>190</v>
      </c>
      <c r="G2552" s="58">
        <v>109094.85</v>
      </c>
      <c r="H2552" s="114">
        <v>1</v>
      </c>
      <c r="I2552">
        <v>5001</v>
      </c>
      <c r="J2552">
        <v>999999</v>
      </c>
      <c r="K2552" t="s">
        <v>3117</v>
      </c>
      <c r="L2552" t="s">
        <v>3112</v>
      </c>
      <c r="M2552" t="s">
        <v>4267</v>
      </c>
    </row>
    <row r="2553" spans="1:13">
      <c r="A2553" t="s">
        <v>6834</v>
      </c>
      <c r="B2553" t="str">
        <f t="shared" si="78"/>
        <v>min03-P36</v>
      </c>
      <c r="C2553" t="str">
        <f t="shared" si="79"/>
        <v>min03-P36-R7_UT SOLUCIONES ANC</v>
      </c>
      <c r="D2553" s="27" t="s">
        <v>3732</v>
      </c>
      <c r="E2553" t="s">
        <v>3091</v>
      </c>
      <c r="F2553" t="s">
        <v>190</v>
      </c>
      <c r="G2553" s="58">
        <v>47139.75</v>
      </c>
      <c r="H2553" s="114">
        <v>1</v>
      </c>
      <c r="I2553">
        <v>1</v>
      </c>
      <c r="J2553">
        <v>5000</v>
      </c>
      <c r="K2553" t="s">
        <v>3117</v>
      </c>
      <c r="L2553" t="s">
        <v>3112</v>
      </c>
      <c r="M2553" t="s">
        <v>4267</v>
      </c>
    </row>
    <row r="2554" spans="1:13">
      <c r="A2554" t="s">
        <v>6835</v>
      </c>
      <c r="B2554" t="str">
        <f t="shared" si="78"/>
        <v>min03-P36</v>
      </c>
      <c r="C2554" t="str">
        <f t="shared" si="79"/>
        <v>min03-P36-R7_UT SOLUCIONES ANC</v>
      </c>
      <c r="D2554" s="27" t="s">
        <v>3732</v>
      </c>
      <c r="E2554" t="s">
        <v>3091</v>
      </c>
      <c r="F2554" t="s">
        <v>190</v>
      </c>
      <c r="G2554" s="58">
        <v>45792.9</v>
      </c>
      <c r="H2554" s="114">
        <v>1</v>
      </c>
      <c r="I2554">
        <v>5001</v>
      </c>
      <c r="J2554">
        <v>999999</v>
      </c>
      <c r="K2554" t="s">
        <v>3117</v>
      </c>
      <c r="L2554" t="s">
        <v>3112</v>
      </c>
      <c r="M2554" t="s">
        <v>4267</v>
      </c>
    </row>
    <row r="2555" spans="1:13">
      <c r="A2555" t="s">
        <v>6836</v>
      </c>
      <c r="B2555" t="str">
        <f t="shared" si="78"/>
        <v>min03-P36</v>
      </c>
      <c r="C2555" t="str">
        <f t="shared" si="79"/>
        <v>min03-P36-R7_UT ALTEX+</v>
      </c>
      <c r="D2555" s="27" t="s">
        <v>3732</v>
      </c>
      <c r="E2555" t="s">
        <v>3094</v>
      </c>
      <c r="F2555" t="s">
        <v>190</v>
      </c>
      <c r="G2555" s="58">
        <v>101013.75</v>
      </c>
      <c r="H2555" s="114">
        <v>1</v>
      </c>
      <c r="I2555">
        <v>1</v>
      </c>
      <c r="J2555">
        <v>5000</v>
      </c>
      <c r="K2555" t="s">
        <v>3117</v>
      </c>
      <c r="L2555" t="s">
        <v>3112</v>
      </c>
      <c r="M2555" t="s">
        <v>4267</v>
      </c>
    </row>
    <row r="2556" spans="1:13">
      <c r="A2556" t="s">
        <v>6837</v>
      </c>
      <c r="B2556" t="str">
        <f t="shared" si="78"/>
        <v>min03-P36</v>
      </c>
      <c r="C2556" t="str">
        <f t="shared" si="79"/>
        <v>min03-P36-R7_UT ALTEX+</v>
      </c>
      <c r="D2556" s="27" t="s">
        <v>3732</v>
      </c>
      <c r="E2556" t="s">
        <v>3094</v>
      </c>
      <c r="F2556" t="s">
        <v>190</v>
      </c>
      <c r="G2556" s="58">
        <v>98320.05</v>
      </c>
      <c r="H2556" s="114">
        <v>1</v>
      </c>
      <c r="I2556">
        <v>5001</v>
      </c>
      <c r="J2556">
        <v>999999</v>
      </c>
      <c r="K2556" t="s">
        <v>3117</v>
      </c>
      <c r="L2556" t="s">
        <v>3112</v>
      </c>
      <c r="M2556" t="s">
        <v>4267</v>
      </c>
    </row>
    <row r="2557" spans="1:13">
      <c r="A2557" t="s">
        <v>6838</v>
      </c>
      <c r="B2557" t="str">
        <f t="shared" si="78"/>
        <v>min03-P36</v>
      </c>
      <c r="C2557" t="str">
        <f t="shared" si="79"/>
        <v>min03-P36-R7_MANUFACTURAS CAPITEX SAS</v>
      </c>
      <c r="D2557" s="27" t="s">
        <v>3732</v>
      </c>
      <c r="E2557" t="s">
        <v>4176</v>
      </c>
      <c r="F2557" t="s">
        <v>190</v>
      </c>
      <c r="G2557" s="58">
        <v>45119.474999999999</v>
      </c>
      <c r="H2557" s="114">
        <v>1</v>
      </c>
      <c r="I2557">
        <v>1</v>
      </c>
      <c r="J2557">
        <v>5000</v>
      </c>
      <c r="K2557" t="s">
        <v>3117</v>
      </c>
      <c r="L2557" t="s">
        <v>3112</v>
      </c>
      <c r="M2557" t="s">
        <v>4267</v>
      </c>
    </row>
    <row r="2558" spans="1:13">
      <c r="A2558" t="s">
        <v>6839</v>
      </c>
      <c r="B2558" t="str">
        <f t="shared" si="78"/>
        <v>min03-P36</v>
      </c>
      <c r="C2558" t="str">
        <f t="shared" si="79"/>
        <v>min03-P36-R7_MANUFACTURAS CAPITEX SAS</v>
      </c>
      <c r="D2558" s="27" t="s">
        <v>3732</v>
      </c>
      <c r="E2558" t="s">
        <v>4176</v>
      </c>
      <c r="F2558" t="s">
        <v>190</v>
      </c>
      <c r="G2558" s="58">
        <v>43772.625</v>
      </c>
      <c r="H2558" s="114">
        <v>1</v>
      </c>
      <c r="I2558">
        <v>5001</v>
      </c>
      <c r="J2558">
        <v>999999</v>
      </c>
      <c r="K2558" t="s">
        <v>3117</v>
      </c>
      <c r="L2558" t="s">
        <v>3112</v>
      </c>
      <c r="M2558" t="s">
        <v>4267</v>
      </c>
    </row>
    <row r="2559" spans="1:13">
      <c r="A2559" t="s">
        <v>6840</v>
      </c>
      <c r="B2559" t="str">
        <f t="shared" si="78"/>
        <v>min03-P36</v>
      </c>
      <c r="C2559" t="str">
        <f t="shared" si="79"/>
        <v>min03-P36-R7_INDUSTRIAS SALGARI S.A.S</v>
      </c>
      <c r="D2559" s="27" t="s">
        <v>3732</v>
      </c>
      <c r="E2559" t="s">
        <v>3098</v>
      </c>
      <c r="F2559" t="s">
        <v>190</v>
      </c>
      <c r="G2559" s="58">
        <v>85794.345000000001</v>
      </c>
      <c r="H2559" s="114">
        <v>1</v>
      </c>
      <c r="I2559">
        <v>1</v>
      </c>
      <c r="J2559">
        <v>5000</v>
      </c>
      <c r="K2559" t="s">
        <v>3117</v>
      </c>
      <c r="L2559" t="s">
        <v>3112</v>
      </c>
      <c r="M2559" t="s">
        <v>4267</v>
      </c>
    </row>
    <row r="2560" spans="1:13">
      <c r="A2560" t="s">
        <v>6841</v>
      </c>
      <c r="B2560" t="str">
        <f t="shared" si="78"/>
        <v>min03-P36</v>
      </c>
      <c r="C2560" t="str">
        <f t="shared" si="79"/>
        <v>min03-P36-R7_INDUSTRIAS SALGARI S.A.S</v>
      </c>
      <c r="D2560" s="27" t="s">
        <v>3732</v>
      </c>
      <c r="E2560" t="s">
        <v>3098</v>
      </c>
      <c r="F2560" t="s">
        <v>190</v>
      </c>
      <c r="G2560" s="58">
        <v>82427.22</v>
      </c>
      <c r="H2560" s="114">
        <v>1</v>
      </c>
      <c r="I2560">
        <v>5001</v>
      </c>
      <c r="J2560">
        <v>999999</v>
      </c>
      <c r="K2560" t="s">
        <v>3117</v>
      </c>
      <c r="L2560" t="s">
        <v>3112</v>
      </c>
      <c r="M2560" t="s">
        <v>4267</v>
      </c>
    </row>
    <row r="2561" spans="1:14">
      <c r="A2561" t="s">
        <v>6842</v>
      </c>
      <c r="B2561" t="str">
        <f t="shared" si="78"/>
        <v>min03-P36</v>
      </c>
      <c r="C2561" t="str">
        <f t="shared" si="79"/>
        <v>min03-P36-R7_INVERSIONES SARHEM DE COLOMBIA S.A.S.</v>
      </c>
      <c r="D2561" s="27" t="s">
        <v>3732</v>
      </c>
      <c r="E2561" t="s">
        <v>4168</v>
      </c>
      <c r="F2561" t="s">
        <v>190</v>
      </c>
      <c r="G2561" s="58">
        <v>123910.2</v>
      </c>
      <c r="H2561" s="114">
        <v>1</v>
      </c>
      <c r="I2561">
        <v>1</v>
      </c>
      <c r="J2561">
        <v>5000</v>
      </c>
      <c r="K2561" t="s">
        <v>3117</v>
      </c>
      <c r="L2561" t="s">
        <v>3112</v>
      </c>
      <c r="M2561" t="s">
        <v>4267</v>
      </c>
    </row>
    <row r="2562" spans="1:14">
      <c r="A2562" t="s">
        <v>6843</v>
      </c>
      <c r="B2562" t="str">
        <f t="shared" si="78"/>
        <v>min03-P36</v>
      </c>
      <c r="C2562" t="str">
        <f t="shared" si="79"/>
        <v>min03-P36-R7_INVERSIONES SARHEM DE COLOMBIA S.A.S.</v>
      </c>
      <c r="D2562" s="27" t="s">
        <v>3732</v>
      </c>
      <c r="E2562" t="s">
        <v>4168</v>
      </c>
      <c r="F2562" t="s">
        <v>190</v>
      </c>
      <c r="G2562" s="58">
        <v>121216.5</v>
      </c>
      <c r="H2562" s="114">
        <v>1</v>
      </c>
      <c r="I2562">
        <v>5001</v>
      </c>
      <c r="J2562">
        <v>999999</v>
      </c>
      <c r="K2562" t="s">
        <v>3117</v>
      </c>
      <c r="L2562" t="s">
        <v>3112</v>
      </c>
      <c r="M2562" t="s">
        <v>4267</v>
      </c>
    </row>
    <row r="2563" spans="1:14">
      <c r="A2563" t="s">
        <v>6844</v>
      </c>
      <c r="B2563" t="str">
        <f t="shared" ref="B2563:B2626" si="80">+LEFT(D2563,LEN(D2563)-3)</f>
        <v>min03-P36</v>
      </c>
      <c r="C2563" t="str">
        <f t="shared" ref="C2563:C2626" si="81">+D2563&amp;"_"&amp;E2563</f>
        <v>min03-P36-R7_REPRESENTACIONES CS SAS</v>
      </c>
      <c r="D2563" s="27" t="s">
        <v>3732</v>
      </c>
      <c r="E2563" t="s">
        <v>3095</v>
      </c>
      <c r="F2563" t="s">
        <v>190</v>
      </c>
      <c r="G2563" s="58">
        <v>57510.495000000003</v>
      </c>
      <c r="H2563" s="114">
        <v>1</v>
      </c>
      <c r="I2563">
        <v>1</v>
      </c>
      <c r="J2563">
        <v>5000</v>
      </c>
      <c r="K2563" t="s">
        <v>3117</v>
      </c>
      <c r="L2563" t="s">
        <v>3112</v>
      </c>
      <c r="M2563" t="s">
        <v>4267</v>
      </c>
    </row>
    <row r="2564" spans="1:14">
      <c r="A2564" t="s">
        <v>6845</v>
      </c>
      <c r="B2564" t="str">
        <f t="shared" si="80"/>
        <v>min03-P36</v>
      </c>
      <c r="C2564" t="str">
        <f t="shared" si="81"/>
        <v>min03-P36-R7_REPRESENTACIONES CS SAS</v>
      </c>
      <c r="D2564" s="27" t="s">
        <v>3732</v>
      </c>
      <c r="E2564" t="s">
        <v>3095</v>
      </c>
      <c r="F2564" t="s">
        <v>190</v>
      </c>
      <c r="G2564" s="58">
        <v>51719.040000000001</v>
      </c>
      <c r="H2564" s="114">
        <v>1</v>
      </c>
      <c r="I2564">
        <v>5001</v>
      </c>
      <c r="J2564">
        <v>999999</v>
      </c>
      <c r="K2564" t="s">
        <v>3117</v>
      </c>
      <c r="L2564" t="s">
        <v>3112</v>
      </c>
      <c r="M2564" t="s">
        <v>4267</v>
      </c>
    </row>
    <row r="2565" spans="1:14">
      <c r="A2565" t="s">
        <v>6846</v>
      </c>
      <c r="B2565" t="str">
        <f t="shared" si="80"/>
        <v>min03-P37</v>
      </c>
      <c r="C2565" t="str">
        <f t="shared" si="81"/>
        <v>min03-P37-R1_UT SUMINISTROS INTENDENCIA</v>
      </c>
      <c r="D2565" s="27" t="s">
        <v>3733</v>
      </c>
      <c r="E2565" t="s">
        <v>3097</v>
      </c>
      <c r="F2565" t="s">
        <v>190</v>
      </c>
      <c r="G2565" s="58">
        <v>239739.3</v>
      </c>
      <c r="H2565" s="114">
        <v>0</v>
      </c>
      <c r="I2565">
        <v>1</v>
      </c>
      <c r="J2565">
        <v>5000</v>
      </c>
      <c r="K2565" t="s">
        <v>3117</v>
      </c>
      <c r="L2565" t="s">
        <v>3108</v>
      </c>
      <c r="M2565" t="s">
        <v>4268</v>
      </c>
      <c r="N2565" t="s">
        <v>8685</v>
      </c>
    </row>
    <row r="2566" spans="1:14">
      <c r="A2566" t="s">
        <v>6847</v>
      </c>
      <c r="B2566" t="str">
        <f t="shared" si="80"/>
        <v>min03-P37</v>
      </c>
      <c r="C2566" t="str">
        <f t="shared" si="81"/>
        <v>min03-P37-R1_UT SUMINISTROS INTENDENCIA</v>
      </c>
      <c r="D2566" s="27" t="s">
        <v>3733</v>
      </c>
      <c r="E2566" t="s">
        <v>3097</v>
      </c>
      <c r="F2566" t="s">
        <v>190</v>
      </c>
      <c r="G2566" s="58">
        <v>231658.2</v>
      </c>
      <c r="H2566" s="114">
        <v>0</v>
      </c>
      <c r="I2566">
        <v>5001</v>
      </c>
      <c r="J2566">
        <v>999999</v>
      </c>
      <c r="K2566" t="s">
        <v>3117</v>
      </c>
      <c r="L2566" t="s">
        <v>3108</v>
      </c>
      <c r="M2566" t="s">
        <v>4268</v>
      </c>
      <c r="N2566" t="s">
        <v>8685</v>
      </c>
    </row>
    <row r="2567" spans="1:14">
      <c r="A2567" t="s">
        <v>6848</v>
      </c>
      <c r="B2567" t="str">
        <f t="shared" si="80"/>
        <v>min03-P37</v>
      </c>
      <c r="C2567" t="str">
        <f t="shared" si="81"/>
        <v>min03-P37-R1_MILITARY INDUSTRIES SAS</v>
      </c>
      <c r="D2567" s="27" t="s">
        <v>3733</v>
      </c>
      <c r="E2567" t="s">
        <v>1852</v>
      </c>
      <c r="F2567" t="s">
        <v>190</v>
      </c>
      <c r="G2567" s="58">
        <v>424257.75</v>
      </c>
      <c r="H2567" s="114">
        <v>1</v>
      </c>
      <c r="I2567">
        <v>1</v>
      </c>
      <c r="J2567">
        <v>5000</v>
      </c>
      <c r="K2567" t="s">
        <v>3117</v>
      </c>
      <c r="L2567" t="s">
        <v>3108</v>
      </c>
      <c r="M2567" t="s">
        <v>4268</v>
      </c>
    </row>
    <row r="2568" spans="1:14">
      <c r="A2568" t="s">
        <v>6849</v>
      </c>
      <c r="B2568" t="str">
        <f t="shared" si="80"/>
        <v>min03-P37</v>
      </c>
      <c r="C2568" t="str">
        <f t="shared" si="81"/>
        <v>min03-P37-R1_MILITARY INDUSTRIES SAS</v>
      </c>
      <c r="D2568" s="27" t="s">
        <v>3733</v>
      </c>
      <c r="E2568" t="s">
        <v>1852</v>
      </c>
      <c r="F2568" t="s">
        <v>190</v>
      </c>
      <c r="G2568" s="58">
        <v>420217.2</v>
      </c>
      <c r="H2568" s="114">
        <v>1</v>
      </c>
      <c r="I2568">
        <v>5001</v>
      </c>
      <c r="J2568">
        <v>999999</v>
      </c>
      <c r="K2568" t="s">
        <v>3117</v>
      </c>
      <c r="L2568" t="s">
        <v>3108</v>
      </c>
      <c r="M2568" t="s">
        <v>4268</v>
      </c>
    </row>
    <row r="2569" spans="1:14">
      <c r="A2569" t="s">
        <v>6850</v>
      </c>
      <c r="B2569" t="str">
        <f t="shared" si="80"/>
        <v>min03-P37</v>
      </c>
      <c r="C2569" t="str">
        <f t="shared" si="81"/>
        <v>min03-P37-R2_UT SUMINISTROS INTENDENCIA</v>
      </c>
      <c r="D2569" s="27" t="s">
        <v>3734</v>
      </c>
      <c r="E2569" t="s">
        <v>3097</v>
      </c>
      <c r="F2569" t="s">
        <v>190</v>
      </c>
      <c r="G2569" s="58">
        <v>239739.3</v>
      </c>
      <c r="H2569" s="114">
        <v>0</v>
      </c>
      <c r="I2569">
        <v>1</v>
      </c>
      <c r="J2569">
        <v>5000</v>
      </c>
      <c r="K2569" t="s">
        <v>3117</v>
      </c>
      <c r="L2569" t="s">
        <v>3114</v>
      </c>
      <c r="M2569" t="s">
        <v>4268</v>
      </c>
      <c r="N2569" t="s">
        <v>8685</v>
      </c>
    </row>
    <row r="2570" spans="1:14">
      <c r="A2570" t="s">
        <v>6851</v>
      </c>
      <c r="B2570" t="str">
        <f t="shared" si="80"/>
        <v>min03-P37</v>
      </c>
      <c r="C2570" t="str">
        <f t="shared" si="81"/>
        <v>min03-P37-R2_UT SUMINISTROS INTENDENCIA</v>
      </c>
      <c r="D2570" s="27" t="s">
        <v>3734</v>
      </c>
      <c r="E2570" t="s">
        <v>3097</v>
      </c>
      <c r="F2570" t="s">
        <v>190</v>
      </c>
      <c r="G2570" s="58">
        <v>231658.2</v>
      </c>
      <c r="H2570" s="114">
        <v>0</v>
      </c>
      <c r="I2570">
        <v>5001</v>
      </c>
      <c r="J2570">
        <v>999999</v>
      </c>
      <c r="K2570" t="s">
        <v>3117</v>
      </c>
      <c r="L2570" t="s">
        <v>3114</v>
      </c>
      <c r="M2570" t="s">
        <v>4268</v>
      </c>
      <c r="N2570" t="s">
        <v>8685</v>
      </c>
    </row>
    <row r="2571" spans="1:14">
      <c r="A2571" t="s">
        <v>6852</v>
      </c>
      <c r="B2571" t="str">
        <f t="shared" si="80"/>
        <v>min03-P37</v>
      </c>
      <c r="C2571" t="str">
        <f t="shared" si="81"/>
        <v>min03-P37-R3_UT SUMINISTROS INTENDENCIA</v>
      </c>
      <c r="D2571" s="27" t="s">
        <v>3735</v>
      </c>
      <c r="E2571" t="s">
        <v>3097</v>
      </c>
      <c r="F2571" t="s">
        <v>190</v>
      </c>
      <c r="G2571" s="58">
        <v>239739.3</v>
      </c>
      <c r="H2571" s="114">
        <v>0</v>
      </c>
      <c r="I2571">
        <v>1</v>
      </c>
      <c r="J2571">
        <v>5000</v>
      </c>
      <c r="K2571" t="s">
        <v>3117</v>
      </c>
      <c r="L2571" t="s">
        <v>3109</v>
      </c>
      <c r="M2571" t="s">
        <v>4268</v>
      </c>
      <c r="N2571" t="s">
        <v>8685</v>
      </c>
    </row>
    <row r="2572" spans="1:14">
      <c r="A2572" t="s">
        <v>6853</v>
      </c>
      <c r="B2572" t="str">
        <f t="shared" si="80"/>
        <v>min03-P37</v>
      </c>
      <c r="C2572" t="str">
        <f t="shared" si="81"/>
        <v>min03-P37-R3_UT SUMINISTROS INTENDENCIA</v>
      </c>
      <c r="D2572" s="27" t="s">
        <v>3735</v>
      </c>
      <c r="E2572" t="s">
        <v>3097</v>
      </c>
      <c r="F2572" t="s">
        <v>190</v>
      </c>
      <c r="G2572" s="58">
        <v>231658.2</v>
      </c>
      <c r="H2572" s="114">
        <v>0</v>
      </c>
      <c r="I2572">
        <v>5001</v>
      </c>
      <c r="J2572">
        <v>999999</v>
      </c>
      <c r="K2572" t="s">
        <v>3117</v>
      </c>
      <c r="L2572" t="s">
        <v>3109</v>
      </c>
      <c r="M2572" t="s">
        <v>4268</v>
      </c>
      <c r="N2572" t="s">
        <v>8685</v>
      </c>
    </row>
    <row r="2573" spans="1:14">
      <c r="A2573" t="s">
        <v>6854</v>
      </c>
      <c r="B2573" t="str">
        <f t="shared" si="80"/>
        <v>min03-P37</v>
      </c>
      <c r="C2573" t="str">
        <f t="shared" si="81"/>
        <v>min03-P37-R3_MILITARY INDUSTRIES SAS</v>
      </c>
      <c r="D2573" s="27" t="s">
        <v>3735</v>
      </c>
      <c r="E2573" t="s">
        <v>1852</v>
      </c>
      <c r="F2573" t="s">
        <v>190</v>
      </c>
      <c r="G2573" s="58">
        <v>424257.75</v>
      </c>
      <c r="H2573" s="114">
        <v>1</v>
      </c>
      <c r="I2573">
        <v>1</v>
      </c>
      <c r="J2573">
        <v>5000</v>
      </c>
      <c r="K2573" t="s">
        <v>3117</v>
      </c>
      <c r="L2573" t="s">
        <v>3109</v>
      </c>
      <c r="M2573" t="s">
        <v>4268</v>
      </c>
    </row>
    <row r="2574" spans="1:14">
      <c r="A2574" t="s">
        <v>6855</v>
      </c>
      <c r="B2574" t="str">
        <f t="shared" si="80"/>
        <v>min03-P37</v>
      </c>
      <c r="C2574" t="str">
        <f t="shared" si="81"/>
        <v>min03-P37-R3_MILITARY INDUSTRIES SAS</v>
      </c>
      <c r="D2574" s="27" t="s">
        <v>3735</v>
      </c>
      <c r="E2574" t="s">
        <v>1852</v>
      </c>
      <c r="F2574" t="s">
        <v>190</v>
      </c>
      <c r="G2574" s="58">
        <v>420217.2</v>
      </c>
      <c r="H2574" s="114">
        <v>1</v>
      </c>
      <c r="I2574">
        <v>5001</v>
      </c>
      <c r="J2574">
        <v>999999</v>
      </c>
      <c r="K2574" t="s">
        <v>3117</v>
      </c>
      <c r="L2574" t="s">
        <v>3109</v>
      </c>
      <c r="M2574" t="s">
        <v>4268</v>
      </c>
    </row>
    <row r="2575" spans="1:14">
      <c r="A2575" t="s">
        <v>6856</v>
      </c>
      <c r="B2575" t="str">
        <f t="shared" si="80"/>
        <v>min03-P37</v>
      </c>
      <c r="C2575" t="str">
        <f t="shared" si="81"/>
        <v>min03-P37-R4_UT SUMINISTROS INTENDENCIA</v>
      </c>
      <c r="D2575" s="27" t="s">
        <v>3736</v>
      </c>
      <c r="E2575" t="s">
        <v>3097</v>
      </c>
      <c r="F2575" t="s">
        <v>190</v>
      </c>
      <c r="G2575" s="58">
        <v>239739.3</v>
      </c>
      <c r="H2575" s="114">
        <v>0</v>
      </c>
      <c r="I2575">
        <v>1</v>
      </c>
      <c r="J2575">
        <v>5000</v>
      </c>
      <c r="K2575" t="s">
        <v>3117</v>
      </c>
      <c r="L2575" t="s">
        <v>3113</v>
      </c>
      <c r="M2575" t="s">
        <v>4268</v>
      </c>
      <c r="N2575" t="s">
        <v>8685</v>
      </c>
    </row>
    <row r="2576" spans="1:14">
      <c r="A2576" t="s">
        <v>6857</v>
      </c>
      <c r="B2576" t="str">
        <f t="shared" si="80"/>
        <v>min03-P37</v>
      </c>
      <c r="C2576" t="str">
        <f t="shared" si="81"/>
        <v>min03-P37-R4_UT SUMINISTROS INTENDENCIA</v>
      </c>
      <c r="D2576" s="27" t="s">
        <v>3736</v>
      </c>
      <c r="E2576" t="s">
        <v>3097</v>
      </c>
      <c r="F2576" t="s">
        <v>190</v>
      </c>
      <c r="G2576" s="58">
        <v>231658.2</v>
      </c>
      <c r="H2576" s="114">
        <v>0</v>
      </c>
      <c r="I2576">
        <v>5001</v>
      </c>
      <c r="J2576">
        <v>999999</v>
      </c>
      <c r="K2576" t="s">
        <v>3117</v>
      </c>
      <c r="L2576" t="s">
        <v>3113</v>
      </c>
      <c r="M2576" t="s">
        <v>4268</v>
      </c>
      <c r="N2576" t="s">
        <v>8685</v>
      </c>
    </row>
    <row r="2577" spans="1:14">
      <c r="A2577" t="s">
        <v>6858</v>
      </c>
      <c r="B2577" t="str">
        <f t="shared" si="80"/>
        <v>min03-P37</v>
      </c>
      <c r="C2577" t="str">
        <f t="shared" si="81"/>
        <v>min03-P37-R4_MILITARY INDUSTRIES SAS</v>
      </c>
      <c r="D2577" s="27" t="s">
        <v>3736</v>
      </c>
      <c r="E2577" t="s">
        <v>1852</v>
      </c>
      <c r="F2577" t="s">
        <v>190</v>
      </c>
      <c r="G2577" s="58">
        <v>424257.75</v>
      </c>
      <c r="H2577" s="114">
        <v>1</v>
      </c>
      <c r="I2577">
        <v>1</v>
      </c>
      <c r="J2577">
        <v>5000</v>
      </c>
      <c r="K2577" t="s">
        <v>3117</v>
      </c>
      <c r="L2577" t="s">
        <v>3113</v>
      </c>
      <c r="M2577" t="s">
        <v>4268</v>
      </c>
    </row>
    <row r="2578" spans="1:14">
      <c r="A2578" t="s">
        <v>6859</v>
      </c>
      <c r="B2578" t="str">
        <f t="shared" si="80"/>
        <v>min03-P37</v>
      </c>
      <c r="C2578" t="str">
        <f t="shared" si="81"/>
        <v>min03-P37-R4_MILITARY INDUSTRIES SAS</v>
      </c>
      <c r="D2578" s="27" t="s">
        <v>3736</v>
      </c>
      <c r="E2578" t="s">
        <v>1852</v>
      </c>
      <c r="F2578" t="s">
        <v>190</v>
      </c>
      <c r="G2578" s="58">
        <v>420217.2</v>
      </c>
      <c r="H2578" s="114">
        <v>1</v>
      </c>
      <c r="I2578">
        <v>5001</v>
      </c>
      <c r="J2578">
        <v>999999</v>
      </c>
      <c r="K2578" t="s">
        <v>3117</v>
      </c>
      <c r="L2578" t="s">
        <v>3113</v>
      </c>
      <c r="M2578" t="s">
        <v>4268</v>
      </c>
    </row>
    <row r="2579" spans="1:14">
      <c r="A2579" t="s">
        <v>6860</v>
      </c>
      <c r="B2579" t="str">
        <f t="shared" si="80"/>
        <v>min03-P37</v>
      </c>
      <c r="C2579" t="str">
        <f t="shared" si="81"/>
        <v>min03-P37-R5_MILITARY INDUSTRIES SAS</v>
      </c>
      <c r="D2579" s="27" t="s">
        <v>3737</v>
      </c>
      <c r="E2579" t="s">
        <v>1852</v>
      </c>
      <c r="F2579" t="s">
        <v>190</v>
      </c>
      <c r="G2579" s="58">
        <v>424257.75</v>
      </c>
      <c r="H2579" s="114">
        <v>1</v>
      </c>
      <c r="I2579">
        <v>1</v>
      </c>
      <c r="J2579">
        <v>5000</v>
      </c>
      <c r="K2579" t="s">
        <v>3117</v>
      </c>
      <c r="L2579" t="s">
        <v>3110</v>
      </c>
      <c r="M2579" t="s">
        <v>4268</v>
      </c>
    </row>
    <row r="2580" spans="1:14">
      <c r="A2580" t="s">
        <v>6861</v>
      </c>
      <c r="B2580" t="str">
        <f t="shared" si="80"/>
        <v>min03-P37</v>
      </c>
      <c r="C2580" t="str">
        <f t="shared" si="81"/>
        <v>min03-P37-R5_MILITARY INDUSTRIES SAS</v>
      </c>
      <c r="D2580" s="27" t="s">
        <v>3737</v>
      </c>
      <c r="E2580" t="s">
        <v>1852</v>
      </c>
      <c r="F2580" t="s">
        <v>190</v>
      </c>
      <c r="G2580" s="58">
        <v>420217.2</v>
      </c>
      <c r="H2580" s="114">
        <v>1</v>
      </c>
      <c r="I2580">
        <v>5001</v>
      </c>
      <c r="J2580">
        <v>999999</v>
      </c>
      <c r="K2580" t="s">
        <v>3117</v>
      </c>
      <c r="L2580" t="s">
        <v>3110</v>
      </c>
      <c r="M2580" t="s">
        <v>4268</v>
      </c>
    </row>
    <row r="2581" spans="1:14">
      <c r="A2581" t="s">
        <v>6862</v>
      </c>
      <c r="B2581" t="str">
        <f t="shared" si="80"/>
        <v>min03-P37</v>
      </c>
      <c r="C2581" t="str">
        <f t="shared" si="81"/>
        <v>min03-P37-R6_IMDICOL SAS</v>
      </c>
      <c r="D2581" s="27" t="s">
        <v>3738</v>
      </c>
      <c r="E2581" t="s">
        <v>4164</v>
      </c>
      <c r="F2581" t="s">
        <v>190</v>
      </c>
      <c r="G2581" s="58">
        <v>548167.94999999995</v>
      </c>
      <c r="H2581" s="114">
        <v>1</v>
      </c>
      <c r="I2581">
        <v>1</v>
      </c>
      <c r="J2581">
        <v>5000</v>
      </c>
      <c r="K2581" t="s">
        <v>3117</v>
      </c>
      <c r="L2581" t="s">
        <v>3111</v>
      </c>
      <c r="M2581" t="s">
        <v>4268</v>
      </c>
    </row>
    <row r="2582" spans="1:14">
      <c r="A2582" t="s">
        <v>6863</v>
      </c>
      <c r="B2582" t="str">
        <f t="shared" si="80"/>
        <v>min03-P37</v>
      </c>
      <c r="C2582" t="str">
        <f t="shared" si="81"/>
        <v>min03-P37-R6_IMDICOL SAS</v>
      </c>
      <c r="D2582" s="27" t="s">
        <v>3738</v>
      </c>
      <c r="E2582" t="s">
        <v>4164</v>
      </c>
      <c r="F2582" t="s">
        <v>190</v>
      </c>
      <c r="G2582" s="58">
        <v>539945.43075000006</v>
      </c>
      <c r="H2582" s="114">
        <v>1</v>
      </c>
      <c r="I2582">
        <v>5001</v>
      </c>
      <c r="J2582">
        <v>999999</v>
      </c>
      <c r="K2582" t="s">
        <v>3117</v>
      </c>
      <c r="L2582" t="s">
        <v>3111</v>
      </c>
      <c r="M2582" t="s">
        <v>4268</v>
      </c>
    </row>
    <row r="2583" spans="1:14">
      <c r="A2583" t="s">
        <v>6864</v>
      </c>
      <c r="B2583" t="str">
        <f t="shared" si="80"/>
        <v>min03-P37</v>
      </c>
      <c r="C2583" t="str">
        <f t="shared" si="81"/>
        <v>min03-P37-R6_YUBARTA S.A.S.</v>
      </c>
      <c r="D2583" s="27" t="s">
        <v>3738</v>
      </c>
      <c r="E2583" t="s">
        <v>4162</v>
      </c>
      <c r="F2583" t="s">
        <v>190</v>
      </c>
      <c r="G2583" s="58">
        <v>579145.5</v>
      </c>
      <c r="H2583" s="114">
        <v>1</v>
      </c>
      <c r="I2583">
        <v>1</v>
      </c>
      <c r="J2583">
        <v>5000</v>
      </c>
      <c r="K2583" t="s">
        <v>3117</v>
      </c>
      <c r="L2583" t="s">
        <v>3111</v>
      </c>
      <c r="M2583" t="s">
        <v>4268</v>
      </c>
    </row>
    <row r="2584" spans="1:14">
      <c r="A2584" t="s">
        <v>6865</v>
      </c>
      <c r="B2584" t="str">
        <f t="shared" si="80"/>
        <v>min03-P37</v>
      </c>
      <c r="C2584" t="str">
        <f t="shared" si="81"/>
        <v>min03-P37-R6_YUBARTA S.A.S.</v>
      </c>
      <c r="D2584" s="27" t="s">
        <v>3738</v>
      </c>
      <c r="E2584" t="s">
        <v>4162</v>
      </c>
      <c r="F2584" t="s">
        <v>190</v>
      </c>
      <c r="G2584" s="58">
        <v>568370.69999999995</v>
      </c>
      <c r="H2584" s="114">
        <v>1</v>
      </c>
      <c r="I2584">
        <v>5001</v>
      </c>
      <c r="J2584">
        <v>999999</v>
      </c>
      <c r="K2584" t="s">
        <v>3117</v>
      </c>
      <c r="L2584" t="s">
        <v>3111</v>
      </c>
      <c r="M2584" t="s">
        <v>4268</v>
      </c>
    </row>
    <row r="2585" spans="1:14">
      <c r="A2585" t="s">
        <v>6866</v>
      </c>
      <c r="B2585" t="str">
        <f t="shared" si="80"/>
        <v>min03-P37</v>
      </c>
      <c r="C2585" t="str">
        <f t="shared" si="81"/>
        <v>min03-P37-R6_UNIÓN TEMPORAL 24</v>
      </c>
      <c r="D2585" s="27" t="s">
        <v>3738</v>
      </c>
      <c r="E2585" t="s">
        <v>4163</v>
      </c>
      <c r="F2585" t="s">
        <v>190</v>
      </c>
      <c r="G2585" s="58">
        <v>538740</v>
      </c>
      <c r="H2585" s="114">
        <v>1</v>
      </c>
      <c r="I2585">
        <v>1</v>
      </c>
      <c r="J2585">
        <v>5000</v>
      </c>
      <c r="K2585" t="s">
        <v>3117</v>
      </c>
      <c r="L2585" t="s">
        <v>3111</v>
      </c>
      <c r="M2585" t="s">
        <v>4268</v>
      </c>
    </row>
    <row r="2586" spans="1:14">
      <c r="A2586" t="s">
        <v>6867</v>
      </c>
      <c r="B2586" t="str">
        <f t="shared" si="80"/>
        <v>min03-P37</v>
      </c>
      <c r="C2586" t="str">
        <f t="shared" si="81"/>
        <v>min03-P37-R6_UNIÓN TEMPORAL 24</v>
      </c>
      <c r="D2586" s="27" t="s">
        <v>3738</v>
      </c>
      <c r="E2586" t="s">
        <v>4163</v>
      </c>
      <c r="F2586" t="s">
        <v>190</v>
      </c>
      <c r="G2586" s="58">
        <v>538740</v>
      </c>
      <c r="H2586" s="114">
        <v>1</v>
      </c>
      <c r="I2586">
        <v>5001</v>
      </c>
      <c r="J2586">
        <v>999999</v>
      </c>
      <c r="K2586" t="s">
        <v>3117</v>
      </c>
      <c r="L2586" t="s">
        <v>3111</v>
      </c>
      <c r="M2586" t="s">
        <v>4268</v>
      </c>
    </row>
    <row r="2587" spans="1:14">
      <c r="A2587" t="s">
        <v>6868</v>
      </c>
      <c r="B2587" t="str">
        <f t="shared" si="80"/>
        <v>min03-P37</v>
      </c>
      <c r="C2587" t="str">
        <f t="shared" si="81"/>
        <v>min03-P37-R6_UT SUMINISTROS INTENDENCIA</v>
      </c>
      <c r="D2587" s="27" t="s">
        <v>3738</v>
      </c>
      <c r="E2587" t="s">
        <v>3097</v>
      </c>
      <c r="F2587" t="s">
        <v>190</v>
      </c>
      <c r="G2587" s="58">
        <v>239739.3</v>
      </c>
      <c r="H2587" s="114">
        <v>0</v>
      </c>
      <c r="I2587">
        <v>1</v>
      </c>
      <c r="J2587">
        <v>5000</v>
      </c>
      <c r="K2587" t="s">
        <v>3117</v>
      </c>
      <c r="L2587" t="s">
        <v>3111</v>
      </c>
      <c r="M2587" t="s">
        <v>4268</v>
      </c>
      <c r="N2587" t="s">
        <v>8685</v>
      </c>
    </row>
    <row r="2588" spans="1:14">
      <c r="A2588" t="s">
        <v>6869</v>
      </c>
      <c r="B2588" t="str">
        <f t="shared" si="80"/>
        <v>min03-P37</v>
      </c>
      <c r="C2588" t="str">
        <f t="shared" si="81"/>
        <v>min03-P37-R6_UT SUMINISTROS INTENDENCIA</v>
      </c>
      <c r="D2588" s="27" t="s">
        <v>3738</v>
      </c>
      <c r="E2588" t="s">
        <v>3097</v>
      </c>
      <c r="F2588" t="s">
        <v>190</v>
      </c>
      <c r="G2588" s="58">
        <v>231658.2</v>
      </c>
      <c r="H2588" s="114">
        <v>0</v>
      </c>
      <c r="I2588">
        <v>5001</v>
      </c>
      <c r="J2588">
        <v>999999</v>
      </c>
      <c r="K2588" t="s">
        <v>3117</v>
      </c>
      <c r="L2588" t="s">
        <v>3111</v>
      </c>
      <c r="M2588" t="s">
        <v>4268</v>
      </c>
      <c r="N2588" t="s">
        <v>8685</v>
      </c>
    </row>
    <row r="2589" spans="1:14">
      <c r="A2589" t="s">
        <v>6870</v>
      </c>
      <c r="B2589" t="str">
        <f t="shared" si="80"/>
        <v>min03-P37</v>
      </c>
      <c r="C2589" t="str">
        <f t="shared" si="81"/>
        <v>min03-P37-R6_MILITARY INDUSTRIES SAS</v>
      </c>
      <c r="D2589" s="27" t="s">
        <v>3738</v>
      </c>
      <c r="E2589" t="s">
        <v>1852</v>
      </c>
      <c r="F2589" t="s">
        <v>190</v>
      </c>
      <c r="G2589" s="58">
        <v>424257.75</v>
      </c>
      <c r="H2589" s="114">
        <v>1</v>
      </c>
      <c r="I2589">
        <v>1</v>
      </c>
      <c r="J2589">
        <v>5000</v>
      </c>
      <c r="K2589" t="s">
        <v>3117</v>
      </c>
      <c r="L2589" t="s">
        <v>3111</v>
      </c>
      <c r="M2589" t="s">
        <v>4268</v>
      </c>
    </row>
    <row r="2590" spans="1:14">
      <c r="A2590" t="s">
        <v>6871</v>
      </c>
      <c r="B2590" t="str">
        <f t="shared" si="80"/>
        <v>min03-P37</v>
      </c>
      <c r="C2590" t="str">
        <f t="shared" si="81"/>
        <v>min03-P37-R6_MILITARY INDUSTRIES SAS</v>
      </c>
      <c r="D2590" s="27" t="s">
        <v>3738</v>
      </c>
      <c r="E2590" t="s">
        <v>1852</v>
      </c>
      <c r="F2590" t="s">
        <v>190</v>
      </c>
      <c r="G2590" s="58">
        <v>420217.2</v>
      </c>
      <c r="H2590" s="114">
        <v>1</v>
      </c>
      <c r="I2590">
        <v>5001</v>
      </c>
      <c r="J2590">
        <v>999999</v>
      </c>
      <c r="K2590" t="s">
        <v>3117</v>
      </c>
      <c r="L2590" t="s">
        <v>3111</v>
      </c>
      <c r="M2590" t="s">
        <v>4268</v>
      </c>
    </row>
    <row r="2591" spans="1:14">
      <c r="A2591" t="s">
        <v>6872</v>
      </c>
      <c r="B2591" t="str">
        <f t="shared" si="80"/>
        <v>min03-P37</v>
      </c>
      <c r="C2591" t="str">
        <f t="shared" si="81"/>
        <v>min03-P37-R7_DISMOTOS PM EU</v>
      </c>
      <c r="D2591" s="27" t="s">
        <v>3739</v>
      </c>
      <c r="E2591" t="s">
        <v>4175</v>
      </c>
      <c r="F2591" t="s">
        <v>190</v>
      </c>
      <c r="G2591" s="58">
        <v>107748</v>
      </c>
      <c r="H2591" s="114">
        <v>1</v>
      </c>
      <c r="I2591">
        <v>1</v>
      </c>
      <c r="J2591">
        <v>5000</v>
      </c>
      <c r="K2591" t="s">
        <v>3117</v>
      </c>
      <c r="L2591" t="s">
        <v>3112</v>
      </c>
      <c r="M2591" t="s">
        <v>4268</v>
      </c>
    </row>
    <row r="2592" spans="1:14">
      <c r="A2592" t="s">
        <v>6873</v>
      </c>
      <c r="B2592" t="str">
        <f t="shared" si="80"/>
        <v>min03-P37</v>
      </c>
      <c r="C2592" t="str">
        <f t="shared" si="81"/>
        <v>min03-P37-R7_DISMOTOS PM EU</v>
      </c>
      <c r="D2592" s="27" t="s">
        <v>3739</v>
      </c>
      <c r="E2592" t="s">
        <v>4175</v>
      </c>
      <c r="F2592" t="s">
        <v>190</v>
      </c>
      <c r="G2592" s="58">
        <v>94279.5</v>
      </c>
      <c r="H2592" s="114">
        <v>1</v>
      </c>
      <c r="I2592">
        <v>5001</v>
      </c>
      <c r="J2592">
        <v>999999</v>
      </c>
      <c r="K2592" t="s">
        <v>3117</v>
      </c>
      <c r="L2592" t="s">
        <v>3112</v>
      </c>
      <c r="M2592" t="s">
        <v>4268</v>
      </c>
    </row>
    <row r="2593" spans="1:13">
      <c r="A2593" t="s">
        <v>6874</v>
      </c>
      <c r="B2593" t="str">
        <f t="shared" si="80"/>
        <v>min03-P37</v>
      </c>
      <c r="C2593" t="str">
        <f t="shared" si="81"/>
        <v>min03-P37-R7_DISTRIBUCIÓN Y SERVICIO SAS</v>
      </c>
      <c r="D2593" s="27" t="s">
        <v>3739</v>
      </c>
      <c r="E2593" t="s">
        <v>3089</v>
      </c>
      <c r="F2593" t="s">
        <v>190</v>
      </c>
      <c r="G2593" s="58">
        <v>430992</v>
      </c>
      <c r="H2593" s="114">
        <v>1</v>
      </c>
      <c r="I2593">
        <v>1</v>
      </c>
      <c r="J2593">
        <v>5000</v>
      </c>
      <c r="K2593" t="s">
        <v>3117</v>
      </c>
      <c r="L2593" t="s">
        <v>3112</v>
      </c>
      <c r="M2593" t="s">
        <v>4268</v>
      </c>
    </row>
    <row r="2594" spans="1:13">
      <c r="A2594" t="s">
        <v>6875</v>
      </c>
      <c r="B2594" t="str">
        <f t="shared" si="80"/>
        <v>min03-P37</v>
      </c>
      <c r="C2594" t="str">
        <f t="shared" si="81"/>
        <v>min03-P37-R7_DISTRIBUCIÓN Y SERVICIO SAS</v>
      </c>
      <c r="D2594" s="27" t="s">
        <v>3739</v>
      </c>
      <c r="E2594" t="s">
        <v>3089</v>
      </c>
      <c r="F2594" t="s">
        <v>190</v>
      </c>
      <c r="G2594" s="58">
        <v>424257.75</v>
      </c>
      <c r="H2594" s="114">
        <v>1</v>
      </c>
      <c r="I2594">
        <v>5001</v>
      </c>
      <c r="J2594">
        <v>999999</v>
      </c>
      <c r="K2594" t="s">
        <v>3117</v>
      </c>
      <c r="L2594" t="s">
        <v>3112</v>
      </c>
      <c r="M2594" t="s">
        <v>4268</v>
      </c>
    </row>
    <row r="2595" spans="1:13">
      <c r="A2595" t="s">
        <v>6876</v>
      </c>
      <c r="B2595" t="str">
        <f t="shared" si="80"/>
        <v>min03-P37</v>
      </c>
      <c r="C2595" t="str">
        <f t="shared" si="81"/>
        <v>min03-P37-R7_LEONEL RODRIGUEZ RAMOS</v>
      </c>
      <c r="D2595" s="27" t="s">
        <v>3739</v>
      </c>
      <c r="E2595" t="s">
        <v>1851</v>
      </c>
      <c r="F2595" t="s">
        <v>190</v>
      </c>
      <c r="G2595" s="58">
        <v>700362</v>
      </c>
      <c r="H2595" s="114">
        <v>1</v>
      </c>
      <c r="I2595">
        <v>1</v>
      </c>
      <c r="J2595">
        <v>5000</v>
      </c>
      <c r="K2595" t="s">
        <v>3117</v>
      </c>
      <c r="L2595" t="s">
        <v>3112</v>
      </c>
      <c r="M2595" t="s">
        <v>4268</v>
      </c>
    </row>
    <row r="2596" spans="1:13">
      <c r="A2596" t="s">
        <v>6877</v>
      </c>
      <c r="B2596" t="str">
        <f t="shared" si="80"/>
        <v>min03-P37</v>
      </c>
      <c r="C2596" t="str">
        <f t="shared" si="81"/>
        <v>min03-P37-R7_LEONEL RODRIGUEZ RAMOS</v>
      </c>
      <c r="D2596" s="27" t="s">
        <v>3739</v>
      </c>
      <c r="E2596" t="s">
        <v>1851</v>
      </c>
      <c r="F2596" t="s">
        <v>190</v>
      </c>
      <c r="G2596" s="58">
        <v>686893.5</v>
      </c>
      <c r="H2596" s="114">
        <v>1</v>
      </c>
      <c r="I2596">
        <v>5001</v>
      </c>
      <c r="J2596">
        <v>999999</v>
      </c>
      <c r="K2596" t="s">
        <v>3117</v>
      </c>
      <c r="L2596" t="s">
        <v>3112</v>
      </c>
      <c r="M2596" t="s">
        <v>4268</v>
      </c>
    </row>
    <row r="2597" spans="1:13">
      <c r="A2597" t="s">
        <v>6878</v>
      </c>
      <c r="B2597" t="str">
        <f t="shared" si="80"/>
        <v>min03-P37</v>
      </c>
      <c r="C2597" t="str">
        <f t="shared" si="81"/>
        <v>min03-P37-R7_BACET GROUP S.A.S.</v>
      </c>
      <c r="D2597" s="27" t="s">
        <v>3739</v>
      </c>
      <c r="E2597" t="s">
        <v>4166</v>
      </c>
      <c r="F2597" t="s">
        <v>190</v>
      </c>
      <c r="G2597" s="58">
        <v>211118.73749999999</v>
      </c>
      <c r="H2597" s="114">
        <v>1</v>
      </c>
      <c r="I2597">
        <v>1</v>
      </c>
      <c r="J2597">
        <v>5000</v>
      </c>
      <c r="K2597" t="s">
        <v>3117</v>
      </c>
      <c r="L2597" t="s">
        <v>3112</v>
      </c>
      <c r="M2597" t="s">
        <v>4268</v>
      </c>
    </row>
    <row r="2598" spans="1:13">
      <c r="A2598" t="s">
        <v>6879</v>
      </c>
      <c r="B2598" t="str">
        <f t="shared" si="80"/>
        <v>min03-P37</v>
      </c>
      <c r="C2598" t="str">
        <f t="shared" si="81"/>
        <v>min03-P37-R7_BACET GROUP S.A.S.</v>
      </c>
      <c r="D2598" s="27" t="s">
        <v>3739</v>
      </c>
      <c r="E2598" t="s">
        <v>4166</v>
      </c>
      <c r="F2598" t="s">
        <v>190</v>
      </c>
      <c r="G2598" s="58">
        <v>198323.66250000001</v>
      </c>
      <c r="H2598" s="114">
        <v>1</v>
      </c>
      <c r="I2598">
        <v>5001</v>
      </c>
      <c r="J2598">
        <v>999999</v>
      </c>
      <c r="K2598" t="s">
        <v>3117</v>
      </c>
      <c r="L2598" t="s">
        <v>3112</v>
      </c>
      <c r="M2598" t="s">
        <v>4268</v>
      </c>
    </row>
    <row r="2599" spans="1:13">
      <c r="A2599" t="s">
        <v>6880</v>
      </c>
      <c r="B2599" t="str">
        <f t="shared" si="80"/>
        <v>min03-P37</v>
      </c>
      <c r="C2599" t="str">
        <f t="shared" si="81"/>
        <v>min03-P37-R7_UNIÓN TEMPORAL OP-INTENDENCIA</v>
      </c>
      <c r="D2599" s="27" t="s">
        <v>3739</v>
      </c>
      <c r="E2599" t="s">
        <v>4172</v>
      </c>
      <c r="F2599" t="s">
        <v>190</v>
      </c>
      <c r="G2599" s="58">
        <v>350181</v>
      </c>
      <c r="H2599" s="114">
        <v>1</v>
      </c>
      <c r="I2599">
        <v>1</v>
      </c>
      <c r="J2599">
        <v>5000</v>
      </c>
      <c r="K2599" t="s">
        <v>3117</v>
      </c>
      <c r="L2599" t="s">
        <v>3112</v>
      </c>
      <c r="M2599" t="s">
        <v>4268</v>
      </c>
    </row>
    <row r="2600" spans="1:13">
      <c r="A2600" t="s">
        <v>6881</v>
      </c>
      <c r="B2600" t="str">
        <f t="shared" si="80"/>
        <v>min03-P37</v>
      </c>
      <c r="C2600" t="str">
        <f t="shared" si="81"/>
        <v>min03-P37-R7_UNIÓN TEMPORAL OP-INTENDENCIA</v>
      </c>
      <c r="D2600" s="27" t="s">
        <v>3739</v>
      </c>
      <c r="E2600" t="s">
        <v>4172</v>
      </c>
      <c r="F2600" t="s">
        <v>190</v>
      </c>
      <c r="G2600" s="58">
        <v>336712.5</v>
      </c>
      <c r="H2600" s="114">
        <v>1</v>
      </c>
      <c r="I2600">
        <v>5001</v>
      </c>
      <c r="J2600">
        <v>999999</v>
      </c>
      <c r="K2600" t="s">
        <v>3117</v>
      </c>
      <c r="L2600" t="s">
        <v>3112</v>
      </c>
      <c r="M2600" t="s">
        <v>4268</v>
      </c>
    </row>
    <row r="2601" spans="1:13">
      <c r="A2601" t="s">
        <v>6882</v>
      </c>
      <c r="B2601" t="str">
        <f t="shared" si="80"/>
        <v>min03-P37</v>
      </c>
      <c r="C2601" t="str">
        <f t="shared" si="81"/>
        <v>min03-P37-R7_CONSORCIO INTENDENCIA WARDERHA</v>
      </c>
      <c r="D2601" s="27" t="s">
        <v>3739</v>
      </c>
      <c r="E2601" t="s">
        <v>4187</v>
      </c>
      <c r="F2601" t="s">
        <v>190</v>
      </c>
      <c r="G2601" s="58">
        <v>389239.65</v>
      </c>
      <c r="H2601" s="114">
        <v>1</v>
      </c>
      <c r="I2601">
        <v>1</v>
      </c>
      <c r="J2601">
        <v>5000</v>
      </c>
      <c r="K2601" t="s">
        <v>3117</v>
      </c>
      <c r="L2601" t="s">
        <v>3112</v>
      </c>
      <c r="M2601" t="s">
        <v>4268</v>
      </c>
    </row>
    <row r="2602" spans="1:13">
      <c r="A2602" t="s">
        <v>6883</v>
      </c>
      <c r="B2602" t="str">
        <f t="shared" si="80"/>
        <v>min03-P37</v>
      </c>
      <c r="C2602" t="str">
        <f t="shared" si="81"/>
        <v>min03-P37-R7_CONSORCIO INTENDENCIA WARDERHA</v>
      </c>
      <c r="D2602" s="27" t="s">
        <v>3739</v>
      </c>
      <c r="E2602" t="s">
        <v>4187</v>
      </c>
      <c r="F2602" t="s">
        <v>190</v>
      </c>
      <c r="G2602" s="58">
        <v>386545.95</v>
      </c>
      <c r="H2602" s="114">
        <v>1</v>
      </c>
      <c r="I2602">
        <v>5001</v>
      </c>
      <c r="J2602">
        <v>999999</v>
      </c>
      <c r="K2602" t="s">
        <v>3117</v>
      </c>
      <c r="L2602" t="s">
        <v>3112</v>
      </c>
      <c r="M2602" t="s">
        <v>4268</v>
      </c>
    </row>
    <row r="2603" spans="1:13">
      <c r="A2603" t="s">
        <v>6884</v>
      </c>
      <c r="B2603" t="str">
        <f t="shared" si="80"/>
        <v>min03-P37</v>
      </c>
      <c r="C2603" t="str">
        <f t="shared" si="81"/>
        <v>min03-P37-R7_INDUCON SAS</v>
      </c>
      <c r="D2603" s="27" t="s">
        <v>3739</v>
      </c>
      <c r="E2603" t="s">
        <v>4188</v>
      </c>
      <c r="F2603" t="s">
        <v>190</v>
      </c>
      <c r="G2603" s="58">
        <v>517190.40000000002</v>
      </c>
      <c r="H2603" s="114">
        <v>1</v>
      </c>
      <c r="I2603">
        <v>1</v>
      </c>
      <c r="J2603">
        <v>5000</v>
      </c>
      <c r="K2603" t="s">
        <v>3117</v>
      </c>
      <c r="L2603" t="s">
        <v>3112</v>
      </c>
      <c r="M2603" t="s">
        <v>4268</v>
      </c>
    </row>
    <row r="2604" spans="1:13">
      <c r="A2604" t="s">
        <v>6885</v>
      </c>
      <c r="B2604" t="str">
        <f t="shared" si="80"/>
        <v>min03-P37</v>
      </c>
      <c r="C2604" t="str">
        <f t="shared" si="81"/>
        <v>min03-P37-R7_INDUCON SAS</v>
      </c>
      <c r="D2604" s="27" t="s">
        <v>3739</v>
      </c>
      <c r="E2604" t="s">
        <v>4188</v>
      </c>
      <c r="F2604" t="s">
        <v>190</v>
      </c>
      <c r="G2604" s="58">
        <v>516651.66000000003</v>
      </c>
      <c r="H2604" s="114">
        <v>1</v>
      </c>
      <c r="I2604">
        <v>5001</v>
      </c>
      <c r="J2604">
        <v>999999</v>
      </c>
      <c r="K2604" t="s">
        <v>3117</v>
      </c>
      <c r="L2604" t="s">
        <v>3112</v>
      </c>
      <c r="M2604" t="s">
        <v>4268</v>
      </c>
    </row>
    <row r="2605" spans="1:13">
      <c r="A2605" t="s">
        <v>6886</v>
      </c>
      <c r="B2605" t="str">
        <f t="shared" si="80"/>
        <v>min03-P37</v>
      </c>
      <c r="C2605" t="str">
        <f t="shared" si="81"/>
        <v>min03-P37-R7_UTPRESENTE TEXTIL 2024</v>
      </c>
      <c r="D2605" s="27" t="s">
        <v>3739</v>
      </c>
      <c r="E2605" t="s">
        <v>4193</v>
      </c>
      <c r="F2605" t="s">
        <v>190</v>
      </c>
      <c r="G2605" s="58">
        <v>646488</v>
      </c>
      <c r="H2605" s="114">
        <v>1</v>
      </c>
      <c r="I2605">
        <v>1</v>
      </c>
      <c r="J2605">
        <v>5000</v>
      </c>
      <c r="K2605" t="s">
        <v>3117</v>
      </c>
      <c r="L2605" t="s">
        <v>3112</v>
      </c>
      <c r="M2605" t="s">
        <v>4268</v>
      </c>
    </row>
    <row r="2606" spans="1:13">
      <c r="A2606" t="s">
        <v>6887</v>
      </c>
      <c r="B2606" t="str">
        <f t="shared" si="80"/>
        <v>min03-P37</v>
      </c>
      <c r="C2606" t="str">
        <f t="shared" si="81"/>
        <v>min03-P37-R7_UTPRESENTE TEXTIL 2024</v>
      </c>
      <c r="D2606" s="27" t="s">
        <v>3739</v>
      </c>
      <c r="E2606" t="s">
        <v>4193</v>
      </c>
      <c r="F2606" t="s">
        <v>190</v>
      </c>
      <c r="G2606" s="58">
        <v>639753.75</v>
      </c>
      <c r="H2606" s="114">
        <v>1</v>
      </c>
      <c r="I2606">
        <v>5001</v>
      </c>
      <c r="J2606">
        <v>999999</v>
      </c>
      <c r="K2606" t="s">
        <v>3117</v>
      </c>
      <c r="L2606" t="s">
        <v>3112</v>
      </c>
      <c r="M2606" t="s">
        <v>4268</v>
      </c>
    </row>
    <row r="2607" spans="1:13">
      <c r="A2607" t="s">
        <v>6888</v>
      </c>
      <c r="B2607" t="str">
        <f t="shared" si="80"/>
        <v>min03-P37</v>
      </c>
      <c r="C2607" t="str">
        <f t="shared" si="81"/>
        <v>min03-P37-R7_BOSTONIA SAS</v>
      </c>
      <c r="D2607" s="27" t="s">
        <v>3739</v>
      </c>
      <c r="E2607" t="s">
        <v>3093</v>
      </c>
      <c r="F2607" t="s">
        <v>190</v>
      </c>
      <c r="G2607" s="58">
        <v>525271.5</v>
      </c>
      <c r="H2607" s="114">
        <v>1</v>
      </c>
      <c r="I2607">
        <v>1</v>
      </c>
      <c r="J2607">
        <v>5000</v>
      </c>
      <c r="K2607" t="s">
        <v>3117</v>
      </c>
      <c r="L2607" t="s">
        <v>3112</v>
      </c>
      <c r="M2607" t="s">
        <v>4268</v>
      </c>
    </row>
    <row r="2608" spans="1:13">
      <c r="A2608" t="s">
        <v>6889</v>
      </c>
      <c r="B2608" t="str">
        <f t="shared" si="80"/>
        <v>min03-P37</v>
      </c>
      <c r="C2608" t="str">
        <f t="shared" si="81"/>
        <v>min03-P37-R7_BOSTONIA SAS</v>
      </c>
      <c r="D2608" s="27" t="s">
        <v>3739</v>
      </c>
      <c r="E2608" t="s">
        <v>3093</v>
      </c>
      <c r="F2608" t="s">
        <v>190</v>
      </c>
      <c r="G2608" s="58">
        <v>509513.35499999998</v>
      </c>
      <c r="H2608" s="114">
        <v>1</v>
      </c>
      <c r="I2608">
        <v>5001</v>
      </c>
      <c r="J2608">
        <v>999999</v>
      </c>
      <c r="K2608" t="s">
        <v>3117</v>
      </c>
      <c r="L2608" t="s">
        <v>3112</v>
      </c>
      <c r="M2608" t="s">
        <v>4268</v>
      </c>
    </row>
    <row r="2609" spans="1:14">
      <c r="A2609" t="s">
        <v>6890</v>
      </c>
      <c r="B2609" t="str">
        <f t="shared" si="80"/>
        <v>min03-P37</v>
      </c>
      <c r="C2609" t="str">
        <f t="shared" si="81"/>
        <v>min03-P37-R7_UNIÓN TEMPORAL TACTICAL DEFENSE</v>
      </c>
      <c r="D2609" s="27" t="s">
        <v>3739</v>
      </c>
      <c r="E2609" t="s">
        <v>4171</v>
      </c>
      <c r="F2609" t="s">
        <v>190</v>
      </c>
      <c r="G2609" s="58">
        <v>124583.625</v>
      </c>
      <c r="H2609" s="114">
        <v>1</v>
      </c>
      <c r="I2609">
        <v>1</v>
      </c>
      <c r="J2609">
        <v>5000</v>
      </c>
      <c r="K2609" t="s">
        <v>3117</v>
      </c>
      <c r="L2609" t="s">
        <v>3112</v>
      </c>
      <c r="M2609" t="s">
        <v>4268</v>
      </c>
    </row>
    <row r="2610" spans="1:14">
      <c r="A2610" t="s">
        <v>6891</v>
      </c>
      <c r="B2610" t="str">
        <f t="shared" si="80"/>
        <v>min03-P37</v>
      </c>
      <c r="C2610" t="str">
        <f t="shared" si="81"/>
        <v>min03-P37-R7_UNIÓN TEMPORAL TACTICAL DEFENSE</v>
      </c>
      <c r="D2610" s="27" t="s">
        <v>3739</v>
      </c>
      <c r="E2610" t="s">
        <v>4171</v>
      </c>
      <c r="F2610" t="s">
        <v>190</v>
      </c>
      <c r="G2610" s="58">
        <v>121216.5</v>
      </c>
      <c r="H2610" s="114">
        <v>1</v>
      </c>
      <c r="I2610">
        <v>5001</v>
      </c>
      <c r="J2610">
        <v>999999</v>
      </c>
      <c r="K2610" t="s">
        <v>3117</v>
      </c>
      <c r="L2610" t="s">
        <v>3112</v>
      </c>
      <c r="M2610" t="s">
        <v>4268</v>
      </c>
    </row>
    <row r="2611" spans="1:14">
      <c r="A2611" t="s">
        <v>6892</v>
      </c>
      <c r="B2611" t="str">
        <f t="shared" si="80"/>
        <v>min03-P37</v>
      </c>
      <c r="C2611" t="str">
        <f t="shared" si="81"/>
        <v>min03-P37-R7_UT SOLUCIONES ANC</v>
      </c>
      <c r="D2611" s="27" t="s">
        <v>3739</v>
      </c>
      <c r="E2611" t="s">
        <v>3091</v>
      </c>
      <c r="F2611" t="s">
        <v>190</v>
      </c>
      <c r="G2611" s="58">
        <v>659956.5</v>
      </c>
      <c r="H2611" s="114">
        <v>1</v>
      </c>
      <c r="I2611">
        <v>1</v>
      </c>
      <c r="J2611">
        <v>5000</v>
      </c>
      <c r="K2611" t="s">
        <v>3117</v>
      </c>
      <c r="L2611" t="s">
        <v>3112</v>
      </c>
      <c r="M2611" t="s">
        <v>4268</v>
      </c>
    </row>
    <row r="2612" spans="1:14">
      <c r="A2612" t="s">
        <v>6893</v>
      </c>
      <c r="B2612" t="str">
        <f t="shared" si="80"/>
        <v>min03-P37</v>
      </c>
      <c r="C2612" t="str">
        <f t="shared" si="81"/>
        <v>min03-P37-R7_UT SOLUCIONES ANC</v>
      </c>
      <c r="D2612" s="27" t="s">
        <v>3739</v>
      </c>
      <c r="E2612" t="s">
        <v>3091</v>
      </c>
      <c r="F2612" t="s">
        <v>190</v>
      </c>
      <c r="G2612" s="58">
        <v>646488</v>
      </c>
      <c r="H2612" s="114">
        <v>1</v>
      </c>
      <c r="I2612">
        <v>5001</v>
      </c>
      <c r="J2612">
        <v>999999</v>
      </c>
      <c r="K2612" t="s">
        <v>3117</v>
      </c>
      <c r="L2612" t="s">
        <v>3112</v>
      </c>
      <c r="M2612" t="s">
        <v>4268</v>
      </c>
    </row>
    <row r="2613" spans="1:14">
      <c r="A2613" t="s">
        <v>6894</v>
      </c>
      <c r="B2613" t="str">
        <f t="shared" si="80"/>
        <v>min03-P37</v>
      </c>
      <c r="C2613" t="str">
        <f t="shared" si="81"/>
        <v>min03-P37-R7_UT ALTEX+</v>
      </c>
      <c r="D2613" s="27" t="s">
        <v>3739</v>
      </c>
      <c r="E2613" t="s">
        <v>3094</v>
      </c>
      <c r="F2613" t="s">
        <v>190</v>
      </c>
      <c r="G2613" s="58">
        <v>545474.25</v>
      </c>
      <c r="H2613" s="114">
        <v>1</v>
      </c>
      <c r="I2613">
        <v>1</v>
      </c>
      <c r="J2613">
        <v>5000</v>
      </c>
      <c r="K2613" t="s">
        <v>3117</v>
      </c>
      <c r="L2613" t="s">
        <v>3112</v>
      </c>
      <c r="M2613" t="s">
        <v>4268</v>
      </c>
    </row>
    <row r="2614" spans="1:14">
      <c r="A2614" t="s">
        <v>6895</v>
      </c>
      <c r="B2614" t="str">
        <f t="shared" si="80"/>
        <v>min03-P37</v>
      </c>
      <c r="C2614" t="str">
        <f t="shared" si="81"/>
        <v>min03-P37-R7_UT ALTEX+</v>
      </c>
      <c r="D2614" s="27" t="s">
        <v>3739</v>
      </c>
      <c r="E2614" t="s">
        <v>3094</v>
      </c>
      <c r="F2614" t="s">
        <v>190</v>
      </c>
      <c r="G2614" s="58">
        <v>538740</v>
      </c>
      <c r="H2614" s="114">
        <v>1</v>
      </c>
      <c r="I2614">
        <v>5001</v>
      </c>
      <c r="J2614">
        <v>999999</v>
      </c>
      <c r="K2614" t="s">
        <v>3117</v>
      </c>
      <c r="L2614" t="s">
        <v>3112</v>
      </c>
      <c r="M2614" t="s">
        <v>4268</v>
      </c>
    </row>
    <row r="2615" spans="1:14">
      <c r="A2615" t="s">
        <v>6896</v>
      </c>
      <c r="B2615" t="str">
        <f t="shared" si="80"/>
        <v>min03-P37</v>
      </c>
      <c r="C2615" t="str">
        <f t="shared" si="81"/>
        <v>min03-P37-R7_INDUSTRIAS SALGARI S.A.S</v>
      </c>
      <c r="D2615" s="27" t="s">
        <v>3739</v>
      </c>
      <c r="E2615" t="s">
        <v>3098</v>
      </c>
      <c r="F2615" t="s">
        <v>190</v>
      </c>
      <c r="G2615" s="58">
        <v>516516.97499999998</v>
      </c>
      <c r="H2615" s="114">
        <v>1</v>
      </c>
      <c r="I2615">
        <v>1</v>
      </c>
      <c r="J2615">
        <v>5000</v>
      </c>
      <c r="K2615" t="s">
        <v>3117</v>
      </c>
      <c r="L2615" t="s">
        <v>3112</v>
      </c>
      <c r="M2615" t="s">
        <v>4268</v>
      </c>
    </row>
    <row r="2616" spans="1:14">
      <c r="A2616" t="s">
        <v>6897</v>
      </c>
      <c r="B2616" t="str">
        <f t="shared" si="80"/>
        <v>min03-P37</v>
      </c>
      <c r="C2616" t="str">
        <f t="shared" si="81"/>
        <v>min03-P37-R7_INDUSTRIAS SALGARI S.A.S</v>
      </c>
      <c r="D2616" s="27" t="s">
        <v>3739</v>
      </c>
      <c r="E2616" t="s">
        <v>3098</v>
      </c>
      <c r="F2616" t="s">
        <v>190</v>
      </c>
      <c r="G2616" s="58">
        <v>496718.28</v>
      </c>
      <c r="H2616" s="114">
        <v>1</v>
      </c>
      <c r="I2616">
        <v>5001</v>
      </c>
      <c r="J2616">
        <v>999999</v>
      </c>
      <c r="K2616" t="s">
        <v>3117</v>
      </c>
      <c r="L2616" t="s">
        <v>3112</v>
      </c>
      <c r="M2616" t="s">
        <v>4268</v>
      </c>
    </row>
    <row r="2617" spans="1:14">
      <c r="A2617" t="s">
        <v>6898</v>
      </c>
      <c r="B2617" t="str">
        <f t="shared" si="80"/>
        <v>min03-P37</v>
      </c>
      <c r="C2617" t="str">
        <f t="shared" si="81"/>
        <v>min03-P37-R7_INVERSIONES SARHEM DE COLOMBIA S.A.S.</v>
      </c>
      <c r="D2617" s="27" t="s">
        <v>3739</v>
      </c>
      <c r="E2617" t="s">
        <v>4168</v>
      </c>
      <c r="F2617" t="s">
        <v>190</v>
      </c>
      <c r="G2617" s="58">
        <v>614163.6</v>
      </c>
      <c r="H2617" s="114">
        <v>1</v>
      </c>
      <c r="I2617">
        <v>1</v>
      </c>
      <c r="J2617">
        <v>5000</v>
      </c>
      <c r="K2617" t="s">
        <v>3117</v>
      </c>
      <c r="L2617" t="s">
        <v>3112</v>
      </c>
      <c r="M2617" t="s">
        <v>4268</v>
      </c>
    </row>
    <row r="2618" spans="1:14">
      <c r="A2618" t="s">
        <v>6899</v>
      </c>
      <c r="B2618" t="str">
        <f t="shared" si="80"/>
        <v>min03-P37</v>
      </c>
      <c r="C2618" t="str">
        <f t="shared" si="81"/>
        <v>min03-P37-R7_INVERSIONES SARHEM DE COLOMBIA S.A.S.</v>
      </c>
      <c r="D2618" s="27" t="s">
        <v>3739</v>
      </c>
      <c r="E2618" t="s">
        <v>4168</v>
      </c>
      <c r="F2618" t="s">
        <v>190</v>
      </c>
      <c r="G2618" s="58">
        <v>608776.19999999995</v>
      </c>
      <c r="H2618" s="114">
        <v>1</v>
      </c>
      <c r="I2618">
        <v>5001</v>
      </c>
      <c r="J2618">
        <v>999999</v>
      </c>
      <c r="K2618" t="s">
        <v>3117</v>
      </c>
      <c r="L2618" t="s">
        <v>3112</v>
      </c>
      <c r="M2618" t="s">
        <v>4268</v>
      </c>
    </row>
    <row r="2619" spans="1:14">
      <c r="A2619" t="s">
        <v>6900</v>
      </c>
      <c r="B2619" t="str">
        <f t="shared" si="80"/>
        <v>min03-P38</v>
      </c>
      <c r="C2619" t="str">
        <f t="shared" si="81"/>
        <v>min03-P38-R1_UT SUMINISTROS INTENDENCIA</v>
      </c>
      <c r="D2619" s="27" t="s">
        <v>3740</v>
      </c>
      <c r="E2619" t="s">
        <v>3097</v>
      </c>
      <c r="F2619" t="s">
        <v>190</v>
      </c>
      <c r="G2619" s="58">
        <v>261288.9</v>
      </c>
      <c r="H2619" s="114">
        <v>0</v>
      </c>
      <c r="I2619">
        <v>1</v>
      </c>
      <c r="J2619">
        <v>3000</v>
      </c>
      <c r="K2619" t="s">
        <v>3117</v>
      </c>
      <c r="L2619" t="s">
        <v>3108</v>
      </c>
      <c r="M2619" t="s">
        <v>4269</v>
      </c>
      <c r="N2619" t="s">
        <v>8685</v>
      </c>
    </row>
    <row r="2620" spans="1:14">
      <c r="A2620" t="s">
        <v>6901</v>
      </c>
      <c r="B2620" t="str">
        <f t="shared" si="80"/>
        <v>min03-P38</v>
      </c>
      <c r="C2620" t="str">
        <f t="shared" si="81"/>
        <v>min03-P38-R1_UT SUMINISTROS INTENDENCIA</v>
      </c>
      <c r="D2620" s="27" t="s">
        <v>3740</v>
      </c>
      <c r="E2620" t="s">
        <v>3097</v>
      </c>
      <c r="F2620" t="s">
        <v>190</v>
      </c>
      <c r="G2620" s="58">
        <v>254554.65</v>
      </c>
      <c r="H2620" s="114">
        <v>0</v>
      </c>
      <c r="I2620">
        <v>3001</v>
      </c>
      <c r="J2620">
        <v>10000</v>
      </c>
      <c r="K2620" t="s">
        <v>3117</v>
      </c>
      <c r="L2620" t="s">
        <v>3108</v>
      </c>
      <c r="M2620" t="s">
        <v>4269</v>
      </c>
      <c r="N2620" t="s">
        <v>8685</v>
      </c>
    </row>
    <row r="2621" spans="1:14">
      <c r="A2621" t="s">
        <v>6902</v>
      </c>
      <c r="B2621" t="str">
        <f t="shared" si="80"/>
        <v>min03-P38</v>
      </c>
      <c r="C2621" t="str">
        <f t="shared" si="81"/>
        <v>min03-P38-R1_UT SUMINISTROS INTENDENCIA</v>
      </c>
      <c r="D2621" s="27" t="s">
        <v>3740</v>
      </c>
      <c r="E2621" t="s">
        <v>3097</v>
      </c>
      <c r="F2621" t="s">
        <v>190</v>
      </c>
      <c r="G2621" s="58">
        <v>251860.95</v>
      </c>
      <c r="H2621" s="114">
        <v>0</v>
      </c>
      <c r="I2621">
        <v>10001</v>
      </c>
      <c r="J2621">
        <v>999999</v>
      </c>
      <c r="K2621" t="s">
        <v>3117</v>
      </c>
      <c r="L2621" t="s">
        <v>3108</v>
      </c>
      <c r="M2621" t="s">
        <v>4269</v>
      </c>
      <c r="N2621" t="s">
        <v>8685</v>
      </c>
    </row>
    <row r="2622" spans="1:14">
      <c r="A2622" t="s">
        <v>6903</v>
      </c>
      <c r="B2622" t="str">
        <f t="shared" si="80"/>
        <v>min03-P38</v>
      </c>
      <c r="C2622" t="str">
        <f t="shared" si="81"/>
        <v>min03-P38-R2_UT SUMINISTROS INTENDENCIA</v>
      </c>
      <c r="D2622" s="27" t="s">
        <v>3741</v>
      </c>
      <c r="E2622" t="s">
        <v>3097</v>
      </c>
      <c r="F2622" t="s">
        <v>190</v>
      </c>
      <c r="G2622" s="58">
        <v>261288.9</v>
      </c>
      <c r="H2622" s="114">
        <v>0</v>
      </c>
      <c r="I2622">
        <v>1</v>
      </c>
      <c r="J2622">
        <v>3000</v>
      </c>
      <c r="K2622" t="s">
        <v>3117</v>
      </c>
      <c r="L2622" t="s">
        <v>3114</v>
      </c>
      <c r="M2622" t="s">
        <v>4269</v>
      </c>
      <c r="N2622" t="s">
        <v>8685</v>
      </c>
    </row>
    <row r="2623" spans="1:14">
      <c r="A2623" t="s">
        <v>6904</v>
      </c>
      <c r="B2623" t="str">
        <f t="shared" si="80"/>
        <v>min03-P38</v>
      </c>
      <c r="C2623" t="str">
        <f t="shared" si="81"/>
        <v>min03-P38-R2_UT SUMINISTROS INTENDENCIA</v>
      </c>
      <c r="D2623" s="27" t="s">
        <v>3741</v>
      </c>
      <c r="E2623" t="s">
        <v>3097</v>
      </c>
      <c r="F2623" t="s">
        <v>190</v>
      </c>
      <c r="G2623" s="58">
        <v>254554.65</v>
      </c>
      <c r="H2623" s="114">
        <v>0</v>
      </c>
      <c r="I2623">
        <v>3001</v>
      </c>
      <c r="J2623">
        <v>10000</v>
      </c>
      <c r="K2623" t="s">
        <v>3117</v>
      </c>
      <c r="L2623" t="s">
        <v>3114</v>
      </c>
      <c r="M2623" t="s">
        <v>4269</v>
      </c>
      <c r="N2623" t="s">
        <v>8685</v>
      </c>
    </row>
    <row r="2624" spans="1:14">
      <c r="A2624" t="s">
        <v>6905</v>
      </c>
      <c r="B2624" t="str">
        <f t="shared" si="80"/>
        <v>min03-P38</v>
      </c>
      <c r="C2624" t="str">
        <f t="shared" si="81"/>
        <v>min03-P38-R2_UT SUMINISTROS INTENDENCIA</v>
      </c>
      <c r="D2624" s="27" t="s">
        <v>3741</v>
      </c>
      <c r="E2624" t="s">
        <v>3097</v>
      </c>
      <c r="F2624" t="s">
        <v>190</v>
      </c>
      <c r="G2624" s="58">
        <v>251860.95</v>
      </c>
      <c r="H2624" s="114">
        <v>0</v>
      </c>
      <c r="I2624">
        <v>10001</v>
      </c>
      <c r="J2624">
        <v>999999</v>
      </c>
      <c r="K2624" t="s">
        <v>3117</v>
      </c>
      <c r="L2624" t="s">
        <v>3114</v>
      </c>
      <c r="M2624" t="s">
        <v>4269</v>
      </c>
      <c r="N2624" t="s">
        <v>8685</v>
      </c>
    </row>
    <row r="2625" spans="1:14">
      <c r="A2625" t="s">
        <v>6906</v>
      </c>
      <c r="B2625" t="str">
        <f t="shared" si="80"/>
        <v>min03-P38</v>
      </c>
      <c r="C2625" t="str">
        <f t="shared" si="81"/>
        <v>min03-P38-R3_UT SUMINISTROS INTENDENCIA</v>
      </c>
      <c r="D2625" s="27" t="s">
        <v>3742</v>
      </c>
      <c r="E2625" t="s">
        <v>3097</v>
      </c>
      <c r="F2625" t="s">
        <v>190</v>
      </c>
      <c r="G2625" s="58">
        <v>261288.9</v>
      </c>
      <c r="H2625" s="114">
        <v>0</v>
      </c>
      <c r="I2625">
        <v>1</v>
      </c>
      <c r="J2625">
        <v>3000</v>
      </c>
      <c r="K2625" t="s">
        <v>3117</v>
      </c>
      <c r="L2625" t="s">
        <v>3109</v>
      </c>
      <c r="M2625" t="s">
        <v>4269</v>
      </c>
      <c r="N2625" t="s">
        <v>8685</v>
      </c>
    </row>
    <row r="2626" spans="1:14">
      <c r="A2626" t="s">
        <v>6907</v>
      </c>
      <c r="B2626" t="str">
        <f t="shared" si="80"/>
        <v>min03-P38</v>
      </c>
      <c r="C2626" t="str">
        <f t="shared" si="81"/>
        <v>min03-P38-R3_UT SUMINISTROS INTENDENCIA</v>
      </c>
      <c r="D2626" s="27" t="s">
        <v>3742</v>
      </c>
      <c r="E2626" t="s">
        <v>3097</v>
      </c>
      <c r="F2626" t="s">
        <v>190</v>
      </c>
      <c r="G2626" s="58">
        <v>254554.65</v>
      </c>
      <c r="H2626" s="114">
        <v>0</v>
      </c>
      <c r="I2626">
        <v>3001</v>
      </c>
      <c r="J2626">
        <v>10000</v>
      </c>
      <c r="K2626" t="s">
        <v>3117</v>
      </c>
      <c r="L2626" t="s">
        <v>3109</v>
      </c>
      <c r="M2626" t="s">
        <v>4269</v>
      </c>
      <c r="N2626" t="s">
        <v>8685</v>
      </c>
    </row>
    <row r="2627" spans="1:14">
      <c r="A2627" t="s">
        <v>6908</v>
      </c>
      <c r="B2627" t="str">
        <f t="shared" ref="B2627:B2690" si="82">+LEFT(D2627,LEN(D2627)-3)</f>
        <v>min03-P38</v>
      </c>
      <c r="C2627" t="str">
        <f t="shared" ref="C2627:C2690" si="83">+D2627&amp;"_"&amp;E2627</f>
        <v>min03-P38-R3_UT SUMINISTROS INTENDENCIA</v>
      </c>
      <c r="D2627" s="27" t="s">
        <v>3742</v>
      </c>
      <c r="E2627" t="s">
        <v>3097</v>
      </c>
      <c r="F2627" t="s">
        <v>190</v>
      </c>
      <c r="G2627" s="58">
        <v>251860.95</v>
      </c>
      <c r="H2627" s="114">
        <v>0</v>
      </c>
      <c r="I2627">
        <v>10001</v>
      </c>
      <c r="J2627">
        <v>999999</v>
      </c>
      <c r="K2627" t="s">
        <v>3117</v>
      </c>
      <c r="L2627" t="s">
        <v>3109</v>
      </c>
      <c r="M2627" t="s">
        <v>4269</v>
      </c>
      <c r="N2627" t="s">
        <v>8685</v>
      </c>
    </row>
    <row r="2628" spans="1:14">
      <c r="A2628" t="s">
        <v>6909</v>
      </c>
      <c r="B2628" t="str">
        <f t="shared" si="82"/>
        <v>min03-P38</v>
      </c>
      <c r="C2628" t="str">
        <f t="shared" si="83"/>
        <v>min03-P38-R4_UT SUMINISTROS INTENDENCIA</v>
      </c>
      <c r="D2628" s="27" t="s">
        <v>3743</v>
      </c>
      <c r="E2628" t="s">
        <v>3097</v>
      </c>
      <c r="F2628" t="s">
        <v>190</v>
      </c>
      <c r="G2628" s="58">
        <v>261288.9</v>
      </c>
      <c r="H2628" s="114">
        <v>0</v>
      </c>
      <c r="I2628">
        <v>1</v>
      </c>
      <c r="J2628">
        <v>3000</v>
      </c>
      <c r="K2628" t="s">
        <v>3117</v>
      </c>
      <c r="L2628" t="s">
        <v>3113</v>
      </c>
      <c r="M2628" t="s">
        <v>4269</v>
      </c>
      <c r="N2628" t="s">
        <v>8685</v>
      </c>
    </row>
    <row r="2629" spans="1:14">
      <c r="A2629" t="s">
        <v>6910</v>
      </c>
      <c r="B2629" t="str">
        <f t="shared" si="82"/>
        <v>min03-P38</v>
      </c>
      <c r="C2629" t="str">
        <f t="shared" si="83"/>
        <v>min03-P38-R4_UT SUMINISTROS INTENDENCIA</v>
      </c>
      <c r="D2629" s="27" t="s">
        <v>3743</v>
      </c>
      <c r="E2629" t="s">
        <v>3097</v>
      </c>
      <c r="F2629" t="s">
        <v>190</v>
      </c>
      <c r="G2629" s="58">
        <v>254554.65</v>
      </c>
      <c r="H2629" s="114">
        <v>0</v>
      </c>
      <c r="I2629">
        <v>3001</v>
      </c>
      <c r="J2629">
        <v>10000</v>
      </c>
      <c r="K2629" t="s">
        <v>3117</v>
      </c>
      <c r="L2629" t="s">
        <v>3113</v>
      </c>
      <c r="M2629" t="s">
        <v>4269</v>
      </c>
      <c r="N2629" t="s">
        <v>8685</v>
      </c>
    </row>
    <row r="2630" spans="1:14">
      <c r="A2630" t="s">
        <v>6911</v>
      </c>
      <c r="B2630" t="str">
        <f t="shared" si="82"/>
        <v>min03-P38</v>
      </c>
      <c r="C2630" t="str">
        <f t="shared" si="83"/>
        <v>min03-P38-R4_UT SUMINISTROS INTENDENCIA</v>
      </c>
      <c r="D2630" s="27" t="s">
        <v>3743</v>
      </c>
      <c r="E2630" t="s">
        <v>3097</v>
      </c>
      <c r="F2630" t="s">
        <v>190</v>
      </c>
      <c r="G2630" s="58">
        <v>251860.95</v>
      </c>
      <c r="H2630" s="114">
        <v>0</v>
      </c>
      <c r="I2630">
        <v>10001</v>
      </c>
      <c r="J2630">
        <v>999999</v>
      </c>
      <c r="K2630" t="s">
        <v>3117</v>
      </c>
      <c r="L2630" t="s">
        <v>3113</v>
      </c>
      <c r="M2630" t="s">
        <v>4269</v>
      </c>
      <c r="N2630" t="s">
        <v>8685</v>
      </c>
    </row>
    <row r="2631" spans="1:14">
      <c r="A2631" t="s">
        <v>6912</v>
      </c>
      <c r="B2631" t="str">
        <f t="shared" si="82"/>
        <v>min03-P38</v>
      </c>
      <c r="C2631" t="str">
        <f t="shared" si="83"/>
        <v>min03-P38-R6_IMDICOL SAS</v>
      </c>
      <c r="D2631" s="27" t="s">
        <v>3744</v>
      </c>
      <c r="E2631" t="s">
        <v>4164</v>
      </c>
      <c r="F2631" t="s">
        <v>190</v>
      </c>
      <c r="G2631" s="58">
        <v>703729.125</v>
      </c>
      <c r="H2631" s="114">
        <v>1</v>
      </c>
      <c r="I2631">
        <v>1</v>
      </c>
      <c r="J2631">
        <v>3000</v>
      </c>
      <c r="K2631" t="s">
        <v>3117</v>
      </c>
      <c r="L2631" t="s">
        <v>3111</v>
      </c>
      <c r="M2631" t="s">
        <v>4269</v>
      </c>
    </row>
    <row r="2632" spans="1:14">
      <c r="A2632" t="s">
        <v>6913</v>
      </c>
      <c r="B2632" t="str">
        <f t="shared" si="82"/>
        <v>min03-P38</v>
      </c>
      <c r="C2632" t="str">
        <f t="shared" si="83"/>
        <v>min03-P38-R6_IMDICOL SAS</v>
      </c>
      <c r="D2632" s="27" t="s">
        <v>3744</v>
      </c>
      <c r="E2632" t="s">
        <v>4164</v>
      </c>
      <c r="F2632" t="s">
        <v>190</v>
      </c>
      <c r="G2632" s="58">
        <v>693173.18812499999</v>
      </c>
      <c r="H2632" s="114">
        <v>1</v>
      </c>
      <c r="I2632">
        <v>3001</v>
      </c>
      <c r="J2632">
        <v>10000</v>
      </c>
      <c r="K2632" t="s">
        <v>3117</v>
      </c>
      <c r="L2632" t="s">
        <v>3111</v>
      </c>
      <c r="M2632" t="s">
        <v>4269</v>
      </c>
    </row>
    <row r="2633" spans="1:14">
      <c r="A2633" t="s">
        <v>6914</v>
      </c>
      <c r="B2633" t="str">
        <f t="shared" si="82"/>
        <v>min03-P38</v>
      </c>
      <c r="C2633" t="str">
        <f t="shared" si="83"/>
        <v>min03-P38-R6_IMDICOL SAS</v>
      </c>
      <c r="D2633" s="27" t="s">
        <v>3744</v>
      </c>
      <c r="E2633" t="s">
        <v>4164</v>
      </c>
      <c r="F2633" t="s">
        <v>190</v>
      </c>
      <c r="G2633" s="58">
        <v>682617.25124999997</v>
      </c>
      <c r="H2633" s="114">
        <v>1</v>
      </c>
      <c r="I2633">
        <v>10001</v>
      </c>
      <c r="J2633">
        <v>999999</v>
      </c>
      <c r="K2633" t="s">
        <v>3117</v>
      </c>
      <c r="L2633" t="s">
        <v>3111</v>
      </c>
      <c r="M2633" t="s">
        <v>4269</v>
      </c>
    </row>
    <row r="2634" spans="1:14">
      <c r="A2634" t="s">
        <v>6915</v>
      </c>
      <c r="B2634" t="str">
        <f t="shared" si="82"/>
        <v>min03-P38</v>
      </c>
      <c r="C2634" t="str">
        <f t="shared" si="83"/>
        <v>min03-P38-R6_YUBARTA S.A.S.</v>
      </c>
      <c r="D2634" s="27" t="s">
        <v>3744</v>
      </c>
      <c r="E2634" t="s">
        <v>4162</v>
      </c>
      <c r="F2634" t="s">
        <v>190</v>
      </c>
      <c r="G2634" s="58">
        <v>606082.5</v>
      </c>
      <c r="H2634" s="114">
        <v>1</v>
      </c>
      <c r="I2634">
        <v>1</v>
      </c>
      <c r="J2634">
        <v>3000</v>
      </c>
      <c r="K2634" t="s">
        <v>3117</v>
      </c>
      <c r="L2634" t="s">
        <v>3111</v>
      </c>
      <c r="M2634" t="s">
        <v>4269</v>
      </c>
    </row>
    <row r="2635" spans="1:14">
      <c r="A2635" t="s">
        <v>6916</v>
      </c>
      <c r="B2635" t="str">
        <f t="shared" si="82"/>
        <v>min03-P38</v>
      </c>
      <c r="C2635" t="str">
        <f t="shared" si="83"/>
        <v>min03-P38-R6_YUBARTA S.A.S.</v>
      </c>
      <c r="D2635" s="27" t="s">
        <v>3744</v>
      </c>
      <c r="E2635" t="s">
        <v>4162</v>
      </c>
      <c r="F2635" t="s">
        <v>190</v>
      </c>
      <c r="G2635" s="58">
        <v>593960.85</v>
      </c>
      <c r="H2635" s="114">
        <v>1</v>
      </c>
      <c r="I2635">
        <v>3001</v>
      </c>
      <c r="J2635">
        <v>10000</v>
      </c>
      <c r="K2635" t="s">
        <v>3117</v>
      </c>
      <c r="L2635" t="s">
        <v>3111</v>
      </c>
      <c r="M2635" t="s">
        <v>4269</v>
      </c>
    </row>
    <row r="2636" spans="1:14">
      <c r="A2636" t="s">
        <v>6917</v>
      </c>
      <c r="B2636" t="str">
        <f t="shared" si="82"/>
        <v>min03-P38</v>
      </c>
      <c r="C2636" t="str">
        <f t="shared" si="83"/>
        <v>min03-P38-R6_YUBARTA S.A.S.</v>
      </c>
      <c r="D2636" s="27" t="s">
        <v>3744</v>
      </c>
      <c r="E2636" t="s">
        <v>4162</v>
      </c>
      <c r="F2636" t="s">
        <v>190</v>
      </c>
      <c r="G2636" s="58">
        <v>583186.05000000005</v>
      </c>
      <c r="H2636" s="114">
        <v>1</v>
      </c>
      <c r="I2636">
        <v>10001</v>
      </c>
      <c r="J2636">
        <v>999999</v>
      </c>
      <c r="K2636" t="s">
        <v>3117</v>
      </c>
      <c r="L2636" t="s">
        <v>3111</v>
      </c>
      <c r="M2636" t="s">
        <v>4269</v>
      </c>
    </row>
    <row r="2637" spans="1:14">
      <c r="A2637" t="s">
        <v>6918</v>
      </c>
      <c r="B2637" t="str">
        <f t="shared" si="82"/>
        <v>min03-P38</v>
      </c>
      <c r="C2637" t="str">
        <f t="shared" si="83"/>
        <v>min03-P38-R6_UNIÓN TEMPORAL 24</v>
      </c>
      <c r="D2637" s="27" t="s">
        <v>3744</v>
      </c>
      <c r="E2637" t="s">
        <v>4163</v>
      </c>
      <c r="F2637" t="s">
        <v>190</v>
      </c>
      <c r="G2637" s="58">
        <v>538740</v>
      </c>
      <c r="H2637" s="114">
        <v>1</v>
      </c>
      <c r="I2637">
        <v>1</v>
      </c>
      <c r="J2637">
        <v>3000</v>
      </c>
      <c r="K2637" t="s">
        <v>3117</v>
      </c>
      <c r="L2637" t="s">
        <v>3111</v>
      </c>
      <c r="M2637" t="s">
        <v>4269</v>
      </c>
    </row>
    <row r="2638" spans="1:14">
      <c r="A2638" t="s">
        <v>6919</v>
      </c>
      <c r="B2638" t="str">
        <f t="shared" si="82"/>
        <v>min03-P38</v>
      </c>
      <c r="C2638" t="str">
        <f t="shared" si="83"/>
        <v>min03-P38-R6_UNIÓN TEMPORAL 24</v>
      </c>
      <c r="D2638" s="27" t="s">
        <v>3744</v>
      </c>
      <c r="E2638" t="s">
        <v>4163</v>
      </c>
      <c r="F2638" t="s">
        <v>190</v>
      </c>
      <c r="G2638" s="58">
        <v>538740</v>
      </c>
      <c r="H2638" s="114">
        <v>1</v>
      </c>
      <c r="I2638">
        <v>3001</v>
      </c>
      <c r="J2638">
        <v>10000</v>
      </c>
      <c r="K2638" t="s">
        <v>3117</v>
      </c>
      <c r="L2638" t="s">
        <v>3111</v>
      </c>
      <c r="M2638" t="s">
        <v>4269</v>
      </c>
    </row>
    <row r="2639" spans="1:14">
      <c r="A2639" t="s">
        <v>6920</v>
      </c>
      <c r="B2639" t="str">
        <f t="shared" si="82"/>
        <v>min03-P38</v>
      </c>
      <c r="C2639" t="str">
        <f t="shared" si="83"/>
        <v>min03-P38-R6_UNIÓN TEMPORAL 24</v>
      </c>
      <c r="D2639" s="27" t="s">
        <v>3744</v>
      </c>
      <c r="E2639" t="s">
        <v>4163</v>
      </c>
      <c r="F2639" t="s">
        <v>190</v>
      </c>
      <c r="G2639" s="58">
        <v>538740</v>
      </c>
      <c r="H2639" s="114">
        <v>1</v>
      </c>
      <c r="I2639">
        <v>10001</v>
      </c>
      <c r="J2639">
        <v>999999</v>
      </c>
      <c r="K2639" t="s">
        <v>3117</v>
      </c>
      <c r="L2639" t="s">
        <v>3111</v>
      </c>
      <c r="M2639" t="s">
        <v>4269</v>
      </c>
    </row>
    <row r="2640" spans="1:14">
      <c r="A2640" t="s">
        <v>6921</v>
      </c>
      <c r="B2640" t="str">
        <f t="shared" si="82"/>
        <v>min03-P38</v>
      </c>
      <c r="C2640" t="str">
        <f t="shared" si="83"/>
        <v>min03-P38-R6_UT SUMINISTROS INTENDENCIA</v>
      </c>
      <c r="D2640" s="27" t="s">
        <v>3744</v>
      </c>
      <c r="E2640" t="s">
        <v>3097</v>
      </c>
      <c r="F2640" t="s">
        <v>190</v>
      </c>
      <c r="G2640" s="58">
        <v>261288.9</v>
      </c>
      <c r="H2640" s="114">
        <v>0</v>
      </c>
      <c r="I2640">
        <v>1</v>
      </c>
      <c r="J2640">
        <v>3000</v>
      </c>
      <c r="K2640" t="s">
        <v>3117</v>
      </c>
      <c r="L2640" t="s">
        <v>3111</v>
      </c>
      <c r="M2640" t="s">
        <v>4269</v>
      </c>
      <c r="N2640" t="s">
        <v>8685</v>
      </c>
    </row>
    <row r="2641" spans="1:14">
      <c r="A2641" t="s">
        <v>6922</v>
      </c>
      <c r="B2641" t="str">
        <f t="shared" si="82"/>
        <v>min03-P38</v>
      </c>
      <c r="C2641" t="str">
        <f t="shared" si="83"/>
        <v>min03-P38-R6_UT SUMINISTROS INTENDENCIA</v>
      </c>
      <c r="D2641" s="27" t="s">
        <v>3744</v>
      </c>
      <c r="E2641" t="s">
        <v>3097</v>
      </c>
      <c r="F2641" t="s">
        <v>190</v>
      </c>
      <c r="G2641" s="58">
        <v>254554.65</v>
      </c>
      <c r="H2641" s="114">
        <v>0</v>
      </c>
      <c r="I2641">
        <v>3001</v>
      </c>
      <c r="J2641">
        <v>10000</v>
      </c>
      <c r="K2641" t="s">
        <v>3117</v>
      </c>
      <c r="L2641" t="s">
        <v>3111</v>
      </c>
      <c r="M2641" t="s">
        <v>4269</v>
      </c>
      <c r="N2641" t="s">
        <v>8685</v>
      </c>
    </row>
    <row r="2642" spans="1:14">
      <c r="A2642" t="s">
        <v>6923</v>
      </c>
      <c r="B2642" t="str">
        <f t="shared" si="82"/>
        <v>min03-P38</v>
      </c>
      <c r="C2642" t="str">
        <f t="shared" si="83"/>
        <v>min03-P38-R6_UT SUMINISTROS INTENDENCIA</v>
      </c>
      <c r="D2642" s="27" t="s">
        <v>3744</v>
      </c>
      <c r="E2642" t="s">
        <v>3097</v>
      </c>
      <c r="F2642" t="s">
        <v>190</v>
      </c>
      <c r="G2642" s="58">
        <v>251860.95</v>
      </c>
      <c r="H2642" s="114">
        <v>0</v>
      </c>
      <c r="I2642">
        <v>10001</v>
      </c>
      <c r="J2642">
        <v>999999</v>
      </c>
      <c r="K2642" t="s">
        <v>3117</v>
      </c>
      <c r="L2642" t="s">
        <v>3111</v>
      </c>
      <c r="M2642" t="s">
        <v>4269</v>
      </c>
      <c r="N2642" t="s">
        <v>8685</v>
      </c>
    </row>
    <row r="2643" spans="1:14">
      <c r="A2643" t="s">
        <v>6924</v>
      </c>
      <c r="B2643" t="str">
        <f t="shared" si="82"/>
        <v>min03-P38</v>
      </c>
      <c r="C2643" t="str">
        <f t="shared" si="83"/>
        <v>min03-P38-R7_DISMOTOS PM EU</v>
      </c>
      <c r="D2643" s="27" t="s">
        <v>3745</v>
      </c>
      <c r="E2643" t="s">
        <v>4175</v>
      </c>
      <c r="F2643" t="s">
        <v>190</v>
      </c>
      <c r="G2643" s="58">
        <v>336712.5</v>
      </c>
      <c r="H2643" s="114">
        <v>1</v>
      </c>
      <c r="I2643">
        <v>1</v>
      </c>
      <c r="J2643">
        <v>3000</v>
      </c>
      <c r="K2643" t="s">
        <v>3117</v>
      </c>
      <c r="L2643" t="s">
        <v>3112</v>
      </c>
      <c r="M2643" t="s">
        <v>4269</v>
      </c>
    </row>
    <row r="2644" spans="1:14">
      <c r="A2644" t="s">
        <v>6925</v>
      </c>
      <c r="B2644" t="str">
        <f t="shared" si="82"/>
        <v>min03-P38</v>
      </c>
      <c r="C2644" t="str">
        <f t="shared" si="83"/>
        <v>min03-P38-R7_DISMOTOS PM EU</v>
      </c>
      <c r="D2644" s="27" t="s">
        <v>3745</v>
      </c>
      <c r="E2644" t="s">
        <v>4175</v>
      </c>
      <c r="F2644" t="s">
        <v>190</v>
      </c>
      <c r="G2644" s="58">
        <v>296307</v>
      </c>
      <c r="H2644" s="114">
        <v>1</v>
      </c>
      <c r="I2644">
        <v>3001</v>
      </c>
      <c r="J2644">
        <v>10000</v>
      </c>
      <c r="K2644" t="s">
        <v>3117</v>
      </c>
      <c r="L2644" t="s">
        <v>3112</v>
      </c>
      <c r="M2644" t="s">
        <v>4269</v>
      </c>
    </row>
    <row r="2645" spans="1:14">
      <c r="A2645" t="s">
        <v>6926</v>
      </c>
      <c r="B2645" t="str">
        <f t="shared" si="82"/>
        <v>min03-P38</v>
      </c>
      <c r="C2645" t="str">
        <f t="shared" si="83"/>
        <v>min03-P38-R7_DISMOTOS PM EU</v>
      </c>
      <c r="D2645" s="27" t="s">
        <v>3745</v>
      </c>
      <c r="E2645" t="s">
        <v>4175</v>
      </c>
      <c r="F2645" t="s">
        <v>190</v>
      </c>
      <c r="G2645" s="58">
        <v>282838.5</v>
      </c>
      <c r="H2645" s="114">
        <v>1</v>
      </c>
      <c r="I2645">
        <v>10001</v>
      </c>
      <c r="J2645">
        <v>999999</v>
      </c>
      <c r="K2645" t="s">
        <v>3117</v>
      </c>
      <c r="L2645" t="s">
        <v>3112</v>
      </c>
      <c r="M2645" t="s">
        <v>4269</v>
      </c>
    </row>
    <row r="2646" spans="1:14">
      <c r="A2646" t="s">
        <v>6927</v>
      </c>
      <c r="B2646" t="str">
        <f t="shared" si="82"/>
        <v>min03-P38</v>
      </c>
      <c r="C2646" t="str">
        <f t="shared" si="83"/>
        <v>min03-P38-R7_DISTRIBUCIÓN Y SERVICIO SAS</v>
      </c>
      <c r="D2646" s="27" t="s">
        <v>3745</v>
      </c>
      <c r="E2646" t="s">
        <v>3089</v>
      </c>
      <c r="F2646" t="s">
        <v>190</v>
      </c>
      <c r="G2646" s="58">
        <v>646488</v>
      </c>
      <c r="H2646" s="114">
        <v>1</v>
      </c>
      <c r="I2646">
        <v>1</v>
      </c>
      <c r="J2646">
        <v>3000</v>
      </c>
      <c r="K2646" t="s">
        <v>3117</v>
      </c>
      <c r="L2646" t="s">
        <v>3112</v>
      </c>
      <c r="M2646" t="s">
        <v>4269</v>
      </c>
    </row>
    <row r="2647" spans="1:14">
      <c r="A2647" t="s">
        <v>6928</v>
      </c>
      <c r="B2647" t="str">
        <f t="shared" si="82"/>
        <v>min03-P38</v>
      </c>
      <c r="C2647" t="str">
        <f t="shared" si="83"/>
        <v>min03-P38-R7_DISTRIBUCIÓN Y SERVICIO SAS</v>
      </c>
      <c r="D2647" s="27" t="s">
        <v>3745</v>
      </c>
      <c r="E2647" t="s">
        <v>3089</v>
      </c>
      <c r="F2647" t="s">
        <v>190</v>
      </c>
      <c r="G2647" s="58">
        <v>639753.75</v>
      </c>
      <c r="H2647" s="114">
        <v>1</v>
      </c>
      <c r="I2647">
        <v>3001</v>
      </c>
      <c r="J2647">
        <v>10000</v>
      </c>
      <c r="K2647" t="s">
        <v>3117</v>
      </c>
      <c r="L2647" t="s">
        <v>3112</v>
      </c>
      <c r="M2647" t="s">
        <v>4269</v>
      </c>
    </row>
    <row r="2648" spans="1:14">
      <c r="A2648" t="s">
        <v>6929</v>
      </c>
      <c r="B2648" t="str">
        <f t="shared" si="82"/>
        <v>min03-P38</v>
      </c>
      <c r="C2648" t="str">
        <f t="shared" si="83"/>
        <v>min03-P38-R7_DISTRIBUCIÓN Y SERVICIO SAS</v>
      </c>
      <c r="D2648" s="27" t="s">
        <v>3745</v>
      </c>
      <c r="E2648" t="s">
        <v>3089</v>
      </c>
      <c r="F2648" t="s">
        <v>190</v>
      </c>
      <c r="G2648" s="58">
        <v>633019.5</v>
      </c>
      <c r="H2648" s="114">
        <v>1</v>
      </c>
      <c r="I2648">
        <v>10001</v>
      </c>
      <c r="J2648">
        <v>999999</v>
      </c>
      <c r="K2648" t="s">
        <v>3117</v>
      </c>
      <c r="L2648" t="s">
        <v>3112</v>
      </c>
      <c r="M2648" t="s">
        <v>4269</v>
      </c>
    </row>
    <row r="2649" spans="1:14">
      <c r="A2649" t="s">
        <v>6930</v>
      </c>
      <c r="B2649" t="str">
        <f t="shared" si="82"/>
        <v>min03-P38</v>
      </c>
      <c r="C2649" t="str">
        <f t="shared" si="83"/>
        <v>min03-P38-R7_LEONEL RODRIGUEZ RAMOS</v>
      </c>
      <c r="D2649" s="27" t="s">
        <v>3745</v>
      </c>
      <c r="E2649" t="s">
        <v>1851</v>
      </c>
      <c r="F2649" t="s">
        <v>190</v>
      </c>
      <c r="G2649" s="58">
        <v>700362</v>
      </c>
      <c r="H2649" s="114">
        <v>1</v>
      </c>
      <c r="I2649">
        <v>1</v>
      </c>
      <c r="J2649">
        <v>3000</v>
      </c>
      <c r="K2649" t="s">
        <v>3117</v>
      </c>
      <c r="L2649" t="s">
        <v>3112</v>
      </c>
      <c r="M2649" t="s">
        <v>4269</v>
      </c>
    </row>
    <row r="2650" spans="1:14">
      <c r="A2650" t="s">
        <v>6931</v>
      </c>
      <c r="B2650" t="str">
        <f t="shared" si="82"/>
        <v>min03-P38</v>
      </c>
      <c r="C2650" t="str">
        <f t="shared" si="83"/>
        <v>min03-P38-R7_LEONEL RODRIGUEZ RAMOS</v>
      </c>
      <c r="D2650" s="27" t="s">
        <v>3745</v>
      </c>
      <c r="E2650" t="s">
        <v>1851</v>
      </c>
      <c r="F2650" t="s">
        <v>190</v>
      </c>
      <c r="G2650" s="58">
        <v>686893.5</v>
      </c>
      <c r="H2650" s="114">
        <v>1</v>
      </c>
      <c r="I2650">
        <v>3001</v>
      </c>
      <c r="J2650">
        <v>10000</v>
      </c>
      <c r="K2650" t="s">
        <v>3117</v>
      </c>
      <c r="L2650" t="s">
        <v>3112</v>
      </c>
      <c r="M2650" t="s">
        <v>4269</v>
      </c>
    </row>
    <row r="2651" spans="1:14">
      <c r="A2651" t="s">
        <v>6932</v>
      </c>
      <c r="B2651" t="str">
        <f t="shared" si="82"/>
        <v>min03-P38</v>
      </c>
      <c r="C2651" t="str">
        <f t="shared" si="83"/>
        <v>min03-P38-R7_LEONEL RODRIGUEZ RAMOS</v>
      </c>
      <c r="D2651" s="27" t="s">
        <v>3745</v>
      </c>
      <c r="E2651" t="s">
        <v>1851</v>
      </c>
      <c r="F2651" t="s">
        <v>190</v>
      </c>
      <c r="G2651" s="58">
        <v>673425</v>
      </c>
      <c r="H2651" s="114">
        <v>1</v>
      </c>
      <c r="I2651">
        <v>10001</v>
      </c>
      <c r="J2651">
        <v>999999</v>
      </c>
      <c r="K2651" t="s">
        <v>3117</v>
      </c>
      <c r="L2651" t="s">
        <v>3112</v>
      </c>
      <c r="M2651" t="s">
        <v>4269</v>
      </c>
    </row>
    <row r="2652" spans="1:14">
      <c r="A2652" t="s">
        <v>6933</v>
      </c>
      <c r="B2652" t="str">
        <f t="shared" si="82"/>
        <v>min03-P38</v>
      </c>
      <c r="C2652" t="str">
        <f t="shared" si="83"/>
        <v>min03-P38-R7_BACET GROUP S.A.S.</v>
      </c>
      <c r="D2652" s="27" t="s">
        <v>3745</v>
      </c>
      <c r="E2652" t="s">
        <v>4166</v>
      </c>
      <c r="F2652" t="s">
        <v>190</v>
      </c>
      <c r="G2652" s="58">
        <v>268696.57500000001</v>
      </c>
      <c r="H2652" s="114">
        <v>1</v>
      </c>
      <c r="I2652">
        <v>1</v>
      </c>
      <c r="J2652">
        <v>3000</v>
      </c>
      <c r="K2652" t="s">
        <v>3117</v>
      </c>
      <c r="L2652" t="s">
        <v>3112</v>
      </c>
      <c r="M2652" t="s">
        <v>4269</v>
      </c>
    </row>
    <row r="2653" spans="1:14">
      <c r="A2653" t="s">
        <v>6934</v>
      </c>
      <c r="B2653" t="str">
        <f t="shared" si="82"/>
        <v>min03-P38</v>
      </c>
      <c r="C2653" t="str">
        <f t="shared" si="83"/>
        <v>min03-P38-R7_BACET GROUP S.A.S.</v>
      </c>
      <c r="D2653" s="27" t="s">
        <v>3745</v>
      </c>
      <c r="E2653" t="s">
        <v>4166</v>
      </c>
      <c r="F2653" t="s">
        <v>190</v>
      </c>
      <c r="G2653" s="58">
        <v>255901.5</v>
      </c>
      <c r="H2653" s="114">
        <v>1</v>
      </c>
      <c r="I2653">
        <v>3001</v>
      </c>
      <c r="J2653">
        <v>10000</v>
      </c>
      <c r="K2653" t="s">
        <v>3117</v>
      </c>
      <c r="L2653" t="s">
        <v>3112</v>
      </c>
      <c r="M2653" t="s">
        <v>4269</v>
      </c>
    </row>
    <row r="2654" spans="1:14">
      <c r="A2654" t="s">
        <v>6935</v>
      </c>
      <c r="B2654" t="str">
        <f t="shared" si="82"/>
        <v>min03-P38</v>
      </c>
      <c r="C2654" t="str">
        <f t="shared" si="83"/>
        <v>min03-P38-R7_BACET GROUP S.A.S.</v>
      </c>
      <c r="D2654" s="27" t="s">
        <v>3745</v>
      </c>
      <c r="E2654" t="s">
        <v>4166</v>
      </c>
      <c r="F2654" t="s">
        <v>190</v>
      </c>
      <c r="G2654" s="58">
        <v>243106.42499999999</v>
      </c>
      <c r="H2654" s="114">
        <v>1</v>
      </c>
      <c r="I2654">
        <v>10001</v>
      </c>
      <c r="J2654">
        <v>999999</v>
      </c>
      <c r="K2654" t="s">
        <v>3117</v>
      </c>
      <c r="L2654" t="s">
        <v>3112</v>
      </c>
      <c r="M2654" t="s">
        <v>4269</v>
      </c>
    </row>
    <row r="2655" spans="1:14">
      <c r="A2655" t="s">
        <v>6936</v>
      </c>
      <c r="B2655" t="str">
        <f t="shared" si="82"/>
        <v>min03-P38</v>
      </c>
      <c r="C2655" t="str">
        <f t="shared" si="83"/>
        <v>min03-P38-R7_UNIÓN TEMPORAL OP-INTENDENCIA</v>
      </c>
      <c r="D2655" s="27" t="s">
        <v>3745</v>
      </c>
      <c r="E2655" t="s">
        <v>4172</v>
      </c>
      <c r="F2655" t="s">
        <v>190</v>
      </c>
      <c r="G2655" s="58">
        <v>417523.5</v>
      </c>
      <c r="H2655" s="114">
        <v>1</v>
      </c>
      <c r="I2655">
        <v>1</v>
      </c>
      <c r="J2655">
        <v>3000</v>
      </c>
      <c r="K2655" t="s">
        <v>3117</v>
      </c>
      <c r="L2655" t="s">
        <v>3112</v>
      </c>
      <c r="M2655" t="s">
        <v>4269</v>
      </c>
    </row>
    <row r="2656" spans="1:14">
      <c r="A2656" t="s">
        <v>6937</v>
      </c>
      <c r="B2656" t="str">
        <f t="shared" si="82"/>
        <v>min03-P38</v>
      </c>
      <c r="C2656" t="str">
        <f t="shared" si="83"/>
        <v>min03-P38-R7_UNIÓN TEMPORAL OP-INTENDENCIA</v>
      </c>
      <c r="D2656" s="27" t="s">
        <v>3745</v>
      </c>
      <c r="E2656" t="s">
        <v>4172</v>
      </c>
      <c r="F2656" t="s">
        <v>190</v>
      </c>
      <c r="G2656" s="58">
        <v>404055</v>
      </c>
      <c r="H2656" s="114">
        <v>1</v>
      </c>
      <c r="I2656">
        <v>3001</v>
      </c>
      <c r="J2656">
        <v>10000</v>
      </c>
      <c r="K2656" t="s">
        <v>3117</v>
      </c>
      <c r="L2656" t="s">
        <v>3112</v>
      </c>
      <c r="M2656" t="s">
        <v>4269</v>
      </c>
    </row>
    <row r="2657" spans="1:13">
      <c r="A2657" t="s">
        <v>6938</v>
      </c>
      <c r="B2657" t="str">
        <f t="shared" si="82"/>
        <v>min03-P38</v>
      </c>
      <c r="C2657" t="str">
        <f t="shared" si="83"/>
        <v>min03-P38-R7_UNIÓN TEMPORAL OP-INTENDENCIA</v>
      </c>
      <c r="D2657" s="27" t="s">
        <v>3745</v>
      </c>
      <c r="E2657" t="s">
        <v>4172</v>
      </c>
      <c r="F2657" t="s">
        <v>190</v>
      </c>
      <c r="G2657" s="58">
        <v>390586.5</v>
      </c>
      <c r="H2657" s="114">
        <v>1</v>
      </c>
      <c r="I2657">
        <v>10001</v>
      </c>
      <c r="J2657">
        <v>999999</v>
      </c>
      <c r="K2657" t="s">
        <v>3117</v>
      </c>
      <c r="L2657" t="s">
        <v>3112</v>
      </c>
      <c r="M2657" t="s">
        <v>4269</v>
      </c>
    </row>
    <row r="2658" spans="1:13">
      <c r="A2658" t="s">
        <v>6939</v>
      </c>
      <c r="B2658" t="str">
        <f t="shared" si="82"/>
        <v>min03-P38</v>
      </c>
      <c r="C2658" t="str">
        <f t="shared" si="83"/>
        <v>min03-P38-R7_CONSORCIO INTENDENCIA WARDERHA</v>
      </c>
      <c r="D2658" s="27" t="s">
        <v>3745</v>
      </c>
      <c r="E2658" t="s">
        <v>4187</v>
      </c>
      <c r="F2658" t="s">
        <v>190</v>
      </c>
      <c r="G2658" s="58">
        <v>383852.25</v>
      </c>
      <c r="H2658" s="114">
        <v>1</v>
      </c>
      <c r="I2658">
        <v>1</v>
      </c>
      <c r="J2658">
        <v>3000</v>
      </c>
      <c r="K2658" t="s">
        <v>3117</v>
      </c>
      <c r="L2658" t="s">
        <v>3112</v>
      </c>
      <c r="M2658" t="s">
        <v>4269</v>
      </c>
    </row>
    <row r="2659" spans="1:13">
      <c r="A2659" t="s">
        <v>6940</v>
      </c>
      <c r="B2659" t="str">
        <f t="shared" si="82"/>
        <v>min03-P38</v>
      </c>
      <c r="C2659" t="str">
        <f t="shared" si="83"/>
        <v>min03-P38-R7_CONSORCIO INTENDENCIA WARDERHA</v>
      </c>
      <c r="D2659" s="27" t="s">
        <v>3745</v>
      </c>
      <c r="E2659" t="s">
        <v>4187</v>
      </c>
      <c r="F2659" t="s">
        <v>190</v>
      </c>
      <c r="G2659" s="58">
        <v>381158.55</v>
      </c>
      <c r="H2659" s="114">
        <v>1</v>
      </c>
      <c r="I2659">
        <v>3001</v>
      </c>
      <c r="J2659">
        <v>10000</v>
      </c>
      <c r="K2659" t="s">
        <v>3117</v>
      </c>
      <c r="L2659" t="s">
        <v>3112</v>
      </c>
      <c r="M2659" t="s">
        <v>4269</v>
      </c>
    </row>
    <row r="2660" spans="1:13">
      <c r="A2660" t="s">
        <v>6941</v>
      </c>
      <c r="B2660" t="str">
        <f t="shared" si="82"/>
        <v>min03-P38</v>
      </c>
      <c r="C2660" t="str">
        <f t="shared" si="83"/>
        <v>min03-P38-R7_CONSORCIO INTENDENCIA WARDERHA</v>
      </c>
      <c r="D2660" s="27" t="s">
        <v>3745</v>
      </c>
      <c r="E2660" t="s">
        <v>4187</v>
      </c>
      <c r="F2660" t="s">
        <v>190</v>
      </c>
      <c r="G2660" s="58">
        <v>377118</v>
      </c>
      <c r="H2660" s="114">
        <v>1</v>
      </c>
      <c r="I2660">
        <v>10001</v>
      </c>
      <c r="J2660">
        <v>999999</v>
      </c>
      <c r="K2660" t="s">
        <v>3117</v>
      </c>
      <c r="L2660" t="s">
        <v>3112</v>
      </c>
      <c r="M2660" t="s">
        <v>4269</v>
      </c>
    </row>
    <row r="2661" spans="1:13">
      <c r="A2661" t="s">
        <v>6942</v>
      </c>
      <c r="B2661" t="str">
        <f t="shared" si="82"/>
        <v>min03-P38</v>
      </c>
      <c r="C2661" t="str">
        <f t="shared" si="83"/>
        <v>min03-P38-R7_INDUCON SAS</v>
      </c>
      <c r="D2661" s="27" t="s">
        <v>3745</v>
      </c>
      <c r="E2661" t="s">
        <v>4188</v>
      </c>
      <c r="F2661" t="s">
        <v>190</v>
      </c>
      <c r="G2661" s="58">
        <v>517190.40000000002</v>
      </c>
      <c r="H2661" s="114">
        <v>1</v>
      </c>
      <c r="I2661">
        <v>1</v>
      </c>
      <c r="J2661">
        <v>3000</v>
      </c>
      <c r="K2661" t="s">
        <v>3117</v>
      </c>
      <c r="L2661" t="s">
        <v>3112</v>
      </c>
      <c r="M2661" t="s">
        <v>4269</v>
      </c>
    </row>
    <row r="2662" spans="1:13">
      <c r="A2662" t="s">
        <v>6943</v>
      </c>
      <c r="B2662" t="str">
        <f t="shared" si="82"/>
        <v>min03-P38</v>
      </c>
      <c r="C2662" t="str">
        <f t="shared" si="83"/>
        <v>min03-P38-R7_INDUCON SAS</v>
      </c>
      <c r="D2662" s="27" t="s">
        <v>3745</v>
      </c>
      <c r="E2662" t="s">
        <v>4188</v>
      </c>
      <c r="F2662" t="s">
        <v>190</v>
      </c>
      <c r="G2662" s="58">
        <v>516651.66000000003</v>
      </c>
      <c r="H2662" s="114">
        <v>1</v>
      </c>
      <c r="I2662">
        <v>3001</v>
      </c>
      <c r="J2662">
        <v>10000</v>
      </c>
      <c r="K2662" t="s">
        <v>3117</v>
      </c>
      <c r="L2662" t="s">
        <v>3112</v>
      </c>
      <c r="M2662" t="s">
        <v>4269</v>
      </c>
    </row>
    <row r="2663" spans="1:13">
      <c r="A2663" t="s">
        <v>6944</v>
      </c>
      <c r="B2663" t="str">
        <f t="shared" si="82"/>
        <v>min03-P38</v>
      </c>
      <c r="C2663" t="str">
        <f t="shared" si="83"/>
        <v>min03-P38-R7_INDUCON SAS</v>
      </c>
      <c r="D2663" s="27" t="s">
        <v>3745</v>
      </c>
      <c r="E2663" t="s">
        <v>4188</v>
      </c>
      <c r="F2663" t="s">
        <v>190</v>
      </c>
      <c r="G2663" s="58">
        <v>515843.55</v>
      </c>
      <c r="H2663" s="114">
        <v>1</v>
      </c>
      <c r="I2663">
        <v>10001</v>
      </c>
      <c r="J2663">
        <v>999999</v>
      </c>
      <c r="K2663" t="s">
        <v>3117</v>
      </c>
      <c r="L2663" t="s">
        <v>3112</v>
      </c>
      <c r="M2663" t="s">
        <v>4269</v>
      </c>
    </row>
    <row r="2664" spans="1:13">
      <c r="A2664" t="s">
        <v>6945</v>
      </c>
      <c r="B2664" t="str">
        <f t="shared" si="82"/>
        <v>min03-P38</v>
      </c>
      <c r="C2664" t="str">
        <f t="shared" si="83"/>
        <v>min03-P38-R7_BOSTONIA SAS</v>
      </c>
      <c r="D2664" s="27" t="s">
        <v>3745</v>
      </c>
      <c r="E2664" t="s">
        <v>3093</v>
      </c>
      <c r="F2664" t="s">
        <v>190</v>
      </c>
      <c r="G2664" s="58">
        <v>525271.5</v>
      </c>
      <c r="H2664" s="114">
        <v>1</v>
      </c>
      <c r="I2664">
        <v>1</v>
      </c>
      <c r="J2664">
        <v>3000</v>
      </c>
      <c r="K2664" t="s">
        <v>3117</v>
      </c>
      <c r="L2664" t="s">
        <v>3112</v>
      </c>
      <c r="M2664" t="s">
        <v>4269</v>
      </c>
    </row>
    <row r="2665" spans="1:13">
      <c r="A2665" t="s">
        <v>6946</v>
      </c>
      <c r="B2665" t="str">
        <f t="shared" si="82"/>
        <v>min03-P38</v>
      </c>
      <c r="C2665" t="str">
        <f t="shared" si="83"/>
        <v>min03-P38-R7_BOSTONIA SAS</v>
      </c>
      <c r="D2665" s="27" t="s">
        <v>3745</v>
      </c>
      <c r="E2665" t="s">
        <v>3093</v>
      </c>
      <c r="F2665" t="s">
        <v>190</v>
      </c>
      <c r="G2665" s="58">
        <v>509513.35499999998</v>
      </c>
      <c r="H2665" s="114">
        <v>1</v>
      </c>
      <c r="I2665">
        <v>3001</v>
      </c>
      <c r="J2665">
        <v>10000</v>
      </c>
      <c r="K2665" t="s">
        <v>3117</v>
      </c>
      <c r="L2665" t="s">
        <v>3112</v>
      </c>
      <c r="M2665" t="s">
        <v>4269</v>
      </c>
    </row>
    <row r="2666" spans="1:13">
      <c r="A2666" t="s">
        <v>6947</v>
      </c>
      <c r="B2666" t="str">
        <f t="shared" si="82"/>
        <v>min03-P38</v>
      </c>
      <c r="C2666" t="str">
        <f t="shared" si="83"/>
        <v>min03-P38-R7_BOSTONIA SAS</v>
      </c>
      <c r="D2666" s="27" t="s">
        <v>3745</v>
      </c>
      <c r="E2666" t="s">
        <v>3093</v>
      </c>
      <c r="F2666" t="s">
        <v>190</v>
      </c>
      <c r="G2666" s="58">
        <v>494227.95434999996</v>
      </c>
      <c r="H2666" s="114">
        <v>1</v>
      </c>
      <c r="I2666">
        <v>10001</v>
      </c>
      <c r="J2666">
        <v>999999</v>
      </c>
      <c r="K2666" t="s">
        <v>3117</v>
      </c>
      <c r="L2666" t="s">
        <v>3112</v>
      </c>
      <c r="M2666" t="s">
        <v>4269</v>
      </c>
    </row>
    <row r="2667" spans="1:13">
      <c r="A2667" t="s">
        <v>6948</v>
      </c>
      <c r="B2667" t="str">
        <f t="shared" si="82"/>
        <v>min03-P38</v>
      </c>
      <c r="C2667" t="str">
        <f t="shared" si="83"/>
        <v>min03-P38-R7_UNIÓN TEMPORAL TACTICAL DEFENSE</v>
      </c>
      <c r="D2667" s="27" t="s">
        <v>3745</v>
      </c>
      <c r="E2667" t="s">
        <v>4171</v>
      </c>
      <c r="F2667" t="s">
        <v>190</v>
      </c>
      <c r="G2667" s="58">
        <v>125930.47500000001</v>
      </c>
      <c r="H2667" s="114">
        <v>1</v>
      </c>
      <c r="I2667">
        <v>1</v>
      </c>
      <c r="J2667">
        <v>3000</v>
      </c>
      <c r="K2667" t="s">
        <v>3117</v>
      </c>
      <c r="L2667" t="s">
        <v>3112</v>
      </c>
      <c r="M2667" t="s">
        <v>4269</v>
      </c>
    </row>
    <row r="2668" spans="1:13">
      <c r="A2668" t="s">
        <v>6949</v>
      </c>
      <c r="B2668" t="str">
        <f t="shared" si="82"/>
        <v>min03-P38</v>
      </c>
      <c r="C2668" t="str">
        <f t="shared" si="83"/>
        <v>min03-P38-R7_UNIÓN TEMPORAL TACTICAL DEFENSE</v>
      </c>
      <c r="D2668" s="27" t="s">
        <v>3745</v>
      </c>
      <c r="E2668" t="s">
        <v>4171</v>
      </c>
      <c r="F2668" t="s">
        <v>190</v>
      </c>
      <c r="G2668" s="58">
        <v>124583.625</v>
      </c>
      <c r="H2668" s="114">
        <v>1</v>
      </c>
      <c r="I2668">
        <v>3001</v>
      </c>
      <c r="J2668">
        <v>10000</v>
      </c>
      <c r="K2668" t="s">
        <v>3117</v>
      </c>
      <c r="L2668" t="s">
        <v>3112</v>
      </c>
      <c r="M2668" t="s">
        <v>4269</v>
      </c>
    </row>
    <row r="2669" spans="1:13">
      <c r="A2669" t="s">
        <v>6950</v>
      </c>
      <c r="B2669" t="str">
        <f t="shared" si="82"/>
        <v>min03-P38</v>
      </c>
      <c r="C2669" t="str">
        <f t="shared" si="83"/>
        <v>min03-P38-R7_UNIÓN TEMPORAL TACTICAL DEFENSE</v>
      </c>
      <c r="D2669" s="27" t="s">
        <v>3745</v>
      </c>
      <c r="E2669" t="s">
        <v>4171</v>
      </c>
      <c r="F2669" t="s">
        <v>190</v>
      </c>
      <c r="G2669" s="58">
        <v>121216.5</v>
      </c>
      <c r="H2669" s="114">
        <v>1</v>
      </c>
      <c r="I2669">
        <v>10001</v>
      </c>
      <c r="J2669">
        <v>999999</v>
      </c>
      <c r="K2669" t="s">
        <v>3117</v>
      </c>
      <c r="L2669" t="s">
        <v>3112</v>
      </c>
      <c r="M2669" t="s">
        <v>4269</v>
      </c>
    </row>
    <row r="2670" spans="1:13">
      <c r="A2670" t="s">
        <v>6951</v>
      </c>
      <c r="B2670" t="str">
        <f t="shared" si="82"/>
        <v>min03-P38</v>
      </c>
      <c r="C2670" t="str">
        <f t="shared" si="83"/>
        <v>min03-P38-R7_UT SOLUCIONES ANC</v>
      </c>
      <c r="D2670" s="27" t="s">
        <v>3745</v>
      </c>
      <c r="E2670" t="s">
        <v>3091</v>
      </c>
      <c r="F2670" t="s">
        <v>190</v>
      </c>
      <c r="G2670" s="58">
        <v>708443.1</v>
      </c>
      <c r="H2670" s="114">
        <v>1</v>
      </c>
      <c r="I2670">
        <v>1</v>
      </c>
      <c r="J2670">
        <v>3000</v>
      </c>
      <c r="K2670" t="s">
        <v>3117</v>
      </c>
      <c r="L2670" t="s">
        <v>3112</v>
      </c>
      <c r="M2670" t="s">
        <v>4269</v>
      </c>
    </row>
    <row r="2671" spans="1:13">
      <c r="A2671" t="s">
        <v>6952</v>
      </c>
      <c r="B2671" t="str">
        <f t="shared" si="82"/>
        <v>min03-P38</v>
      </c>
      <c r="C2671" t="str">
        <f t="shared" si="83"/>
        <v>min03-P38-R7_UT SOLUCIONES ANC</v>
      </c>
      <c r="D2671" s="27" t="s">
        <v>3745</v>
      </c>
      <c r="E2671" t="s">
        <v>3091</v>
      </c>
      <c r="F2671" t="s">
        <v>190</v>
      </c>
      <c r="G2671" s="58">
        <v>707096.25</v>
      </c>
      <c r="H2671" s="114">
        <v>1</v>
      </c>
      <c r="I2671">
        <v>3001</v>
      </c>
      <c r="J2671">
        <v>10000</v>
      </c>
      <c r="K2671" t="s">
        <v>3117</v>
      </c>
      <c r="L2671" t="s">
        <v>3112</v>
      </c>
      <c r="M2671" t="s">
        <v>4269</v>
      </c>
    </row>
    <row r="2672" spans="1:13">
      <c r="A2672" t="s">
        <v>6953</v>
      </c>
      <c r="B2672" t="str">
        <f t="shared" si="82"/>
        <v>min03-P38</v>
      </c>
      <c r="C2672" t="str">
        <f t="shared" si="83"/>
        <v>min03-P38-R7_UT SOLUCIONES ANC</v>
      </c>
      <c r="D2672" s="27" t="s">
        <v>3745</v>
      </c>
      <c r="E2672" t="s">
        <v>3091</v>
      </c>
      <c r="F2672" t="s">
        <v>190</v>
      </c>
      <c r="G2672" s="58">
        <v>705749.4</v>
      </c>
      <c r="H2672" s="114">
        <v>1</v>
      </c>
      <c r="I2672">
        <v>10001</v>
      </c>
      <c r="J2672">
        <v>999999</v>
      </c>
      <c r="K2672" t="s">
        <v>3117</v>
      </c>
      <c r="L2672" t="s">
        <v>3112</v>
      </c>
      <c r="M2672" t="s">
        <v>4269</v>
      </c>
    </row>
    <row r="2673" spans="1:14">
      <c r="A2673" t="s">
        <v>6954</v>
      </c>
      <c r="B2673" t="str">
        <f t="shared" si="82"/>
        <v>min03-P38</v>
      </c>
      <c r="C2673" t="str">
        <f t="shared" si="83"/>
        <v>min03-P38-R7_UT ALTEX+</v>
      </c>
      <c r="D2673" s="27" t="s">
        <v>3745</v>
      </c>
      <c r="E2673" t="s">
        <v>3094</v>
      </c>
      <c r="F2673" t="s">
        <v>190</v>
      </c>
      <c r="G2673" s="58">
        <v>545474.25</v>
      </c>
      <c r="H2673" s="114">
        <v>1</v>
      </c>
      <c r="I2673">
        <v>1</v>
      </c>
      <c r="J2673">
        <v>3000</v>
      </c>
      <c r="K2673" t="s">
        <v>3117</v>
      </c>
      <c r="L2673" t="s">
        <v>3112</v>
      </c>
      <c r="M2673" t="s">
        <v>4269</v>
      </c>
    </row>
    <row r="2674" spans="1:14">
      <c r="A2674" t="s">
        <v>6955</v>
      </c>
      <c r="B2674" t="str">
        <f t="shared" si="82"/>
        <v>min03-P38</v>
      </c>
      <c r="C2674" t="str">
        <f t="shared" si="83"/>
        <v>min03-P38-R7_UT ALTEX+</v>
      </c>
      <c r="D2674" s="27" t="s">
        <v>3745</v>
      </c>
      <c r="E2674" t="s">
        <v>3094</v>
      </c>
      <c r="F2674" t="s">
        <v>190</v>
      </c>
      <c r="G2674" s="58">
        <v>538740</v>
      </c>
      <c r="H2674" s="114">
        <v>1</v>
      </c>
      <c r="I2674">
        <v>3001</v>
      </c>
      <c r="J2674">
        <v>10000</v>
      </c>
      <c r="K2674" t="s">
        <v>3117</v>
      </c>
      <c r="L2674" t="s">
        <v>3112</v>
      </c>
      <c r="M2674" t="s">
        <v>4269</v>
      </c>
    </row>
    <row r="2675" spans="1:14">
      <c r="A2675" t="s">
        <v>6956</v>
      </c>
      <c r="B2675" t="str">
        <f t="shared" si="82"/>
        <v>min03-P38</v>
      </c>
      <c r="C2675" t="str">
        <f t="shared" si="83"/>
        <v>min03-P38-R7_UT ALTEX+</v>
      </c>
      <c r="D2675" s="27" t="s">
        <v>3745</v>
      </c>
      <c r="E2675" t="s">
        <v>3094</v>
      </c>
      <c r="F2675" t="s">
        <v>190</v>
      </c>
      <c r="G2675" s="58">
        <v>536046.30000000005</v>
      </c>
      <c r="H2675" s="114">
        <v>1</v>
      </c>
      <c r="I2675">
        <v>10001</v>
      </c>
      <c r="J2675">
        <v>999999</v>
      </c>
      <c r="K2675" t="s">
        <v>3117</v>
      </c>
      <c r="L2675" t="s">
        <v>3112</v>
      </c>
      <c r="M2675" t="s">
        <v>4269</v>
      </c>
    </row>
    <row r="2676" spans="1:14">
      <c r="A2676" t="s">
        <v>6957</v>
      </c>
      <c r="B2676" t="str">
        <f t="shared" si="82"/>
        <v>min03-P38</v>
      </c>
      <c r="C2676" t="str">
        <f t="shared" si="83"/>
        <v>min03-P38-R7_INDUSTRIAS SALGARI S.A.S</v>
      </c>
      <c r="D2676" s="27" t="s">
        <v>3745</v>
      </c>
      <c r="E2676" t="s">
        <v>3098</v>
      </c>
      <c r="F2676" t="s">
        <v>190</v>
      </c>
      <c r="G2676" s="58">
        <v>516516.97499999998</v>
      </c>
      <c r="H2676" s="114">
        <v>1</v>
      </c>
      <c r="I2676">
        <v>1</v>
      </c>
      <c r="J2676">
        <v>3000</v>
      </c>
      <c r="K2676" t="s">
        <v>3117</v>
      </c>
      <c r="L2676" t="s">
        <v>3112</v>
      </c>
      <c r="M2676" t="s">
        <v>4269</v>
      </c>
    </row>
    <row r="2677" spans="1:14">
      <c r="A2677" t="s">
        <v>6958</v>
      </c>
      <c r="B2677" t="str">
        <f t="shared" si="82"/>
        <v>min03-P38</v>
      </c>
      <c r="C2677" t="str">
        <f t="shared" si="83"/>
        <v>min03-P38-R7_INDUSTRIAS SALGARI S.A.S</v>
      </c>
      <c r="D2677" s="27" t="s">
        <v>3745</v>
      </c>
      <c r="E2677" t="s">
        <v>3098</v>
      </c>
      <c r="F2677" t="s">
        <v>190</v>
      </c>
      <c r="G2677" s="58">
        <v>496718.28</v>
      </c>
      <c r="H2677" s="114">
        <v>1</v>
      </c>
      <c r="I2677">
        <v>3001</v>
      </c>
      <c r="J2677">
        <v>10000</v>
      </c>
      <c r="K2677" t="s">
        <v>3117</v>
      </c>
      <c r="L2677" t="s">
        <v>3112</v>
      </c>
      <c r="M2677" t="s">
        <v>4269</v>
      </c>
    </row>
    <row r="2678" spans="1:14">
      <c r="A2678" t="s">
        <v>6959</v>
      </c>
      <c r="B2678" t="str">
        <f t="shared" si="82"/>
        <v>min03-P38</v>
      </c>
      <c r="C2678" t="str">
        <f t="shared" si="83"/>
        <v>min03-P38-R7_INDUSTRIAS SALGARI S.A.S</v>
      </c>
      <c r="D2678" s="27" t="s">
        <v>3745</v>
      </c>
      <c r="E2678" t="s">
        <v>3098</v>
      </c>
      <c r="F2678" t="s">
        <v>190</v>
      </c>
      <c r="G2678" s="58">
        <v>476784.9</v>
      </c>
      <c r="H2678" s="114">
        <v>1</v>
      </c>
      <c r="I2678">
        <v>10001</v>
      </c>
      <c r="J2678">
        <v>999999</v>
      </c>
      <c r="K2678" t="s">
        <v>3117</v>
      </c>
      <c r="L2678" t="s">
        <v>3112</v>
      </c>
      <c r="M2678" t="s">
        <v>4269</v>
      </c>
    </row>
    <row r="2679" spans="1:14">
      <c r="A2679" t="s">
        <v>6960</v>
      </c>
      <c r="B2679" t="str">
        <f t="shared" si="82"/>
        <v>min03-P38</v>
      </c>
      <c r="C2679" t="str">
        <f t="shared" si="83"/>
        <v>min03-P38-R7_MILITARY INDUSTRIES SAS</v>
      </c>
      <c r="D2679" s="27" t="s">
        <v>3745</v>
      </c>
      <c r="E2679" t="s">
        <v>1852</v>
      </c>
      <c r="F2679" t="s">
        <v>190</v>
      </c>
      <c r="G2679" s="58">
        <v>538740</v>
      </c>
      <c r="H2679" s="114">
        <v>1</v>
      </c>
      <c r="I2679">
        <v>1</v>
      </c>
      <c r="J2679">
        <v>3000</v>
      </c>
      <c r="K2679" t="s">
        <v>3117</v>
      </c>
      <c r="L2679" t="s">
        <v>3112</v>
      </c>
      <c r="M2679" t="s">
        <v>4269</v>
      </c>
    </row>
    <row r="2680" spans="1:14">
      <c r="A2680" t="s">
        <v>6961</v>
      </c>
      <c r="B2680" t="str">
        <f t="shared" si="82"/>
        <v>min03-P38</v>
      </c>
      <c r="C2680" t="str">
        <f t="shared" si="83"/>
        <v>min03-P38-R7_MILITARY INDUSTRIES SAS</v>
      </c>
      <c r="D2680" s="27" t="s">
        <v>3745</v>
      </c>
      <c r="E2680" t="s">
        <v>1852</v>
      </c>
      <c r="F2680" t="s">
        <v>190</v>
      </c>
      <c r="G2680" s="58">
        <v>536046.30000000005</v>
      </c>
      <c r="H2680" s="114">
        <v>1</v>
      </c>
      <c r="I2680">
        <v>3001</v>
      </c>
      <c r="J2680">
        <v>10000</v>
      </c>
      <c r="K2680" t="s">
        <v>3117</v>
      </c>
      <c r="L2680" t="s">
        <v>3112</v>
      </c>
      <c r="M2680" t="s">
        <v>4269</v>
      </c>
    </row>
    <row r="2681" spans="1:14">
      <c r="A2681" t="s">
        <v>6962</v>
      </c>
      <c r="B2681" t="str">
        <f t="shared" si="82"/>
        <v>min03-P38</v>
      </c>
      <c r="C2681" t="str">
        <f t="shared" si="83"/>
        <v>min03-P38-R7_MILITARY INDUSTRIES SAS</v>
      </c>
      <c r="D2681" s="27" t="s">
        <v>3745</v>
      </c>
      <c r="E2681" t="s">
        <v>1852</v>
      </c>
      <c r="F2681" t="s">
        <v>190</v>
      </c>
      <c r="G2681" s="58">
        <v>532005.75</v>
      </c>
      <c r="H2681" s="114">
        <v>1</v>
      </c>
      <c r="I2681">
        <v>10001</v>
      </c>
      <c r="J2681">
        <v>999999</v>
      </c>
      <c r="K2681" t="s">
        <v>3117</v>
      </c>
      <c r="L2681" t="s">
        <v>3112</v>
      </c>
      <c r="M2681" t="s">
        <v>4269</v>
      </c>
    </row>
    <row r="2682" spans="1:14">
      <c r="A2682" t="s">
        <v>6963</v>
      </c>
      <c r="B2682" t="str">
        <f t="shared" si="82"/>
        <v>min03-P38</v>
      </c>
      <c r="C2682" t="str">
        <f t="shared" si="83"/>
        <v>min03-P38-R7_INVERSIONES SARHEM DE COLOMBIA S.A.S.</v>
      </c>
      <c r="D2682" s="27" t="s">
        <v>3745</v>
      </c>
      <c r="E2682" t="s">
        <v>4168</v>
      </c>
      <c r="F2682" t="s">
        <v>190</v>
      </c>
      <c r="G2682" s="58">
        <v>606082.5</v>
      </c>
      <c r="H2682" s="114">
        <v>1</v>
      </c>
      <c r="I2682">
        <v>1</v>
      </c>
      <c r="J2682">
        <v>3000</v>
      </c>
      <c r="K2682" t="s">
        <v>3117</v>
      </c>
      <c r="L2682" t="s">
        <v>3112</v>
      </c>
      <c r="M2682" t="s">
        <v>4269</v>
      </c>
    </row>
    <row r="2683" spans="1:14">
      <c r="A2683" t="s">
        <v>6964</v>
      </c>
      <c r="B2683" t="str">
        <f t="shared" si="82"/>
        <v>min03-P38</v>
      </c>
      <c r="C2683" t="str">
        <f t="shared" si="83"/>
        <v>min03-P38-R7_INVERSIONES SARHEM DE COLOMBIA S.A.S.</v>
      </c>
      <c r="D2683" s="27" t="s">
        <v>3745</v>
      </c>
      <c r="E2683" t="s">
        <v>4168</v>
      </c>
      <c r="F2683" t="s">
        <v>190</v>
      </c>
      <c r="G2683" s="58">
        <v>603388.80000000005</v>
      </c>
      <c r="H2683" s="114">
        <v>1</v>
      </c>
      <c r="I2683">
        <v>3001</v>
      </c>
      <c r="J2683">
        <v>10000</v>
      </c>
      <c r="K2683" t="s">
        <v>3117</v>
      </c>
      <c r="L2683" t="s">
        <v>3112</v>
      </c>
      <c r="M2683" t="s">
        <v>4269</v>
      </c>
    </row>
    <row r="2684" spans="1:14">
      <c r="A2684" t="s">
        <v>6965</v>
      </c>
      <c r="B2684" t="str">
        <f t="shared" si="82"/>
        <v>min03-P38</v>
      </c>
      <c r="C2684" t="str">
        <f t="shared" si="83"/>
        <v>min03-P38-R7_INVERSIONES SARHEM DE COLOMBIA S.A.S.</v>
      </c>
      <c r="D2684" s="27" t="s">
        <v>3745</v>
      </c>
      <c r="E2684" t="s">
        <v>4168</v>
      </c>
      <c r="F2684" t="s">
        <v>190</v>
      </c>
      <c r="G2684" s="58">
        <v>600695.1</v>
      </c>
      <c r="H2684" s="114">
        <v>1</v>
      </c>
      <c r="I2684">
        <v>10001</v>
      </c>
      <c r="J2684">
        <v>999999</v>
      </c>
      <c r="K2684" t="s">
        <v>3117</v>
      </c>
      <c r="L2684" t="s">
        <v>3112</v>
      </c>
      <c r="M2684" t="s">
        <v>4269</v>
      </c>
    </row>
    <row r="2685" spans="1:14">
      <c r="A2685" t="s">
        <v>6966</v>
      </c>
      <c r="B2685" t="str">
        <f t="shared" si="82"/>
        <v>min03-P71</v>
      </c>
      <c r="C2685" t="str">
        <f t="shared" si="83"/>
        <v>min03-P71-R1_UT SUMINISTROS INTENDENCIA</v>
      </c>
      <c r="D2685" s="27" t="s">
        <v>3746</v>
      </c>
      <c r="E2685" t="s">
        <v>3097</v>
      </c>
      <c r="F2685" t="s">
        <v>190</v>
      </c>
      <c r="G2685" s="58">
        <v>75423.600000000006</v>
      </c>
      <c r="H2685" s="114">
        <v>0</v>
      </c>
      <c r="I2685">
        <v>1</v>
      </c>
      <c r="J2685">
        <v>3000</v>
      </c>
      <c r="K2685" t="s">
        <v>3117</v>
      </c>
      <c r="L2685" t="s">
        <v>3108</v>
      </c>
      <c r="M2685" t="s">
        <v>4270</v>
      </c>
      <c r="N2685" t="s">
        <v>8685</v>
      </c>
    </row>
    <row r="2686" spans="1:14">
      <c r="A2686" t="s">
        <v>6967</v>
      </c>
      <c r="B2686" t="str">
        <f t="shared" si="82"/>
        <v>min03-P71</v>
      </c>
      <c r="C2686" t="str">
        <f t="shared" si="83"/>
        <v>min03-P71-R1_UT SUMINISTROS INTENDENCIA</v>
      </c>
      <c r="D2686" s="27" t="s">
        <v>3746</v>
      </c>
      <c r="E2686" t="s">
        <v>3097</v>
      </c>
      <c r="F2686" t="s">
        <v>190</v>
      </c>
      <c r="G2686" s="58">
        <v>71383.05</v>
      </c>
      <c r="H2686" s="114">
        <v>0</v>
      </c>
      <c r="I2686">
        <v>3001</v>
      </c>
      <c r="J2686">
        <v>10000</v>
      </c>
      <c r="K2686" t="s">
        <v>3117</v>
      </c>
      <c r="L2686" t="s">
        <v>3108</v>
      </c>
      <c r="M2686" t="s">
        <v>4270</v>
      </c>
      <c r="N2686" t="s">
        <v>8685</v>
      </c>
    </row>
    <row r="2687" spans="1:14">
      <c r="A2687" t="s">
        <v>6968</v>
      </c>
      <c r="B2687" t="str">
        <f t="shared" si="82"/>
        <v>min03-P71</v>
      </c>
      <c r="C2687" t="str">
        <f t="shared" si="83"/>
        <v>min03-P71-R1_UT SUMINISTROS INTENDENCIA</v>
      </c>
      <c r="D2687" s="27" t="s">
        <v>3746</v>
      </c>
      <c r="E2687" t="s">
        <v>3097</v>
      </c>
      <c r="F2687" t="s">
        <v>190</v>
      </c>
      <c r="G2687" s="58">
        <v>67342.5</v>
      </c>
      <c r="H2687" s="114">
        <v>0</v>
      </c>
      <c r="I2687">
        <v>10001</v>
      </c>
      <c r="J2687">
        <v>999999</v>
      </c>
      <c r="K2687" t="s">
        <v>3117</v>
      </c>
      <c r="L2687" t="s">
        <v>3108</v>
      </c>
      <c r="M2687" t="s">
        <v>4270</v>
      </c>
      <c r="N2687" t="s">
        <v>8685</v>
      </c>
    </row>
    <row r="2688" spans="1:14">
      <c r="A2688" t="s">
        <v>6969</v>
      </c>
      <c r="B2688" t="str">
        <f t="shared" si="82"/>
        <v>min03-P71</v>
      </c>
      <c r="C2688" t="str">
        <f t="shared" si="83"/>
        <v>min03-P71-R1_UT FACOCREAR 2024</v>
      </c>
      <c r="D2688" s="27" t="s">
        <v>3746</v>
      </c>
      <c r="E2688" t="s">
        <v>3092</v>
      </c>
      <c r="F2688" t="s">
        <v>190</v>
      </c>
      <c r="G2688" s="58">
        <v>128516.427</v>
      </c>
      <c r="H2688" s="114">
        <v>1</v>
      </c>
      <c r="I2688">
        <v>1</v>
      </c>
      <c r="J2688">
        <v>3000</v>
      </c>
      <c r="K2688" t="s">
        <v>3117</v>
      </c>
      <c r="L2688" t="s">
        <v>3108</v>
      </c>
      <c r="M2688" t="s">
        <v>4270</v>
      </c>
    </row>
    <row r="2689" spans="1:14">
      <c r="A2689" t="s">
        <v>6970</v>
      </c>
      <c r="B2689" t="str">
        <f t="shared" si="82"/>
        <v>min03-P71</v>
      </c>
      <c r="C2689" t="str">
        <f t="shared" si="83"/>
        <v>min03-P71-R1_UT FACOCREAR 2024</v>
      </c>
      <c r="D2689" s="27" t="s">
        <v>3746</v>
      </c>
      <c r="E2689" t="s">
        <v>3092</v>
      </c>
      <c r="F2689" t="s">
        <v>190</v>
      </c>
      <c r="G2689" s="58">
        <v>124650.9675</v>
      </c>
      <c r="H2689" s="114">
        <v>1</v>
      </c>
      <c r="I2689">
        <v>3001</v>
      </c>
      <c r="J2689">
        <v>10000</v>
      </c>
      <c r="K2689" t="s">
        <v>3117</v>
      </c>
      <c r="L2689" t="s">
        <v>3108</v>
      </c>
      <c r="M2689" t="s">
        <v>4270</v>
      </c>
    </row>
    <row r="2690" spans="1:14">
      <c r="A2690" t="s">
        <v>6971</v>
      </c>
      <c r="B2690" t="str">
        <f t="shared" si="82"/>
        <v>min03-P71</v>
      </c>
      <c r="C2690" t="str">
        <f t="shared" si="83"/>
        <v>min03-P71-R1_UT FACOCREAR 2024</v>
      </c>
      <c r="D2690" s="27" t="s">
        <v>3746</v>
      </c>
      <c r="E2690" t="s">
        <v>3092</v>
      </c>
      <c r="F2690" t="s">
        <v>190</v>
      </c>
      <c r="G2690" s="58">
        <v>120920.193</v>
      </c>
      <c r="H2690" s="114">
        <v>1</v>
      </c>
      <c r="I2690">
        <v>10001</v>
      </c>
      <c r="J2690">
        <v>999999</v>
      </c>
      <c r="K2690" t="s">
        <v>3117</v>
      </c>
      <c r="L2690" t="s">
        <v>3108</v>
      </c>
      <c r="M2690" t="s">
        <v>4270</v>
      </c>
    </row>
    <row r="2691" spans="1:14">
      <c r="A2691" t="s">
        <v>6972</v>
      </c>
      <c r="B2691" t="str">
        <f t="shared" ref="B2691:B2754" si="84">+LEFT(D2691,LEN(D2691)-3)</f>
        <v>min03-P71</v>
      </c>
      <c r="C2691" t="str">
        <f t="shared" ref="C2691:C2754" si="85">+D2691&amp;"_"&amp;E2691</f>
        <v>min03-P71-R1_UT MARSAM INTE RAMERICANA</v>
      </c>
      <c r="D2691" s="27" t="s">
        <v>3746</v>
      </c>
      <c r="E2691" t="s">
        <v>4160</v>
      </c>
      <c r="F2691" t="s">
        <v>190</v>
      </c>
      <c r="G2691" s="58">
        <v>121216.5</v>
      </c>
      <c r="H2691" s="114">
        <v>1</v>
      </c>
      <c r="I2691">
        <v>1</v>
      </c>
      <c r="J2691">
        <v>3000</v>
      </c>
      <c r="K2691" t="s">
        <v>3117</v>
      </c>
      <c r="L2691" t="s">
        <v>3108</v>
      </c>
      <c r="M2691" t="s">
        <v>4270</v>
      </c>
    </row>
    <row r="2692" spans="1:14">
      <c r="A2692" t="s">
        <v>6973</v>
      </c>
      <c r="B2692" t="str">
        <f t="shared" si="84"/>
        <v>min03-P71</v>
      </c>
      <c r="C2692" t="str">
        <f t="shared" si="85"/>
        <v>min03-P71-R1_UT MARSAM INTE RAMERICANA</v>
      </c>
      <c r="D2692" s="27" t="s">
        <v>3746</v>
      </c>
      <c r="E2692" t="s">
        <v>4160</v>
      </c>
      <c r="F2692" t="s">
        <v>190</v>
      </c>
      <c r="G2692" s="58">
        <v>120004.33500000001</v>
      </c>
      <c r="H2692" s="114">
        <v>1</v>
      </c>
      <c r="I2692">
        <v>3001</v>
      </c>
      <c r="J2692">
        <v>10000</v>
      </c>
      <c r="K2692" t="s">
        <v>3117</v>
      </c>
      <c r="L2692" t="s">
        <v>3108</v>
      </c>
      <c r="M2692" t="s">
        <v>4270</v>
      </c>
    </row>
    <row r="2693" spans="1:14">
      <c r="A2693" t="s">
        <v>6974</v>
      </c>
      <c r="B2693" t="str">
        <f t="shared" si="84"/>
        <v>min03-P71</v>
      </c>
      <c r="C2693" t="str">
        <f t="shared" si="85"/>
        <v>min03-P71-R1_UT MARSAM INTE RAMERICANA</v>
      </c>
      <c r="D2693" s="27" t="s">
        <v>3746</v>
      </c>
      <c r="E2693" t="s">
        <v>4160</v>
      </c>
      <c r="F2693" t="s">
        <v>190</v>
      </c>
      <c r="G2693" s="58">
        <v>118792.17</v>
      </c>
      <c r="H2693" s="114">
        <v>1</v>
      </c>
      <c r="I2693">
        <v>10001</v>
      </c>
      <c r="J2693">
        <v>999999</v>
      </c>
      <c r="K2693" t="s">
        <v>3117</v>
      </c>
      <c r="L2693" t="s">
        <v>3108</v>
      </c>
      <c r="M2693" t="s">
        <v>4270</v>
      </c>
    </row>
    <row r="2694" spans="1:14">
      <c r="A2694" t="s">
        <v>6975</v>
      </c>
      <c r="B2694" t="str">
        <f t="shared" si="84"/>
        <v>min03-P71</v>
      </c>
      <c r="C2694" t="str">
        <f t="shared" si="85"/>
        <v>min03-P71-R2_UT SUMINISTROS INTENDENCIA</v>
      </c>
      <c r="D2694" s="27" t="s">
        <v>3747</v>
      </c>
      <c r="E2694" t="s">
        <v>3097</v>
      </c>
      <c r="F2694" t="s">
        <v>190</v>
      </c>
      <c r="G2694" s="58">
        <v>75423.600000000006</v>
      </c>
      <c r="H2694" s="114">
        <v>0</v>
      </c>
      <c r="I2694">
        <v>1</v>
      </c>
      <c r="J2694">
        <v>3000</v>
      </c>
      <c r="K2694" t="s">
        <v>3117</v>
      </c>
      <c r="L2694" t="s">
        <v>3114</v>
      </c>
      <c r="M2694" t="s">
        <v>4270</v>
      </c>
      <c r="N2694" t="s">
        <v>8685</v>
      </c>
    </row>
    <row r="2695" spans="1:14">
      <c r="A2695" t="s">
        <v>6976</v>
      </c>
      <c r="B2695" t="str">
        <f t="shared" si="84"/>
        <v>min03-P71</v>
      </c>
      <c r="C2695" t="str">
        <f t="shared" si="85"/>
        <v>min03-P71-R2_UT SUMINISTROS INTENDENCIA</v>
      </c>
      <c r="D2695" s="27" t="s">
        <v>3747</v>
      </c>
      <c r="E2695" t="s">
        <v>3097</v>
      </c>
      <c r="F2695" t="s">
        <v>190</v>
      </c>
      <c r="G2695" s="58">
        <v>71383.05</v>
      </c>
      <c r="H2695" s="114">
        <v>0</v>
      </c>
      <c r="I2695">
        <v>3001</v>
      </c>
      <c r="J2695">
        <v>10000</v>
      </c>
      <c r="K2695" t="s">
        <v>3117</v>
      </c>
      <c r="L2695" t="s">
        <v>3114</v>
      </c>
      <c r="M2695" t="s">
        <v>4270</v>
      </c>
      <c r="N2695" t="s">
        <v>8685</v>
      </c>
    </row>
    <row r="2696" spans="1:14">
      <c r="A2696" t="s">
        <v>6977</v>
      </c>
      <c r="B2696" t="str">
        <f t="shared" si="84"/>
        <v>min03-P71</v>
      </c>
      <c r="C2696" t="str">
        <f t="shared" si="85"/>
        <v>min03-P71-R2_UT SUMINISTROS INTENDENCIA</v>
      </c>
      <c r="D2696" s="27" t="s">
        <v>3747</v>
      </c>
      <c r="E2696" t="s">
        <v>3097</v>
      </c>
      <c r="F2696" t="s">
        <v>190</v>
      </c>
      <c r="G2696" s="58">
        <v>67342.5</v>
      </c>
      <c r="H2696" s="114">
        <v>0</v>
      </c>
      <c r="I2696">
        <v>10001</v>
      </c>
      <c r="J2696">
        <v>999999</v>
      </c>
      <c r="K2696" t="s">
        <v>3117</v>
      </c>
      <c r="L2696" t="s">
        <v>3114</v>
      </c>
      <c r="M2696" t="s">
        <v>4270</v>
      </c>
      <c r="N2696" t="s">
        <v>8685</v>
      </c>
    </row>
    <row r="2697" spans="1:14">
      <c r="A2697" t="s">
        <v>6978</v>
      </c>
      <c r="B2697" t="str">
        <f t="shared" si="84"/>
        <v>min03-P71</v>
      </c>
      <c r="C2697" t="str">
        <f t="shared" si="85"/>
        <v>min03-P71-R2_UT MARSAM INTE RAMERICANA</v>
      </c>
      <c r="D2697" s="27" t="s">
        <v>3747</v>
      </c>
      <c r="E2697" t="s">
        <v>4160</v>
      </c>
      <c r="F2697" t="s">
        <v>190</v>
      </c>
      <c r="G2697" s="58">
        <v>133338.15</v>
      </c>
      <c r="H2697" s="114">
        <v>1</v>
      </c>
      <c r="I2697">
        <v>1</v>
      </c>
      <c r="J2697">
        <v>3000</v>
      </c>
      <c r="K2697" t="s">
        <v>3117</v>
      </c>
      <c r="L2697" t="s">
        <v>3114</v>
      </c>
      <c r="M2697" t="s">
        <v>4270</v>
      </c>
    </row>
    <row r="2698" spans="1:14">
      <c r="A2698" t="s">
        <v>6979</v>
      </c>
      <c r="B2698" t="str">
        <f t="shared" si="84"/>
        <v>min03-P71</v>
      </c>
      <c r="C2698" t="str">
        <f t="shared" si="85"/>
        <v>min03-P71-R2_UT MARSAM INTE RAMERICANA</v>
      </c>
      <c r="D2698" s="27" t="s">
        <v>3747</v>
      </c>
      <c r="E2698" t="s">
        <v>4160</v>
      </c>
      <c r="F2698" t="s">
        <v>190</v>
      </c>
      <c r="G2698" s="58">
        <v>132004.76850000001</v>
      </c>
      <c r="H2698" s="114">
        <v>1</v>
      </c>
      <c r="I2698">
        <v>3001</v>
      </c>
      <c r="J2698">
        <v>10000</v>
      </c>
      <c r="K2698" t="s">
        <v>3117</v>
      </c>
      <c r="L2698" t="s">
        <v>3114</v>
      </c>
      <c r="M2698" t="s">
        <v>4270</v>
      </c>
    </row>
    <row r="2699" spans="1:14">
      <c r="A2699" t="s">
        <v>6980</v>
      </c>
      <c r="B2699" t="str">
        <f t="shared" si="84"/>
        <v>min03-P71</v>
      </c>
      <c r="C2699" t="str">
        <f t="shared" si="85"/>
        <v>min03-P71-R2_UT MARSAM INTE RAMERICANA</v>
      </c>
      <c r="D2699" s="27" t="s">
        <v>3747</v>
      </c>
      <c r="E2699" t="s">
        <v>4160</v>
      </c>
      <c r="F2699" t="s">
        <v>190</v>
      </c>
      <c r="G2699" s="58">
        <v>130671.38699999999</v>
      </c>
      <c r="H2699" s="114">
        <v>1</v>
      </c>
      <c r="I2699">
        <v>10001</v>
      </c>
      <c r="J2699">
        <v>999999</v>
      </c>
      <c r="K2699" t="s">
        <v>3117</v>
      </c>
      <c r="L2699" t="s">
        <v>3114</v>
      </c>
      <c r="M2699" t="s">
        <v>4270</v>
      </c>
    </row>
    <row r="2700" spans="1:14">
      <c r="A2700" t="s">
        <v>6981</v>
      </c>
      <c r="B2700" t="str">
        <f t="shared" si="84"/>
        <v>min03-P71</v>
      </c>
      <c r="C2700" t="str">
        <f t="shared" si="85"/>
        <v>min03-P71-R3_UT SUMINISTROS INTENDENCIA</v>
      </c>
      <c r="D2700" s="27" t="s">
        <v>3748</v>
      </c>
      <c r="E2700" t="s">
        <v>3097</v>
      </c>
      <c r="F2700" t="s">
        <v>190</v>
      </c>
      <c r="G2700" s="58">
        <v>75423.600000000006</v>
      </c>
      <c r="H2700" s="114">
        <v>0</v>
      </c>
      <c r="I2700">
        <v>1</v>
      </c>
      <c r="J2700">
        <v>3000</v>
      </c>
      <c r="K2700" t="s">
        <v>3117</v>
      </c>
      <c r="L2700" t="s">
        <v>3109</v>
      </c>
      <c r="M2700" t="s">
        <v>4270</v>
      </c>
      <c r="N2700" t="s">
        <v>8685</v>
      </c>
    </row>
    <row r="2701" spans="1:14">
      <c r="A2701" t="s">
        <v>6982</v>
      </c>
      <c r="B2701" t="str">
        <f t="shared" si="84"/>
        <v>min03-P71</v>
      </c>
      <c r="C2701" t="str">
        <f t="shared" si="85"/>
        <v>min03-P71-R3_UT SUMINISTROS INTENDENCIA</v>
      </c>
      <c r="D2701" s="27" t="s">
        <v>3748</v>
      </c>
      <c r="E2701" t="s">
        <v>3097</v>
      </c>
      <c r="F2701" t="s">
        <v>190</v>
      </c>
      <c r="G2701" s="58">
        <v>71383.05</v>
      </c>
      <c r="H2701" s="114">
        <v>0</v>
      </c>
      <c r="I2701">
        <v>3001</v>
      </c>
      <c r="J2701">
        <v>10000</v>
      </c>
      <c r="K2701" t="s">
        <v>3117</v>
      </c>
      <c r="L2701" t="s">
        <v>3109</v>
      </c>
      <c r="M2701" t="s">
        <v>4270</v>
      </c>
      <c r="N2701" t="s">
        <v>8685</v>
      </c>
    </row>
    <row r="2702" spans="1:14">
      <c r="A2702" t="s">
        <v>6983</v>
      </c>
      <c r="B2702" t="str">
        <f t="shared" si="84"/>
        <v>min03-P71</v>
      </c>
      <c r="C2702" t="str">
        <f t="shared" si="85"/>
        <v>min03-P71-R3_UT SUMINISTROS INTENDENCIA</v>
      </c>
      <c r="D2702" s="27" t="s">
        <v>3748</v>
      </c>
      <c r="E2702" t="s">
        <v>3097</v>
      </c>
      <c r="F2702" t="s">
        <v>190</v>
      </c>
      <c r="G2702" s="58">
        <v>67342.5</v>
      </c>
      <c r="H2702" s="114">
        <v>0</v>
      </c>
      <c r="I2702">
        <v>10001</v>
      </c>
      <c r="J2702">
        <v>999999</v>
      </c>
      <c r="K2702" t="s">
        <v>3117</v>
      </c>
      <c r="L2702" t="s">
        <v>3109</v>
      </c>
      <c r="M2702" t="s">
        <v>4270</v>
      </c>
      <c r="N2702" t="s">
        <v>8685</v>
      </c>
    </row>
    <row r="2703" spans="1:14">
      <c r="A2703" t="s">
        <v>6984</v>
      </c>
      <c r="B2703" t="str">
        <f t="shared" si="84"/>
        <v>min03-P71</v>
      </c>
      <c r="C2703" t="str">
        <f t="shared" si="85"/>
        <v>min03-P71-R3_UT FACOCREAR 2024</v>
      </c>
      <c r="D2703" s="27" t="s">
        <v>3748</v>
      </c>
      <c r="E2703" t="s">
        <v>3092</v>
      </c>
      <c r="F2703" t="s">
        <v>190</v>
      </c>
      <c r="G2703" s="58">
        <v>128516.427</v>
      </c>
      <c r="H2703" s="114">
        <v>1</v>
      </c>
      <c r="I2703">
        <v>1</v>
      </c>
      <c r="J2703">
        <v>3000</v>
      </c>
      <c r="K2703" t="s">
        <v>3117</v>
      </c>
      <c r="L2703" t="s">
        <v>3109</v>
      </c>
      <c r="M2703" t="s">
        <v>4270</v>
      </c>
    </row>
    <row r="2704" spans="1:14">
      <c r="A2704" t="s">
        <v>6985</v>
      </c>
      <c r="B2704" t="str">
        <f t="shared" si="84"/>
        <v>min03-P71</v>
      </c>
      <c r="C2704" t="str">
        <f t="shared" si="85"/>
        <v>min03-P71-R3_UT FACOCREAR 2024</v>
      </c>
      <c r="D2704" s="27" t="s">
        <v>3748</v>
      </c>
      <c r="E2704" t="s">
        <v>3092</v>
      </c>
      <c r="F2704" t="s">
        <v>190</v>
      </c>
      <c r="G2704" s="58">
        <v>124650.9675</v>
      </c>
      <c r="H2704" s="114">
        <v>1</v>
      </c>
      <c r="I2704">
        <v>3001</v>
      </c>
      <c r="J2704">
        <v>10000</v>
      </c>
      <c r="K2704" t="s">
        <v>3117</v>
      </c>
      <c r="L2704" t="s">
        <v>3109</v>
      </c>
      <c r="M2704" t="s">
        <v>4270</v>
      </c>
    </row>
    <row r="2705" spans="1:14">
      <c r="A2705" t="s">
        <v>6986</v>
      </c>
      <c r="B2705" t="str">
        <f t="shared" si="84"/>
        <v>min03-P71</v>
      </c>
      <c r="C2705" t="str">
        <f t="shared" si="85"/>
        <v>min03-P71-R3_UT FACOCREAR 2024</v>
      </c>
      <c r="D2705" s="27" t="s">
        <v>3748</v>
      </c>
      <c r="E2705" t="s">
        <v>3092</v>
      </c>
      <c r="F2705" t="s">
        <v>190</v>
      </c>
      <c r="G2705" s="58">
        <v>120920.193</v>
      </c>
      <c r="H2705" s="114">
        <v>1</v>
      </c>
      <c r="I2705">
        <v>10001</v>
      </c>
      <c r="J2705">
        <v>999999</v>
      </c>
      <c r="K2705" t="s">
        <v>3117</v>
      </c>
      <c r="L2705" t="s">
        <v>3109</v>
      </c>
      <c r="M2705" t="s">
        <v>4270</v>
      </c>
    </row>
    <row r="2706" spans="1:14">
      <c r="A2706" t="s">
        <v>6987</v>
      </c>
      <c r="B2706" t="str">
        <f t="shared" si="84"/>
        <v>min03-P71</v>
      </c>
      <c r="C2706" t="str">
        <f t="shared" si="85"/>
        <v>min03-P71-R3_UT MARSAM INTE RAMERICANA</v>
      </c>
      <c r="D2706" s="27" t="s">
        <v>3748</v>
      </c>
      <c r="E2706" t="s">
        <v>4160</v>
      </c>
      <c r="F2706" t="s">
        <v>190</v>
      </c>
      <c r="G2706" s="58">
        <v>121216.5</v>
      </c>
      <c r="H2706" s="114">
        <v>1</v>
      </c>
      <c r="I2706">
        <v>1</v>
      </c>
      <c r="J2706">
        <v>3000</v>
      </c>
      <c r="K2706" t="s">
        <v>3117</v>
      </c>
      <c r="L2706" t="s">
        <v>3109</v>
      </c>
      <c r="M2706" t="s">
        <v>4270</v>
      </c>
    </row>
    <row r="2707" spans="1:14">
      <c r="A2707" t="s">
        <v>6988</v>
      </c>
      <c r="B2707" t="str">
        <f t="shared" si="84"/>
        <v>min03-P71</v>
      </c>
      <c r="C2707" t="str">
        <f t="shared" si="85"/>
        <v>min03-P71-R3_UT MARSAM INTE RAMERICANA</v>
      </c>
      <c r="D2707" s="27" t="s">
        <v>3748</v>
      </c>
      <c r="E2707" t="s">
        <v>4160</v>
      </c>
      <c r="F2707" t="s">
        <v>190</v>
      </c>
      <c r="G2707" s="58">
        <v>120004.33500000001</v>
      </c>
      <c r="H2707" s="114">
        <v>1</v>
      </c>
      <c r="I2707">
        <v>3001</v>
      </c>
      <c r="J2707">
        <v>10000</v>
      </c>
      <c r="K2707" t="s">
        <v>3117</v>
      </c>
      <c r="L2707" t="s">
        <v>3109</v>
      </c>
      <c r="M2707" t="s">
        <v>4270</v>
      </c>
    </row>
    <row r="2708" spans="1:14">
      <c r="A2708" t="s">
        <v>6989</v>
      </c>
      <c r="B2708" t="str">
        <f t="shared" si="84"/>
        <v>min03-P71</v>
      </c>
      <c r="C2708" t="str">
        <f t="shared" si="85"/>
        <v>min03-P71-R3_UT MARSAM INTE RAMERICANA</v>
      </c>
      <c r="D2708" s="27" t="s">
        <v>3748</v>
      </c>
      <c r="E2708" t="s">
        <v>4160</v>
      </c>
      <c r="F2708" t="s">
        <v>190</v>
      </c>
      <c r="G2708" s="58">
        <v>118792.17</v>
      </c>
      <c r="H2708" s="114">
        <v>1</v>
      </c>
      <c r="I2708">
        <v>10001</v>
      </c>
      <c r="J2708">
        <v>999999</v>
      </c>
      <c r="K2708" t="s">
        <v>3117</v>
      </c>
      <c r="L2708" t="s">
        <v>3109</v>
      </c>
      <c r="M2708" t="s">
        <v>4270</v>
      </c>
    </row>
    <row r="2709" spans="1:14">
      <c r="A2709" t="s">
        <v>6990</v>
      </c>
      <c r="B2709" t="str">
        <f t="shared" si="84"/>
        <v>min03-P71</v>
      </c>
      <c r="C2709" t="str">
        <f t="shared" si="85"/>
        <v>min03-P71-R4_UT SUMINISTROS INTENDENCIA</v>
      </c>
      <c r="D2709" s="27" t="s">
        <v>3749</v>
      </c>
      <c r="E2709" t="s">
        <v>3097</v>
      </c>
      <c r="F2709" t="s">
        <v>190</v>
      </c>
      <c r="G2709" s="58">
        <v>75423.600000000006</v>
      </c>
      <c r="H2709" s="114">
        <v>0</v>
      </c>
      <c r="I2709">
        <v>1</v>
      </c>
      <c r="J2709">
        <v>3000</v>
      </c>
      <c r="K2709" t="s">
        <v>3117</v>
      </c>
      <c r="L2709" t="s">
        <v>3113</v>
      </c>
      <c r="M2709" t="s">
        <v>4270</v>
      </c>
      <c r="N2709" t="s">
        <v>8685</v>
      </c>
    </row>
    <row r="2710" spans="1:14">
      <c r="A2710" t="s">
        <v>6991</v>
      </c>
      <c r="B2710" t="str">
        <f t="shared" si="84"/>
        <v>min03-P71</v>
      </c>
      <c r="C2710" t="str">
        <f t="shared" si="85"/>
        <v>min03-P71-R4_UT SUMINISTROS INTENDENCIA</v>
      </c>
      <c r="D2710" s="27" t="s">
        <v>3749</v>
      </c>
      <c r="E2710" t="s">
        <v>3097</v>
      </c>
      <c r="F2710" t="s">
        <v>190</v>
      </c>
      <c r="G2710" s="58">
        <v>71383.05</v>
      </c>
      <c r="H2710" s="114">
        <v>0</v>
      </c>
      <c r="I2710">
        <v>3001</v>
      </c>
      <c r="J2710">
        <v>10000</v>
      </c>
      <c r="K2710" t="s">
        <v>3117</v>
      </c>
      <c r="L2710" t="s">
        <v>3113</v>
      </c>
      <c r="M2710" t="s">
        <v>4270</v>
      </c>
      <c r="N2710" t="s">
        <v>8685</v>
      </c>
    </row>
    <row r="2711" spans="1:14">
      <c r="A2711" t="s">
        <v>6992</v>
      </c>
      <c r="B2711" t="str">
        <f t="shared" si="84"/>
        <v>min03-P71</v>
      </c>
      <c r="C2711" t="str">
        <f t="shared" si="85"/>
        <v>min03-P71-R4_UT SUMINISTROS INTENDENCIA</v>
      </c>
      <c r="D2711" s="27" t="s">
        <v>3749</v>
      </c>
      <c r="E2711" t="s">
        <v>3097</v>
      </c>
      <c r="F2711" t="s">
        <v>190</v>
      </c>
      <c r="G2711" s="58">
        <v>67342.5</v>
      </c>
      <c r="H2711" s="114">
        <v>0</v>
      </c>
      <c r="I2711">
        <v>10001</v>
      </c>
      <c r="J2711">
        <v>999999</v>
      </c>
      <c r="K2711" t="s">
        <v>3117</v>
      </c>
      <c r="L2711" t="s">
        <v>3113</v>
      </c>
      <c r="M2711" t="s">
        <v>4270</v>
      </c>
      <c r="N2711" t="s">
        <v>8685</v>
      </c>
    </row>
    <row r="2712" spans="1:14">
      <c r="A2712" t="s">
        <v>6993</v>
      </c>
      <c r="B2712" t="str">
        <f t="shared" si="84"/>
        <v>min03-P71</v>
      </c>
      <c r="C2712" t="str">
        <f t="shared" si="85"/>
        <v>min03-P71-R4_UT FACOCREAR 2024</v>
      </c>
      <c r="D2712" s="27" t="s">
        <v>3749</v>
      </c>
      <c r="E2712" t="s">
        <v>3092</v>
      </c>
      <c r="F2712" t="s">
        <v>190</v>
      </c>
      <c r="G2712" s="58">
        <v>128516.427</v>
      </c>
      <c r="H2712" s="114">
        <v>1</v>
      </c>
      <c r="I2712">
        <v>1</v>
      </c>
      <c r="J2712">
        <v>3000</v>
      </c>
      <c r="K2712" t="s">
        <v>3117</v>
      </c>
      <c r="L2712" t="s">
        <v>3113</v>
      </c>
      <c r="M2712" t="s">
        <v>4270</v>
      </c>
    </row>
    <row r="2713" spans="1:14">
      <c r="A2713" t="s">
        <v>6994</v>
      </c>
      <c r="B2713" t="str">
        <f t="shared" si="84"/>
        <v>min03-P71</v>
      </c>
      <c r="C2713" t="str">
        <f t="shared" si="85"/>
        <v>min03-P71-R4_UT FACOCREAR 2024</v>
      </c>
      <c r="D2713" s="27" t="s">
        <v>3749</v>
      </c>
      <c r="E2713" t="s">
        <v>3092</v>
      </c>
      <c r="F2713" t="s">
        <v>190</v>
      </c>
      <c r="G2713" s="58">
        <v>124650.9675</v>
      </c>
      <c r="H2713" s="114">
        <v>1</v>
      </c>
      <c r="I2713">
        <v>3001</v>
      </c>
      <c r="J2713">
        <v>10000</v>
      </c>
      <c r="K2713" t="s">
        <v>3117</v>
      </c>
      <c r="L2713" t="s">
        <v>3113</v>
      </c>
      <c r="M2713" t="s">
        <v>4270</v>
      </c>
    </row>
    <row r="2714" spans="1:14">
      <c r="A2714" t="s">
        <v>6995</v>
      </c>
      <c r="B2714" t="str">
        <f t="shared" si="84"/>
        <v>min03-P71</v>
      </c>
      <c r="C2714" t="str">
        <f t="shared" si="85"/>
        <v>min03-P71-R4_UT FACOCREAR 2024</v>
      </c>
      <c r="D2714" s="27" t="s">
        <v>3749</v>
      </c>
      <c r="E2714" t="s">
        <v>3092</v>
      </c>
      <c r="F2714" t="s">
        <v>190</v>
      </c>
      <c r="G2714" s="58">
        <v>120920.193</v>
      </c>
      <c r="H2714" s="114">
        <v>1</v>
      </c>
      <c r="I2714">
        <v>10001</v>
      </c>
      <c r="J2714">
        <v>999999</v>
      </c>
      <c r="K2714" t="s">
        <v>3117</v>
      </c>
      <c r="L2714" t="s">
        <v>3113</v>
      </c>
      <c r="M2714" t="s">
        <v>4270</v>
      </c>
    </row>
    <row r="2715" spans="1:14">
      <c r="A2715" t="s">
        <v>6996</v>
      </c>
      <c r="B2715" t="str">
        <f t="shared" si="84"/>
        <v>min03-P71</v>
      </c>
      <c r="C2715" t="str">
        <f t="shared" si="85"/>
        <v>min03-P71-R4_UT MARSAM INTE RAMERICANA</v>
      </c>
      <c r="D2715" s="27" t="s">
        <v>3749</v>
      </c>
      <c r="E2715" t="s">
        <v>4160</v>
      </c>
      <c r="F2715" t="s">
        <v>190</v>
      </c>
      <c r="G2715" s="58">
        <v>133338.15</v>
      </c>
      <c r="H2715" s="114">
        <v>1</v>
      </c>
      <c r="I2715">
        <v>1</v>
      </c>
      <c r="J2715">
        <v>3000</v>
      </c>
      <c r="K2715" t="s">
        <v>3117</v>
      </c>
      <c r="L2715" t="s">
        <v>3113</v>
      </c>
      <c r="M2715" t="s">
        <v>4270</v>
      </c>
    </row>
    <row r="2716" spans="1:14">
      <c r="A2716" t="s">
        <v>6997</v>
      </c>
      <c r="B2716" t="str">
        <f t="shared" si="84"/>
        <v>min03-P71</v>
      </c>
      <c r="C2716" t="str">
        <f t="shared" si="85"/>
        <v>min03-P71-R4_UT MARSAM INTE RAMERICANA</v>
      </c>
      <c r="D2716" s="27" t="s">
        <v>3749</v>
      </c>
      <c r="E2716" t="s">
        <v>4160</v>
      </c>
      <c r="F2716" t="s">
        <v>190</v>
      </c>
      <c r="G2716" s="58">
        <v>132004.76850000001</v>
      </c>
      <c r="H2716" s="114">
        <v>1</v>
      </c>
      <c r="I2716">
        <v>3001</v>
      </c>
      <c r="J2716">
        <v>10000</v>
      </c>
      <c r="K2716" t="s">
        <v>3117</v>
      </c>
      <c r="L2716" t="s">
        <v>3113</v>
      </c>
      <c r="M2716" t="s">
        <v>4270</v>
      </c>
    </row>
    <row r="2717" spans="1:14">
      <c r="A2717" t="s">
        <v>6998</v>
      </c>
      <c r="B2717" t="str">
        <f t="shared" si="84"/>
        <v>min03-P71</v>
      </c>
      <c r="C2717" t="str">
        <f t="shared" si="85"/>
        <v>min03-P71-R4_UT MARSAM INTE RAMERICANA</v>
      </c>
      <c r="D2717" s="27" t="s">
        <v>3749</v>
      </c>
      <c r="E2717" t="s">
        <v>4160</v>
      </c>
      <c r="F2717" t="s">
        <v>190</v>
      </c>
      <c r="G2717" s="58">
        <v>130671.38699999999</v>
      </c>
      <c r="H2717" s="114">
        <v>1</v>
      </c>
      <c r="I2717">
        <v>10001</v>
      </c>
      <c r="J2717">
        <v>999999</v>
      </c>
      <c r="K2717" t="s">
        <v>3117</v>
      </c>
      <c r="L2717" t="s">
        <v>3113</v>
      </c>
      <c r="M2717" t="s">
        <v>4270</v>
      </c>
    </row>
    <row r="2718" spans="1:14">
      <c r="A2718" t="s">
        <v>6999</v>
      </c>
      <c r="B2718" t="str">
        <f t="shared" si="84"/>
        <v>min03-P71</v>
      </c>
      <c r="C2718" t="str">
        <f t="shared" si="85"/>
        <v>min03-P71-R5_UT FACOCREAR 2024</v>
      </c>
      <c r="D2718" s="27" t="s">
        <v>3750</v>
      </c>
      <c r="E2718" t="s">
        <v>3092</v>
      </c>
      <c r="F2718" t="s">
        <v>190</v>
      </c>
      <c r="G2718" s="58">
        <v>128516.427</v>
      </c>
      <c r="H2718" s="114">
        <v>1</v>
      </c>
      <c r="I2718">
        <v>1</v>
      </c>
      <c r="J2718">
        <v>3000</v>
      </c>
      <c r="K2718" t="s">
        <v>3117</v>
      </c>
      <c r="L2718" t="s">
        <v>3110</v>
      </c>
      <c r="M2718" t="s">
        <v>4270</v>
      </c>
    </row>
    <row r="2719" spans="1:14">
      <c r="A2719" t="s">
        <v>7000</v>
      </c>
      <c r="B2719" t="str">
        <f t="shared" si="84"/>
        <v>min03-P71</v>
      </c>
      <c r="C2719" t="str">
        <f t="shared" si="85"/>
        <v>min03-P71-R5_UT FACOCREAR 2024</v>
      </c>
      <c r="D2719" s="27" t="s">
        <v>3750</v>
      </c>
      <c r="E2719" t="s">
        <v>3092</v>
      </c>
      <c r="F2719" t="s">
        <v>190</v>
      </c>
      <c r="G2719" s="58">
        <v>124650.9675</v>
      </c>
      <c r="H2719" s="114">
        <v>1</v>
      </c>
      <c r="I2719">
        <v>3001</v>
      </c>
      <c r="J2719">
        <v>10000</v>
      </c>
      <c r="K2719" t="s">
        <v>3117</v>
      </c>
      <c r="L2719" t="s">
        <v>3110</v>
      </c>
      <c r="M2719" t="s">
        <v>4270</v>
      </c>
    </row>
    <row r="2720" spans="1:14">
      <c r="A2720" t="s">
        <v>7001</v>
      </c>
      <c r="B2720" t="str">
        <f t="shared" si="84"/>
        <v>min03-P71</v>
      </c>
      <c r="C2720" t="str">
        <f t="shared" si="85"/>
        <v>min03-P71-R5_UT FACOCREAR 2024</v>
      </c>
      <c r="D2720" s="27" t="s">
        <v>3750</v>
      </c>
      <c r="E2720" t="s">
        <v>3092</v>
      </c>
      <c r="F2720" t="s">
        <v>190</v>
      </c>
      <c r="G2720" s="58">
        <v>120920.193</v>
      </c>
      <c r="H2720" s="114">
        <v>1</v>
      </c>
      <c r="I2720">
        <v>10001</v>
      </c>
      <c r="J2720">
        <v>999999</v>
      </c>
      <c r="K2720" t="s">
        <v>3117</v>
      </c>
      <c r="L2720" t="s">
        <v>3110</v>
      </c>
      <c r="M2720" t="s">
        <v>4270</v>
      </c>
    </row>
    <row r="2721" spans="1:14">
      <c r="A2721" t="s">
        <v>7002</v>
      </c>
      <c r="B2721" t="str">
        <f t="shared" si="84"/>
        <v>min03-P71</v>
      </c>
      <c r="C2721" t="str">
        <f t="shared" si="85"/>
        <v>min03-P71-R6_IMDICOL SAS</v>
      </c>
      <c r="D2721" s="27" t="s">
        <v>3751</v>
      </c>
      <c r="E2721" t="s">
        <v>4164</v>
      </c>
      <c r="F2721" t="s">
        <v>190</v>
      </c>
      <c r="G2721" s="58">
        <v>63706.005000000005</v>
      </c>
      <c r="H2721" s="114">
        <v>1</v>
      </c>
      <c r="I2721">
        <v>1</v>
      </c>
      <c r="J2721">
        <v>3000</v>
      </c>
      <c r="K2721" t="s">
        <v>3117</v>
      </c>
      <c r="L2721" t="s">
        <v>3111</v>
      </c>
      <c r="M2721" t="s">
        <v>4270</v>
      </c>
    </row>
    <row r="2722" spans="1:14">
      <c r="A2722" t="s">
        <v>7003</v>
      </c>
      <c r="B2722" t="str">
        <f t="shared" si="84"/>
        <v>min03-P71</v>
      </c>
      <c r="C2722" t="str">
        <f t="shared" si="85"/>
        <v>min03-P71-R6_IMDICOL SAS</v>
      </c>
      <c r="D2722" s="27" t="s">
        <v>3751</v>
      </c>
      <c r="E2722" t="s">
        <v>4164</v>
      </c>
      <c r="F2722" t="s">
        <v>190</v>
      </c>
      <c r="G2722" s="58">
        <v>62750.414925000005</v>
      </c>
      <c r="H2722" s="114">
        <v>1</v>
      </c>
      <c r="I2722">
        <v>3001</v>
      </c>
      <c r="J2722">
        <v>10000</v>
      </c>
      <c r="K2722" t="s">
        <v>3117</v>
      </c>
      <c r="L2722" t="s">
        <v>3111</v>
      </c>
      <c r="M2722" t="s">
        <v>4270</v>
      </c>
    </row>
    <row r="2723" spans="1:14">
      <c r="A2723" t="s">
        <v>7004</v>
      </c>
      <c r="B2723" t="str">
        <f t="shared" si="84"/>
        <v>min03-P71</v>
      </c>
      <c r="C2723" t="str">
        <f t="shared" si="85"/>
        <v>min03-P71-R6_IMDICOL SAS</v>
      </c>
      <c r="D2723" s="27" t="s">
        <v>3751</v>
      </c>
      <c r="E2723" t="s">
        <v>4164</v>
      </c>
      <c r="F2723" t="s">
        <v>190</v>
      </c>
      <c r="G2723" s="58">
        <v>61794.824850000005</v>
      </c>
      <c r="H2723" s="114">
        <v>1</v>
      </c>
      <c r="I2723">
        <v>10001</v>
      </c>
      <c r="J2723">
        <v>999999</v>
      </c>
      <c r="K2723" t="s">
        <v>3117</v>
      </c>
      <c r="L2723" t="s">
        <v>3111</v>
      </c>
      <c r="M2723" t="s">
        <v>4270</v>
      </c>
    </row>
    <row r="2724" spans="1:14">
      <c r="A2724" t="s">
        <v>7005</v>
      </c>
      <c r="B2724" t="str">
        <f t="shared" si="84"/>
        <v>min03-P71</v>
      </c>
      <c r="C2724" t="str">
        <f t="shared" si="85"/>
        <v>min03-P71-R6_YUBARTA S.A.S.</v>
      </c>
      <c r="D2724" s="27" t="s">
        <v>3751</v>
      </c>
      <c r="E2724" t="s">
        <v>4162</v>
      </c>
      <c r="F2724" t="s">
        <v>190</v>
      </c>
      <c r="G2724" s="58">
        <v>114482.25</v>
      </c>
      <c r="H2724" s="114">
        <v>1</v>
      </c>
      <c r="I2724">
        <v>1</v>
      </c>
      <c r="J2724">
        <v>3000</v>
      </c>
      <c r="K2724" t="s">
        <v>3117</v>
      </c>
      <c r="L2724" t="s">
        <v>3111</v>
      </c>
      <c r="M2724" t="s">
        <v>4270</v>
      </c>
    </row>
    <row r="2725" spans="1:14">
      <c r="A2725" t="s">
        <v>7006</v>
      </c>
      <c r="B2725" t="str">
        <f t="shared" si="84"/>
        <v>min03-P71</v>
      </c>
      <c r="C2725" t="str">
        <f t="shared" si="85"/>
        <v>min03-P71-R6_YUBARTA S.A.S.</v>
      </c>
      <c r="D2725" s="27" t="s">
        <v>3751</v>
      </c>
      <c r="E2725" t="s">
        <v>4162</v>
      </c>
      <c r="F2725" t="s">
        <v>190</v>
      </c>
      <c r="G2725" s="58">
        <v>113135.4</v>
      </c>
      <c r="H2725" s="114">
        <v>1</v>
      </c>
      <c r="I2725">
        <v>3001</v>
      </c>
      <c r="J2725">
        <v>10000</v>
      </c>
      <c r="K2725" t="s">
        <v>3117</v>
      </c>
      <c r="L2725" t="s">
        <v>3111</v>
      </c>
      <c r="M2725" t="s">
        <v>4270</v>
      </c>
    </row>
    <row r="2726" spans="1:14">
      <c r="A2726" t="s">
        <v>7007</v>
      </c>
      <c r="B2726" t="str">
        <f t="shared" si="84"/>
        <v>min03-P71</v>
      </c>
      <c r="C2726" t="str">
        <f t="shared" si="85"/>
        <v>min03-P71-R6_YUBARTA S.A.S.</v>
      </c>
      <c r="D2726" s="27" t="s">
        <v>3751</v>
      </c>
      <c r="E2726" t="s">
        <v>4162</v>
      </c>
      <c r="F2726" t="s">
        <v>190</v>
      </c>
      <c r="G2726" s="58">
        <v>111788.55</v>
      </c>
      <c r="H2726" s="114">
        <v>1</v>
      </c>
      <c r="I2726">
        <v>10001</v>
      </c>
      <c r="J2726">
        <v>999999</v>
      </c>
      <c r="K2726" t="s">
        <v>3117</v>
      </c>
      <c r="L2726" t="s">
        <v>3111</v>
      </c>
      <c r="M2726" t="s">
        <v>4270</v>
      </c>
    </row>
    <row r="2727" spans="1:14">
      <c r="A2727" t="s">
        <v>7008</v>
      </c>
      <c r="B2727" t="str">
        <f t="shared" si="84"/>
        <v>min03-P71</v>
      </c>
      <c r="C2727" t="str">
        <f t="shared" si="85"/>
        <v>min03-P71-R6_UT SUMINISTROS INTENDENCIA</v>
      </c>
      <c r="D2727" s="27" t="s">
        <v>3751</v>
      </c>
      <c r="E2727" t="s">
        <v>3097</v>
      </c>
      <c r="F2727" t="s">
        <v>190</v>
      </c>
      <c r="G2727" s="58">
        <v>75423.600000000006</v>
      </c>
      <c r="H2727" s="114">
        <v>0</v>
      </c>
      <c r="I2727">
        <v>1</v>
      </c>
      <c r="J2727">
        <v>3000</v>
      </c>
      <c r="K2727" t="s">
        <v>3117</v>
      </c>
      <c r="L2727" t="s">
        <v>3111</v>
      </c>
      <c r="M2727" t="s">
        <v>4270</v>
      </c>
      <c r="N2727" t="s">
        <v>8685</v>
      </c>
    </row>
    <row r="2728" spans="1:14">
      <c r="A2728" t="s">
        <v>7009</v>
      </c>
      <c r="B2728" t="str">
        <f t="shared" si="84"/>
        <v>min03-P71</v>
      </c>
      <c r="C2728" t="str">
        <f t="shared" si="85"/>
        <v>min03-P71-R6_UT SUMINISTROS INTENDENCIA</v>
      </c>
      <c r="D2728" s="27" t="s">
        <v>3751</v>
      </c>
      <c r="E2728" t="s">
        <v>3097</v>
      </c>
      <c r="F2728" t="s">
        <v>190</v>
      </c>
      <c r="G2728" s="58">
        <v>71383.05</v>
      </c>
      <c r="H2728" s="114">
        <v>0</v>
      </c>
      <c r="I2728">
        <v>3001</v>
      </c>
      <c r="J2728">
        <v>10000</v>
      </c>
      <c r="K2728" t="s">
        <v>3117</v>
      </c>
      <c r="L2728" t="s">
        <v>3111</v>
      </c>
      <c r="M2728" t="s">
        <v>4270</v>
      </c>
      <c r="N2728" t="s">
        <v>8685</v>
      </c>
    </row>
    <row r="2729" spans="1:14">
      <c r="A2729" t="s">
        <v>7010</v>
      </c>
      <c r="B2729" t="str">
        <f t="shared" si="84"/>
        <v>min03-P71</v>
      </c>
      <c r="C2729" t="str">
        <f t="shared" si="85"/>
        <v>min03-P71-R6_UT SUMINISTROS INTENDENCIA</v>
      </c>
      <c r="D2729" s="27" t="s">
        <v>3751</v>
      </c>
      <c r="E2729" t="s">
        <v>3097</v>
      </c>
      <c r="F2729" t="s">
        <v>190</v>
      </c>
      <c r="G2729" s="58">
        <v>67342.5</v>
      </c>
      <c r="H2729" s="114">
        <v>0</v>
      </c>
      <c r="I2729">
        <v>10001</v>
      </c>
      <c r="J2729">
        <v>999999</v>
      </c>
      <c r="K2729" t="s">
        <v>3117</v>
      </c>
      <c r="L2729" t="s">
        <v>3111</v>
      </c>
      <c r="M2729" t="s">
        <v>4270</v>
      </c>
      <c r="N2729" t="s">
        <v>8685</v>
      </c>
    </row>
    <row r="2730" spans="1:14">
      <c r="A2730" t="s">
        <v>7011</v>
      </c>
      <c r="B2730" t="str">
        <f t="shared" si="84"/>
        <v>min03-P71</v>
      </c>
      <c r="C2730" t="str">
        <f t="shared" si="85"/>
        <v>min03-P71-R6_UT FACOCREAR 2024</v>
      </c>
      <c r="D2730" s="27" t="s">
        <v>3751</v>
      </c>
      <c r="E2730" t="s">
        <v>3092</v>
      </c>
      <c r="F2730" t="s">
        <v>190</v>
      </c>
      <c r="G2730" s="58">
        <v>128516.427</v>
      </c>
      <c r="H2730" s="114">
        <v>1</v>
      </c>
      <c r="I2730">
        <v>1</v>
      </c>
      <c r="J2730">
        <v>3000</v>
      </c>
      <c r="K2730" t="s">
        <v>3117</v>
      </c>
      <c r="L2730" t="s">
        <v>3111</v>
      </c>
      <c r="M2730" t="s">
        <v>4270</v>
      </c>
    </row>
    <row r="2731" spans="1:14">
      <c r="A2731" t="s">
        <v>7012</v>
      </c>
      <c r="B2731" t="str">
        <f t="shared" si="84"/>
        <v>min03-P71</v>
      </c>
      <c r="C2731" t="str">
        <f t="shared" si="85"/>
        <v>min03-P71-R6_UT FACOCREAR 2024</v>
      </c>
      <c r="D2731" s="27" t="s">
        <v>3751</v>
      </c>
      <c r="E2731" t="s">
        <v>3092</v>
      </c>
      <c r="F2731" t="s">
        <v>190</v>
      </c>
      <c r="G2731" s="58">
        <v>124650.9675</v>
      </c>
      <c r="H2731" s="114">
        <v>1</v>
      </c>
      <c r="I2731">
        <v>3001</v>
      </c>
      <c r="J2731">
        <v>10000</v>
      </c>
      <c r="K2731" t="s">
        <v>3117</v>
      </c>
      <c r="L2731" t="s">
        <v>3111</v>
      </c>
      <c r="M2731" t="s">
        <v>4270</v>
      </c>
    </row>
    <row r="2732" spans="1:14">
      <c r="A2732" t="s">
        <v>7013</v>
      </c>
      <c r="B2732" t="str">
        <f t="shared" si="84"/>
        <v>min03-P71</v>
      </c>
      <c r="C2732" t="str">
        <f t="shared" si="85"/>
        <v>min03-P71-R6_UT FACOCREAR 2024</v>
      </c>
      <c r="D2732" s="27" t="s">
        <v>3751</v>
      </c>
      <c r="E2732" t="s">
        <v>3092</v>
      </c>
      <c r="F2732" t="s">
        <v>190</v>
      </c>
      <c r="G2732" s="58">
        <v>120920.193</v>
      </c>
      <c r="H2732" s="114">
        <v>1</v>
      </c>
      <c r="I2732">
        <v>10001</v>
      </c>
      <c r="J2732">
        <v>999999</v>
      </c>
      <c r="K2732" t="s">
        <v>3117</v>
      </c>
      <c r="L2732" t="s">
        <v>3111</v>
      </c>
      <c r="M2732" t="s">
        <v>4270</v>
      </c>
    </row>
    <row r="2733" spans="1:14">
      <c r="A2733" t="s">
        <v>7014</v>
      </c>
      <c r="B2733" t="str">
        <f t="shared" si="84"/>
        <v>min03-P71</v>
      </c>
      <c r="C2733" t="str">
        <f t="shared" si="85"/>
        <v>min03-P71-R6_UT MARSAM INTE RAMERICANA</v>
      </c>
      <c r="D2733" s="27" t="s">
        <v>3751</v>
      </c>
      <c r="E2733" t="s">
        <v>4160</v>
      </c>
      <c r="F2733" t="s">
        <v>190</v>
      </c>
      <c r="G2733" s="58">
        <v>121216.5</v>
      </c>
      <c r="H2733" s="114">
        <v>1</v>
      </c>
      <c r="I2733">
        <v>1</v>
      </c>
      <c r="J2733">
        <v>3000</v>
      </c>
      <c r="K2733" t="s">
        <v>3117</v>
      </c>
      <c r="L2733" t="s">
        <v>3111</v>
      </c>
      <c r="M2733" t="s">
        <v>4270</v>
      </c>
    </row>
    <row r="2734" spans="1:14">
      <c r="A2734" t="s">
        <v>7015</v>
      </c>
      <c r="B2734" t="str">
        <f t="shared" si="84"/>
        <v>min03-P71</v>
      </c>
      <c r="C2734" t="str">
        <f t="shared" si="85"/>
        <v>min03-P71-R6_UT MARSAM INTE RAMERICANA</v>
      </c>
      <c r="D2734" s="27" t="s">
        <v>3751</v>
      </c>
      <c r="E2734" t="s">
        <v>4160</v>
      </c>
      <c r="F2734" t="s">
        <v>190</v>
      </c>
      <c r="G2734" s="58">
        <v>120004.33500000001</v>
      </c>
      <c r="H2734" s="114">
        <v>1</v>
      </c>
      <c r="I2734">
        <v>3001</v>
      </c>
      <c r="J2734">
        <v>10000</v>
      </c>
      <c r="K2734" t="s">
        <v>3117</v>
      </c>
      <c r="L2734" t="s">
        <v>3111</v>
      </c>
      <c r="M2734" t="s">
        <v>4270</v>
      </c>
    </row>
    <row r="2735" spans="1:14">
      <c r="A2735" t="s">
        <v>7016</v>
      </c>
      <c r="B2735" t="str">
        <f t="shared" si="84"/>
        <v>min03-P71</v>
      </c>
      <c r="C2735" t="str">
        <f t="shared" si="85"/>
        <v>min03-P71-R6_UT MARSAM INTE RAMERICANA</v>
      </c>
      <c r="D2735" s="27" t="s">
        <v>3751</v>
      </c>
      <c r="E2735" t="s">
        <v>4160</v>
      </c>
      <c r="F2735" t="s">
        <v>190</v>
      </c>
      <c r="G2735" s="58">
        <v>118792.17</v>
      </c>
      <c r="H2735" s="114">
        <v>1</v>
      </c>
      <c r="I2735">
        <v>10001</v>
      </c>
      <c r="J2735">
        <v>999999</v>
      </c>
      <c r="K2735" t="s">
        <v>3117</v>
      </c>
      <c r="L2735" t="s">
        <v>3111</v>
      </c>
      <c r="M2735" t="s">
        <v>4270</v>
      </c>
    </row>
    <row r="2736" spans="1:14">
      <c r="A2736" t="s">
        <v>7017</v>
      </c>
      <c r="B2736" t="str">
        <f t="shared" si="84"/>
        <v>min03-P71</v>
      </c>
      <c r="C2736" t="str">
        <f t="shared" si="85"/>
        <v>min03-P71-R7_DISMOTOS PM EU</v>
      </c>
      <c r="D2736" s="27" t="s">
        <v>3752</v>
      </c>
      <c r="E2736" t="s">
        <v>4175</v>
      </c>
      <c r="F2736" t="s">
        <v>190</v>
      </c>
      <c r="G2736" s="58">
        <v>94279.5</v>
      </c>
      <c r="H2736" s="114">
        <v>1</v>
      </c>
      <c r="I2736">
        <v>1</v>
      </c>
      <c r="J2736">
        <v>3000</v>
      </c>
      <c r="K2736" t="s">
        <v>3117</v>
      </c>
      <c r="L2736" t="s">
        <v>3112</v>
      </c>
      <c r="M2736" t="s">
        <v>4270</v>
      </c>
    </row>
    <row r="2737" spans="1:13">
      <c r="A2737" t="s">
        <v>7018</v>
      </c>
      <c r="B2737" t="str">
        <f t="shared" si="84"/>
        <v>min03-P71</v>
      </c>
      <c r="C2737" t="str">
        <f t="shared" si="85"/>
        <v>min03-P71-R7_DISMOTOS PM EU</v>
      </c>
      <c r="D2737" s="27" t="s">
        <v>3752</v>
      </c>
      <c r="E2737" t="s">
        <v>4175</v>
      </c>
      <c r="F2737" t="s">
        <v>190</v>
      </c>
      <c r="G2737" s="58">
        <v>87545.25</v>
      </c>
      <c r="H2737" s="114">
        <v>1</v>
      </c>
      <c r="I2737">
        <v>3001</v>
      </c>
      <c r="J2737">
        <v>10000</v>
      </c>
      <c r="K2737" t="s">
        <v>3117</v>
      </c>
      <c r="L2737" t="s">
        <v>3112</v>
      </c>
      <c r="M2737" t="s">
        <v>4270</v>
      </c>
    </row>
    <row r="2738" spans="1:13">
      <c r="A2738" t="s">
        <v>7019</v>
      </c>
      <c r="B2738" t="str">
        <f t="shared" si="84"/>
        <v>min03-P71</v>
      </c>
      <c r="C2738" t="str">
        <f t="shared" si="85"/>
        <v>min03-P71-R7_DISMOTOS PM EU</v>
      </c>
      <c r="D2738" s="27" t="s">
        <v>3752</v>
      </c>
      <c r="E2738" t="s">
        <v>4175</v>
      </c>
      <c r="F2738" t="s">
        <v>190</v>
      </c>
      <c r="G2738" s="58">
        <v>83504.7</v>
      </c>
      <c r="H2738" s="114">
        <v>1</v>
      </c>
      <c r="I2738">
        <v>10001</v>
      </c>
      <c r="J2738">
        <v>999999</v>
      </c>
      <c r="K2738" t="s">
        <v>3117</v>
      </c>
      <c r="L2738" t="s">
        <v>3112</v>
      </c>
      <c r="M2738" t="s">
        <v>4270</v>
      </c>
    </row>
    <row r="2739" spans="1:13">
      <c r="A2739" t="s">
        <v>7020</v>
      </c>
      <c r="B2739" t="str">
        <f t="shared" si="84"/>
        <v>min03-P71</v>
      </c>
      <c r="C2739" t="str">
        <f t="shared" si="85"/>
        <v>min03-P71-R7_DISTRIBUCIÓN Y SERVICIO SAS</v>
      </c>
      <c r="D2739" s="27" t="s">
        <v>3752</v>
      </c>
      <c r="E2739" t="s">
        <v>3089</v>
      </c>
      <c r="F2739" t="s">
        <v>190</v>
      </c>
      <c r="G2739" s="58">
        <v>75423.600000000006</v>
      </c>
      <c r="H2739" s="114">
        <v>1</v>
      </c>
      <c r="I2739">
        <v>1</v>
      </c>
      <c r="J2739">
        <v>3000</v>
      </c>
      <c r="K2739" t="s">
        <v>3117</v>
      </c>
      <c r="L2739" t="s">
        <v>3112</v>
      </c>
      <c r="M2739" t="s">
        <v>4270</v>
      </c>
    </row>
    <row r="2740" spans="1:13">
      <c r="A2740" t="s">
        <v>7021</v>
      </c>
      <c r="B2740" t="str">
        <f t="shared" si="84"/>
        <v>min03-P71</v>
      </c>
      <c r="C2740" t="str">
        <f t="shared" si="85"/>
        <v>min03-P71-R7_DISTRIBUCIÓN Y SERVICIO SAS</v>
      </c>
      <c r="D2740" s="27" t="s">
        <v>3752</v>
      </c>
      <c r="E2740" t="s">
        <v>3089</v>
      </c>
      <c r="F2740" t="s">
        <v>190</v>
      </c>
      <c r="G2740" s="58">
        <v>72729.899999999994</v>
      </c>
      <c r="H2740" s="114">
        <v>1</v>
      </c>
      <c r="I2740">
        <v>3001</v>
      </c>
      <c r="J2740">
        <v>10000</v>
      </c>
      <c r="K2740" t="s">
        <v>3117</v>
      </c>
      <c r="L2740" t="s">
        <v>3112</v>
      </c>
      <c r="M2740" t="s">
        <v>4270</v>
      </c>
    </row>
    <row r="2741" spans="1:13">
      <c r="A2741" t="s">
        <v>7022</v>
      </c>
      <c r="B2741" t="str">
        <f t="shared" si="84"/>
        <v>min03-P71</v>
      </c>
      <c r="C2741" t="str">
        <f t="shared" si="85"/>
        <v>min03-P71-R7_DISTRIBUCIÓN Y SERVICIO SAS</v>
      </c>
      <c r="D2741" s="27" t="s">
        <v>3752</v>
      </c>
      <c r="E2741" t="s">
        <v>3089</v>
      </c>
      <c r="F2741" t="s">
        <v>190</v>
      </c>
      <c r="G2741" s="58">
        <v>71383.05</v>
      </c>
      <c r="H2741" s="114">
        <v>1</v>
      </c>
      <c r="I2741">
        <v>10001</v>
      </c>
      <c r="J2741">
        <v>999999</v>
      </c>
      <c r="K2741" t="s">
        <v>3117</v>
      </c>
      <c r="L2741" t="s">
        <v>3112</v>
      </c>
      <c r="M2741" t="s">
        <v>4270</v>
      </c>
    </row>
    <row r="2742" spans="1:13">
      <c r="A2742" t="s">
        <v>7023</v>
      </c>
      <c r="B2742" t="str">
        <f t="shared" si="84"/>
        <v>min03-P71</v>
      </c>
      <c r="C2742" t="str">
        <f t="shared" si="85"/>
        <v>min03-P71-R7_LEONEL RODRIGUEZ RAMOS</v>
      </c>
      <c r="D2742" s="27" t="s">
        <v>3752</v>
      </c>
      <c r="E2742" t="s">
        <v>1851</v>
      </c>
      <c r="F2742" t="s">
        <v>190</v>
      </c>
      <c r="G2742" s="58">
        <v>336712.5</v>
      </c>
      <c r="H2742" s="114">
        <v>1</v>
      </c>
      <c r="I2742">
        <v>1</v>
      </c>
      <c r="J2742">
        <v>3000</v>
      </c>
      <c r="K2742" t="s">
        <v>3117</v>
      </c>
      <c r="L2742" t="s">
        <v>3112</v>
      </c>
      <c r="M2742" t="s">
        <v>4270</v>
      </c>
    </row>
    <row r="2743" spans="1:13">
      <c r="A2743" t="s">
        <v>7024</v>
      </c>
      <c r="B2743" t="str">
        <f t="shared" si="84"/>
        <v>min03-P71</v>
      </c>
      <c r="C2743" t="str">
        <f t="shared" si="85"/>
        <v>min03-P71-R7_LEONEL RODRIGUEZ RAMOS</v>
      </c>
      <c r="D2743" s="27" t="s">
        <v>3752</v>
      </c>
      <c r="E2743" t="s">
        <v>1851</v>
      </c>
      <c r="F2743" t="s">
        <v>190</v>
      </c>
      <c r="G2743" s="58">
        <v>323244</v>
      </c>
      <c r="H2743" s="114">
        <v>1</v>
      </c>
      <c r="I2743">
        <v>3001</v>
      </c>
      <c r="J2743">
        <v>10000</v>
      </c>
      <c r="K2743" t="s">
        <v>3117</v>
      </c>
      <c r="L2743" t="s">
        <v>3112</v>
      </c>
      <c r="M2743" t="s">
        <v>4270</v>
      </c>
    </row>
    <row r="2744" spans="1:13">
      <c r="A2744" t="s">
        <v>7025</v>
      </c>
      <c r="B2744" t="str">
        <f t="shared" si="84"/>
        <v>min03-P71</v>
      </c>
      <c r="C2744" t="str">
        <f t="shared" si="85"/>
        <v>min03-P71-R7_LEONEL RODRIGUEZ RAMOS</v>
      </c>
      <c r="D2744" s="27" t="s">
        <v>3752</v>
      </c>
      <c r="E2744" t="s">
        <v>1851</v>
      </c>
      <c r="F2744" t="s">
        <v>190</v>
      </c>
      <c r="G2744" s="58">
        <v>309775.5</v>
      </c>
      <c r="H2744" s="114">
        <v>1</v>
      </c>
      <c r="I2744">
        <v>10001</v>
      </c>
      <c r="J2744">
        <v>999999</v>
      </c>
      <c r="K2744" t="s">
        <v>3117</v>
      </c>
      <c r="L2744" t="s">
        <v>3112</v>
      </c>
      <c r="M2744" t="s">
        <v>4270</v>
      </c>
    </row>
    <row r="2745" spans="1:13">
      <c r="A2745" t="s">
        <v>7026</v>
      </c>
      <c r="B2745" t="str">
        <f t="shared" si="84"/>
        <v>min03-P71</v>
      </c>
      <c r="C2745" t="str">
        <f t="shared" si="85"/>
        <v>min03-P71-R7_CONSORCIO INTENDENCIA WARDERHA</v>
      </c>
      <c r="D2745" s="27" t="s">
        <v>3752</v>
      </c>
      <c r="E2745" t="s">
        <v>4187</v>
      </c>
      <c r="F2745" t="s">
        <v>190</v>
      </c>
      <c r="G2745" s="58">
        <v>72729.899999999994</v>
      </c>
      <c r="H2745" s="114">
        <v>1</v>
      </c>
      <c r="I2745">
        <v>1</v>
      </c>
      <c r="J2745">
        <v>3000</v>
      </c>
      <c r="K2745" t="s">
        <v>3117</v>
      </c>
      <c r="L2745" t="s">
        <v>3112</v>
      </c>
      <c r="M2745" t="s">
        <v>4270</v>
      </c>
    </row>
    <row r="2746" spans="1:13">
      <c r="A2746" t="s">
        <v>7027</v>
      </c>
      <c r="B2746" t="str">
        <f t="shared" si="84"/>
        <v>min03-P71</v>
      </c>
      <c r="C2746" t="str">
        <f t="shared" si="85"/>
        <v>min03-P71-R7_CONSORCIO INTENDENCIA WARDERHA</v>
      </c>
      <c r="D2746" s="27" t="s">
        <v>3752</v>
      </c>
      <c r="E2746" t="s">
        <v>4187</v>
      </c>
      <c r="F2746" t="s">
        <v>190</v>
      </c>
      <c r="G2746" s="58">
        <v>71383.05</v>
      </c>
      <c r="H2746" s="114">
        <v>1</v>
      </c>
      <c r="I2746">
        <v>3001</v>
      </c>
      <c r="J2746">
        <v>10000</v>
      </c>
      <c r="K2746" t="s">
        <v>3117</v>
      </c>
      <c r="L2746" t="s">
        <v>3112</v>
      </c>
      <c r="M2746" t="s">
        <v>4270</v>
      </c>
    </row>
    <row r="2747" spans="1:13">
      <c r="A2747" t="s">
        <v>7028</v>
      </c>
      <c r="B2747" t="str">
        <f t="shared" si="84"/>
        <v>min03-P71</v>
      </c>
      <c r="C2747" t="str">
        <f t="shared" si="85"/>
        <v>min03-P71-R7_CONSORCIO INTENDENCIA WARDERHA</v>
      </c>
      <c r="D2747" s="27" t="s">
        <v>3752</v>
      </c>
      <c r="E2747" t="s">
        <v>4187</v>
      </c>
      <c r="F2747" t="s">
        <v>190</v>
      </c>
      <c r="G2747" s="58">
        <v>68689.350000000006</v>
      </c>
      <c r="H2747" s="114">
        <v>1</v>
      </c>
      <c r="I2747">
        <v>10001</v>
      </c>
      <c r="J2747">
        <v>999999</v>
      </c>
      <c r="K2747" t="s">
        <v>3117</v>
      </c>
      <c r="L2747" t="s">
        <v>3112</v>
      </c>
      <c r="M2747" t="s">
        <v>4270</v>
      </c>
    </row>
    <row r="2748" spans="1:13">
      <c r="A2748" t="s">
        <v>7029</v>
      </c>
      <c r="B2748" t="str">
        <f t="shared" si="84"/>
        <v>min03-P71</v>
      </c>
      <c r="C2748" t="str">
        <f t="shared" si="85"/>
        <v>min03-P71-R7_INDUCON SAS</v>
      </c>
      <c r="D2748" s="27" t="s">
        <v>3752</v>
      </c>
      <c r="E2748" t="s">
        <v>4188</v>
      </c>
      <c r="F2748" t="s">
        <v>190</v>
      </c>
      <c r="G2748" s="58">
        <v>84645.481950000001</v>
      </c>
      <c r="H2748" s="114">
        <v>1</v>
      </c>
      <c r="I2748">
        <v>1</v>
      </c>
      <c r="J2748">
        <v>3000</v>
      </c>
      <c r="K2748" t="s">
        <v>3117</v>
      </c>
      <c r="L2748" t="s">
        <v>3112</v>
      </c>
      <c r="M2748" t="s">
        <v>4270</v>
      </c>
    </row>
    <row r="2749" spans="1:13">
      <c r="A2749" t="s">
        <v>7030</v>
      </c>
      <c r="B2749" t="str">
        <f t="shared" si="84"/>
        <v>min03-P71</v>
      </c>
      <c r="C2749" t="str">
        <f t="shared" si="85"/>
        <v>min03-P71-R7_INDUCON SAS</v>
      </c>
      <c r="D2749" s="27" t="s">
        <v>3752</v>
      </c>
      <c r="E2749" t="s">
        <v>4188</v>
      </c>
      <c r="F2749" t="s">
        <v>190</v>
      </c>
      <c r="G2749" s="58">
        <v>83298.631949999995</v>
      </c>
      <c r="H2749" s="114">
        <v>1</v>
      </c>
      <c r="I2749">
        <v>3001</v>
      </c>
      <c r="J2749">
        <v>10000</v>
      </c>
      <c r="K2749" t="s">
        <v>3117</v>
      </c>
      <c r="L2749" t="s">
        <v>3112</v>
      </c>
      <c r="M2749" t="s">
        <v>4270</v>
      </c>
    </row>
    <row r="2750" spans="1:13">
      <c r="A2750" t="s">
        <v>7031</v>
      </c>
      <c r="B2750" t="str">
        <f t="shared" si="84"/>
        <v>min03-P71</v>
      </c>
      <c r="C2750" t="str">
        <f t="shared" si="85"/>
        <v>min03-P71-R7_INDUCON SAS</v>
      </c>
      <c r="D2750" s="27" t="s">
        <v>3752</v>
      </c>
      <c r="E2750" t="s">
        <v>4188</v>
      </c>
      <c r="F2750" t="s">
        <v>190</v>
      </c>
      <c r="G2750" s="58">
        <v>82157.850000000006</v>
      </c>
      <c r="H2750" s="114">
        <v>1</v>
      </c>
      <c r="I2750">
        <v>10001</v>
      </c>
      <c r="J2750">
        <v>999999</v>
      </c>
      <c r="K2750" t="s">
        <v>3117</v>
      </c>
      <c r="L2750" t="s">
        <v>3112</v>
      </c>
      <c r="M2750" t="s">
        <v>4270</v>
      </c>
    </row>
    <row r="2751" spans="1:13">
      <c r="A2751" t="s">
        <v>7032</v>
      </c>
      <c r="B2751" t="str">
        <f t="shared" si="84"/>
        <v>min03-P71</v>
      </c>
      <c r="C2751" t="str">
        <f t="shared" si="85"/>
        <v>min03-P71-R7_UTPRESENTE TEXTIL 2024</v>
      </c>
      <c r="D2751" s="27" t="s">
        <v>3752</v>
      </c>
      <c r="E2751" t="s">
        <v>4193</v>
      </c>
      <c r="F2751" t="s">
        <v>190</v>
      </c>
      <c r="G2751" s="58">
        <v>83504.7</v>
      </c>
      <c r="H2751" s="114">
        <v>1</v>
      </c>
      <c r="I2751">
        <v>1</v>
      </c>
      <c r="J2751">
        <v>3000</v>
      </c>
      <c r="K2751" t="s">
        <v>3117</v>
      </c>
      <c r="L2751" t="s">
        <v>3112</v>
      </c>
      <c r="M2751" t="s">
        <v>4270</v>
      </c>
    </row>
    <row r="2752" spans="1:13">
      <c r="A2752" t="s">
        <v>7033</v>
      </c>
      <c r="B2752" t="str">
        <f t="shared" si="84"/>
        <v>min03-P71</v>
      </c>
      <c r="C2752" t="str">
        <f t="shared" si="85"/>
        <v>min03-P71-R7_UTPRESENTE TEXTIL 2024</v>
      </c>
      <c r="D2752" s="27" t="s">
        <v>3752</v>
      </c>
      <c r="E2752" t="s">
        <v>4193</v>
      </c>
      <c r="F2752" t="s">
        <v>190</v>
      </c>
      <c r="G2752" s="58">
        <v>82157.850000000006</v>
      </c>
      <c r="H2752" s="114">
        <v>1</v>
      </c>
      <c r="I2752">
        <v>3001</v>
      </c>
      <c r="J2752">
        <v>10000</v>
      </c>
      <c r="K2752" t="s">
        <v>3117</v>
      </c>
      <c r="L2752" t="s">
        <v>3112</v>
      </c>
      <c r="M2752" t="s">
        <v>4270</v>
      </c>
    </row>
    <row r="2753" spans="1:13">
      <c r="A2753" t="s">
        <v>7034</v>
      </c>
      <c r="B2753" t="str">
        <f t="shared" si="84"/>
        <v>min03-P71</v>
      </c>
      <c r="C2753" t="str">
        <f t="shared" si="85"/>
        <v>min03-P71-R7_UTPRESENTE TEXTIL 2024</v>
      </c>
      <c r="D2753" s="27" t="s">
        <v>3752</v>
      </c>
      <c r="E2753" t="s">
        <v>4193</v>
      </c>
      <c r="F2753" t="s">
        <v>190</v>
      </c>
      <c r="G2753" s="58">
        <v>80811</v>
      </c>
      <c r="H2753" s="114">
        <v>1</v>
      </c>
      <c r="I2753">
        <v>10001</v>
      </c>
      <c r="J2753">
        <v>999999</v>
      </c>
      <c r="K2753" t="s">
        <v>3117</v>
      </c>
      <c r="L2753" t="s">
        <v>3112</v>
      </c>
      <c r="M2753" t="s">
        <v>4270</v>
      </c>
    </row>
    <row r="2754" spans="1:13">
      <c r="A2754" t="s">
        <v>7035</v>
      </c>
      <c r="B2754" t="str">
        <f t="shared" si="84"/>
        <v>min03-P71</v>
      </c>
      <c r="C2754" t="str">
        <f t="shared" si="85"/>
        <v>min03-P71-R7_BOSTONIA SAS</v>
      </c>
      <c r="D2754" s="27" t="s">
        <v>3752</v>
      </c>
      <c r="E2754" t="s">
        <v>3093</v>
      </c>
      <c r="F2754" t="s">
        <v>190</v>
      </c>
      <c r="G2754" s="58">
        <v>80811</v>
      </c>
      <c r="H2754" s="114">
        <v>1</v>
      </c>
      <c r="I2754">
        <v>1</v>
      </c>
      <c r="J2754">
        <v>3000</v>
      </c>
      <c r="K2754" t="s">
        <v>3117</v>
      </c>
      <c r="L2754" t="s">
        <v>3112</v>
      </c>
      <c r="M2754" t="s">
        <v>4270</v>
      </c>
    </row>
    <row r="2755" spans="1:13">
      <c r="A2755" t="s">
        <v>7036</v>
      </c>
      <c r="B2755" t="str">
        <f t="shared" ref="B2755:B2818" si="86">+LEFT(D2755,LEN(D2755)-3)</f>
        <v>min03-P71</v>
      </c>
      <c r="C2755" t="str">
        <f t="shared" ref="C2755:C2818" si="87">+D2755&amp;"_"&amp;E2755</f>
        <v>min03-P71-R7_BOSTONIA SAS</v>
      </c>
      <c r="D2755" s="27" t="s">
        <v>3752</v>
      </c>
      <c r="E2755" t="s">
        <v>3093</v>
      </c>
      <c r="F2755" t="s">
        <v>190</v>
      </c>
      <c r="G2755" s="58">
        <v>78386.67</v>
      </c>
      <c r="H2755" s="114">
        <v>1</v>
      </c>
      <c r="I2755">
        <v>3001</v>
      </c>
      <c r="J2755">
        <v>10000</v>
      </c>
      <c r="K2755" t="s">
        <v>3117</v>
      </c>
      <c r="L2755" t="s">
        <v>3112</v>
      </c>
      <c r="M2755" t="s">
        <v>4270</v>
      </c>
    </row>
    <row r="2756" spans="1:13">
      <c r="A2756" t="s">
        <v>7037</v>
      </c>
      <c r="B2756" t="str">
        <f t="shared" si="86"/>
        <v>min03-P71</v>
      </c>
      <c r="C2756" t="str">
        <f t="shared" si="87"/>
        <v>min03-P71-R7_BOSTONIA SAS</v>
      </c>
      <c r="D2756" s="27" t="s">
        <v>3752</v>
      </c>
      <c r="E2756" t="s">
        <v>3093</v>
      </c>
      <c r="F2756" t="s">
        <v>190</v>
      </c>
      <c r="G2756" s="58">
        <v>76035.069900000002</v>
      </c>
      <c r="H2756" s="114">
        <v>1</v>
      </c>
      <c r="I2756">
        <v>10001</v>
      </c>
      <c r="J2756">
        <v>999999</v>
      </c>
      <c r="K2756" t="s">
        <v>3117</v>
      </c>
      <c r="L2756" t="s">
        <v>3112</v>
      </c>
      <c r="M2756" t="s">
        <v>4270</v>
      </c>
    </row>
    <row r="2757" spans="1:13">
      <c r="A2757" t="s">
        <v>7038</v>
      </c>
      <c r="B2757" t="str">
        <f t="shared" si="86"/>
        <v>min03-P71</v>
      </c>
      <c r="C2757" t="str">
        <f t="shared" si="87"/>
        <v>min03-P71-R7_UT SOLUCIONES ANC</v>
      </c>
      <c r="D2757" s="27" t="s">
        <v>3752</v>
      </c>
      <c r="E2757" t="s">
        <v>3091</v>
      </c>
      <c r="F2757" t="s">
        <v>190</v>
      </c>
      <c r="G2757" s="58">
        <v>47139.75</v>
      </c>
      <c r="H2757" s="114">
        <v>1</v>
      </c>
      <c r="I2757">
        <v>1</v>
      </c>
      <c r="J2757">
        <v>3000</v>
      </c>
      <c r="K2757" t="s">
        <v>3117</v>
      </c>
      <c r="L2757" t="s">
        <v>3112</v>
      </c>
      <c r="M2757" t="s">
        <v>4270</v>
      </c>
    </row>
    <row r="2758" spans="1:13">
      <c r="A2758" t="s">
        <v>7039</v>
      </c>
      <c r="B2758" t="str">
        <f t="shared" si="86"/>
        <v>min03-P71</v>
      </c>
      <c r="C2758" t="str">
        <f t="shared" si="87"/>
        <v>min03-P71-R7_UT SOLUCIONES ANC</v>
      </c>
      <c r="D2758" s="27" t="s">
        <v>3752</v>
      </c>
      <c r="E2758" t="s">
        <v>3091</v>
      </c>
      <c r="F2758" t="s">
        <v>190</v>
      </c>
      <c r="G2758" s="58">
        <v>47005.065000000002</v>
      </c>
      <c r="H2758" s="114">
        <v>1</v>
      </c>
      <c r="I2758">
        <v>3001</v>
      </c>
      <c r="J2758">
        <v>10000</v>
      </c>
      <c r="K2758" t="s">
        <v>3117</v>
      </c>
      <c r="L2758" t="s">
        <v>3112</v>
      </c>
      <c r="M2758" t="s">
        <v>4270</v>
      </c>
    </row>
    <row r="2759" spans="1:13">
      <c r="A2759" t="s">
        <v>7040</v>
      </c>
      <c r="B2759" t="str">
        <f t="shared" si="86"/>
        <v>min03-P71</v>
      </c>
      <c r="C2759" t="str">
        <f t="shared" si="87"/>
        <v>min03-P71-R7_UT SOLUCIONES ANC</v>
      </c>
      <c r="D2759" s="27" t="s">
        <v>3752</v>
      </c>
      <c r="E2759" t="s">
        <v>3091</v>
      </c>
      <c r="F2759" t="s">
        <v>190</v>
      </c>
      <c r="G2759" s="58">
        <v>46870.380000000005</v>
      </c>
      <c r="H2759" s="114">
        <v>1</v>
      </c>
      <c r="I2759">
        <v>10001</v>
      </c>
      <c r="J2759">
        <v>999999</v>
      </c>
      <c r="K2759" t="s">
        <v>3117</v>
      </c>
      <c r="L2759" t="s">
        <v>3112</v>
      </c>
      <c r="M2759" t="s">
        <v>4270</v>
      </c>
    </row>
    <row r="2760" spans="1:13">
      <c r="A2760" t="s">
        <v>7041</v>
      </c>
      <c r="B2760" t="str">
        <f t="shared" si="86"/>
        <v>min03-P71</v>
      </c>
      <c r="C2760" t="str">
        <f t="shared" si="87"/>
        <v>min03-P71-R7_UT ALTEX+</v>
      </c>
      <c r="D2760" s="27" t="s">
        <v>3752</v>
      </c>
      <c r="E2760" t="s">
        <v>3094</v>
      </c>
      <c r="F2760" t="s">
        <v>190</v>
      </c>
      <c r="G2760" s="58">
        <v>121216.5</v>
      </c>
      <c r="H2760" s="114">
        <v>1</v>
      </c>
      <c r="I2760">
        <v>1</v>
      </c>
      <c r="J2760">
        <v>3000</v>
      </c>
      <c r="K2760" t="s">
        <v>3117</v>
      </c>
      <c r="L2760" t="s">
        <v>3112</v>
      </c>
      <c r="M2760" t="s">
        <v>4270</v>
      </c>
    </row>
    <row r="2761" spans="1:13">
      <c r="A2761" t="s">
        <v>7042</v>
      </c>
      <c r="B2761" t="str">
        <f t="shared" si="86"/>
        <v>min03-P71</v>
      </c>
      <c r="C2761" t="str">
        <f t="shared" si="87"/>
        <v>min03-P71-R7_UT ALTEX+</v>
      </c>
      <c r="D2761" s="27" t="s">
        <v>3752</v>
      </c>
      <c r="E2761" t="s">
        <v>3094</v>
      </c>
      <c r="F2761" t="s">
        <v>190</v>
      </c>
      <c r="G2761" s="58">
        <v>117175.95</v>
      </c>
      <c r="H2761" s="114">
        <v>1</v>
      </c>
      <c r="I2761">
        <v>3001</v>
      </c>
      <c r="J2761">
        <v>10000</v>
      </c>
      <c r="K2761" t="s">
        <v>3117</v>
      </c>
      <c r="L2761" t="s">
        <v>3112</v>
      </c>
      <c r="M2761" t="s">
        <v>4270</v>
      </c>
    </row>
    <row r="2762" spans="1:13">
      <c r="A2762" t="s">
        <v>7043</v>
      </c>
      <c r="B2762" t="str">
        <f t="shared" si="86"/>
        <v>min03-P71</v>
      </c>
      <c r="C2762" t="str">
        <f t="shared" si="87"/>
        <v>min03-P71-R7_UT ALTEX+</v>
      </c>
      <c r="D2762" s="27" t="s">
        <v>3752</v>
      </c>
      <c r="E2762" t="s">
        <v>3094</v>
      </c>
      <c r="F2762" t="s">
        <v>190</v>
      </c>
      <c r="G2762" s="58">
        <v>113135.4</v>
      </c>
      <c r="H2762" s="114">
        <v>1</v>
      </c>
      <c r="I2762">
        <v>10001</v>
      </c>
      <c r="J2762">
        <v>999999</v>
      </c>
      <c r="K2762" t="s">
        <v>3117</v>
      </c>
      <c r="L2762" t="s">
        <v>3112</v>
      </c>
      <c r="M2762" t="s">
        <v>4270</v>
      </c>
    </row>
    <row r="2763" spans="1:13">
      <c r="A2763" t="s">
        <v>7044</v>
      </c>
      <c r="B2763" t="str">
        <f t="shared" si="86"/>
        <v>min03-P71</v>
      </c>
      <c r="C2763" t="str">
        <f t="shared" si="87"/>
        <v>min03-P71-R7_MANUFACTURAS CAPITEX SAS</v>
      </c>
      <c r="D2763" s="27" t="s">
        <v>3752</v>
      </c>
      <c r="E2763" t="s">
        <v>4176</v>
      </c>
      <c r="F2763" t="s">
        <v>190</v>
      </c>
      <c r="G2763" s="58">
        <v>74076.75</v>
      </c>
      <c r="H2763" s="114">
        <v>1</v>
      </c>
      <c r="I2763">
        <v>1</v>
      </c>
      <c r="J2763">
        <v>3000</v>
      </c>
      <c r="K2763" t="s">
        <v>3117</v>
      </c>
      <c r="L2763" t="s">
        <v>3112</v>
      </c>
      <c r="M2763" t="s">
        <v>4270</v>
      </c>
    </row>
    <row r="2764" spans="1:13">
      <c r="A2764" t="s">
        <v>7045</v>
      </c>
      <c r="B2764" t="str">
        <f t="shared" si="86"/>
        <v>min03-P71</v>
      </c>
      <c r="C2764" t="str">
        <f t="shared" si="87"/>
        <v>min03-P71-R7_MANUFACTURAS CAPITEX SAS</v>
      </c>
      <c r="D2764" s="27" t="s">
        <v>3752</v>
      </c>
      <c r="E2764" t="s">
        <v>4176</v>
      </c>
      <c r="F2764" t="s">
        <v>190</v>
      </c>
      <c r="G2764" s="58">
        <v>72056.475000000006</v>
      </c>
      <c r="H2764" s="114">
        <v>1</v>
      </c>
      <c r="I2764">
        <v>3001</v>
      </c>
      <c r="J2764">
        <v>10000</v>
      </c>
      <c r="K2764" t="s">
        <v>3117</v>
      </c>
      <c r="L2764" t="s">
        <v>3112</v>
      </c>
      <c r="M2764" t="s">
        <v>4270</v>
      </c>
    </row>
    <row r="2765" spans="1:13">
      <c r="A2765" t="s">
        <v>7046</v>
      </c>
      <c r="B2765" t="str">
        <f t="shared" si="86"/>
        <v>min03-P71</v>
      </c>
      <c r="C2765" t="str">
        <f t="shared" si="87"/>
        <v>min03-P71-R7_MANUFACTURAS CAPITEX SAS</v>
      </c>
      <c r="D2765" s="27" t="s">
        <v>3752</v>
      </c>
      <c r="E2765" t="s">
        <v>4176</v>
      </c>
      <c r="F2765" t="s">
        <v>190</v>
      </c>
      <c r="G2765" s="58">
        <v>70036.2</v>
      </c>
      <c r="H2765" s="114">
        <v>1</v>
      </c>
      <c r="I2765">
        <v>10001</v>
      </c>
      <c r="J2765">
        <v>999999</v>
      </c>
      <c r="K2765" t="s">
        <v>3117</v>
      </c>
      <c r="L2765" t="s">
        <v>3112</v>
      </c>
      <c r="M2765" t="s">
        <v>4270</v>
      </c>
    </row>
    <row r="2766" spans="1:13">
      <c r="A2766" t="s">
        <v>7047</v>
      </c>
      <c r="B2766" t="str">
        <f t="shared" si="86"/>
        <v>min03-P71</v>
      </c>
      <c r="C2766" t="str">
        <f t="shared" si="87"/>
        <v>min03-P71-R7_INDUSTRIAS SALGARI S.A.S</v>
      </c>
      <c r="D2766" s="27" t="s">
        <v>3752</v>
      </c>
      <c r="E2766" t="s">
        <v>3098</v>
      </c>
      <c r="F2766" t="s">
        <v>190</v>
      </c>
      <c r="G2766" s="58">
        <v>84582.18</v>
      </c>
      <c r="H2766" s="114">
        <v>1</v>
      </c>
      <c r="I2766">
        <v>1</v>
      </c>
      <c r="J2766">
        <v>3000</v>
      </c>
      <c r="K2766" t="s">
        <v>3117</v>
      </c>
      <c r="L2766" t="s">
        <v>3112</v>
      </c>
      <c r="M2766" t="s">
        <v>4270</v>
      </c>
    </row>
    <row r="2767" spans="1:13">
      <c r="A2767" t="s">
        <v>7048</v>
      </c>
      <c r="B2767" t="str">
        <f t="shared" si="86"/>
        <v>min03-P71</v>
      </c>
      <c r="C2767" t="str">
        <f t="shared" si="87"/>
        <v>min03-P71-R7_INDUSTRIAS SALGARI S.A.S</v>
      </c>
      <c r="D2767" s="27" t="s">
        <v>3752</v>
      </c>
      <c r="E2767" t="s">
        <v>3098</v>
      </c>
      <c r="F2767" t="s">
        <v>190</v>
      </c>
      <c r="G2767" s="58">
        <v>81349.740000000005</v>
      </c>
      <c r="H2767" s="114">
        <v>1</v>
      </c>
      <c r="I2767">
        <v>3001</v>
      </c>
      <c r="J2767">
        <v>10000</v>
      </c>
      <c r="K2767" t="s">
        <v>3117</v>
      </c>
      <c r="L2767" t="s">
        <v>3112</v>
      </c>
      <c r="M2767" t="s">
        <v>4270</v>
      </c>
    </row>
    <row r="2768" spans="1:13">
      <c r="A2768" t="s">
        <v>7049</v>
      </c>
      <c r="B2768" t="str">
        <f t="shared" si="86"/>
        <v>min03-P71</v>
      </c>
      <c r="C2768" t="str">
        <f t="shared" si="87"/>
        <v>min03-P71-R7_INDUSTRIAS SALGARI S.A.S</v>
      </c>
      <c r="D2768" s="27" t="s">
        <v>3752</v>
      </c>
      <c r="E2768" t="s">
        <v>3098</v>
      </c>
      <c r="F2768" t="s">
        <v>190</v>
      </c>
      <c r="G2768" s="58">
        <v>78117.3</v>
      </c>
      <c r="H2768" s="114">
        <v>1</v>
      </c>
      <c r="I2768">
        <v>10001</v>
      </c>
      <c r="J2768">
        <v>999999</v>
      </c>
      <c r="K2768" t="s">
        <v>3117</v>
      </c>
      <c r="L2768" t="s">
        <v>3112</v>
      </c>
      <c r="M2768" t="s">
        <v>4270</v>
      </c>
    </row>
    <row r="2769" spans="1:13">
      <c r="A2769" t="s">
        <v>7050</v>
      </c>
      <c r="B2769" t="str">
        <f t="shared" si="86"/>
        <v>min03-P71</v>
      </c>
      <c r="C2769" t="str">
        <f t="shared" si="87"/>
        <v>min03-P71-R7_INVERSIONES SARHEM DE COLOMBIA S.A.S.</v>
      </c>
      <c r="D2769" s="27" t="s">
        <v>3752</v>
      </c>
      <c r="E2769" t="s">
        <v>4168</v>
      </c>
      <c r="F2769" t="s">
        <v>190</v>
      </c>
      <c r="G2769" s="58">
        <v>123910.2</v>
      </c>
      <c r="H2769" s="114">
        <v>1</v>
      </c>
      <c r="I2769">
        <v>1</v>
      </c>
      <c r="J2769">
        <v>3000</v>
      </c>
      <c r="K2769" t="s">
        <v>3117</v>
      </c>
      <c r="L2769" t="s">
        <v>3112</v>
      </c>
      <c r="M2769" t="s">
        <v>4270</v>
      </c>
    </row>
    <row r="2770" spans="1:13">
      <c r="A2770" t="s">
        <v>7051</v>
      </c>
      <c r="B2770" t="str">
        <f t="shared" si="86"/>
        <v>min03-P71</v>
      </c>
      <c r="C2770" t="str">
        <f t="shared" si="87"/>
        <v>min03-P71-R7_INVERSIONES SARHEM DE COLOMBIA S.A.S.</v>
      </c>
      <c r="D2770" s="27" t="s">
        <v>3752</v>
      </c>
      <c r="E2770" t="s">
        <v>4168</v>
      </c>
      <c r="F2770" t="s">
        <v>190</v>
      </c>
      <c r="G2770" s="58">
        <v>121216.5</v>
      </c>
      <c r="H2770" s="114">
        <v>1</v>
      </c>
      <c r="I2770">
        <v>3001</v>
      </c>
      <c r="J2770">
        <v>10000</v>
      </c>
      <c r="K2770" t="s">
        <v>3117</v>
      </c>
      <c r="L2770" t="s">
        <v>3112</v>
      </c>
      <c r="M2770" t="s">
        <v>4270</v>
      </c>
    </row>
    <row r="2771" spans="1:13">
      <c r="A2771" t="s">
        <v>7052</v>
      </c>
      <c r="B2771" t="str">
        <f t="shared" si="86"/>
        <v>min03-P71</v>
      </c>
      <c r="C2771" t="str">
        <f t="shared" si="87"/>
        <v>min03-P71-R7_INVERSIONES SARHEM DE COLOMBIA S.A.S.</v>
      </c>
      <c r="D2771" s="27" t="s">
        <v>3752</v>
      </c>
      <c r="E2771" t="s">
        <v>4168</v>
      </c>
      <c r="F2771" t="s">
        <v>190</v>
      </c>
      <c r="G2771" s="58">
        <v>118522.8</v>
      </c>
      <c r="H2771" s="114">
        <v>1</v>
      </c>
      <c r="I2771">
        <v>10001</v>
      </c>
      <c r="J2771">
        <v>999999</v>
      </c>
      <c r="K2771" t="s">
        <v>3117</v>
      </c>
      <c r="L2771" t="s">
        <v>3112</v>
      </c>
      <c r="M2771" t="s">
        <v>4270</v>
      </c>
    </row>
    <row r="2772" spans="1:13">
      <c r="A2772" t="s">
        <v>7053</v>
      </c>
      <c r="B2772" t="str">
        <f t="shared" si="86"/>
        <v>min03-P71</v>
      </c>
      <c r="C2772" t="str">
        <f t="shared" si="87"/>
        <v>min03-P71-R7_REPRESENTACIONES CS SAS</v>
      </c>
      <c r="D2772" s="27" t="s">
        <v>3752</v>
      </c>
      <c r="E2772" t="s">
        <v>3095</v>
      </c>
      <c r="F2772" t="s">
        <v>190</v>
      </c>
      <c r="G2772" s="58">
        <v>66642.138000000006</v>
      </c>
      <c r="H2772" s="114">
        <v>1</v>
      </c>
      <c r="I2772">
        <v>1</v>
      </c>
      <c r="J2772">
        <v>3000</v>
      </c>
      <c r="K2772" t="s">
        <v>3117</v>
      </c>
      <c r="L2772" t="s">
        <v>3112</v>
      </c>
      <c r="M2772" t="s">
        <v>4270</v>
      </c>
    </row>
    <row r="2773" spans="1:13">
      <c r="A2773" t="s">
        <v>7054</v>
      </c>
      <c r="B2773" t="str">
        <f t="shared" si="86"/>
        <v>min03-P71</v>
      </c>
      <c r="C2773" t="str">
        <f t="shared" si="87"/>
        <v>min03-P71-R7_REPRESENTACIONES CS SAS</v>
      </c>
      <c r="D2773" s="27" t="s">
        <v>3752</v>
      </c>
      <c r="E2773" t="s">
        <v>3095</v>
      </c>
      <c r="F2773" t="s">
        <v>190</v>
      </c>
      <c r="G2773" s="58">
        <v>62938.300499999998</v>
      </c>
      <c r="H2773" s="114">
        <v>1</v>
      </c>
      <c r="I2773">
        <v>3001</v>
      </c>
      <c r="J2773">
        <v>10000</v>
      </c>
      <c r="K2773" t="s">
        <v>3117</v>
      </c>
      <c r="L2773" t="s">
        <v>3112</v>
      </c>
      <c r="M2773" t="s">
        <v>4270</v>
      </c>
    </row>
    <row r="2774" spans="1:13">
      <c r="A2774" t="s">
        <v>7055</v>
      </c>
      <c r="B2774" t="str">
        <f t="shared" si="86"/>
        <v>min03-P71</v>
      </c>
      <c r="C2774" t="str">
        <f t="shared" si="87"/>
        <v>min03-P71-R7_REPRESENTACIONES CS SAS</v>
      </c>
      <c r="D2774" s="27" t="s">
        <v>3752</v>
      </c>
      <c r="E2774" t="s">
        <v>3095</v>
      </c>
      <c r="F2774" t="s">
        <v>190</v>
      </c>
      <c r="G2774" s="58">
        <v>56864.006999999998</v>
      </c>
      <c r="H2774" s="114">
        <v>1</v>
      </c>
      <c r="I2774">
        <v>10001</v>
      </c>
      <c r="J2774">
        <v>999999</v>
      </c>
      <c r="K2774" t="s">
        <v>3117</v>
      </c>
      <c r="L2774" t="s">
        <v>3112</v>
      </c>
      <c r="M2774" t="s">
        <v>4270</v>
      </c>
    </row>
    <row r="2775" spans="1:13">
      <c r="A2775" t="s">
        <v>7056</v>
      </c>
      <c r="B2775" t="str">
        <f t="shared" si="86"/>
        <v>min03-P71</v>
      </c>
      <c r="C2775" t="str">
        <f t="shared" si="87"/>
        <v>min03-P71-R7_CONSORCIO ACUERDO MARCO MTH – II</v>
      </c>
      <c r="D2775" s="27" t="s">
        <v>3752</v>
      </c>
      <c r="E2775" t="s">
        <v>4197</v>
      </c>
      <c r="F2775" t="s">
        <v>190</v>
      </c>
      <c r="G2775" s="58">
        <v>76770.45</v>
      </c>
      <c r="H2775" s="114">
        <v>1</v>
      </c>
      <c r="I2775">
        <v>1</v>
      </c>
      <c r="J2775">
        <v>3000</v>
      </c>
      <c r="K2775" t="s">
        <v>3117</v>
      </c>
      <c r="L2775" t="s">
        <v>3112</v>
      </c>
      <c r="M2775" t="s">
        <v>4270</v>
      </c>
    </row>
    <row r="2776" spans="1:13">
      <c r="A2776" t="s">
        <v>7057</v>
      </c>
      <c r="B2776" t="str">
        <f t="shared" si="86"/>
        <v>min03-P71</v>
      </c>
      <c r="C2776" t="str">
        <f t="shared" si="87"/>
        <v>min03-P71-R7_CONSORCIO ACUERDO MARCO MTH – II</v>
      </c>
      <c r="D2776" s="27" t="s">
        <v>3752</v>
      </c>
      <c r="E2776" t="s">
        <v>4197</v>
      </c>
      <c r="F2776" t="s">
        <v>190</v>
      </c>
      <c r="G2776" s="58">
        <v>74076.75</v>
      </c>
      <c r="H2776" s="114">
        <v>1</v>
      </c>
      <c r="I2776">
        <v>3001</v>
      </c>
      <c r="J2776">
        <v>10000</v>
      </c>
      <c r="K2776" t="s">
        <v>3117</v>
      </c>
      <c r="L2776" t="s">
        <v>3112</v>
      </c>
      <c r="M2776" t="s">
        <v>4270</v>
      </c>
    </row>
    <row r="2777" spans="1:13">
      <c r="A2777" t="s">
        <v>7058</v>
      </c>
      <c r="B2777" t="str">
        <f t="shared" si="86"/>
        <v>min03-P71</v>
      </c>
      <c r="C2777" t="str">
        <f t="shared" si="87"/>
        <v>min03-P71-R7_CONSORCIO ACUERDO MARCO MTH – II</v>
      </c>
      <c r="D2777" s="27" t="s">
        <v>3752</v>
      </c>
      <c r="E2777" t="s">
        <v>4197</v>
      </c>
      <c r="F2777" t="s">
        <v>190</v>
      </c>
      <c r="G2777" s="58">
        <v>70036.2</v>
      </c>
      <c r="H2777" s="114">
        <v>1</v>
      </c>
      <c r="I2777">
        <v>10001</v>
      </c>
      <c r="J2777">
        <v>999999</v>
      </c>
      <c r="K2777" t="s">
        <v>3117</v>
      </c>
      <c r="L2777" t="s">
        <v>3112</v>
      </c>
      <c r="M2777" t="s">
        <v>4270</v>
      </c>
    </row>
    <row r="2778" spans="1:13">
      <c r="A2778" t="s">
        <v>7059</v>
      </c>
      <c r="B2778" t="str">
        <f t="shared" si="86"/>
        <v>min03-P41</v>
      </c>
      <c r="C2778" t="str">
        <f t="shared" si="87"/>
        <v>min03-P41-R1_UNION TEMPORAL DOTACION NEMCOL</v>
      </c>
      <c r="D2778" s="27" t="s">
        <v>3753</v>
      </c>
      <c r="E2778" t="s">
        <v>4174</v>
      </c>
      <c r="F2778" t="s">
        <v>190</v>
      </c>
      <c r="G2778" s="58">
        <v>56567.7</v>
      </c>
      <c r="H2778" s="114">
        <v>1</v>
      </c>
      <c r="I2778">
        <v>1</v>
      </c>
      <c r="J2778">
        <v>5000</v>
      </c>
      <c r="K2778" t="s">
        <v>3116</v>
      </c>
      <c r="L2778" t="s">
        <v>3108</v>
      </c>
      <c r="M2778" t="s">
        <v>4271</v>
      </c>
    </row>
    <row r="2779" spans="1:13">
      <c r="A2779" t="s">
        <v>7060</v>
      </c>
      <c r="B2779" t="str">
        <f t="shared" si="86"/>
        <v>min03-P41</v>
      </c>
      <c r="C2779" t="str">
        <f t="shared" si="87"/>
        <v>min03-P41-R1_UNION TEMPORAL DOTACION NEMCOL</v>
      </c>
      <c r="D2779" s="27" t="s">
        <v>3753</v>
      </c>
      <c r="E2779" t="s">
        <v>4174</v>
      </c>
      <c r="F2779" t="s">
        <v>190</v>
      </c>
      <c r="G2779" s="58">
        <v>56163.645000000004</v>
      </c>
      <c r="H2779" s="114">
        <v>1</v>
      </c>
      <c r="I2779">
        <v>5001</v>
      </c>
      <c r="J2779">
        <v>999999</v>
      </c>
      <c r="K2779" t="s">
        <v>3116</v>
      </c>
      <c r="L2779" t="s">
        <v>3108</v>
      </c>
      <c r="M2779" t="s">
        <v>4271</v>
      </c>
    </row>
    <row r="2780" spans="1:13">
      <c r="A2780" t="s">
        <v>7061</v>
      </c>
      <c r="B2780" t="str">
        <f t="shared" si="86"/>
        <v>min03-P41</v>
      </c>
      <c r="C2780" t="str">
        <f t="shared" si="87"/>
        <v>min03-P41-R1_UT MARSAM INTE RAMERICANA</v>
      </c>
      <c r="D2780" s="27" t="s">
        <v>3753</v>
      </c>
      <c r="E2780" t="s">
        <v>4160</v>
      </c>
      <c r="F2780" t="s">
        <v>190</v>
      </c>
      <c r="G2780" s="58">
        <v>21051.605042016756</v>
      </c>
      <c r="H2780" s="114">
        <v>1</v>
      </c>
      <c r="I2780">
        <v>1</v>
      </c>
      <c r="J2780">
        <v>5000</v>
      </c>
      <c r="K2780" t="s">
        <v>3116</v>
      </c>
      <c r="L2780" t="s">
        <v>3108</v>
      </c>
      <c r="M2780" t="s">
        <v>4271</v>
      </c>
    </row>
    <row r="2781" spans="1:13">
      <c r="A2781" t="s">
        <v>7062</v>
      </c>
      <c r="B2781" t="str">
        <f t="shared" si="86"/>
        <v>min03-P41</v>
      </c>
      <c r="C2781" t="str">
        <f t="shared" si="87"/>
        <v>min03-P41-R1_UT MARSAM INTE RAMERICANA</v>
      </c>
      <c r="D2781" s="27" t="s">
        <v>3753</v>
      </c>
      <c r="E2781" t="s">
        <v>4160</v>
      </c>
      <c r="F2781" t="s">
        <v>190</v>
      </c>
      <c r="G2781" s="58">
        <v>20841.088991596593</v>
      </c>
      <c r="H2781" s="114">
        <v>1</v>
      </c>
      <c r="I2781">
        <v>5001</v>
      </c>
      <c r="J2781">
        <v>999999</v>
      </c>
      <c r="K2781" t="s">
        <v>3116</v>
      </c>
      <c r="L2781" t="s">
        <v>3108</v>
      </c>
      <c r="M2781" t="s">
        <v>4271</v>
      </c>
    </row>
    <row r="2782" spans="1:13">
      <c r="A2782" t="s">
        <v>7063</v>
      </c>
      <c r="B2782" t="str">
        <f t="shared" si="86"/>
        <v>min03-P41</v>
      </c>
      <c r="C2782" t="str">
        <f t="shared" si="87"/>
        <v>min03-P41-R2_UT MARSAM INTE RAMERICANA</v>
      </c>
      <c r="D2782" s="27" t="s">
        <v>3754</v>
      </c>
      <c r="E2782" t="s">
        <v>4160</v>
      </c>
      <c r="F2782" t="s">
        <v>190</v>
      </c>
      <c r="G2782" s="58">
        <v>23156.765546218485</v>
      </c>
      <c r="H2782" s="114">
        <v>1</v>
      </c>
      <c r="I2782">
        <v>1</v>
      </c>
      <c r="J2782">
        <v>5000</v>
      </c>
      <c r="K2782" t="s">
        <v>3116</v>
      </c>
      <c r="L2782" t="s">
        <v>3114</v>
      </c>
      <c r="M2782" t="s">
        <v>4271</v>
      </c>
    </row>
    <row r="2783" spans="1:13">
      <c r="A2783" t="s">
        <v>7064</v>
      </c>
      <c r="B2783" t="str">
        <f t="shared" si="86"/>
        <v>min03-P41</v>
      </c>
      <c r="C2783" t="str">
        <f t="shared" si="87"/>
        <v>min03-P41-R2_UT MARSAM INTE RAMERICANA</v>
      </c>
      <c r="D2783" s="27" t="s">
        <v>3754</v>
      </c>
      <c r="E2783" t="s">
        <v>4160</v>
      </c>
      <c r="F2783" t="s">
        <v>190</v>
      </c>
      <c r="G2783" s="58">
        <v>22925.197890756252</v>
      </c>
      <c r="H2783" s="114">
        <v>1</v>
      </c>
      <c r="I2783">
        <v>5001</v>
      </c>
      <c r="J2783">
        <v>999999</v>
      </c>
      <c r="K2783" t="s">
        <v>3116</v>
      </c>
      <c r="L2783" t="s">
        <v>3114</v>
      </c>
      <c r="M2783" t="s">
        <v>4271</v>
      </c>
    </row>
    <row r="2784" spans="1:13">
      <c r="A2784" t="s">
        <v>7065</v>
      </c>
      <c r="B2784" t="str">
        <f t="shared" si="86"/>
        <v>min03-P41</v>
      </c>
      <c r="C2784" t="str">
        <f t="shared" si="87"/>
        <v>min03-P41-R3_UNION TEMPORAL DOTACION NEMCOL</v>
      </c>
      <c r="D2784" s="27" t="s">
        <v>3755</v>
      </c>
      <c r="E2784" t="s">
        <v>4174</v>
      </c>
      <c r="F2784" t="s">
        <v>190</v>
      </c>
      <c r="G2784" s="58">
        <v>56567.7</v>
      </c>
      <c r="H2784" s="114">
        <v>1</v>
      </c>
      <c r="I2784">
        <v>1</v>
      </c>
      <c r="J2784">
        <v>5000</v>
      </c>
      <c r="K2784" t="s">
        <v>3116</v>
      </c>
      <c r="L2784" t="s">
        <v>3109</v>
      </c>
      <c r="M2784" t="s">
        <v>4271</v>
      </c>
    </row>
    <row r="2785" spans="1:13">
      <c r="A2785" t="s">
        <v>7066</v>
      </c>
      <c r="B2785" t="str">
        <f t="shared" si="86"/>
        <v>min03-P41</v>
      </c>
      <c r="C2785" t="str">
        <f t="shared" si="87"/>
        <v>min03-P41-R3_UNION TEMPORAL DOTACION NEMCOL</v>
      </c>
      <c r="D2785" s="27" t="s">
        <v>3755</v>
      </c>
      <c r="E2785" t="s">
        <v>4174</v>
      </c>
      <c r="F2785" t="s">
        <v>190</v>
      </c>
      <c r="G2785" s="58">
        <v>56163.645000000004</v>
      </c>
      <c r="H2785" s="114">
        <v>1</v>
      </c>
      <c r="I2785">
        <v>5001</v>
      </c>
      <c r="J2785">
        <v>999999</v>
      </c>
      <c r="K2785" t="s">
        <v>3116</v>
      </c>
      <c r="L2785" t="s">
        <v>3109</v>
      </c>
      <c r="M2785" t="s">
        <v>4271</v>
      </c>
    </row>
    <row r="2786" spans="1:13">
      <c r="A2786" t="s">
        <v>7067</v>
      </c>
      <c r="B2786" t="str">
        <f t="shared" si="86"/>
        <v>min03-P41</v>
      </c>
      <c r="C2786" t="str">
        <f t="shared" si="87"/>
        <v>min03-P41-R3_UT MARSAM INTE RAMERICANA</v>
      </c>
      <c r="D2786" s="27" t="s">
        <v>3755</v>
      </c>
      <c r="E2786" t="s">
        <v>4160</v>
      </c>
      <c r="F2786" t="s">
        <v>190</v>
      </c>
      <c r="G2786" s="58">
        <v>21051.605042016807</v>
      </c>
      <c r="H2786" s="114">
        <v>1</v>
      </c>
      <c r="I2786">
        <v>1</v>
      </c>
      <c r="J2786">
        <v>5000</v>
      </c>
      <c r="K2786" t="s">
        <v>3116</v>
      </c>
      <c r="L2786" t="s">
        <v>3109</v>
      </c>
      <c r="M2786" t="s">
        <v>4271</v>
      </c>
    </row>
    <row r="2787" spans="1:13">
      <c r="A2787" t="s">
        <v>7068</v>
      </c>
      <c r="B2787" t="str">
        <f t="shared" si="86"/>
        <v>min03-P41</v>
      </c>
      <c r="C2787" t="str">
        <f t="shared" si="87"/>
        <v>min03-P41-R3_UT MARSAM INTE RAMERICANA</v>
      </c>
      <c r="D2787" s="27" t="s">
        <v>3755</v>
      </c>
      <c r="E2787" t="s">
        <v>4160</v>
      </c>
      <c r="F2787" t="s">
        <v>190</v>
      </c>
      <c r="G2787" s="58">
        <v>20841.088991596593</v>
      </c>
      <c r="H2787" s="114">
        <v>1</v>
      </c>
      <c r="I2787">
        <v>5001</v>
      </c>
      <c r="J2787">
        <v>999999</v>
      </c>
      <c r="K2787" t="s">
        <v>3116</v>
      </c>
      <c r="L2787" t="s">
        <v>3109</v>
      </c>
      <c r="M2787" t="s">
        <v>4271</v>
      </c>
    </row>
    <row r="2788" spans="1:13">
      <c r="A2788" t="s">
        <v>7069</v>
      </c>
      <c r="B2788" t="str">
        <f t="shared" si="86"/>
        <v>min03-P41</v>
      </c>
      <c r="C2788" t="str">
        <f t="shared" si="87"/>
        <v>min03-P41-R4_UNION TEMPORAL DOTACION NEMCOL</v>
      </c>
      <c r="D2788" s="27" t="s">
        <v>3756</v>
      </c>
      <c r="E2788" t="s">
        <v>4174</v>
      </c>
      <c r="F2788" t="s">
        <v>190</v>
      </c>
      <c r="G2788" s="58">
        <v>56567.7</v>
      </c>
      <c r="H2788" s="114">
        <v>1</v>
      </c>
      <c r="I2788">
        <v>1</v>
      </c>
      <c r="J2788">
        <v>5000</v>
      </c>
      <c r="K2788" t="s">
        <v>3116</v>
      </c>
      <c r="L2788" t="s">
        <v>3113</v>
      </c>
      <c r="M2788" t="s">
        <v>4271</v>
      </c>
    </row>
    <row r="2789" spans="1:13">
      <c r="A2789" t="s">
        <v>7070</v>
      </c>
      <c r="B2789" t="str">
        <f t="shared" si="86"/>
        <v>min03-P41</v>
      </c>
      <c r="C2789" t="str">
        <f t="shared" si="87"/>
        <v>min03-P41-R4_UNION TEMPORAL DOTACION NEMCOL</v>
      </c>
      <c r="D2789" s="27" t="s">
        <v>3756</v>
      </c>
      <c r="E2789" t="s">
        <v>4174</v>
      </c>
      <c r="F2789" t="s">
        <v>190</v>
      </c>
      <c r="G2789" s="58">
        <v>56163.645000000004</v>
      </c>
      <c r="H2789" s="114">
        <v>1</v>
      </c>
      <c r="I2789">
        <v>5001</v>
      </c>
      <c r="J2789">
        <v>999999</v>
      </c>
      <c r="K2789" t="s">
        <v>3116</v>
      </c>
      <c r="L2789" t="s">
        <v>3113</v>
      </c>
      <c r="M2789" t="s">
        <v>4271</v>
      </c>
    </row>
    <row r="2790" spans="1:13">
      <c r="A2790" t="s">
        <v>7071</v>
      </c>
      <c r="B2790" t="str">
        <f t="shared" si="86"/>
        <v>min03-P41</v>
      </c>
      <c r="C2790" t="str">
        <f t="shared" si="87"/>
        <v>min03-P41-R5_UNION TEMPORAL DOTACION NEMCOL</v>
      </c>
      <c r="D2790" s="27" t="s">
        <v>3757</v>
      </c>
      <c r="E2790" t="s">
        <v>4174</v>
      </c>
      <c r="F2790" t="s">
        <v>190</v>
      </c>
      <c r="G2790" s="58">
        <v>56567.7</v>
      </c>
      <c r="H2790" s="114">
        <v>1</v>
      </c>
      <c r="I2790">
        <v>1</v>
      </c>
      <c r="J2790">
        <v>5000</v>
      </c>
      <c r="K2790" t="s">
        <v>3116</v>
      </c>
      <c r="L2790" t="s">
        <v>3110</v>
      </c>
      <c r="M2790" t="s">
        <v>4271</v>
      </c>
    </row>
    <row r="2791" spans="1:13">
      <c r="A2791" t="s">
        <v>7072</v>
      </c>
      <c r="B2791" t="str">
        <f t="shared" si="86"/>
        <v>min03-P41</v>
      </c>
      <c r="C2791" t="str">
        <f t="shared" si="87"/>
        <v>min03-P41-R5_UNION TEMPORAL DOTACION NEMCOL</v>
      </c>
      <c r="D2791" s="27" t="s">
        <v>3757</v>
      </c>
      <c r="E2791" t="s">
        <v>4174</v>
      </c>
      <c r="F2791" t="s">
        <v>190</v>
      </c>
      <c r="G2791" s="58">
        <v>56163.645000000004</v>
      </c>
      <c r="H2791" s="114">
        <v>1</v>
      </c>
      <c r="I2791">
        <v>5001</v>
      </c>
      <c r="J2791">
        <v>999999</v>
      </c>
      <c r="K2791" t="s">
        <v>3116</v>
      </c>
      <c r="L2791" t="s">
        <v>3110</v>
      </c>
      <c r="M2791" t="s">
        <v>4271</v>
      </c>
    </row>
    <row r="2792" spans="1:13">
      <c r="A2792" t="s">
        <v>7073</v>
      </c>
      <c r="B2792" t="str">
        <f t="shared" si="86"/>
        <v>min03-P41</v>
      </c>
      <c r="C2792" t="str">
        <f t="shared" si="87"/>
        <v>min03-P41-R5_UT MARSAM INTE RAMERICANA</v>
      </c>
      <c r="D2792" s="27" t="s">
        <v>3757</v>
      </c>
      <c r="E2792" t="s">
        <v>4160</v>
      </c>
      <c r="F2792" t="s">
        <v>190</v>
      </c>
      <c r="G2792" s="58">
        <v>21051.605042016756</v>
      </c>
      <c r="H2792" s="114">
        <v>1</v>
      </c>
      <c r="I2792">
        <v>1</v>
      </c>
      <c r="J2792">
        <v>5000</v>
      </c>
      <c r="K2792" t="s">
        <v>3116</v>
      </c>
      <c r="L2792" t="s">
        <v>3110</v>
      </c>
      <c r="M2792" t="s">
        <v>4271</v>
      </c>
    </row>
    <row r="2793" spans="1:13">
      <c r="A2793" t="s">
        <v>7074</v>
      </c>
      <c r="B2793" t="str">
        <f t="shared" si="86"/>
        <v>min03-P41</v>
      </c>
      <c r="C2793" t="str">
        <f t="shared" si="87"/>
        <v>min03-P41-R5_UT MARSAM INTE RAMERICANA</v>
      </c>
      <c r="D2793" s="27" t="s">
        <v>3757</v>
      </c>
      <c r="E2793" t="s">
        <v>4160</v>
      </c>
      <c r="F2793" t="s">
        <v>190</v>
      </c>
      <c r="G2793" s="58">
        <v>20841.088991596593</v>
      </c>
      <c r="H2793" s="114">
        <v>1</v>
      </c>
      <c r="I2793">
        <v>5001</v>
      </c>
      <c r="J2793">
        <v>999999</v>
      </c>
      <c r="K2793" t="s">
        <v>3116</v>
      </c>
      <c r="L2793" t="s">
        <v>3110</v>
      </c>
      <c r="M2793" t="s">
        <v>4271</v>
      </c>
    </row>
    <row r="2794" spans="1:13">
      <c r="A2794" t="s">
        <v>7075</v>
      </c>
      <c r="B2794" t="str">
        <f t="shared" si="86"/>
        <v>min03-P41</v>
      </c>
      <c r="C2794" t="str">
        <f t="shared" si="87"/>
        <v>min03-P41-R6_UNION TEMPORAL DOTACION NEMCOL</v>
      </c>
      <c r="D2794" s="27" t="s">
        <v>3758</v>
      </c>
      <c r="E2794" t="s">
        <v>4174</v>
      </c>
      <c r="F2794" t="s">
        <v>190</v>
      </c>
      <c r="G2794" s="58">
        <v>56567.7</v>
      </c>
      <c r="H2794" s="114">
        <v>1</v>
      </c>
      <c r="I2794">
        <v>1</v>
      </c>
      <c r="J2794">
        <v>5000</v>
      </c>
      <c r="K2794" t="s">
        <v>3116</v>
      </c>
      <c r="L2794" t="s">
        <v>3111</v>
      </c>
      <c r="M2794" t="s">
        <v>4271</v>
      </c>
    </row>
    <row r="2795" spans="1:13">
      <c r="A2795" t="s">
        <v>7076</v>
      </c>
      <c r="B2795" t="str">
        <f t="shared" si="86"/>
        <v>min03-P41</v>
      </c>
      <c r="C2795" t="str">
        <f t="shared" si="87"/>
        <v>min03-P41-R6_UNION TEMPORAL DOTACION NEMCOL</v>
      </c>
      <c r="D2795" s="27" t="s">
        <v>3758</v>
      </c>
      <c r="E2795" t="s">
        <v>4174</v>
      </c>
      <c r="F2795" t="s">
        <v>190</v>
      </c>
      <c r="G2795" s="58">
        <v>56163.645000000004</v>
      </c>
      <c r="H2795" s="114">
        <v>1</v>
      </c>
      <c r="I2795">
        <v>5001</v>
      </c>
      <c r="J2795">
        <v>999999</v>
      </c>
      <c r="K2795" t="s">
        <v>3116</v>
      </c>
      <c r="L2795" t="s">
        <v>3111</v>
      </c>
      <c r="M2795" t="s">
        <v>4271</v>
      </c>
    </row>
    <row r="2796" spans="1:13">
      <c r="A2796" t="s">
        <v>7077</v>
      </c>
      <c r="B2796" t="str">
        <f t="shared" si="86"/>
        <v>min03-P41</v>
      </c>
      <c r="C2796" t="str">
        <f t="shared" si="87"/>
        <v>min03-P41-R6_YUBARTA S.A.S.</v>
      </c>
      <c r="D2796" s="27" t="s">
        <v>3758</v>
      </c>
      <c r="E2796" t="s">
        <v>4162</v>
      </c>
      <c r="F2796" t="s">
        <v>190</v>
      </c>
      <c r="G2796" s="58">
        <v>80811</v>
      </c>
      <c r="H2796" s="114">
        <v>1</v>
      </c>
      <c r="I2796">
        <v>1</v>
      </c>
      <c r="J2796">
        <v>5000</v>
      </c>
      <c r="K2796" t="s">
        <v>3116</v>
      </c>
      <c r="L2796" t="s">
        <v>3111</v>
      </c>
      <c r="M2796" t="s">
        <v>4271</v>
      </c>
    </row>
    <row r="2797" spans="1:13">
      <c r="A2797" t="s">
        <v>7078</v>
      </c>
      <c r="B2797" t="str">
        <f t="shared" si="86"/>
        <v>min03-P41</v>
      </c>
      <c r="C2797" t="str">
        <f t="shared" si="87"/>
        <v>min03-P41-R6_YUBARTA S.A.S.</v>
      </c>
      <c r="D2797" s="27" t="s">
        <v>3758</v>
      </c>
      <c r="E2797" t="s">
        <v>4162</v>
      </c>
      <c r="F2797" t="s">
        <v>190</v>
      </c>
      <c r="G2797" s="58">
        <v>79464.149999999994</v>
      </c>
      <c r="H2797" s="114">
        <v>1</v>
      </c>
      <c r="I2797">
        <v>5001</v>
      </c>
      <c r="J2797">
        <v>999999</v>
      </c>
      <c r="K2797" t="s">
        <v>3116</v>
      </c>
      <c r="L2797" t="s">
        <v>3111</v>
      </c>
      <c r="M2797" t="s">
        <v>4271</v>
      </c>
    </row>
    <row r="2798" spans="1:13">
      <c r="A2798" t="s">
        <v>7079</v>
      </c>
      <c r="B2798" t="str">
        <f t="shared" si="86"/>
        <v>min03-P41</v>
      </c>
      <c r="C2798" t="str">
        <f t="shared" si="87"/>
        <v>min03-P41-R6_UT MARSAM INTE RAMERICANA</v>
      </c>
      <c r="D2798" s="27" t="s">
        <v>3758</v>
      </c>
      <c r="E2798" t="s">
        <v>4160</v>
      </c>
      <c r="F2798" t="s">
        <v>190</v>
      </c>
      <c r="G2798" s="58">
        <v>21051.605042016756</v>
      </c>
      <c r="H2798" s="114">
        <v>1</v>
      </c>
      <c r="I2798">
        <v>1</v>
      </c>
      <c r="J2798">
        <v>5000</v>
      </c>
      <c r="K2798" t="s">
        <v>3116</v>
      </c>
      <c r="L2798" t="s">
        <v>3111</v>
      </c>
      <c r="M2798" t="s">
        <v>4271</v>
      </c>
    </row>
    <row r="2799" spans="1:13">
      <c r="A2799" t="s">
        <v>7080</v>
      </c>
      <c r="B2799" t="str">
        <f t="shared" si="86"/>
        <v>min03-P41</v>
      </c>
      <c r="C2799" t="str">
        <f t="shared" si="87"/>
        <v>min03-P41-R6_UT MARSAM INTE RAMERICANA</v>
      </c>
      <c r="D2799" s="27" t="s">
        <v>3758</v>
      </c>
      <c r="E2799" t="s">
        <v>4160</v>
      </c>
      <c r="F2799" t="s">
        <v>190</v>
      </c>
      <c r="G2799" s="58">
        <v>20841.088991596593</v>
      </c>
      <c r="H2799" s="114">
        <v>1</v>
      </c>
      <c r="I2799">
        <v>5001</v>
      </c>
      <c r="J2799">
        <v>999999</v>
      </c>
      <c r="K2799" t="s">
        <v>3116</v>
      </c>
      <c r="L2799" t="s">
        <v>3111</v>
      </c>
      <c r="M2799" t="s">
        <v>4271</v>
      </c>
    </row>
    <row r="2800" spans="1:13">
      <c r="A2800" t="s">
        <v>7081</v>
      </c>
      <c r="B2800" t="str">
        <f t="shared" si="86"/>
        <v>min03-P41</v>
      </c>
      <c r="C2800" t="str">
        <f t="shared" si="87"/>
        <v>min03-P41-R7_DISMOTOS PM EU</v>
      </c>
      <c r="D2800" s="27" t="s">
        <v>3759</v>
      </c>
      <c r="E2800" t="s">
        <v>4175</v>
      </c>
      <c r="F2800" t="s">
        <v>190</v>
      </c>
      <c r="G2800" s="58">
        <v>47139.75</v>
      </c>
      <c r="H2800" s="114">
        <v>1</v>
      </c>
      <c r="I2800">
        <v>1</v>
      </c>
      <c r="J2800">
        <v>5000</v>
      </c>
      <c r="K2800" t="s">
        <v>3116</v>
      </c>
      <c r="L2800" t="s">
        <v>3112</v>
      </c>
      <c r="M2800" t="s">
        <v>4271</v>
      </c>
    </row>
    <row r="2801" spans="1:13">
      <c r="A2801" t="s">
        <v>7082</v>
      </c>
      <c r="B2801" t="str">
        <f t="shared" si="86"/>
        <v>min03-P41</v>
      </c>
      <c r="C2801" t="str">
        <f t="shared" si="87"/>
        <v>min03-P41-R7_DISMOTOS PM EU</v>
      </c>
      <c r="D2801" s="27" t="s">
        <v>3759</v>
      </c>
      <c r="E2801" t="s">
        <v>4175</v>
      </c>
      <c r="F2801" t="s">
        <v>190</v>
      </c>
      <c r="G2801" s="58">
        <v>43099.199999999997</v>
      </c>
      <c r="H2801" s="114">
        <v>1</v>
      </c>
      <c r="I2801">
        <v>5001</v>
      </c>
      <c r="J2801">
        <v>999999</v>
      </c>
      <c r="K2801" t="s">
        <v>3116</v>
      </c>
      <c r="L2801" t="s">
        <v>3112</v>
      </c>
      <c r="M2801" t="s">
        <v>4271</v>
      </c>
    </row>
    <row r="2802" spans="1:13">
      <c r="A2802" t="s">
        <v>7083</v>
      </c>
      <c r="B2802" t="str">
        <f t="shared" si="86"/>
        <v>min03-P41</v>
      </c>
      <c r="C2802" t="str">
        <f t="shared" si="87"/>
        <v>min03-P41-R7_LEONEL RODRIGUEZ RAMOS</v>
      </c>
      <c r="D2802" s="27" t="s">
        <v>3759</v>
      </c>
      <c r="E2802" t="s">
        <v>1851</v>
      </c>
      <c r="F2802" t="s">
        <v>190</v>
      </c>
      <c r="G2802" s="58">
        <v>121216.5</v>
      </c>
      <c r="H2802" s="114">
        <v>1</v>
      </c>
      <c r="I2802">
        <v>1</v>
      </c>
      <c r="J2802">
        <v>5000</v>
      </c>
      <c r="K2802" t="s">
        <v>3116</v>
      </c>
      <c r="L2802" t="s">
        <v>3112</v>
      </c>
      <c r="M2802" t="s">
        <v>4271</v>
      </c>
    </row>
    <row r="2803" spans="1:13">
      <c r="A2803" t="s">
        <v>7084</v>
      </c>
      <c r="B2803" t="str">
        <f t="shared" si="86"/>
        <v>min03-P41</v>
      </c>
      <c r="C2803" t="str">
        <f t="shared" si="87"/>
        <v>min03-P41-R7_LEONEL RODRIGUEZ RAMOS</v>
      </c>
      <c r="D2803" s="27" t="s">
        <v>3759</v>
      </c>
      <c r="E2803" t="s">
        <v>1851</v>
      </c>
      <c r="F2803" t="s">
        <v>190</v>
      </c>
      <c r="G2803" s="58">
        <v>107748</v>
      </c>
      <c r="H2803" s="114">
        <v>1</v>
      </c>
      <c r="I2803">
        <v>5001</v>
      </c>
      <c r="J2803">
        <v>999999</v>
      </c>
      <c r="K2803" t="s">
        <v>3116</v>
      </c>
      <c r="L2803" t="s">
        <v>3112</v>
      </c>
      <c r="M2803" t="s">
        <v>4271</v>
      </c>
    </row>
    <row r="2804" spans="1:13">
      <c r="A2804" t="s">
        <v>7085</v>
      </c>
      <c r="B2804" t="str">
        <f t="shared" si="86"/>
        <v>min03-P41</v>
      </c>
      <c r="C2804" t="str">
        <f t="shared" si="87"/>
        <v>min03-P41-R7_BACET GROUP S.A.S.</v>
      </c>
      <c r="D2804" s="27" t="s">
        <v>3759</v>
      </c>
      <c r="E2804" t="s">
        <v>4166</v>
      </c>
      <c r="F2804" t="s">
        <v>190</v>
      </c>
      <c r="G2804" s="58">
        <v>102360.6</v>
      </c>
      <c r="H2804" s="114">
        <v>1</v>
      </c>
      <c r="I2804">
        <v>1</v>
      </c>
      <c r="J2804">
        <v>5000</v>
      </c>
      <c r="K2804" t="s">
        <v>3116</v>
      </c>
      <c r="L2804" t="s">
        <v>3112</v>
      </c>
      <c r="M2804" t="s">
        <v>4271</v>
      </c>
    </row>
    <row r="2805" spans="1:13">
      <c r="A2805" t="s">
        <v>7086</v>
      </c>
      <c r="B2805" t="str">
        <f t="shared" si="86"/>
        <v>min03-P41</v>
      </c>
      <c r="C2805" t="str">
        <f t="shared" si="87"/>
        <v>min03-P41-R7_BACET GROUP S.A.S.</v>
      </c>
      <c r="D2805" s="27" t="s">
        <v>3759</v>
      </c>
      <c r="E2805" t="s">
        <v>4166</v>
      </c>
      <c r="F2805" t="s">
        <v>190</v>
      </c>
      <c r="G2805" s="58">
        <v>89565.524999999994</v>
      </c>
      <c r="H2805" s="114">
        <v>1</v>
      </c>
      <c r="I2805">
        <v>5001</v>
      </c>
      <c r="J2805">
        <v>999999</v>
      </c>
      <c r="K2805" t="s">
        <v>3116</v>
      </c>
      <c r="L2805" t="s">
        <v>3112</v>
      </c>
      <c r="M2805" t="s">
        <v>4271</v>
      </c>
    </row>
    <row r="2806" spans="1:13">
      <c r="A2806" t="s">
        <v>7087</v>
      </c>
      <c r="B2806" t="str">
        <f t="shared" si="86"/>
        <v>min03-P41</v>
      </c>
      <c r="C2806" t="str">
        <f t="shared" si="87"/>
        <v>min03-P41-R7_BOSTONIA SAS</v>
      </c>
      <c r="D2806" s="27" t="s">
        <v>3759</v>
      </c>
      <c r="E2806" t="s">
        <v>3093</v>
      </c>
      <c r="F2806" t="s">
        <v>190</v>
      </c>
      <c r="G2806" s="58">
        <v>47139.75</v>
      </c>
      <c r="H2806" s="114">
        <v>1</v>
      </c>
      <c r="I2806">
        <v>1</v>
      </c>
      <c r="J2806">
        <v>5000</v>
      </c>
      <c r="K2806" t="s">
        <v>3116</v>
      </c>
      <c r="L2806" t="s">
        <v>3112</v>
      </c>
      <c r="M2806" t="s">
        <v>4271</v>
      </c>
    </row>
    <row r="2807" spans="1:13">
      <c r="A2807" t="s">
        <v>7088</v>
      </c>
      <c r="B2807" t="str">
        <f t="shared" si="86"/>
        <v>min03-P41</v>
      </c>
      <c r="C2807" t="str">
        <f t="shared" si="87"/>
        <v>min03-P41-R7_BOSTONIA SAS</v>
      </c>
      <c r="D2807" s="27" t="s">
        <v>3759</v>
      </c>
      <c r="E2807" t="s">
        <v>3093</v>
      </c>
      <c r="F2807" t="s">
        <v>190</v>
      </c>
      <c r="G2807" s="58">
        <v>45725.557500000003</v>
      </c>
      <c r="H2807" s="114">
        <v>1</v>
      </c>
      <c r="I2807">
        <v>5001</v>
      </c>
      <c r="J2807">
        <v>999999</v>
      </c>
      <c r="K2807" t="s">
        <v>3116</v>
      </c>
      <c r="L2807" t="s">
        <v>3112</v>
      </c>
      <c r="M2807" t="s">
        <v>4271</v>
      </c>
    </row>
    <row r="2808" spans="1:13">
      <c r="A2808" t="s">
        <v>7089</v>
      </c>
      <c r="B2808" t="str">
        <f t="shared" si="86"/>
        <v>min03-P41</v>
      </c>
      <c r="C2808" t="str">
        <f t="shared" si="87"/>
        <v>min03-P41-R7_UT SOLUCIONES ANC</v>
      </c>
      <c r="D2808" s="27" t="s">
        <v>3759</v>
      </c>
      <c r="E2808" t="s">
        <v>3091</v>
      </c>
      <c r="F2808" t="s">
        <v>190</v>
      </c>
      <c r="G2808" s="58">
        <v>20202.75</v>
      </c>
      <c r="H2808" s="114">
        <v>1</v>
      </c>
      <c r="I2808">
        <v>1</v>
      </c>
      <c r="J2808">
        <v>5000</v>
      </c>
      <c r="K2808" t="s">
        <v>3116</v>
      </c>
      <c r="L2808" t="s">
        <v>3112</v>
      </c>
      <c r="M2808" t="s">
        <v>4271</v>
      </c>
    </row>
    <row r="2809" spans="1:13">
      <c r="A2809" t="s">
        <v>7090</v>
      </c>
      <c r="B2809" t="str">
        <f t="shared" si="86"/>
        <v>min03-P41</v>
      </c>
      <c r="C2809" t="str">
        <f t="shared" si="87"/>
        <v>min03-P41-R7_UT SOLUCIONES ANC</v>
      </c>
      <c r="D2809" s="27" t="s">
        <v>3759</v>
      </c>
      <c r="E2809" t="s">
        <v>3091</v>
      </c>
      <c r="F2809" t="s">
        <v>190</v>
      </c>
      <c r="G2809" s="58">
        <v>18855.900000000001</v>
      </c>
      <c r="H2809" s="114">
        <v>1</v>
      </c>
      <c r="I2809">
        <v>5001</v>
      </c>
      <c r="J2809">
        <v>999999</v>
      </c>
      <c r="K2809" t="s">
        <v>3116</v>
      </c>
      <c r="L2809" t="s">
        <v>3112</v>
      </c>
      <c r="M2809" t="s">
        <v>4271</v>
      </c>
    </row>
    <row r="2810" spans="1:13">
      <c r="A2810" t="s">
        <v>7091</v>
      </c>
      <c r="B2810" t="str">
        <f t="shared" si="86"/>
        <v>min03-P41</v>
      </c>
      <c r="C2810" t="str">
        <f t="shared" si="87"/>
        <v>min03-P41-R7_MILFORT SAS</v>
      </c>
      <c r="D2810" s="27" t="s">
        <v>3759</v>
      </c>
      <c r="E2810" t="s">
        <v>4181</v>
      </c>
      <c r="F2810" t="s">
        <v>190</v>
      </c>
      <c r="G2810" s="58">
        <v>25186.095000000001</v>
      </c>
      <c r="H2810" s="114">
        <v>1</v>
      </c>
      <c r="I2810">
        <v>1</v>
      </c>
      <c r="J2810">
        <v>5000</v>
      </c>
      <c r="K2810" t="s">
        <v>3116</v>
      </c>
      <c r="L2810" t="s">
        <v>3112</v>
      </c>
      <c r="M2810" t="s">
        <v>4271</v>
      </c>
    </row>
    <row r="2811" spans="1:13">
      <c r="A2811" t="s">
        <v>7092</v>
      </c>
      <c r="B2811" t="str">
        <f t="shared" si="86"/>
        <v>min03-P41</v>
      </c>
      <c r="C2811" t="str">
        <f t="shared" si="87"/>
        <v>min03-P41-R7_MILFORT SAS</v>
      </c>
      <c r="D2811" s="27" t="s">
        <v>3759</v>
      </c>
      <c r="E2811" t="s">
        <v>4181</v>
      </c>
      <c r="F2811" t="s">
        <v>190</v>
      </c>
      <c r="G2811" s="58">
        <v>24108.614999999998</v>
      </c>
      <c r="H2811" s="114">
        <v>1</v>
      </c>
      <c r="I2811">
        <v>5001</v>
      </c>
      <c r="J2811">
        <v>999999</v>
      </c>
      <c r="K2811" t="s">
        <v>3116</v>
      </c>
      <c r="L2811" t="s">
        <v>3112</v>
      </c>
      <c r="M2811" t="s">
        <v>4271</v>
      </c>
    </row>
    <row r="2812" spans="1:13">
      <c r="A2812" t="s">
        <v>7093</v>
      </c>
      <c r="B2812" t="str">
        <f t="shared" si="86"/>
        <v>min03-P41</v>
      </c>
      <c r="C2812" t="str">
        <f t="shared" si="87"/>
        <v>min03-P41-R7_UT ALTEX+</v>
      </c>
      <c r="D2812" s="27" t="s">
        <v>3759</v>
      </c>
      <c r="E2812" t="s">
        <v>3094</v>
      </c>
      <c r="F2812" t="s">
        <v>190</v>
      </c>
      <c r="G2812" s="58">
        <v>47139.75</v>
      </c>
      <c r="H2812" s="114">
        <v>1</v>
      </c>
      <c r="I2812">
        <v>1</v>
      </c>
      <c r="J2812">
        <v>5000</v>
      </c>
      <c r="K2812" t="s">
        <v>3116</v>
      </c>
      <c r="L2812" t="s">
        <v>3112</v>
      </c>
      <c r="M2812" t="s">
        <v>4271</v>
      </c>
    </row>
    <row r="2813" spans="1:13">
      <c r="A2813" t="s">
        <v>7094</v>
      </c>
      <c r="B2813" t="str">
        <f t="shared" si="86"/>
        <v>min03-P41</v>
      </c>
      <c r="C2813" t="str">
        <f t="shared" si="87"/>
        <v>min03-P41-R7_UT ALTEX+</v>
      </c>
      <c r="D2813" s="27" t="s">
        <v>3759</v>
      </c>
      <c r="E2813" t="s">
        <v>3094</v>
      </c>
      <c r="F2813" t="s">
        <v>190</v>
      </c>
      <c r="G2813" s="58">
        <v>45119.474999999999</v>
      </c>
      <c r="H2813" s="114">
        <v>1</v>
      </c>
      <c r="I2813">
        <v>5001</v>
      </c>
      <c r="J2813">
        <v>999999</v>
      </c>
      <c r="K2813" t="s">
        <v>3116</v>
      </c>
      <c r="L2813" t="s">
        <v>3112</v>
      </c>
      <c r="M2813" t="s">
        <v>4271</v>
      </c>
    </row>
    <row r="2814" spans="1:13">
      <c r="A2814" t="s">
        <v>7095</v>
      </c>
      <c r="B2814" t="str">
        <f t="shared" si="86"/>
        <v>min03-P41</v>
      </c>
      <c r="C2814" t="str">
        <f t="shared" si="87"/>
        <v>min03-P41-R7_MILITARY INDUSTRIES SAS</v>
      </c>
      <c r="D2814" s="27" t="s">
        <v>3759</v>
      </c>
      <c r="E2814" t="s">
        <v>1852</v>
      </c>
      <c r="F2814" t="s">
        <v>190</v>
      </c>
      <c r="G2814" s="58">
        <v>33671.25</v>
      </c>
      <c r="H2814" s="114">
        <v>1</v>
      </c>
      <c r="I2814">
        <v>1</v>
      </c>
      <c r="J2814">
        <v>5000</v>
      </c>
      <c r="K2814" t="s">
        <v>3116</v>
      </c>
      <c r="L2814" t="s">
        <v>3112</v>
      </c>
      <c r="M2814" t="s">
        <v>4271</v>
      </c>
    </row>
    <row r="2815" spans="1:13">
      <c r="A2815" t="s">
        <v>7096</v>
      </c>
      <c r="B2815" t="str">
        <f t="shared" si="86"/>
        <v>min03-P41</v>
      </c>
      <c r="C2815" t="str">
        <f t="shared" si="87"/>
        <v>min03-P41-R7_MILITARY INDUSTRIES SAS</v>
      </c>
      <c r="D2815" s="27" t="s">
        <v>3759</v>
      </c>
      <c r="E2815" t="s">
        <v>1852</v>
      </c>
      <c r="F2815" t="s">
        <v>190</v>
      </c>
      <c r="G2815" s="58">
        <v>29630.7</v>
      </c>
      <c r="H2815" s="114">
        <v>1</v>
      </c>
      <c r="I2815">
        <v>5001</v>
      </c>
      <c r="J2815">
        <v>999999</v>
      </c>
      <c r="K2815" t="s">
        <v>3116</v>
      </c>
      <c r="L2815" t="s">
        <v>3112</v>
      </c>
      <c r="M2815" t="s">
        <v>4271</v>
      </c>
    </row>
    <row r="2816" spans="1:13">
      <c r="A2816" t="s">
        <v>7097</v>
      </c>
      <c r="B2816" t="str">
        <f t="shared" si="86"/>
        <v>min03-P41</v>
      </c>
      <c r="C2816" t="str">
        <f t="shared" si="87"/>
        <v>min03-P41-R7_INVERSIONES SARHEM DE COLOMBIA S.A.S.</v>
      </c>
      <c r="D2816" s="27" t="s">
        <v>3759</v>
      </c>
      <c r="E2816" t="s">
        <v>4168</v>
      </c>
      <c r="F2816" t="s">
        <v>190</v>
      </c>
      <c r="G2816" s="58">
        <v>263982.59999999998</v>
      </c>
      <c r="H2816" s="114">
        <v>1</v>
      </c>
      <c r="I2816">
        <v>1</v>
      </c>
      <c r="J2816">
        <v>5000</v>
      </c>
      <c r="K2816" t="s">
        <v>3116</v>
      </c>
      <c r="L2816" t="s">
        <v>3112</v>
      </c>
      <c r="M2816" t="s">
        <v>4271</v>
      </c>
    </row>
    <row r="2817" spans="1:13">
      <c r="A2817" t="s">
        <v>7098</v>
      </c>
      <c r="B2817" t="str">
        <f t="shared" si="86"/>
        <v>min03-P41</v>
      </c>
      <c r="C2817" t="str">
        <f t="shared" si="87"/>
        <v>min03-P41-R7_INVERSIONES SARHEM DE COLOMBIA S.A.S.</v>
      </c>
      <c r="D2817" s="27" t="s">
        <v>3759</v>
      </c>
      <c r="E2817" t="s">
        <v>4168</v>
      </c>
      <c r="F2817" t="s">
        <v>190</v>
      </c>
      <c r="G2817" s="58">
        <v>258595.20000000001</v>
      </c>
      <c r="H2817" s="114">
        <v>1</v>
      </c>
      <c r="I2817">
        <v>5001</v>
      </c>
      <c r="J2817">
        <v>999999</v>
      </c>
      <c r="K2817" t="s">
        <v>3116</v>
      </c>
      <c r="L2817" t="s">
        <v>3112</v>
      </c>
      <c r="M2817" t="s">
        <v>4271</v>
      </c>
    </row>
    <row r="2818" spans="1:13">
      <c r="A2818" t="s">
        <v>7099</v>
      </c>
      <c r="B2818" t="str">
        <f t="shared" si="86"/>
        <v>min03-P42</v>
      </c>
      <c r="C2818" t="str">
        <f t="shared" si="87"/>
        <v>min03-P42-R1_UNION TEMPORAL DOTACION NEMCOL</v>
      </c>
      <c r="D2818" s="27" t="s">
        <v>3760</v>
      </c>
      <c r="E2818" t="s">
        <v>4174</v>
      </c>
      <c r="F2818" t="s">
        <v>190</v>
      </c>
      <c r="G2818" s="58">
        <v>110441.7</v>
      </c>
      <c r="H2818" s="114">
        <v>1</v>
      </c>
      <c r="I2818">
        <v>1</v>
      </c>
      <c r="J2818">
        <v>5000</v>
      </c>
      <c r="K2818" t="s">
        <v>3116</v>
      </c>
      <c r="L2818" t="s">
        <v>3108</v>
      </c>
      <c r="M2818" t="s">
        <v>4272</v>
      </c>
    </row>
    <row r="2819" spans="1:13">
      <c r="A2819" t="s">
        <v>7100</v>
      </c>
      <c r="B2819" t="str">
        <f t="shared" ref="B2819:B2882" si="88">+LEFT(D2819,LEN(D2819)-3)</f>
        <v>min03-P42</v>
      </c>
      <c r="C2819" t="str">
        <f t="shared" ref="C2819:C2882" si="89">+D2819&amp;"_"&amp;E2819</f>
        <v>min03-P42-R1_UNION TEMPORAL DOTACION NEMCOL</v>
      </c>
      <c r="D2819" s="27" t="s">
        <v>3760</v>
      </c>
      <c r="E2819" t="s">
        <v>4174</v>
      </c>
      <c r="F2819" t="s">
        <v>190</v>
      </c>
      <c r="G2819" s="58">
        <v>107748</v>
      </c>
      <c r="H2819" s="114">
        <v>1</v>
      </c>
      <c r="I2819">
        <v>5001</v>
      </c>
      <c r="J2819">
        <v>999999</v>
      </c>
      <c r="K2819" t="s">
        <v>3116</v>
      </c>
      <c r="L2819" t="s">
        <v>3108</v>
      </c>
      <c r="M2819" t="s">
        <v>4272</v>
      </c>
    </row>
    <row r="2820" spans="1:13">
      <c r="A2820" t="s">
        <v>7101</v>
      </c>
      <c r="B2820" t="str">
        <f t="shared" si="88"/>
        <v>min03-P42</v>
      </c>
      <c r="C2820" t="str">
        <f t="shared" si="89"/>
        <v>min03-P42-R1_UT FACOCREAR 2024</v>
      </c>
      <c r="D2820" s="27" t="s">
        <v>3760</v>
      </c>
      <c r="E2820" t="s">
        <v>3092</v>
      </c>
      <c r="F2820" t="s">
        <v>190</v>
      </c>
      <c r="G2820" s="58">
        <v>74992.607999999993</v>
      </c>
      <c r="H2820" s="114">
        <v>1</v>
      </c>
      <c r="I2820">
        <v>1</v>
      </c>
      <c r="J2820">
        <v>5000</v>
      </c>
      <c r="K2820" t="s">
        <v>3116</v>
      </c>
      <c r="L2820" t="s">
        <v>3108</v>
      </c>
      <c r="M2820" t="s">
        <v>4272</v>
      </c>
    </row>
    <row r="2821" spans="1:13">
      <c r="A2821" t="s">
        <v>7102</v>
      </c>
      <c r="B2821" t="str">
        <f t="shared" si="88"/>
        <v>min03-P42</v>
      </c>
      <c r="C2821" t="str">
        <f t="shared" si="89"/>
        <v>min03-P42-R1_UT FACOCREAR 2024</v>
      </c>
      <c r="D2821" s="27" t="s">
        <v>3760</v>
      </c>
      <c r="E2821" t="s">
        <v>3092</v>
      </c>
      <c r="F2821" t="s">
        <v>190</v>
      </c>
      <c r="G2821" s="58">
        <v>72743.368499999997</v>
      </c>
      <c r="H2821" s="114">
        <v>1</v>
      </c>
      <c r="I2821">
        <v>5001</v>
      </c>
      <c r="J2821">
        <v>999999</v>
      </c>
      <c r="K2821" t="s">
        <v>3116</v>
      </c>
      <c r="L2821" t="s">
        <v>3108</v>
      </c>
      <c r="M2821" t="s">
        <v>4272</v>
      </c>
    </row>
    <row r="2822" spans="1:13">
      <c r="A2822" t="s">
        <v>7103</v>
      </c>
      <c r="B2822" t="str">
        <f t="shared" si="88"/>
        <v>min03-P42</v>
      </c>
      <c r="C2822" t="str">
        <f t="shared" si="89"/>
        <v>min03-P42-R1_UT MARSAM INTE RAMERICANA</v>
      </c>
      <c r="D2822" s="27" t="s">
        <v>3760</v>
      </c>
      <c r="E2822" t="s">
        <v>4160</v>
      </c>
      <c r="F2822" t="s">
        <v>190</v>
      </c>
      <c r="G2822" s="58">
        <v>155510.2436974782</v>
      </c>
      <c r="H2822" s="114">
        <v>1</v>
      </c>
      <c r="I2822">
        <v>1</v>
      </c>
      <c r="J2822">
        <v>5000</v>
      </c>
      <c r="K2822" t="s">
        <v>3116</v>
      </c>
      <c r="L2822" t="s">
        <v>3108</v>
      </c>
      <c r="M2822" t="s">
        <v>4272</v>
      </c>
    </row>
    <row r="2823" spans="1:13">
      <c r="A2823" t="s">
        <v>7104</v>
      </c>
      <c r="B2823" t="str">
        <f t="shared" si="88"/>
        <v>min03-P42</v>
      </c>
      <c r="C2823" t="str">
        <f t="shared" si="89"/>
        <v>min03-P42-R1_UT MARSAM INTE RAMERICANA</v>
      </c>
      <c r="D2823" s="27" t="s">
        <v>3760</v>
      </c>
      <c r="E2823" t="s">
        <v>4160</v>
      </c>
      <c r="F2823" t="s">
        <v>190</v>
      </c>
      <c r="G2823" s="58">
        <v>153955.14126050274</v>
      </c>
      <c r="H2823" s="114">
        <v>1</v>
      </c>
      <c r="I2823">
        <v>5001</v>
      </c>
      <c r="J2823">
        <v>999999</v>
      </c>
      <c r="K2823" t="s">
        <v>3116</v>
      </c>
      <c r="L2823" t="s">
        <v>3108</v>
      </c>
      <c r="M2823" t="s">
        <v>4272</v>
      </c>
    </row>
    <row r="2824" spans="1:13">
      <c r="A2824" t="s">
        <v>7105</v>
      </c>
      <c r="B2824" t="str">
        <f t="shared" si="88"/>
        <v>min03-P42</v>
      </c>
      <c r="C2824" t="str">
        <f t="shared" si="89"/>
        <v>min03-P42-R2_UT MARSAM INTE RAMERICANA</v>
      </c>
      <c r="D2824" s="27" t="s">
        <v>3761</v>
      </c>
      <c r="E2824" t="s">
        <v>4160</v>
      </c>
      <c r="F2824" t="s">
        <v>190</v>
      </c>
      <c r="G2824" s="58">
        <v>171061.26806722692</v>
      </c>
      <c r="H2824" s="114">
        <v>1</v>
      </c>
      <c r="I2824">
        <v>1</v>
      </c>
      <c r="J2824">
        <v>5000</v>
      </c>
      <c r="K2824" t="s">
        <v>3116</v>
      </c>
      <c r="L2824" t="s">
        <v>3114</v>
      </c>
      <c r="M2824" t="s">
        <v>4272</v>
      </c>
    </row>
    <row r="2825" spans="1:13">
      <c r="A2825" t="s">
        <v>7106</v>
      </c>
      <c r="B2825" t="str">
        <f t="shared" si="88"/>
        <v>min03-P42</v>
      </c>
      <c r="C2825" t="str">
        <f t="shared" si="89"/>
        <v>min03-P42-R2_UT MARSAM INTE RAMERICANA</v>
      </c>
      <c r="D2825" s="27" t="s">
        <v>3761</v>
      </c>
      <c r="E2825" t="s">
        <v>4160</v>
      </c>
      <c r="F2825" t="s">
        <v>190</v>
      </c>
      <c r="G2825" s="58">
        <v>169350.65538655451</v>
      </c>
      <c r="H2825" s="114">
        <v>1</v>
      </c>
      <c r="I2825">
        <v>5001</v>
      </c>
      <c r="J2825">
        <v>999999</v>
      </c>
      <c r="K2825" t="s">
        <v>3116</v>
      </c>
      <c r="L2825" t="s">
        <v>3114</v>
      </c>
      <c r="M2825" t="s">
        <v>4272</v>
      </c>
    </row>
    <row r="2826" spans="1:13">
      <c r="A2826" t="s">
        <v>7107</v>
      </c>
      <c r="B2826" t="str">
        <f t="shared" si="88"/>
        <v>min03-P42</v>
      </c>
      <c r="C2826" t="str">
        <f t="shared" si="89"/>
        <v>min03-P42-R3_UNION TEMPORAL DOTACION NEMCOL</v>
      </c>
      <c r="D2826" s="27" t="s">
        <v>3762</v>
      </c>
      <c r="E2826" t="s">
        <v>4174</v>
      </c>
      <c r="F2826" t="s">
        <v>190</v>
      </c>
      <c r="G2826" s="58">
        <v>110441.7</v>
      </c>
      <c r="H2826" s="114">
        <v>1</v>
      </c>
      <c r="I2826">
        <v>1</v>
      </c>
      <c r="J2826">
        <v>5000</v>
      </c>
      <c r="K2826" t="s">
        <v>3116</v>
      </c>
      <c r="L2826" t="s">
        <v>3109</v>
      </c>
      <c r="M2826" t="s">
        <v>4272</v>
      </c>
    </row>
    <row r="2827" spans="1:13">
      <c r="A2827" t="s">
        <v>7108</v>
      </c>
      <c r="B2827" t="str">
        <f t="shared" si="88"/>
        <v>min03-P42</v>
      </c>
      <c r="C2827" t="str">
        <f t="shared" si="89"/>
        <v>min03-P42-R3_UNION TEMPORAL DOTACION NEMCOL</v>
      </c>
      <c r="D2827" s="27" t="s">
        <v>3762</v>
      </c>
      <c r="E2827" t="s">
        <v>4174</v>
      </c>
      <c r="F2827" t="s">
        <v>190</v>
      </c>
      <c r="G2827" s="58">
        <v>107748</v>
      </c>
      <c r="H2827" s="114">
        <v>1</v>
      </c>
      <c r="I2827">
        <v>5001</v>
      </c>
      <c r="J2827">
        <v>999999</v>
      </c>
      <c r="K2827" t="s">
        <v>3116</v>
      </c>
      <c r="L2827" t="s">
        <v>3109</v>
      </c>
      <c r="M2827" t="s">
        <v>4272</v>
      </c>
    </row>
    <row r="2828" spans="1:13">
      <c r="A2828" t="s">
        <v>7109</v>
      </c>
      <c r="B2828" t="str">
        <f t="shared" si="88"/>
        <v>min03-P42</v>
      </c>
      <c r="C2828" t="str">
        <f t="shared" si="89"/>
        <v>min03-P42-R3_UT FACOCREAR 2024</v>
      </c>
      <c r="D2828" s="27" t="s">
        <v>3762</v>
      </c>
      <c r="E2828" t="s">
        <v>3092</v>
      </c>
      <c r="F2828" t="s">
        <v>190</v>
      </c>
      <c r="G2828" s="58">
        <v>74992.607999999993</v>
      </c>
      <c r="H2828" s="114">
        <v>1</v>
      </c>
      <c r="I2828">
        <v>1</v>
      </c>
      <c r="J2828">
        <v>5000</v>
      </c>
      <c r="K2828" t="s">
        <v>3116</v>
      </c>
      <c r="L2828" t="s">
        <v>3109</v>
      </c>
      <c r="M2828" t="s">
        <v>4272</v>
      </c>
    </row>
    <row r="2829" spans="1:13">
      <c r="A2829" t="s">
        <v>7110</v>
      </c>
      <c r="B2829" t="str">
        <f t="shared" si="88"/>
        <v>min03-P42</v>
      </c>
      <c r="C2829" t="str">
        <f t="shared" si="89"/>
        <v>min03-P42-R3_UT FACOCREAR 2024</v>
      </c>
      <c r="D2829" s="27" t="s">
        <v>3762</v>
      </c>
      <c r="E2829" t="s">
        <v>3092</v>
      </c>
      <c r="F2829" t="s">
        <v>190</v>
      </c>
      <c r="G2829" s="58">
        <v>72743.368499999997</v>
      </c>
      <c r="H2829" s="114">
        <v>1</v>
      </c>
      <c r="I2829">
        <v>5001</v>
      </c>
      <c r="J2829">
        <v>999999</v>
      </c>
      <c r="K2829" t="s">
        <v>3116</v>
      </c>
      <c r="L2829" t="s">
        <v>3109</v>
      </c>
      <c r="M2829" t="s">
        <v>4272</v>
      </c>
    </row>
    <row r="2830" spans="1:13">
      <c r="A2830" t="s">
        <v>7111</v>
      </c>
      <c r="B2830" t="str">
        <f t="shared" si="88"/>
        <v>min03-P42</v>
      </c>
      <c r="C2830" t="str">
        <f t="shared" si="89"/>
        <v>min03-P42-R3_UT MARSAM INTE RAMERICANA</v>
      </c>
      <c r="D2830" s="27" t="s">
        <v>3762</v>
      </c>
      <c r="E2830" t="s">
        <v>4160</v>
      </c>
      <c r="F2830" t="s">
        <v>190</v>
      </c>
      <c r="G2830" s="58">
        <v>155510.24369747902</v>
      </c>
      <c r="H2830" s="114">
        <v>1</v>
      </c>
      <c r="I2830">
        <v>1</v>
      </c>
      <c r="J2830">
        <v>5000</v>
      </c>
      <c r="K2830" t="s">
        <v>3116</v>
      </c>
      <c r="L2830" t="s">
        <v>3109</v>
      </c>
      <c r="M2830" t="s">
        <v>4272</v>
      </c>
    </row>
    <row r="2831" spans="1:13">
      <c r="A2831" t="s">
        <v>7112</v>
      </c>
      <c r="B2831" t="str">
        <f t="shared" si="88"/>
        <v>min03-P42</v>
      </c>
      <c r="C2831" t="str">
        <f t="shared" si="89"/>
        <v>min03-P42-R3_UT MARSAM INTE RAMERICANA</v>
      </c>
      <c r="D2831" s="27" t="s">
        <v>3762</v>
      </c>
      <c r="E2831" t="s">
        <v>4160</v>
      </c>
      <c r="F2831" t="s">
        <v>190</v>
      </c>
      <c r="G2831" s="58">
        <v>153955.14126050408</v>
      </c>
      <c r="H2831" s="114">
        <v>1</v>
      </c>
      <c r="I2831">
        <v>5001</v>
      </c>
      <c r="J2831">
        <v>999999</v>
      </c>
      <c r="K2831" t="s">
        <v>3116</v>
      </c>
      <c r="L2831" t="s">
        <v>3109</v>
      </c>
      <c r="M2831" t="s">
        <v>4272</v>
      </c>
    </row>
    <row r="2832" spans="1:13">
      <c r="A2832" t="s">
        <v>7113</v>
      </c>
      <c r="B2832" t="str">
        <f t="shared" si="88"/>
        <v>min03-P42</v>
      </c>
      <c r="C2832" t="str">
        <f t="shared" si="89"/>
        <v>min03-P42-R4_UNION TEMPORAL DOTACION NEMCOL</v>
      </c>
      <c r="D2832" s="27" t="s">
        <v>3763</v>
      </c>
      <c r="E2832" t="s">
        <v>4174</v>
      </c>
      <c r="F2832" t="s">
        <v>190</v>
      </c>
      <c r="G2832" s="58">
        <v>110441.7</v>
      </c>
      <c r="H2832" s="114">
        <v>1</v>
      </c>
      <c r="I2832">
        <v>1</v>
      </c>
      <c r="J2832">
        <v>5000</v>
      </c>
      <c r="K2832" t="s">
        <v>3116</v>
      </c>
      <c r="L2832" t="s">
        <v>3113</v>
      </c>
      <c r="M2832" t="s">
        <v>4272</v>
      </c>
    </row>
    <row r="2833" spans="1:13">
      <c r="A2833" t="s">
        <v>7114</v>
      </c>
      <c r="B2833" t="str">
        <f t="shared" si="88"/>
        <v>min03-P42</v>
      </c>
      <c r="C2833" t="str">
        <f t="shared" si="89"/>
        <v>min03-P42-R4_UNION TEMPORAL DOTACION NEMCOL</v>
      </c>
      <c r="D2833" s="27" t="s">
        <v>3763</v>
      </c>
      <c r="E2833" t="s">
        <v>4174</v>
      </c>
      <c r="F2833" t="s">
        <v>190</v>
      </c>
      <c r="G2833" s="58">
        <v>107748</v>
      </c>
      <c r="H2833" s="114">
        <v>1</v>
      </c>
      <c r="I2833">
        <v>5001</v>
      </c>
      <c r="J2833">
        <v>999999</v>
      </c>
      <c r="K2833" t="s">
        <v>3116</v>
      </c>
      <c r="L2833" t="s">
        <v>3113</v>
      </c>
      <c r="M2833" t="s">
        <v>4272</v>
      </c>
    </row>
    <row r="2834" spans="1:13">
      <c r="A2834" t="s">
        <v>7115</v>
      </c>
      <c r="B2834" t="str">
        <f t="shared" si="88"/>
        <v>min03-P42</v>
      </c>
      <c r="C2834" t="str">
        <f t="shared" si="89"/>
        <v>min03-P42-R4_UT FACOCREAR 2024</v>
      </c>
      <c r="D2834" s="27" t="s">
        <v>3763</v>
      </c>
      <c r="E2834" t="s">
        <v>3092</v>
      </c>
      <c r="F2834" t="s">
        <v>190</v>
      </c>
      <c r="G2834" s="58">
        <v>74992.607999999993</v>
      </c>
      <c r="H2834" s="114">
        <v>1</v>
      </c>
      <c r="I2834">
        <v>1</v>
      </c>
      <c r="J2834">
        <v>5000</v>
      </c>
      <c r="K2834" t="s">
        <v>3116</v>
      </c>
      <c r="L2834" t="s">
        <v>3113</v>
      </c>
      <c r="M2834" t="s">
        <v>4272</v>
      </c>
    </row>
    <row r="2835" spans="1:13">
      <c r="A2835" t="s">
        <v>7116</v>
      </c>
      <c r="B2835" t="str">
        <f t="shared" si="88"/>
        <v>min03-P42</v>
      </c>
      <c r="C2835" t="str">
        <f t="shared" si="89"/>
        <v>min03-P42-R4_UT FACOCREAR 2024</v>
      </c>
      <c r="D2835" s="27" t="s">
        <v>3763</v>
      </c>
      <c r="E2835" t="s">
        <v>3092</v>
      </c>
      <c r="F2835" t="s">
        <v>190</v>
      </c>
      <c r="G2835" s="58">
        <v>72743.368499999997</v>
      </c>
      <c r="H2835" s="114">
        <v>1</v>
      </c>
      <c r="I2835">
        <v>5001</v>
      </c>
      <c r="J2835">
        <v>999999</v>
      </c>
      <c r="K2835" t="s">
        <v>3116</v>
      </c>
      <c r="L2835" t="s">
        <v>3113</v>
      </c>
      <c r="M2835" t="s">
        <v>4272</v>
      </c>
    </row>
    <row r="2836" spans="1:13">
      <c r="A2836" t="s">
        <v>7117</v>
      </c>
      <c r="B2836" t="str">
        <f t="shared" si="88"/>
        <v>min03-P42</v>
      </c>
      <c r="C2836" t="str">
        <f t="shared" si="89"/>
        <v>min03-P42-R5_UNION TEMPORAL DOTACION NEMCOL</v>
      </c>
      <c r="D2836" s="27" t="s">
        <v>3764</v>
      </c>
      <c r="E2836" t="s">
        <v>4174</v>
      </c>
      <c r="F2836" t="s">
        <v>190</v>
      </c>
      <c r="G2836" s="58">
        <v>110441.7</v>
      </c>
      <c r="H2836" s="114">
        <v>1</v>
      </c>
      <c r="I2836">
        <v>1</v>
      </c>
      <c r="J2836">
        <v>5000</v>
      </c>
      <c r="K2836" t="s">
        <v>3116</v>
      </c>
      <c r="L2836" t="s">
        <v>3110</v>
      </c>
      <c r="M2836" t="s">
        <v>4272</v>
      </c>
    </row>
    <row r="2837" spans="1:13">
      <c r="A2837" t="s">
        <v>7118</v>
      </c>
      <c r="B2837" t="str">
        <f t="shared" si="88"/>
        <v>min03-P42</v>
      </c>
      <c r="C2837" t="str">
        <f t="shared" si="89"/>
        <v>min03-P42-R5_UNION TEMPORAL DOTACION NEMCOL</v>
      </c>
      <c r="D2837" s="27" t="s">
        <v>3764</v>
      </c>
      <c r="E2837" t="s">
        <v>4174</v>
      </c>
      <c r="F2837" t="s">
        <v>190</v>
      </c>
      <c r="G2837" s="58">
        <v>107748</v>
      </c>
      <c r="H2837" s="114">
        <v>1</v>
      </c>
      <c r="I2837">
        <v>5001</v>
      </c>
      <c r="J2837">
        <v>999999</v>
      </c>
      <c r="K2837" t="s">
        <v>3116</v>
      </c>
      <c r="L2837" t="s">
        <v>3110</v>
      </c>
      <c r="M2837" t="s">
        <v>4272</v>
      </c>
    </row>
    <row r="2838" spans="1:13">
      <c r="A2838" t="s">
        <v>7119</v>
      </c>
      <c r="B2838" t="str">
        <f t="shared" si="88"/>
        <v>min03-P42</v>
      </c>
      <c r="C2838" t="str">
        <f t="shared" si="89"/>
        <v>min03-P42-R5_UT FACOCREAR 2024</v>
      </c>
      <c r="D2838" s="27" t="s">
        <v>3764</v>
      </c>
      <c r="E2838" t="s">
        <v>3092</v>
      </c>
      <c r="F2838" t="s">
        <v>190</v>
      </c>
      <c r="G2838" s="58">
        <v>74992.607999999993</v>
      </c>
      <c r="H2838" s="114">
        <v>1</v>
      </c>
      <c r="I2838">
        <v>1</v>
      </c>
      <c r="J2838">
        <v>5000</v>
      </c>
      <c r="K2838" t="s">
        <v>3116</v>
      </c>
      <c r="L2838" t="s">
        <v>3110</v>
      </c>
      <c r="M2838" t="s">
        <v>4272</v>
      </c>
    </row>
    <row r="2839" spans="1:13">
      <c r="A2839" t="s">
        <v>7120</v>
      </c>
      <c r="B2839" t="str">
        <f t="shared" si="88"/>
        <v>min03-P42</v>
      </c>
      <c r="C2839" t="str">
        <f t="shared" si="89"/>
        <v>min03-P42-R5_UT FACOCREAR 2024</v>
      </c>
      <c r="D2839" s="27" t="s">
        <v>3764</v>
      </c>
      <c r="E2839" t="s">
        <v>3092</v>
      </c>
      <c r="F2839" t="s">
        <v>190</v>
      </c>
      <c r="G2839" s="58">
        <v>72743.368499999997</v>
      </c>
      <c r="H2839" s="114">
        <v>1</v>
      </c>
      <c r="I2839">
        <v>5001</v>
      </c>
      <c r="J2839">
        <v>999999</v>
      </c>
      <c r="K2839" t="s">
        <v>3116</v>
      </c>
      <c r="L2839" t="s">
        <v>3110</v>
      </c>
      <c r="M2839" t="s">
        <v>4272</v>
      </c>
    </row>
    <row r="2840" spans="1:13">
      <c r="A2840" t="s">
        <v>7121</v>
      </c>
      <c r="B2840" t="str">
        <f t="shared" si="88"/>
        <v>min03-P42</v>
      </c>
      <c r="C2840" t="str">
        <f t="shared" si="89"/>
        <v>min03-P42-R5_UT MARSAM INTE RAMERICANA</v>
      </c>
      <c r="D2840" s="27" t="s">
        <v>3764</v>
      </c>
      <c r="E2840" t="s">
        <v>4160</v>
      </c>
      <c r="F2840" t="s">
        <v>190</v>
      </c>
      <c r="G2840" s="58">
        <v>155510.2436974782</v>
      </c>
      <c r="H2840" s="114">
        <v>1</v>
      </c>
      <c r="I2840">
        <v>1</v>
      </c>
      <c r="J2840">
        <v>5000</v>
      </c>
      <c r="K2840" t="s">
        <v>3116</v>
      </c>
      <c r="L2840" t="s">
        <v>3110</v>
      </c>
      <c r="M2840" t="s">
        <v>4272</v>
      </c>
    </row>
    <row r="2841" spans="1:13">
      <c r="A2841" t="s">
        <v>7122</v>
      </c>
      <c r="B2841" t="str">
        <f t="shared" si="88"/>
        <v>min03-P42</v>
      </c>
      <c r="C2841" t="str">
        <f t="shared" si="89"/>
        <v>min03-P42-R5_UT MARSAM INTE RAMERICANA</v>
      </c>
      <c r="D2841" s="27" t="s">
        <v>3764</v>
      </c>
      <c r="E2841" t="s">
        <v>4160</v>
      </c>
      <c r="F2841" t="s">
        <v>190</v>
      </c>
      <c r="G2841" s="58">
        <v>153955.14126050274</v>
      </c>
      <c r="H2841" s="114">
        <v>1</v>
      </c>
      <c r="I2841">
        <v>5001</v>
      </c>
      <c r="J2841">
        <v>999999</v>
      </c>
      <c r="K2841" t="s">
        <v>3116</v>
      </c>
      <c r="L2841" t="s">
        <v>3110</v>
      </c>
      <c r="M2841" t="s">
        <v>4272</v>
      </c>
    </row>
    <row r="2842" spans="1:13">
      <c r="A2842" t="s">
        <v>7123</v>
      </c>
      <c r="B2842" t="str">
        <f t="shared" si="88"/>
        <v>min03-P42</v>
      </c>
      <c r="C2842" t="str">
        <f t="shared" si="89"/>
        <v>min03-P42-R6_UNION TEMPORAL DOTACION NEMCOL</v>
      </c>
      <c r="D2842" s="27" t="s">
        <v>3765</v>
      </c>
      <c r="E2842" t="s">
        <v>4174</v>
      </c>
      <c r="F2842" t="s">
        <v>190</v>
      </c>
      <c r="G2842" s="58">
        <v>110441.7</v>
      </c>
      <c r="H2842" s="114">
        <v>1</v>
      </c>
      <c r="I2842">
        <v>1</v>
      </c>
      <c r="J2842">
        <v>5000</v>
      </c>
      <c r="K2842" t="s">
        <v>3116</v>
      </c>
      <c r="L2842" t="s">
        <v>3111</v>
      </c>
      <c r="M2842" t="s">
        <v>4272</v>
      </c>
    </row>
    <row r="2843" spans="1:13">
      <c r="A2843" t="s">
        <v>7124</v>
      </c>
      <c r="B2843" t="str">
        <f t="shared" si="88"/>
        <v>min03-P42</v>
      </c>
      <c r="C2843" t="str">
        <f t="shared" si="89"/>
        <v>min03-P42-R6_UNION TEMPORAL DOTACION NEMCOL</v>
      </c>
      <c r="D2843" s="27" t="s">
        <v>3765</v>
      </c>
      <c r="E2843" t="s">
        <v>4174</v>
      </c>
      <c r="F2843" t="s">
        <v>190</v>
      </c>
      <c r="G2843" s="58">
        <v>107748</v>
      </c>
      <c r="H2843" s="114">
        <v>1</v>
      </c>
      <c r="I2843">
        <v>5001</v>
      </c>
      <c r="J2843">
        <v>999999</v>
      </c>
      <c r="K2843" t="s">
        <v>3116</v>
      </c>
      <c r="L2843" t="s">
        <v>3111</v>
      </c>
      <c r="M2843" t="s">
        <v>4272</v>
      </c>
    </row>
    <row r="2844" spans="1:13">
      <c r="A2844" t="s">
        <v>7125</v>
      </c>
      <c r="B2844" t="str">
        <f t="shared" si="88"/>
        <v>min03-P42</v>
      </c>
      <c r="C2844" t="str">
        <f t="shared" si="89"/>
        <v>min03-P42-R6_YUBARTA S.A.S.</v>
      </c>
      <c r="D2844" s="27" t="s">
        <v>3765</v>
      </c>
      <c r="E2844" t="s">
        <v>4162</v>
      </c>
      <c r="F2844" t="s">
        <v>190</v>
      </c>
      <c r="G2844" s="58">
        <v>127950.75</v>
      </c>
      <c r="H2844" s="114">
        <v>1</v>
      </c>
      <c r="I2844">
        <v>1</v>
      </c>
      <c r="J2844">
        <v>5000</v>
      </c>
      <c r="K2844" t="s">
        <v>3116</v>
      </c>
      <c r="L2844" t="s">
        <v>3111</v>
      </c>
      <c r="M2844" t="s">
        <v>4272</v>
      </c>
    </row>
    <row r="2845" spans="1:13">
      <c r="A2845" t="s">
        <v>7126</v>
      </c>
      <c r="B2845" t="str">
        <f t="shared" si="88"/>
        <v>min03-P42</v>
      </c>
      <c r="C2845" t="str">
        <f t="shared" si="89"/>
        <v>min03-P42-R6_YUBARTA S.A.S.</v>
      </c>
      <c r="D2845" s="27" t="s">
        <v>3765</v>
      </c>
      <c r="E2845" t="s">
        <v>4162</v>
      </c>
      <c r="F2845" t="s">
        <v>190</v>
      </c>
      <c r="G2845" s="58">
        <v>126603.9</v>
      </c>
      <c r="H2845" s="114">
        <v>1</v>
      </c>
      <c r="I2845">
        <v>5001</v>
      </c>
      <c r="J2845">
        <v>999999</v>
      </c>
      <c r="K2845" t="s">
        <v>3116</v>
      </c>
      <c r="L2845" t="s">
        <v>3111</v>
      </c>
      <c r="M2845" t="s">
        <v>4272</v>
      </c>
    </row>
    <row r="2846" spans="1:13">
      <c r="A2846" t="s">
        <v>7127</v>
      </c>
      <c r="B2846" t="str">
        <f t="shared" si="88"/>
        <v>min03-P42</v>
      </c>
      <c r="C2846" t="str">
        <f t="shared" si="89"/>
        <v>min03-P42-R6_UT FACOCREAR 2024</v>
      </c>
      <c r="D2846" s="27" t="s">
        <v>3765</v>
      </c>
      <c r="E2846" t="s">
        <v>3092</v>
      </c>
      <c r="F2846" t="s">
        <v>190</v>
      </c>
      <c r="G2846" s="58">
        <v>74992.607999999993</v>
      </c>
      <c r="H2846" s="114">
        <v>1</v>
      </c>
      <c r="I2846">
        <v>1</v>
      </c>
      <c r="J2846">
        <v>5000</v>
      </c>
      <c r="K2846" t="s">
        <v>3116</v>
      </c>
      <c r="L2846" t="s">
        <v>3111</v>
      </c>
      <c r="M2846" t="s">
        <v>4272</v>
      </c>
    </row>
    <row r="2847" spans="1:13">
      <c r="A2847" t="s">
        <v>7128</v>
      </c>
      <c r="B2847" t="str">
        <f t="shared" si="88"/>
        <v>min03-P42</v>
      </c>
      <c r="C2847" t="str">
        <f t="shared" si="89"/>
        <v>min03-P42-R6_UT FACOCREAR 2024</v>
      </c>
      <c r="D2847" s="27" t="s">
        <v>3765</v>
      </c>
      <c r="E2847" t="s">
        <v>3092</v>
      </c>
      <c r="F2847" t="s">
        <v>190</v>
      </c>
      <c r="G2847" s="58">
        <v>72743.368499999997</v>
      </c>
      <c r="H2847" s="114">
        <v>1</v>
      </c>
      <c r="I2847">
        <v>5001</v>
      </c>
      <c r="J2847">
        <v>999999</v>
      </c>
      <c r="K2847" t="s">
        <v>3116</v>
      </c>
      <c r="L2847" t="s">
        <v>3111</v>
      </c>
      <c r="M2847" t="s">
        <v>4272</v>
      </c>
    </row>
    <row r="2848" spans="1:13">
      <c r="A2848" t="s">
        <v>7129</v>
      </c>
      <c r="B2848" t="str">
        <f t="shared" si="88"/>
        <v>min03-P42</v>
      </c>
      <c r="C2848" t="str">
        <f t="shared" si="89"/>
        <v>min03-P42-R6_UT MARSAM INTE RAMERICANA</v>
      </c>
      <c r="D2848" s="27" t="s">
        <v>3765</v>
      </c>
      <c r="E2848" t="s">
        <v>4160</v>
      </c>
      <c r="F2848" t="s">
        <v>190</v>
      </c>
      <c r="G2848" s="58">
        <v>155510.2436974782</v>
      </c>
      <c r="H2848" s="114">
        <v>1</v>
      </c>
      <c r="I2848">
        <v>1</v>
      </c>
      <c r="J2848">
        <v>5000</v>
      </c>
      <c r="K2848" t="s">
        <v>3116</v>
      </c>
      <c r="L2848" t="s">
        <v>3111</v>
      </c>
      <c r="M2848" t="s">
        <v>4272</v>
      </c>
    </row>
    <row r="2849" spans="1:13">
      <c r="A2849" t="s">
        <v>7130</v>
      </c>
      <c r="B2849" t="str">
        <f t="shared" si="88"/>
        <v>min03-P42</v>
      </c>
      <c r="C2849" t="str">
        <f t="shared" si="89"/>
        <v>min03-P42-R6_UT MARSAM INTE RAMERICANA</v>
      </c>
      <c r="D2849" s="27" t="s">
        <v>3765</v>
      </c>
      <c r="E2849" t="s">
        <v>4160</v>
      </c>
      <c r="F2849" t="s">
        <v>190</v>
      </c>
      <c r="G2849" s="58">
        <v>153955.14126050274</v>
      </c>
      <c r="H2849" s="114">
        <v>1</v>
      </c>
      <c r="I2849">
        <v>5001</v>
      </c>
      <c r="J2849">
        <v>999999</v>
      </c>
      <c r="K2849" t="s">
        <v>3116</v>
      </c>
      <c r="L2849" t="s">
        <v>3111</v>
      </c>
      <c r="M2849" t="s">
        <v>4272</v>
      </c>
    </row>
    <row r="2850" spans="1:13">
      <c r="A2850" t="s">
        <v>7131</v>
      </c>
      <c r="B2850" t="str">
        <f t="shared" si="88"/>
        <v>min03-P42</v>
      </c>
      <c r="C2850" t="str">
        <f t="shared" si="89"/>
        <v>min03-P42-R7_DISMOTOS PM EU</v>
      </c>
      <c r="D2850" s="27" t="s">
        <v>3766</v>
      </c>
      <c r="E2850" t="s">
        <v>4175</v>
      </c>
      <c r="F2850" t="s">
        <v>190</v>
      </c>
      <c r="G2850" s="58">
        <v>60608.25</v>
      </c>
      <c r="H2850" s="114">
        <v>1</v>
      </c>
      <c r="I2850">
        <v>1</v>
      </c>
      <c r="J2850">
        <v>5000</v>
      </c>
      <c r="K2850" t="s">
        <v>3116</v>
      </c>
      <c r="L2850" t="s">
        <v>3112</v>
      </c>
      <c r="M2850" t="s">
        <v>4272</v>
      </c>
    </row>
    <row r="2851" spans="1:13">
      <c r="A2851" t="s">
        <v>7132</v>
      </c>
      <c r="B2851" t="str">
        <f t="shared" si="88"/>
        <v>min03-P42</v>
      </c>
      <c r="C2851" t="str">
        <f t="shared" si="89"/>
        <v>min03-P42-R7_DISMOTOS PM EU</v>
      </c>
      <c r="D2851" s="27" t="s">
        <v>3766</v>
      </c>
      <c r="E2851" t="s">
        <v>4175</v>
      </c>
      <c r="F2851" t="s">
        <v>190</v>
      </c>
      <c r="G2851" s="58">
        <v>53874</v>
      </c>
      <c r="H2851" s="114">
        <v>1</v>
      </c>
      <c r="I2851">
        <v>5001</v>
      </c>
      <c r="J2851">
        <v>999999</v>
      </c>
      <c r="K2851" t="s">
        <v>3116</v>
      </c>
      <c r="L2851" t="s">
        <v>3112</v>
      </c>
      <c r="M2851" t="s">
        <v>4272</v>
      </c>
    </row>
    <row r="2852" spans="1:13">
      <c r="A2852" t="s">
        <v>7133</v>
      </c>
      <c r="B2852" t="str">
        <f t="shared" si="88"/>
        <v>min03-P42</v>
      </c>
      <c r="C2852" t="str">
        <f t="shared" si="89"/>
        <v>min03-P42-R7_LEONEL RODRIGUEZ RAMOS</v>
      </c>
      <c r="D2852" s="27" t="s">
        <v>3766</v>
      </c>
      <c r="E2852" t="s">
        <v>1851</v>
      </c>
      <c r="F2852" t="s">
        <v>190</v>
      </c>
      <c r="G2852" s="58">
        <v>336712.5</v>
      </c>
      <c r="H2852" s="114">
        <v>1</v>
      </c>
      <c r="I2852">
        <v>1</v>
      </c>
      <c r="J2852">
        <v>5000</v>
      </c>
      <c r="K2852" t="s">
        <v>3116</v>
      </c>
      <c r="L2852" t="s">
        <v>3112</v>
      </c>
      <c r="M2852" t="s">
        <v>4272</v>
      </c>
    </row>
    <row r="2853" spans="1:13">
      <c r="A2853" t="s">
        <v>7134</v>
      </c>
      <c r="B2853" t="str">
        <f t="shared" si="88"/>
        <v>min03-P42</v>
      </c>
      <c r="C2853" t="str">
        <f t="shared" si="89"/>
        <v>min03-P42-R7_LEONEL RODRIGUEZ RAMOS</v>
      </c>
      <c r="D2853" s="27" t="s">
        <v>3766</v>
      </c>
      <c r="E2853" t="s">
        <v>1851</v>
      </c>
      <c r="F2853" t="s">
        <v>190</v>
      </c>
      <c r="G2853" s="58">
        <v>323244</v>
      </c>
      <c r="H2853" s="114">
        <v>1</v>
      </c>
      <c r="I2853">
        <v>5001</v>
      </c>
      <c r="J2853">
        <v>999999</v>
      </c>
      <c r="K2853" t="s">
        <v>3116</v>
      </c>
      <c r="L2853" t="s">
        <v>3112</v>
      </c>
      <c r="M2853" t="s">
        <v>4272</v>
      </c>
    </row>
    <row r="2854" spans="1:13">
      <c r="A2854" t="s">
        <v>7135</v>
      </c>
      <c r="B2854" t="str">
        <f t="shared" si="88"/>
        <v>min03-P42</v>
      </c>
      <c r="C2854" t="str">
        <f t="shared" si="89"/>
        <v>min03-P42-R7_BACET GROUP S.A.S.</v>
      </c>
      <c r="D2854" s="27" t="s">
        <v>3766</v>
      </c>
      <c r="E2854" t="s">
        <v>4166</v>
      </c>
      <c r="F2854" t="s">
        <v>190</v>
      </c>
      <c r="G2854" s="58">
        <v>89565.524999999994</v>
      </c>
      <c r="H2854" s="114">
        <v>1</v>
      </c>
      <c r="I2854">
        <v>1</v>
      </c>
      <c r="J2854">
        <v>5000</v>
      </c>
      <c r="K2854" t="s">
        <v>3116</v>
      </c>
      <c r="L2854" t="s">
        <v>3112</v>
      </c>
      <c r="M2854" t="s">
        <v>4272</v>
      </c>
    </row>
    <row r="2855" spans="1:13">
      <c r="A2855" t="s">
        <v>7136</v>
      </c>
      <c r="B2855" t="str">
        <f t="shared" si="88"/>
        <v>min03-P42</v>
      </c>
      <c r="C2855" t="str">
        <f t="shared" si="89"/>
        <v>min03-P42-R7_BACET GROUP S.A.S.</v>
      </c>
      <c r="D2855" s="27" t="s">
        <v>3766</v>
      </c>
      <c r="E2855" t="s">
        <v>4166</v>
      </c>
      <c r="F2855" t="s">
        <v>190</v>
      </c>
      <c r="G2855" s="58">
        <v>83167.987500000003</v>
      </c>
      <c r="H2855" s="114">
        <v>1</v>
      </c>
      <c r="I2855">
        <v>5001</v>
      </c>
      <c r="J2855">
        <v>999999</v>
      </c>
      <c r="K2855" t="s">
        <v>3116</v>
      </c>
      <c r="L2855" t="s">
        <v>3112</v>
      </c>
      <c r="M2855" t="s">
        <v>4272</v>
      </c>
    </row>
    <row r="2856" spans="1:13">
      <c r="A2856" t="s">
        <v>7137</v>
      </c>
      <c r="B2856" t="str">
        <f t="shared" si="88"/>
        <v>min03-P42</v>
      </c>
      <c r="C2856" t="str">
        <f t="shared" si="89"/>
        <v>min03-P42-R7_BOSTONIA SAS</v>
      </c>
      <c r="D2856" s="27" t="s">
        <v>3766</v>
      </c>
      <c r="E2856" t="s">
        <v>3093</v>
      </c>
      <c r="F2856" t="s">
        <v>190</v>
      </c>
      <c r="G2856" s="58">
        <v>74076.75</v>
      </c>
      <c r="H2856" s="114">
        <v>1</v>
      </c>
      <c r="I2856">
        <v>1</v>
      </c>
      <c r="J2856">
        <v>5000</v>
      </c>
      <c r="K2856" t="s">
        <v>3116</v>
      </c>
      <c r="L2856" t="s">
        <v>3112</v>
      </c>
      <c r="M2856" t="s">
        <v>4272</v>
      </c>
    </row>
    <row r="2857" spans="1:13">
      <c r="A2857" t="s">
        <v>7138</v>
      </c>
      <c r="B2857" t="str">
        <f t="shared" si="88"/>
        <v>min03-P42</v>
      </c>
      <c r="C2857" t="str">
        <f t="shared" si="89"/>
        <v>min03-P42-R7_BOSTONIA SAS</v>
      </c>
      <c r="D2857" s="27" t="s">
        <v>3766</v>
      </c>
      <c r="E2857" t="s">
        <v>3093</v>
      </c>
      <c r="F2857" t="s">
        <v>190</v>
      </c>
      <c r="G2857" s="58">
        <v>71854.447499999995</v>
      </c>
      <c r="H2857" s="114">
        <v>1</v>
      </c>
      <c r="I2857">
        <v>5001</v>
      </c>
      <c r="J2857">
        <v>999999</v>
      </c>
      <c r="K2857" t="s">
        <v>3116</v>
      </c>
      <c r="L2857" t="s">
        <v>3112</v>
      </c>
      <c r="M2857" t="s">
        <v>4272</v>
      </c>
    </row>
    <row r="2858" spans="1:13">
      <c r="A2858" t="s">
        <v>7139</v>
      </c>
      <c r="B2858" t="str">
        <f t="shared" si="88"/>
        <v>min03-P42</v>
      </c>
      <c r="C2858" t="str">
        <f t="shared" si="89"/>
        <v>min03-P42-R7_UT SOLUCIONES ANC</v>
      </c>
      <c r="D2858" s="27" t="s">
        <v>3766</v>
      </c>
      <c r="E2858" t="s">
        <v>3091</v>
      </c>
      <c r="F2858" t="s">
        <v>190</v>
      </c>
      <c r="G2858" s="58">
        <v>110441.7</v>
      </c>
      <c r="H2858" s="114">
        <v>1</v>
      </c>
      <c r="I2858">
        <v>1</v>
      </c>
      <c r="J2858">
        <v>5000</v>
      </c>
      <c r="K2858" t="s">
        <v>3116</v>
      </c>
      <c r="L2858" t="s">
        <v>3112</v>
      </c>
      <c r="M2858" t="s">
        <v>4272</v>
      </c>
    </row>
    <row r="2859" spans="1:13">
      <c r="A2859" t="s">
        <v>7140</v>
      </c>
      <c r="B2859" t="str">
        <f t="shared" si="88"/>
        <v>min03-P42</v>
      </c>
      <c r="C2859" t="str">
        <f t="shared" si="89"/>
        <v>min03-P42-R7_UT SOLUCIONES ANC</v>
      </c>
      <c r="D2859" s="27" t="s">
        <v>3766</v>
      </c>
      <c r="E2859" t="s">
        <v>3091</v>
      </c>
      <c r="F2859" t="s">
        <v>190</v>
      </c>
      <c r="G2859" s="58">
        <v>109094.85</v>
      </c>
      <c r="H2859" s="114">
        <v>1</v>
      </c>
      <c r="I2859">
        <v>5001</v>
      </c>
      <c r="J2859">
        <v>999999</v>
      </c>
      <c r="K2859" t="s">
        <v>3116</v>
      </c>
      <c r="L2859" t="s">
        <v>3112</v>
      </c>
      <c r="M2859" t="s">
        <v>4272</v>
      </c>
    </row>
    <row r="2860" spans="1:13">
      <c r="A2860" t="s">
        <v>7141</v>
      </c>
      <c r="B2860" t="str">
        <f t="shared" si="88"/>
        <v>min03-P42</v>
      </c>
      <c r="C2860" t="str">
        <f t="shared" si="89"/>
        <v>min03-P42-R7_MILFORT SAS</v>
      </c>
      <c r="D2860" s="27" t="s">
        <v>3766</v>
      </c>
      <c r="E2860" t="s">
        <v>4181</v>
      </c>
      <c r="F2860" t="s">
        <v>190</v>
      </c>
      <c r="G2860" s="58">
        <v>129971.02499999999</v>
      </c>
      <c r="H2860" s="114">
        <v>1</v>
      </c>
      <c r="I2860">
        <v>1</v>
      </c>
      <c r="J2860">
        <v>5000</v>
      </c>
      <c r="K2860" t="s">
        <v>3116</v>
      </c>
      <c r="L2860" t="s">
        <v>3112</v>
      </c>
      <c r="M2860" t="s">
        <v>4272</v>
      </c>
    </row>
    <row r="2861" spans="1:13">
      <c r="A2861" t="s">
        <v>7142</v>
      </c>
      <c r="B2861" t="str">
        <f t="shared" si="88"/>
        <v>min03-P42</v>
      </c>
      <c r="C2861" t="str">
        <f t="shared" si="89"/>
        <v>min03-P42-R7_MILFORT SAS</v>
      </c>
      <c r="D2861" s="27" t="s">
        <v>3766</v>
      </c>
      <c r="E2861" t="s">
        <v>4181</v>
      </c>
      <c r="F2861" t="s">
        <v>190</v>
      </c>
      <c r="G2861" s="58">
        <v>126603.9</v>
      </c>
      <c r="H2861" s="114">
        <v>1</v>
      </c>
      <c r="I2861">
        <v>5001</v>
      </c>
      <c r="J2861">
        <v>999999</v>
      </c>
      <c r="K2861" t="s">
        <v>3116</v>
      </c>
      <c r="L2861" t="s">
        <v>3112</v>
      </c>
      <c r="M2861" t="s">
        <v>4272</v>
      </c>
    </row>
    <row r="2862" spans="1:13">
      <c r="A2862" t="s">
        <v>7143</v>
      </c>
      <c r="B2862" t="str">
        <f t="shared" si="88"/>
        <v>min03-P42</v>
      </c>
      <c r="C2862" t="str">
        <f t="shared" si="89"/>
        <v>min03-P42-R7_UT ALTEX+</v>
      </c>
      <c r="D2862" s="27" t="s">
        <v>3766</v>
      </c>
      <c r="E2862" t="s">
        <v>3094</v>
      </c>
      <c r="F2862" t="s">
        <v>190</v>
      </c>
      <c r="G2862" s="58">
        <v>94279.5</v>
      </c>
      <c r="H2862" s="114">
        <v>1</v>
      </c>
      <c r="I2862">
        <v>1</v>
      </c>
      <c r="J2862">
        <v>5000</v>
      </c>
      <c r="K2862" t="s">
        <v>3116</v>
      </c>
      <c r="L2862" t="s">
        <v>3112</v>
      </c>
      <c r="M2862" t="s">
        <v>4272</v>
      </c>
    </row>
    <row r="2863" spans="1:13">
      <c r="A2863" t="s">
        <v>7144</v>
      </c>
      <c r="B2863" t="str">
        <f t="shared" si="88"/>
        <v>min03-P42</v>
      </c>
      <c r="C2863" t="str">
        <f t="shared" si="89"/>
        <v>min03-P42-R7_UT ALTEX+</v>
      </c>
      <c r="D2863" s="27" t="s">
        <v>3766</v>
      </c>
      <c r="E2863" t="s">
        <v>3094</v>
      </c>
      <c r="F2863" t="s">
        <v>190</v>
      </c>
      <c r="G2863" s="58">
        <v>87545.25</v>
      </c>
      <c r="H2863" s="114">
        <v>1</v>
      </c>
      <c r="I2863">
        <v>5001</v>
      </c>
      <c r="J2863">
        <v>999999</v>
      </c>
      <c r="K2863" t="s">
        <v>3116</v>
      </c>
      <c r="L2863" t="s">
        <v>3112</v>
      </c>
      <c r="M2863" t="s">
        <v>4272</v>
      </c>
    </row>
    <row r="2864" spans="1:13">
      <c r="A2864" t="s">
        <v>7145</v>
      </c>
      <c r="B2864" t="str">
        <f t="shared" si="88"/>
        <v>min03-P42</v>
      </c>
      <c r="C2864" t="str">
        <f t="shared" si="89"/>
        <v>min03-P42-R7_MILITARY INDUSTRIES SAS</v>
      </c>
      <c r="D2864" s="27" t="s">
        <v>3766</v>
      </c>
      <c r="E2864" t="s">
        <v>1852</v>
      </c>
      <c r="F2864" t="s">
        <v>190</v>
      </c>
      <c r="G2864" s="58">
        <v>87545.25</v>
      </c>
      <c r="H2864" s="114">
        <v>1</v>
      </c>
      <c r="I2864">
        <v>1</v>
      </c>
      <c r="J2864">
        <v>5000</v>
      </c>
      <c r="K2864" t="s">
        <v>3116</v>
      </c>
      <c r="L2864" t="s">
        <v>3112</v>
      </c>
      <c r="M2864" t="s">
        <v>4272</v>
      </c>
    </row>
    <row r="2865" spans="1:13">
      <c r="A2865" t="s">
        <v>7146</v>
      </c>
      <c r="B2865" t="str">
        <f t="shared" si="88"/>
        <v>min03-P42</v>
      </c>
      <c r="C2865" t="str">
        <f t="shared" si="89"/>
        <v>min03-P42-R7_MILITARY INDUSTRIES SAS</v>
      </c>
      <c r="D2865" s="27" t="s">
        <v>3766</v>
      </c>
      <c r="E2865" t="s">
        <v>1852</v>
      </c>
      <c r="F2865" t="s">
        <v>190</v>
      </c>
      <c r="G2865" s="58">
        <v>83504.7</v>
      </c>
      <c r="H2865" s="114">
        <v>1</v>
      </c>
      <c r="I2865">
        <v>5001</v>
      </c>
      <c r="J2865">
        <v>999999</v>
      </c>
      <c r="K2865" t="s">
        <v>3116</v>
      </c>
      <c r="L2865" t="s">
        <v>3112</v>
      </c>
      <c r="M2865" t="s">
        <v>4272</v>
      </c>
    </row>
    <row r="2866" spans="1:13">
      <c r="A2866" t="s">
        <v>7147</v>
      </c>
      <c r="B2866" t="str">
        <f t="shared" si="88"/>
        <v>min03-P42</v>
      </c>
      <c r="C2866" t="str">
        <f t="shared" si="89"/>
        <v>min03-P42-R7_INVERSIONES SARHEM DE COLOMBIA S.A.S.</v>
      </c>
      <c r="D2866" s="27" t="s">
        <v>3766</v>
      </c>
      <c r="E2866" t="s">
        <v>4168</v>
      </c>
      <c r="F2866" t="s">
        <v>190</v>
      </c>
      <c r="G2866" s="58">
        <v>398667.6</v>
      </c>
      <c r="H2866" s="114">
        <v>1</v>
      </c>
      <c r="I2866">
        <v>1</v>
      </c>
      <c r="J2866">
        <v>5000</v>
      </c>
      <c r="K2866" t="s">
        <v>3116</v>
      </c>
      <c r="L2866" t="s">
        <v>3112</v>
      </c>
      <c r="M2866" t="s">
        <v>4272</v>
      </c>
    </row>
    <row r="2867" spans="1:13">
      <c r="A2867" t="s">
        <v>7148</v>
      </c>
      <c r="B2867" t="str">
        <f t="shared" si="88"/>
        <v>min03-P42</v>
      </c>
      <c r="C2867" t="str">
        <f t="shared" si="89"/>
        <v>min03-P42-R7_INVERSIONES SARHEM DE COLOMBIA S.A.S.</v>
      </c>
      <c r="D2867" s="27" t="s">
        <v>3766</v>
      </c>
      <c r="E2867" t="s">
        <v>4168</v>
      </c>
      <c r="F2867" t="s">
        <v>190</v>
      </c>
      <c r="G2867" s="58">
        <v>395973.9</v>
      </c>
      <c r="H2867" s="114">
        <v>1</v>
      </c>
      <c r="I2867">
        <v>5001</v>
      </c>
      <c r="J2867">
        <v>999999</v>
      </c>
      <c r="K2867" t="s">
        <v>3116</v>
      </c>
      <c r="L2867" t="s">
        <v>3112</v>
      </c>
      <c r="M2867" t="s">
        <v>4272</v>
      </c>
    </row>
    <row r="2868" spans="1:13">
      <c r="A2868" t="s">
        <v>7149</v>
      </c>
      <c r="B2868" t="str">
        <f t="shared" si="88"/>
        <v>min03-P43</v>
      </c>
      <c r="C2868" t="str">
        <f t="shared" si="89"/>
        <v>min03-P43-R1_UT MARSAM INTE RAMERICANA</v>
      </c>
      <c r="D2868" s="27" t="s">
        <v>3767</v>
      </c>
      <c r="E2868" t="s">
        <v>4160</v>
      </c>
      <c r="F2868" t="s">
        <v>190</v>
      </c>
      <c r="G2868" s="58">
        <v>619551</v>
      </c>
      <c r="H2868" s="114">
        <v>1</v>
      </c>
      <c r="I2868">
        <v>1</v>
      </c>
      <c r="J2868">
        <v>3000</v>
      </c>
      <c r="K2868" t="s">
        <v>3117</v>
      </c>
      <c r="L2868" t="s">
        <v>3108</v>
      </c>
      <c r="M2868" t="s">
        <v>4273</v>
      </c>
    </row>
    <row r="2869" spans="1:13">
      <c r="A2869" t="s">
        <v>7150</v>
      </c>
      <c r="B2869" t="str">
        <f t="shared" si="88"/>
        <v>min03-P43</v>
      </c>
      <c r="C2869" t="str">
        <f t="shared" si="89"/>
        <v>min03-P43-R1_UT MARSAM INTE RAMERICANA</v>
      </c>
      <c r="D2869" s="27" t="s">
        <v>3767</v>
      </c>
      <c r="E2869" t="s">
        <v>4160</v>
      </c>
      <c r="F2869" t="s">
        <v>190</v>
      </c>
      <c r="G2869" s="58">
        <v>613355.49</v>
      </c>
      <c r="H2869" s="114">
        <v>1</v>
      </c>
      <c r="I2869">
        <v>3001</v>
      </c>
      <c r="J2869">
        <v>10000</v>
      </c>
      <c r="K2869" t="s">
        <v>3117</v>
      </c>
      <c r="L2869" t="s">
        <v>3108</v>
      </c>
      <c r="M2869" t="s">
        <v>4273</v>
      </c>
    </row>
    <row r="2870" spans="1:13">
      <c r="A2870" t="s">
        <v>7151</v>
      </c>
      <c r="B2870" t="str">
        <f t="shared" si="88"/>
        <v>min03-P43</v>
      </c>
      <c r="C2870" t="str">
        <f t="shared" si="89"/>
        <v>min03-P43-R1_UT MARSAM INTE RAMERICANA</v>
      </c>
      <c r="D2870" s="27" t="s">
        <v>3767</v>
      </c>
      <c r="E2870" t="s">
        <v>4160</v>
      </c>
      <c r="F2870" t="s">
        <v>190</v>
      </c>
      <c r="G2870" s="58">
        <v>607159.98</v>
      </c>
      <c r="H2870" s="114">
        <v>1</v>
      </c>
      <c r="I2870">
        <v>10001</v>
      </c>
      <c r="J2870">
        <v>999999</v>
      </c>
      <c r="K2870" t="s">
        <v>3117</v>
      </c>
      <c r="L2870" t="s">
        <v>3108</v>
      </c>
      <c r="M2870" t="s">
        <v>4273</v>
      </c>
    </row>
    <row r="2871" spans="1:13">
      <c r="A2871" t="s">
        <v>7152</v>
      </c>
      <c r="B2871" t="str">
        <f t="shared" si="88"/>
        <v>min03-P43</v>
      </c>
      <c r="C2871" t="str">
        <f t="shared" si="89"/>
        <v>min03-P43-R3_UT MARSAM INTE RAMERICANA</v>
      </c>
      <c r="D2871" s="27" t="s">
        <v>3768</v>
      </c>
      <c r="E2871" t="s">
        <v>4160</v>
      </c>
      <c r="F2871" t="s">
        <v>190</v>
      </c>
      <c r="G2871" s="58">
        <v>619551</v>
      </c>
      <c r="H2871" s="114">
        <v>1</v>
      </c>
      <c r="I2871">
        <v>1</v>
      </c>
      <c r="J2871">
        <v>3000</v>
      </c>
      <c r="K2871" t="s">
        <v>3117</v>
      </c>
      <c r="L2871" t="s">
        <v>3109</v>
      </c>
      <c r="M2871" t="s">
        <v>4273</v>
      </c>
    </row>
    <row r="2872" spans="1:13">
      <c r="A2872" t="s">
        <v>7153</v>
      </c>
      <c r="B2872" t="str">
        <f t="shared" si="88"/>
        <v>min03-P43</v>
      </c>
      <c r="C2872" t="str">
        <f t="shared" si="89"/>
        <v>min03-P43-R3_UT MARSAM INTE RAMERICANA</v>
      </c>
      <c r="D2872" s="27" t="s">
        <v>3768</v>
      </c>
      <c r="E2872" t="s">
        <v>4160</v>
      </c>
      <c r="F2872" t="s">
        <v>190</v>
      </c>
      <c r="G2872" s="58">
        <v>613355.49</v>
      </c>
      <c r="H2872" s="114">
        <v>1</v>
      </c>
      <c r="I2872">
        <v>3001</v>
      </c>
      <c r="J2872">
        <v>10000</v>
      </c>
      <c r="K2872" t="s">
        <v>3117</v>
      </c>
      <c r="L2872" t="s">
        <v>3109</v>
      </c>
      <c r="M2872" t="s">
        <v>4273</v>
      </c>
    </row>
    <row r="2873" spans="1:13">
      <c r="A2873" t="s">
        <v>7154</v>
      </c>
      <c r="B2873" t="str">
        <f t="shared" si="88"/>
        <v>min03-P43</v>
      </c>
      <c r="C2873" t="str">
        <f t="shared" si="89"/>
        <v>min03-P43-R3_UT MARSAM INTE RAMERICANA</v>
      </c>
      <c r="D2873" s="27" t="s">
        <v>3768</v>
      </c>
      <c r="E2873" t="s">
        <v>4160</v>
      </c>
      <c r="F2873" t="s">
        <v>190</v>
      </c>
      <c r="G2873" s="58">
        <v>607159.98</v>
      </c>
      <c r="H2873" s="114">
        <v>1</v>
      </c>
      <c r="I2873">
        <v>10001</v>
      </c>
      <c r="J2873">
        <v>999999</v>
      </c>
      <c r="K2873" t="s">
        <v>3117</v>
      </c>
      <c r="L2873" t="s">
        <v>3109</v>
      </c>
      <c r="M2873" t="s">
        <v>4273</v>
      </c>
    </row>
    <row r="2874" spans="1:13">
      <c r="A2874" t="s">
        <v>7155</v>
      </c>
      <c r="B2874" t="str">
        <f t="shared" si="88"/>
        <v>min03-P43</v>
      </c>
      <c r="C2874" t="str">
        <f t="shared" si="89"/>
        <v>min03-P43-R4_UT MARSAM INTE RAMERICANA</v>
      </c>
      <c r="D2874" s="27" t="s">
        <v>3769</v>
      </c>
      <c r="E2874" t="s">
        <v>4160</v>
      </c>
      <c r="F2874" t="s">
        <v>190</v>
      </c>
      <c r="G2874" s="58">
        <v>681506.1</v>
      </c>
      <c r="H2874" s="114">
        <v>1</v>
      </c>
      <c r="I2874">
        <v>1</v>
      </c>
      <c r="J2874">
        <v>3000</v>
      </c>
      <c r="K2874" t="s">
        <v>3117</v>
      </c>
      <c r="L2874" t="s">
        <v>3113</v>
      </c>
      <c r="M2874" t="s">
        <v>4273</v>
      </c>
    </row>
    <row r="2875" spans="1:13">
      <c r="A2875" t="s">
        <v>7156</v>
      </c>
      <c r="B2875" t="str">
        <f t="shared" si="88"/>
        <v>min03-P43</v>
      </c>
      <c r="C2875" t="str">
        <f t="shared" si="89"/>
        <v>min03-P43-R4_UT MARSAM INTE RAMERICANA</v>
      </c>
      <c r="D2875" s="27" t="s">
        <v>3769</v>
      </c>
      <c r="E2875" t="s">
        <v>4160</v>
      </c>
      <c r="F2875" t="s">
        <v>190</v>
      </c>
      <c r="G2875" s="58">
        <v>674691.03900000011</v>
      </c>
      <c r="H2875" s="114">
        <v>1</v>
      </c>
      <c r="I2875">
        <v>3001</v>
      </c>
      <c r="J2875">
        <v>10000</v>
      </c>
      <c r="K2875" t="s">
        <v>3117</v>
      </c>
      <c r="L2875" t="s">
        <v>3113</v>
      </c>
      <c r="M2875" t="s">
        <v>4273</v>
      </c>
    </row>
    <row r="2876" spans="1:13">
      <c r="A2876" t="s">
        <v>7157</v>
      </c>
      <c r="B2876" t="str">
        <f t="shared" si="88"/>
        <v>min03-P43</v>
      </c>
      <c r="C2876" t="str">
        <f t="shared" si="89"/>
        <v>min03-P43-R4_UT MARSAM INTE RAMERICANA</v>
      </c>
      <c r="D2876" s="27" t="s">
        <v>3769</v>
      </c>
      <c r="E2876" t="s">
        <v>4160</v>
      </c>
      <c r="F2876" t="s">
        <v>190</v>
      </c>
      <c r="G2876" s="58">
        <v>667875.978</v>
      </c>
      <c r="H2876" s="114">
        <v>1</v>
      </c>
      <c r="I2876">
        <v>10001</v>
      </c>
      <c r="J2876">
        <v>999999</v>
      </c>
      <c r="K2876" t="s">
        <v>3117</v>
      </c>
      <c r="L2876" t="s">
        <v>3113</v>
      </c>
      <c r="M2876" t="s">
        <v>4273</v>
      </c>
    </row>
    <row r="2877" spans="1:13">
      <c r="A2877" t="s">
        <v>7158</v>
      </c>
      <c r="B2877" t="str">
        <f t="shared" si="88"/>
        <v>min03-P43</v>
      </c>
      <c r="C2877" t="str">
        <f t="shared" si="89"/>
        <v>min03-P43-R5_UT MARSAM INTE RAMERICANA</v>
      </c>
      <c r="D2877" s="27" t="s">
        <v>3770</v>
      </c>
      <c r="E2877" t="s">
        <v>4160</v>
      </c>
      <c r="F2877" t="s">
        <v>190</v>
      </c>
      <c r="G2877" s="58">
        <v>619551</v>
      </c>
      <c r="H2877" s="114">
        <v>1</v>
      </c>
      <c r="I2877">
        <v>1</v>
      </c>
      <c r="J2877">
        <v>3000</v>
      </c>
      <c r="K2877" t="s">
        <v>3117</v>
      </c>
      <c r="L2877" t="s">
        <v>3110</v>
      </c>
      <c r="M2877" t="s">
        <v>4273</v>
      </c>
    </row>
    <row r="2878" spans="1:13">
      <c r="A2878" t="s">
        <v>7159</v>
      </c>
      <c r="B2878" t="str">
        <f t="shared" si="88"/>
        <v>min03-P43</v>
      </c>
      <c r="C2878" t="str">
        <f t="shared" si="89"/>
        <v>min03-P43-R5_UT MARSAM INTE RAMERICANA</v>
      </c>
      <c r="D2878" s="27" t="s">
        <v>3770</v>
      </c>
      <c r="E2878" t="s">
        <v>4160</v>
      </c>
      <c r="F2878" t="s">
        <v>190</v>
      </c>
      <c r="G2878" s="58">
        <v>613355.49</v>
      </c>
      <c r="H2878" s="114">
        <v>1</v>
      </c>
      <c r="I2878">
        <v>3001</v>
      </c>
      <c r="J2878">
        <v>10000</v>
      </c>
      <c r="K2878" t="s">
        <v>3117</v>
      </c>
      <c r="L2878" t="s">
        <v>3110</v>
      </c>
      <c r="M2878" t="s">
        <v>4273</v>
      </c>
    </row>
    <row r="2879" spans="1:13">
      <c r="A2879" t="s">
        <v>7160</v>
      </c>
      <c r="B2879" t="str">
        <f t="shared" si="88"/>
        <v>min03-P43</v>
      </c>
      <c r="C2879" t="str">
        <f t="shared" si="89"/>
        <v>min03-P43-R5_UT MARSAM INTE RAMERICANA</v>
      </c>
      <c r="D2879" s="27" t="s">
        <v>3770</v>
      </c>
      <c r="E2879" t="s">
        <v>4160</v>
      </c>
      <c r="F2879" t="s">
        <v>190</v>
      </c>
      <c r="G2879" s="58">
        <v>607159.98</v>
      </c>
      <c r="H2879" s="114">
        <v>1</v>
      </c>
      <c r="I2879">
        <v>10001</v>
      </c>
      <c r="J2879">
        <v>999999</v>
      </c>
      <c r="K2879" t="s">
        <v>3117</v>
      </c>
      <c r="L2879" t="s">
        <v>3110</v>
      </c>
      <c r="M2879" t="s">
        <v>4273</v>
      </c>
    </row>
    <row r="2880" spans="1:13">
      <c r="A2880" t="s">
        <v>7161</v>
      </c>
      <c r="B2880" t="str">
        <f t="shared" si="88"/>
        <v>min03-P43</v>
      </c>
      <c r="C2880" t="str">
        <f t="shared" si="89"/>
        <v>min03-P43-R6_YUBARTA S.A.S.</v>
      </c>
      <c r="D2880" s="27" t="s">
        <v>3771</v>
      </c>
      <c r="E2880" t="s">
        <v>4162</v>
      </c>
      <c r="F2880" t="s">
        <v>190</v>
      </c>
      <c r="G2880" s="58">
        <v>579145.5</v>
      </c>
      <c r="H2880" s="114">
        <v>1</v>
      </c>
      <c r="I2880">
        <v>1</v>
      </c>
      <c r="J2880">
        <v>3000</v>
      </c>
      <c r="K2880" t="s">
        <v>3117</v>
      </c>
      <c r="L2880" t="s">
        <v>3111</v>
      </c>
      <c r="M2880" t="s">
        <v>4273</v>
      </c>
    </row>
    <row r="2881" spans="1:13">
      <c r="A2881" t="s">
        <v>7162</v>
      </c>
      <c r="B2881" t="str">
        <f t="shared" si="88"/>
        <v>min03-P43</v>
      </c>
      <c r="C2881" t="str">
        <f t="shared" si="89"/>
        <v>min03-P43-R6_YUBARTA S.A.S.</v>
      </c>
      <c r="D2881" s="27" t="s">
        <v>3771</v>
      </c>
      <c r="E2881" t="s">
        <v>4162</v>
      </c>
      <c r="F2881" t="s">
        <v>190</v>
      </c>
      <c r="G2881" s="58">
        <v>568370.69999999995</v>
      </c>
      <c r="H2881" s="114">
        <v>1</v>
      </c>
      <c r="I2881">
        <v>3001</v>
      </c>
      <c r="J2881">
        <v>10000</v>
      </c>
      <c r="K2881" t="s">
        <v>3117</v>
      </c>
      <c r="L2881" t="s">
        <v>3111</v>
      </c>
      <c r="M2881" t="s">
        <v>4273</v>
      </c>
    </row>
    <row r="2882" spans="1:13">
      <c r="A2882" t="s">
        <v>7163</v>
      </c>
      <c r="B2882" t="str">
        <f t="shared" si="88"/>
        <v>min03-P43</v>
      </c>
      <c r="C2882" t="str">
        <f t="shared" si="89"/>
        <v>min03-P43-R6_YUBARTA S.A.S.</v>
      </c>
      <c r="D2882" s="27" t="s">
        <v>3771</v>
      </c>
      <c r="E2882" t="s">
        <v>4162</v>
      </c>
      <c r="F2882" t="s">
        <v>190</v>
      </c>
      <c r="G2882" s="58">
        <v>557595.9</v>
      </c>
      <c r="H2882" s="114">
        <v>1</v>
      </c>
      <c r="I2882">
        <v>10001</v>
      </c>
      <c r="J2882">
        <v>999999</v>
      </c>
      <c r="K2882" t="s">
        <v>3117</v>
      </c>
      <c r="L2882" t="s">
        <v>3111</v>
      </c>
      <c r="M2882" t="s">
        <v>4273</v>
      </c>
    </row>
    <row r="2883" spans="1:13">
      <c r="A2883" t="s">
        <v>7164</v>
      </c>
      <c r="B2883" t="str">
        <f t="shared" ref="B2883:B2946" si="90">+LEFT(D2883,LEN(D2883)-3)</f>
        <v>min03-P43</v>
      </c>
      <c r="C2883" t="str">
        <f t="shared" ref="C2883:C2946" si="91">+D2883&amp;"_"&amp;E2883</f>
        <v>min03-P43-R7_UNION TEMPORAL ACUERDO KB-2024</v>
      </c>
      <c r="D2883" s="27" t="s">
        <v>3772</v>
      </c>
      <c r="E2883" t="s">
        <v>4185</v>
      </c>
      <c r="F2883" t="s">
        <v>190</v>
      </c>
      <c r="G2883" s="58">
        <v>437726.25</v>
      </c>
      <c r="H2883" s="114">
        <v>1</v>
      </c>
      <c r="I2883">
        <v>1</v>
      </c>
      <c r="J2883">
        <v>3000</v>
      </c>
      <c r="K2883" t="s">
        <v>3117</v>
      </c>
      <c r="L2883" t="s">
        <v>3112</v>
      </c>
      <c r="M2883" t="s">
        <v>4273</v>
      </c>
    </row>
    <row r="2884" spans="1:13">
      <c r="A2884" t="s">
        <v>7165</v>
      </c>
      <c r="B2884" t="str">
        <f t="shared" si="90"/>
        <v>min03-P43</v>
      </c>
      <c r="C2884" t="str">
        <f t="shared" si="91"/>
        <v>min03-P43-R7_UNION TEMPORAL ACUERDO KB-2024</v>
      </c>
      <c r="D2884" s="27" t="s">
        <v>3772</v>
      </c>
      <c r="E2884" t="s">
        <v>4185</v>
      </c>
      <c r="F2884" t="s">
        <v>190</v>
      </c>
      <c r="G2884" s="58">
        <v>432338.85</v>
      </c>
      <c r="H2884" s="114">
        <v>1</v>
      </c>
      <c r="I2884">
        <v>3001</v>
      </c>
      <c r="J2884">
        <v>10000</v>
      </c>
      <c r="K2884" t="s">
        <v>3117</v>
      </c>
      <c r="L2884" t="s">
        <v>3112</v>
      </c>
      <c r="M2884" t="s">
        <v>4273</v>
      </c>
    </row>
    <row r="2885" spans="1:13">
      <c r="A2885" t="s">
        <v>7166</v>
      </c>
      <c r="B2885" t="str">
        <f t="shared" si="90"/>
        <v>min03-P43</v>
      </c>
      <c r="C2885" t="str">
        <f t="shared" si="91"/>
        <v>min03-P43-R7_UNION TEMPORAL ACUERDO KB-2024</v>
      </c>
      <c r="D2885" s="27" t="s">
        <v>3772</v>
      </c>
      <c r="E2885" t="s">
        <v>4185</v>
      </c>
      <c r="F2885" t="s">
        <v>190</v>
      </c>
      <c r="G2885" s="58">
        <v>428298.3</v>
      </c>
      <c r="H2885" s="114">
        <v>1</v>
      </c>
      <c r="I2885">
        <v>10001</v>
      </c>
      <c r="J2885">
        <v>999999</v>
      </c>
      <c r="K2885" t="s">
        <v>3117</v>
      </c>
      <c r="L2885" t="s">
        <v>3112</v>
      </c>
      <c r="M2885" t="s">
        <v>4273</v>
      </c>
    </row>
    <row r="2886" spans="1:13">
      <c r="A2886" t="s">
        <v>7167</v>
      </c>
      <c r="B2886" t="str">
        <f t="shared" si="90"/>
        <v>min03-P43</v>
      </c>
      <c r="C2886" t="str">
        <f t="shared" si="91"/>
        <v>min03-P43-R7_DISMOTOS PM EU</v>
      </c>
      <c r="D2886" s="27" t="s">
        <v>3772</v>
      </c>
      <c r="E2886" t="s">
        <v>4175</v>
      </c>
      <c r="F2886" t="s">
        <v>190</v>
      </c>
      <c r="G2886" s="58">
        <v>471397.5</v>
      </c>
      <c r="H2886" s="114">
        <v>1</v>
      </c>
      <c r="I2886">
        <v>1</v>
      </c>
      <c r="J2886">
        <v>3000</v>
      </c>
      <c r="K2886" t="s">
        <v>3117</v>
      </c>
      <c r="L2886" t="s">
        <v>3112</v>
      </c>
      <c r="M2886" t="s">
        <v>4273</v>
      </c>
    </row>
    <row r="2887" spans="1:13">
      <c r="A2887" t="s">
        <v>7168</v>
      </c>
      <c r="B2887" t="str">
        <f t="shared" si="90"/>
        <v>min03-P43</v>
      </c>
      <c r="C2887" t="str">
        <f t="shared" si="91"/>
        <v>min03-P43-R7_DISMOTOS PM EU</v>
      </c>
      <c r="D2887" s="27" t="s">
        <v>3772</v>
      </c>
      <c r="E2887" t="s">
        <v>4175</v>
      </c>
      <c r="F2887" t="s">
        <v>190</v>
      </c>
      <c r="G2887" s="58">
        <v>464663.25</v>
      </c>
      <c r="H2887" s="114">
        <v>1</v>
      </c>
      <c r="I2887">
        <v>3001</v>
      </c>
      <c r="J2887">
        <v>10000</v>
      </c>
      <c r="K2887" t="s">
        <v>3117</v>
      </c>
      <c r="L2887" t="s">
        <v>3112</v>
      </c>
      <c r="M2887" t="s">
        <v>4273</v>
      </c>
    </row>
    <row r="2888" spans="1:13">
      <c r="A2888" t="s">
        <v>7169</v>
      </c>
      <c r="B2888" t="str">
        <f t="shared" si="90"/>
        <v>min03-P43</v>
      </c>
      <c r="C2888" t="str">
        <f t="shared" si="91"/>
        <v>min03-P43-R7_DISMOTOS PM EU</v>
      </c>
      <c r="D2888" s="27" t="s">
        <v>3772</v>
      </c>
      <c r="E2888" t="s">
        <v>4175</v>
      </c>
      <c r="F2888" t="s">
        <v>190</v>
      </c>
      <c r="G2888" s="58">
        <v>457929</v>
      </c>
      <c r="H2888" s="114">
        <v>1</v>
      </c>
      <c r="I2888">
        <v>10001</v>
      </c>
      <c r="J2888">
        <v>999999</v>
      </c>
      <c r="K2888" t="s">
        <v>3117</v>
      </c>
      <c r="L2888" t="s">
        <v>3112</v>
      </c>
      <c r="M2888" t="s">
        <v>4273</v>
      </c>
    </row>
    <row r="2889" spans="1:13">
      <c r="A2889" t="s">
        <v>7170</v>
      </c>
      <c r="B2889" t="str">
        <f t="shared" si="90"/>
        <v>min03-P43</v>
      </c>
      <c r="C2889" t="str">
        <f t="shared" si="91"/>
        <v>min03-P43-R7_DISTRIBUCIÓN Y SERVICIO SAS</v>
      </c>
      <c r="D2889" s="27" t="s">
        <v>3772</v>
      </c>
      <c r="E2889" t="s">
        <v>3089</v>
      </c>
      <c r="F2889" t="s">
        <v>190</v>
      </c>
      <c r="G2889" s="58">
        <v>460622.7</v>
      </c>
      <c r="H2889" s="114">
        <v>1</v>
      </c>
      <c r="I2889">
        <v>1</v>
      </c>
      <c r="J2889">
        <v>3000</v>
      </c>
      <c r="K2889" t="s">
        <v>3117</v>
      </c>
      <c r="L2889" t="s">
        <v>3112</v>
      </c>
      <c r="M2889" t="s">
        <v>4273</v>
      </c>
    </row>
    <row r="2890" spans="1:13">
      <c r="A2890" t="s">
        <v>7171</v>
      </c>
      <c r="B2890" t="str">
        <f t="shared" si="90"/>
        <v>min03-P43</v>
      </c>
      <c r="C2890" t="str">
        <f t="shared" si="91"/>
        <v>min03-P43-R7_DISTRIBUCIÓN Y SERVICIO SAS</v>
      </c>
      <c r="D2890" s="27" t="s">
        <v>3772</v>
      </c>
      <c r="E2890" t="s">
        <v>3089</v>
      </c>
      <c r="F2890" t="s">
        <v>190</v>
      </c>
      <c r="G2890" s="58">
        <v>457929</v>
      </c>
      <c r="H2890" s="114">
        <v>1</v>
      </c>
      <c r="I2890">
        <v>3001</v>
      </c>
      <c r="J2890">
        <v>10000</v>
      </c>
      <c r="K2890" t="s">
        <v>3117</v>
      </c>
      <c r="L2890" t="s">
        <v>3112</v>
      </c>
      <c r="M2890" t="s">
        <v>4273</v>
      </c>
    </row>
    <row r="2891" spans="1:13">
      <c r="A2891" t="s">
        <v>7172</v>
      </c>
      <c r="B2891" t="str">
        <f t="shared" si="90"/>
        <v>min03-P43</v>
      </c>
      <c r="C2891" t="str">
        <f t="shared" si="91"/>
        <v>min03-P43-R7_DISTRIBUCIÓN Y SERVICIO SAS</v>
      </c>
      <c r="D2891" s="27" t="s">
        <v>3772</v>
      </c>
      <c r="E2891" t="s">
        <v>3089</v>
      </c>
      <c r="F2891" t="s">
        <v>190</v>
      </c>
      <c r="G2891" s="58">
        <v>455235.3</v>
      </c>
      <c r="H2891" s="114">
        <v>1</v>
      </c>
      <c r="I2891">
        <v>10001</v>
      </c>
      <c r="J2891">
        <v>999999</v>
      </c>
      <c r="K2891" t="s">
        <v>3117</v>
      </c>
      <c r="L2891" t="s">
        <v>3112</v>
      </c>
      <c r="M2891" t="s">
        <v>4273</v>
      </c>
    </row>
    <row r="2892" spans="1:13">
      <c r="A2892" t="s">
        <v>7173</v>
      </c>
      <c r="B2892" t="str">
        <f t="shared" si="90"/>
        <v>min03-P43</v>
      </c>
      <c r="C2892" t="str">
        <f t="shared" si="91"/>
        <v>min03-P43-R7_IMDICOL SAS</v>
      </c>
      <c r="D2892" s="27" t="s">
        <v>3772</v>
      </c>
      <c r="E2892" t="s">
        <v>4164</v>
      </c>
      <c r="F2892" t="s">
        <v>190</v>
      </c>
      <c r="G2892" s="58">
        <v>509648.04000000004</v>
      </c>
      <c r="H2892" s="114">
        <v>1</v>
      </c>
      <c r="I2892">
        <v>1</v>
      </c>
      <c r="J2892">
        <v>3000</v>
      </c>
      <c r="K2892" t="s">
        <v>3117</v>
      </c>
      <c r="L2892" t="s">
        <v>3112</v>
      </c>
      <c r="M2892" t="s">
        <v>4273</v>
      </c>
    </row>
    <row r="2893" spans="1:13">
      <c r="A2893" t="s">
        <v>7174</v>
      </c>
      <c r="B2893" t="str">
        <f t="shared" si="90"/>
        <v>min03-P43</v>
      </c>
      <c r="C2893" t="str">
        <f t="shared" si="91"/>
        <v>min03-P43-R7_IMDICOL SAS</v>
      </c>
      <c r="D2893" s="27" t="s">
        <v>3772</v>
      </c>
      <c r="E2893" t="s">
        <v>4164</v>
      </c>
      <c r="F2893" t="s">
        <v>190</v>
      </c>
      <c r="G2893" s="58">
        <v>502003.31940000004</v>
      </c>
      <c r="H2893" s="114">
        <v>1</v>
      </c>
      <c r="I2893">
        <v>3001</v>
      </c>
      <c r="J2893">
        <v>10000</v>
      </c>
      <c r="K2893" t="s">
        <v>3117</v>
      </c>
      <c r="L2893" t="s">
        <v>3112</v>
      </c>
      <c r="M2893" t="s">
        <v>4273</v>
      </c>
    </row>
    <row r="2894" spans="1:13">
      <c r="A2894" t="s">
        <v>7175</v>
      </c>
      <c r="B2894" t="str">
        <f t="shared" si="90"/>
        <v>min03-P43</v>
      </c>
      <c r="C2894" t="str">
        <f t="shared" si="91"/>
        <v>min03-P43-R7_IMDICOL SAS</v>
      </c>
      <c r="D2894" s="27" t="s">
        <v>3772</v>
      </c>
      <c r="E2894" t="s">
        <v>4164</v>
      </c>
      <c r="F2894" t="s">
        <v>190</v>
      </c>
      <c r="G2894" s="58">
        <v>494358.59880000004</v>
      </c>
      <c r="H2894" s="114">
        <v>1</v>
      </c>
      <c r="I2894">
        <v>10001</v>
      </c>
      <c r="J2894">
        <v>999999</v>
      </c>
      <c r="K2894" t="s">
        <v>3117</v>
      </c>
      <c r="L2894" t="s">
        <v>3112</v>
      </c>
      <c r="M2894" t="s">
        <v>4273</v>
      </c>
    </row>
    <row r="2895" spans="1:13">
      <c r="A2895" t="s">
        <v>7176</v>
      </c>
      <c r="B2895" t="str">
        <f t="shared" si="90"/>
        <v>min03-P43</v>
      </c>
      <c r="C2895" t="str">
        <f t="shared" si="91"/>
        <v>min03-P43-R7_UNION TEMPORAL COINPA</v>
      </c>
      <c r="D2895" s="27" t="s">
        <v>3772</v>
      </c>
      <c r="E2895" t="s">
        <v>3090</v>
      </c>
      <c r="F2895" t="s">
        <v>190</v>
      </c>
      <c r="G2895" s="58">
        <v>511803</v>
      </c>
      <c r="H2895" s="114">
        <v>1</v>
      </c>
      <c r="I2895">
        <v>1</v>
      </c>
      <c r="J2895">
        <v>3000</v>
      </c>
      <c r="K2895" t="s">
        <v>3117</v>
      </c>
      <c r="L2895" t="s">
        <v>3112</v>
      </c>
      <c r="M2895" t="s">
        <v>4273</v>
      </c>
    </row>
    <row r="2896" spans="1:13">
      <c r="A2896" t="s">
        <v>7177</v>
      </c>
      <c r="B2896" t="str">
        <f t="shared" si="90"/>
        <v>min03-P43</v>
      </c>
      <c r="C2896" t="str">
        <f t="shared" si="91"/>
        <v>min03-P43-R7_UNION TEMPORAL COINPA</v>
      </c>
      <c r="D2896" s="27" t="s">
        <v>3772</v>
      </c>
      <c r="E2896" t="s">
        <v>3090</v>
      </c>
      <c r="F2896" t="s">
        <v>190</v>
      </c>
      <c r="G2896" s="58">
        <v>498334.5</v>
      </c>
      <c r="H2896" s="114">
        <v>1</v>
      </c>
      <c r="I2896">
        <v>3001</v>
      </c>
      <c r="J2896">
        <v>10000</v>
      </c>
      <c r="K2896" t="s">
        <v>3117</v>
      </c>
      <c r="L2896" t="s">
        <v>3112</v>
      </c>
      <c r="M2896" t="s">
        <v>4273</v>
      </c>
    </row>
    <row r="2897" spans="1:13">
      <c r="A2897" t="s">
        <v>7178</v>
      </c>
      <c r="B2897" t="str">
        <f t="shared" si="90"/>
        <v>min03-P43</v>
      </c>
      <c r="C2897" t="str">
        <f t="shared" si="91"/>
        <v>min03-P43-R7_UNION TEMPORAL COINPA</v>
      </c>
      <c r="D2897" s="27" t="s">
        <v>3772</v>
      </c>
      <c r="E2897" t="s">
        <v>3090</v>
      </c>
      <c r="F2897" t="s">
        <v>190</v>
      </c>
      <c r="G2897" s="58">
        <v>484866</v>
      </c>
      <c r="H2897" s="114">
        <v>1</v>
      </c>
      <c r="I2897">
        <v>10001</v>
      </c>
      <c r="J2897">
        <v>999999</v>
      </c>
      <c r="K2897" t="s">
        <v>3117</v>
      </c>
      <c r="L2897" t="s">
        <v>3112</v>
      </c>
      <c r="M2897" t="s">
        <v>4273</v>
      </c>
    </row>
    <row r="2898" spans="1:13">
      <c r="A2898" t="s">
        <v>7179</v>
      </c>
      <c r="B2898" t="str">
        <f t="shared" si="90"/>
        <v>min03-P43</v>
      </c>
      <c r="C2898" t="str">
        <f t="shared" si="91"/>
        <v>min03-P43-R7_INDUCON SAS</v>
      </c>
      <c r="D2898" s="27" t="s">
        <v>3772</v>
      </c>
      <c r="E2898" t="s">
        <v>4188</v>
      </c>
      <c r="F2898" t="s">
        <v>190</v>
      </c>
      <c r="G2898" s="58">
        <v>594106.30980000005</v>
      </c>
      <c r="H2898" s="114">
        <v>1</v>
      </c>
      <c r="I2898">
        <v>1</v>
      </c>
      <c r="J2898">
        <v>3000</v>
      </c>
      <c r="K2898" t="s">
        <v>3117</v>
      </c>
      <c r="L2898" t="s">
        <v>3112</v>
      </c>
      <c r="M2898" t="s">
        <v>4273</v>
      </c>
    </row>
    <row r="2899" spans="1:13">
      <c r="A2899" t="s">
        <v>7180</v>
      </c>
      <c r="B2899" t="str">
        <f t="shared" si="90"/>
        <v>min03-P43</v>
      </c>
      <c r="C2899" t="str">
        <f t="shared" si="91"/>
        <v>min03-P43-R7_INDUCON SAS</v>
      </c>
      <c r="D2899" s="27" t="s">
        <v>3772</v>
      </c>
      <c r="E2899" t="s">
        <v>4188</v>
      </c>
      <c r="F2899" t="s">
        <v>190</v>
      </c>
      <c r="G2899" s="58">
        <v>592614</v>
      </c>
      <c r="H2899" s="114">
        <v>1</v>
      </c>
      <c r="I2899">
        <v>3001</v>
      </c>
      <c r="J2899">
        <v>10000</v>
      </c>
      <c r="K2899" t="s">
        <v>3117</v>
      </c>
      <c r="L2899" t="s">
        <v>3112</v>
      </c>
      <c r="M2899" t="s">
        <v>4273</v>
      </c>
    </row>
    <row r="2900" spans="1:13">
      <c r="A2900" t="s">
        <v>7181</v>
      </c>
      <c r="B2900" t="str">
        <f t="shared" si="90"/>
        <v>min03-P43</v>
      </c>
      <c r="C2900" t="str">
        <f t="shared" si="91"/>
        <v>min03-P43-R7_INDUCON SAS</v>
      </c>
      <c r="D2900" s="27" t="s">
        <v>3772</v>
      </c>
      <c r="E2900" t="s">
        <v>4188</v>
      </c>
      <c r="F2900" t="s">
        <v>190</v>
      </c>
      <c r="G2900" s="58">
        <v>591267.15</v>
      </c>
      <c r="H2900" s="114">
        <v>1</v>
      </c>
      <c r="I2900">
        <v>10001</v>
      </c>
      <c r="J2900">
        <v>999999</v>
      </c>
      <c r="K2900" t="s">
        <v>3117</v>
      </c>
      <c r="L2900" t="s">
        <v>3112</v>
      </c>
      <c r="M2900" t="s">
        <v>4273</v>
      </c>
    </row>
    <row r="2901" spans="1:13">
      <c r="A2901" t="s">
        <v>7182</v>
      </c>
      <c r="B2901" t="str">
        <f t="shared" si="90"/>
        <v>min03-P43</v>
      </c>
      <c r="C2901" t="str">
        <f t="shared" si="91"/>
        <v>min03-P43-R7_UTPRESENTE TEXTIL 2024</v>
      </c>
      <c r="D2901" s="27" t="s">
        <v>3772</v>
      </c>
      <c r="E2901" t="s">
        <v>4193</v>
      </c>
      <c r="F2901" t="s">
        <v>190</v>
      </c>
      <c r="G2901" s="58">
        <v>444460.5</v>
      </c>
      <c r="H2901" s="114">
        <v>1</v>
      </c>
      <c r="I2901">
        <v>1</v>
      </c>
      <c r="J2901">
        <v>3000</v>
      </c>
      <c r="K2901" t="s">
        <v>3117</v>
      </c>
      <c r="L2901" t="s">
        <v>3112</v>
      </c>
      <c r="M2901" t="s">
        <v>4273</v>
      </c>
    </row>
    <row r="2902" spans="1:13">
      <c r="A2902" t="s">
        <v>7183</v>
      </c>
      <c r="B2902" t="str">
        <f t="shared" si="90"/>
        <v>min03-P43</v>
      </c>
      <c r="C2902" t="str">
        <f t="shared" si="91"/>
        <v>min03-P43-R7_UTPRESENTE TEXTIL 2024</v>
      </c>
      <c r="D2902" s="27" t="s">
        <v>3772</v>
      </c>
      <c r="E2902" t="s">
        <v>4193</v>
      </c>
      <c r="F2902" t="s">
        <v>190</v>
      </c>
      <c r="G2902" s="58">
        <v>437726.25</v>
      </c>
      <c r="H2902" s="114">
        <v>1</v>
      </c>
      <c r="I2902">
        <v>3001</v>
      </c>
      <c r="J2902">
        <v>10000</v>
      </c>
      <c r="K2902" t="s">
        <v>3117</v>
      </c>
      <c r="L2902" t="s">
        <v>3112</v>
      </c>
      <c r="M2902" t="s">
        <v>4273</v>
      </c>
    </row>
    <row r="2903" spans="1:13">
      <c r="A2903" t="s">
        <v>7184</v>
      </c>
      <c r="B2903" t="str">
        <f t="shared" si="90"/>
        <v>min03-P43</v>
      </c>
      <c r="C2903" t="str">
        <f t="shared" si="91"/>
        <v>min03-P43-R7_UTPRESENTE TEXTIL 2024</v>
      </c>
      <c r="D2903" s="27" t="s">
        <v>3772</v>
      </c>
      <c r="E2903" t="s">
        <v>4193</v>
      </c>
      <c r="F2903" t="s">
        <v>190</v>
      </c>
      <c r="G2903" s="58">
        <v>430992</v>
      </c>
      <c r="H2903" s="114">
        <v>1</v>
      </c>
      <c r="I2903">
        <v>10001</v>
      </c>
      <c r="J2903">
        <v>999999</v>
      </c>
      <c r="K2903" t="s">
        <v>3117</v>
      </c>
      <c r="L2903" t="s">
        <v>3112</v>
      </c>
      <c r="M2903" t="s">
        <v>4273</v>
      </c>
    </row>
    <row r="2904" spans="1:13">
      <c r="A2904" t="s">
        <v>7185</v>
      </c>
      <c r="B2904" t="str">
        <f t="shared" si="90"/>
        <v>min03-P43</v>
      </c>
      <c r="C2904" t="str">
        <f t="shared" si="91"/>
        <v>min03-P43-R7_BOSTONIA SAS</v>
      </c>
      <c r="D2904" s="27" t="s">
        <v>3772</v>
      </c>
      <c r="E2904" t="s">
        <v>3093</v>
      </c>
      <c r="F2904" t="s">
        <v>190</v>
      </c>
      <c r="G2904" s="58">
        <v>457929</v>
      </c>
      <c r="H2904" s="114">
        <v>1</v>
      </c>
      <c r="I2904">
        <v>1</v>
      </c>
      <c r="J2904">
        <v>3000</v>
      </c>
      <c r="K2904" t="s">
        <v>3117</v>
      </c>
      <c r="L2904" t="s">
        <v>3112</v>
      </c>
      <c r="M2904" t="s">
        <v>4273</v>
      </c>
    </row>
    <row r="2905" spans="1:13">
      <c r="A2905" t="s">
        <v>7186</v>
      </c>
      <c r="B2905" t="str">
        <f t="shared" si="90"/>
        <v>min03-P43</v>
      </c>
      <c r="C2905" t="str">
        <f t="shared" si="91"/>
        <v>min03-P43-R7_BOSTONIA SAS</v>
      </c>
      <c r="D2905" s="27" t="s">
        <v>3772</v>
      </c>
      <c r="E2905" t="s">
        <v>3093</v>
      </c>
      <c r="F2905" t="s">
        <v>190</v>
      </c>
      <c r="G2905" s="58">
        <v>444191.13</v>
      </c>
      <c r="H2905" s="114">
        <v>1</v>
      </c>
      <c r="I2905">
        <v>3001</v>
      </c>
      <c r="J2905">
        <v>10000</v>
      </c>
      <c r="K2905" t="s">
        <v>3117</v>
      </c>
      <c r="L2905" t="s">
        <v>3112</v>
      </c>
      <c r="M2905" t="s">
        <v>4273</v>
      </c>
    </row>
    <row r="2906" spans="1:13">
      <c r="A2906" t="s">
        <v>7187</v>
      </c>
      <c r="B2906" t="str">
        <f t="shared" si="90"/>
        <v>min03-P43</v>
      </c>
      <c r="C2906" t="str">
        <f t="shared" si="91"/>
        <v>min03-P43-R7_BOSTONIA SAS</v>
      </c>
      <c r="D2906" s="27" t="s">
        <v>3772</v>
      </c>
      <c r="E2906" t="s">
        <v>3093</v>
      </c>
      <c r="F2906" t="s">
        <v>190</v>
      </c>
      <c r="G2906" s="58">
        <v>430865.39610000001</v>
      </c>
      <c r="H2906" s="114">
        <v>1</v>
      </c>
      <c r="I2906">
        <v>10001</v>
      </c>
      <c r="J2906">
        <v>999999</v>
      </c>
      <c r="K2906" t="s">
        <v>3117</v>
      </c>
      <c r="L2906" t="s">
        <v>3112</v>
      </c>
      <c r="M2906" t="s">
        <v>4273</v>
      </c>
    </row>
    <row r="2907" spans="1:13">
      <c r="A2907" t="s">
        <v>7188</v>
      </c>
      <c r="B2907" t="str">
        <f t="shared" si="90"/>
        <v>min03-P43</v>
      </c>
      <c r="C2907" t="str">
        <f t="shared" si="91"/>
        <v>min03-P43-R7_UT SOLUCIONES ANC</v>
      </c>
      <c r="D2907" s="27" t="s">
        <v>3772</v>
      </c>
      <c r="E2907" t="s">
        <v>3091</v>
      </c>
      <c r="F2907" t="s">
        <v>190</v>
      </c>
      <c r="G2907" s="58">
        <v>471397.5</v>
      </c>
      <c r="H2907" s="114">
        <v>1</v>
      </c>
      <c r="I2907">
        <v>1</v>
      </c>
      <c r="J2907">
        <v>3000</v>
      </c>
      <c r="K2907" t="s">
        <v>3117</v>
      </c>
      <c r="L2907" t="s">
        <v>3112</v>
      </c>
      <c r="M2907" t="s">
        <v>4273</v>
      </c>
    </row>
    <row r="2908" spans="1:13">
      <c r="A2908" t="s">
        <v>7189</v>
      </c>
      <c r="B2908" t="str">
        <f t="shared" si="90"/>
        <v>min03-P43</v>
      </c>
      <c r="C2908" t="str">
        <f t="shared" si="91"/>
        <v>min03-P43-R7_UT SOLUCIONES ANC</v>
      </c>
      <c r="D2908" s="27" t="s">
        <v>3772</v>
      </c>
      <c r="E2908" t="s">
        <v>3091</v>
      </c>
      <c r="F2908" t="s">
        <v>190</v>
      </c>
      <c r="G2908" s="58">
        <v>470050.65</v>
      </c>
      <c r="H2908" s="114">
        <v>1</v>
      </c>
      <c r="I2908">
        <v>3001</v>
      </c>
      <c r="J2908">
        <v>10000</v>
      </c>
      <c r="K2908" t="s">
        <v>3117</v>
      </c>
      <c r="L2908" t="s">
        <v>3112</v>
      </c>
      <c r="M2908" t="s">
        <v>4273</v>
      </c>
    </row>
    <row r="2909" spans="1:13">
      <c r="A2909" t="s">
        <v>7190</v>
      </c>
      <c r="B2909" t="str">
        <f t="shared" si="90"/>
        <v>min03-P43</v>
      </c>
      <c r="C2909" t="str">
        <f t="shared" si="91"/>
        <v>min03-P43-R7_UT SOLUCIONES ANC</v>
      </c>
      <c r="D2909" s="27" t="s">
        <v>3772</v>
      </c>
      <c r="E2909" t="s">
        <v>3091</v>
      </c>
      <c r="F2909" t="s">
        <v>190</v>
      </c>
      <c r="G2909" s="58">
        <v>468703.8</v>
      </c>
      <c r="H2909" s="114">
        <v>1</v>
      </c>
      <c r="I2909">
        <v>10001</v>
      </c>
      <c r="J2909">
        <v>999999</v>
      </c>
      <c r="K2909" t="s">
        <v>3117</v>
      </c>
      <c r="L2909" t="s">
        <v>3112</v>
      </c>
      <c r="M2909" t="s">
        <v>4273</v>
      </c>
    </row>
    <row r="2910" spans="1:13">
      <c r="A2910" t="s">
        <v>7191</v>
      </c>
      <c r="B2910" t="str">
        <f t="shared" si="90"/>
        <v>min03-P43</v>
      </c>
      <c r="C2910" t="str">
        <f t="shared" si="91"/>
        <v>min03-P43-R7_UT ANFORT 2024</v>
      </c>
      <c r="D2910" s="27" t="s">
        <v>3772</v>
      </c>
      <c r="E2910" t="s">
        <v>3103</v>
      </c>
      <c r="F2910" t="s">
        <v>190</v>
      </c>
      <c r="G2910" s="58">
        <v>349776.94500000001</v>
      </c>
      <c r="H2910" s="114">
        <v>1</v>
      </c>
      <c r="I2910">
        <v>1</v>
      </c>
      <c r="J2910">
        <v>3000</v>
      </c>
      <c r="K2910" t="s">
        <v>3117</v>
      </c>
      <c r="L2910" t="s">
        <v>3112</v>
      </c>
      <c r="M2910" t="s">
        <v>4273</v>
      </c>
    </row>
    <row r="2911" spans="1:13">
      <c r="A2911" t="s">
        <v>7192</v>
      </c>
      <c r="B2911" t="str">
        <f t="shared" si="90"/>
        <v>min03-P43</v>
      </c>
      <c r="C2911" t="str">
        <f t="shared" si="91"/>
        <v>min03-P43-R7_UT ANFORT 2024</v>
      </c>
      <c r="D2911" s="27" t="s">
        <v>3772</v>
      </c>
      <c r="E2911" t="s">
        <v>3103</v>
      </c>
      <c r="F2911" t="s">
        <v>190</v>
      </c>
      <c r="G2911" s="58">
        <v>335500.33500000002</v>
      </c>
      <c r="H2911" s="114">
        <v>1</v>
      </c>
      <c r="I2911">
        <v>3001</v>
      </c>
      <c r="J2911">
        <v>10000</v>
      </c>
      <c r="K2911" t="s">
        <v>3117</v>
      </c>
      <c r="L2911" t="s">
        <v>3112</v>
      </c>
      <c r="M2911" t="s">
        <v>4273</v>
      </c>
    </row>
    <row r="2912" spans="1:13">
      <c r="A2912" t="s">
        <v>7193</v>
      </c>
      <c r="B2912" t="str">
        <f t="shared" si="90"/>
        <v>min03-P43</v>
      </c>
      <c r="C2912" t="str">
        <f t="shared" si="91"/>
        <v>min03-P43-R7_UT ANFORT 2024</v>
      </c>
      <c r="D2912" s="27" t="s">
        <v>3772</v>
      </c>
      <c r="E2912" t="s">
        <v>3103</v>
      </c>
      <c r="F2912" t="s">
        <v>190</v>
      </c>
      <c r="G2912" s="58">
        <v>321223.72499999998</v>
      </c>
      <c r="H2912" s="114">
        <v>1</v>
      </c>
      <c r="I2912">
        <v>10001</v>
      </c>
      <c r="J2912">
        <v>999999</v>
      </c>
      <c r="K2912" t="s">
        <v>3117</v>
      </c>
      <c r="L2912" t="s">
        <v>3112</v>
      </c>
      <c r="M2912" t="s">
        <v>4273</v>
      </c>
    </row>
    <row r="2913" spans="1:13">
      <c r="A2913" t="s">
        <v>7194</v>
      </c>
      <c r="B2913" t="str">
        <f t="shared" si="90"/>
        <v>min03-P43</v>
      </c>
      <c r="C2913" t="str">
        <f t="shared" si="91"/>
        <v>min03-P43-R7_UT ALTEX+</v>
      </c>
      <c r="D2913" s="27" t="s">
        <v>3772</v>
      </c>
      <c r="E2913" t="s">
        <v>3094</v>
      </c>
      <c r="F2913" t="s">
        <v>190</v>
      </c>
      <c r="G2913" s="58">
        <v>471397.5</v>
      </c>
      <c r="H2913" s="114">
        <v>1</v>
      </c>
      <c r="I2913">
        <v>1</v>
      </c>
      <c r="J2913">
        <v>3000</v>
      </c>
      <c r="K2913" t="s">
        <v>3117</v>
      </c>
      <c r="L2913" t="s">
        <v>3112</v>
      </c>
      <c r="M2913" t="s">
        <v>4273</v>
      </c>
    </row>
    <row r="2914" spans="1:13">
      <c r="A2914" t="s">
        <v>7195</v>
      </c>
      <c r="B2914" t="str">
        <f t="shared" si="90"/>
        <v>min03-P43</v>
      </c>
      <c r="C2914" t="str">
        <f t="shared" si="91"/>
        <v>min03-P43-R7_UT ALTEX+</v>
      </c>
      <c r="D2914" s="27" t="s">
        <v>3772</v>
      </c>
      <c r="E2914" t="s">
        <v>3094</v>
      </c>
      <c r="F2914" t="s">
        <v>190</v>
      </c>
      <c r="G2914" s="58">
        <v>464663.25</v>
      </c>
      <c r="H2914" s="114">
        <v>1</v>
      </c>
      <c r="I2914">
        <v>3001</v>
      </c>
      <c r="J2914">
        <v>10000</v>
      </c>
      <c r="K2914" t="s">
        <v>3117</v>
      </c>
      <c r="L2914" t="s">
        <v>3112</v>
      </c>
      <c r="M2914" t="s">
        <v>4273</v>
      </c>
    </row>
    <row r="2915" spans="1:13">
      <c r="A2915" t="s">
        <v>7196</v>
      </c>
      <c r="B2915" t="str">
        <f t="shared" si="90"/>
        <v>min03-P43</v>
      </c>
      <c r="C2915" t="str">
        <f t="shared" si="91"/>
        <v>min03-P43-R7_UT ALTEX+</v>
      </c>
      <c r="D2915" s="27" t="s">
        <v>3772</v>
      </c>
      <c r="E2915" t="s">
        <v>3094</v>
      </c>
      <c r="F2915" t="s">
        <v>190</v>
      </c>
      <c r="G2915" s="58">
        <v>457929</v>
      </c>
      <c r="H2915" s="114">
        <v>1</v>
      </c>
      <c r="I2915">
        <v>10001</v>
      </c>
      <c r="J2915">
        <v>999999</v>
      </c>
      <c r="K2915" t="s">
        <v>3117</v>
      </c>
      <c r="L2915" t="s">
        <v>3112</v>
      </c>
      <c r="M2915" t="s">
        <v>4273</v>
      </c>
    </row>
    <row r="2916" spans="1:13">
      <c r="A2916" t="s">
        <v>7197</v>
      </c>
      <c r="B2916" t="str">
        <f t="shared" si="90"/>
        <v>min03-P43</v>
      </c>
      <c r="C2916" t="str">
        <f t="shared" si="91"/>
        <v>min03-P43-R7_MANUFACTURAS CAPITEX SAS</v>
      </c>
      <c r="D2916" s="27" t="s">
        <v>3772</v>
      </c>
      <c r="E2916" t="s">
        <v>4176</v>
      </c>
      <c r="F2916" t="s">
        <v>190</v>
      </c>
      <c r="G2916" s="58">
        <v>455235.3</v>
      </c>
      <c r="H2916" s="114">
        <v>1</v>
      </c>
      <c r="I2916">
        <v>1</v>
      </c>
      <c r="J2916">
        <v>3000</v>
      </c>
      <c r="K2916" t="s">
        <v>3117</v>
      </c>
      <c r="L2916" t="s">
        <v>3112</v>
      </c>
      <c r="M2916" t="s">
        <v>4273</v>
      </c>
    </row>
    <row r="2917" spans="1:13">
      <c r="A2917" t="s">
        <v>7198</v>
      </c>
      <c r="B2917" t="str">
        <f t="shared" si="90"/>
        <v>min03-P43</v>
      </c>
      <c r="C2917" t="str">
        <f t="shared" si="91"/>
        <v>min03-P43-R7_MANUFACTURAS CAPITEX SAS</v>
      </c>
      <c r="D2917" s="27" t="s">
        <v>3772</v>
      </c>
      <c r="E2917" t="s">
        <v>4176</v>
      </c>
      <c r="F2917" t="s">
        <v>190</v>
      </c>
      <c r="G2917" s="58">
        <v>451194.75</v>
      </c>
      <c r="H2917" s="114">
        <v>1</v>
      </c>
      <c r="I2917">
        <v>3001</v>
      </c>
      <c r="J2917">
        <v>10000</v>
      </c>
      <c r="K2917" t="s">
        <v>3117</v>
      </c>
      <c r="L2917" t="s">
        <v>3112</v>
      </c>
      <c r="M2917" t="s">
        <v>4273</v>
      </c>
    </row>
    <row r="2918" spans="1:13">
      <c r="A2918" t="s">
        <v>7199</v>
      </c>
      <c r="B2918" t="str">
        <f t="shared" si="90"/>
        <v>min03-P43</v>
      </c>
      <c r="C2918" t="str">
        <f t="shared" si="91"/>
        <v>min03-P43-R7_MANUFACTURAS CAPITEX SAS</v>
      </c>
      <c r="D2918" s="27" t="s">
        <v>3772</v>
      </c>
      <c r="E2918" t="s">
        <v>4176</v>
      </c>
      <c r="F2918" t="s">
        <v>190</v>
      </c>
      <c r="G2918" s="58">
        <v>447154.2</v>
      </c>
      <c r="H2918" s="114">
        <v>1</v>
      </c>
      <c r="I2918">
        <v>10001</v>
      </c>
      <c r="J2918">
        <v>999999</v>
      </c>
      <c r="K2918" t="s">
        <v>3117</v>
      </c>
      <c r="L2918" t="s">
        <v>3112</v>
      </c>
      <c r="M2918" t="s">
        <v>4273</v>
      </c>
    </row>
    <row r="2919" spans="1:13">
      <c r="A2919" t="s">
        <v>7200</v>
      </c>
      <c r="B2919" t="str">
        <f t="shared" si="90"/>
        <v>min03-P43</v>
      </c>
      <c r="C2919" t="str">
        <f t="shared" si="91"/>
        <v>min03-P43-R7_INVERSIONES SARHEM DE COLOMBIA S.A.S.</v>
      </c>
      <c r="D2919" s="27" t="s">
        <v>3772</v>
      </c>
      <c r="E2919" t="s">
        <v>4168</v>
      </c>
      <c r="F2919" t="s">
        <v>190</v>
      </c>
      <c r="G2919" s="58">
        <v>630325.80000000005</v>
      </c>
      <c r="H2919" s="114">
        <v>1</v>
      </c>
      <c r="I2919">
        <v>1</v>
      </c>
      <c r="J2919">
        <v>3000</v>
      </c>
      <c r="K2919" t="s">
        <v>3117</v>
      </c>
      <c r="L2919" t="s">
        <v>3112</v>
      </c>
      <c r="M2919" t="s">
        <v>4273</v>
      </c>
    </row>
    <row r="2920" spans="1:13">
      <c r="A2920" t="s">
        <v>7201</v>
      </c>
      <c r="B2920" t="str">
        <f t="shared" si="90"/>
        <v>min03-P43</v>
      </c>
      <c r="C2920" t="str">
        <f t="shared" si="91"/>
        <v>min03-P43-R7_INVERSIONES SARHEM DE COLOMBIA S.A.S.</v>
      </c>
      <c r="D2920" s="27" t="s">
        <v>3772</v>
      </c>
      <c r="E2920" t="s">
        <v>4168</v>
      </c>
      <c r="F2920" t="s">
        <v>190</v>
      </c>
      <c r="G2920" s="58">
        <v>622244.69999999995</v>
      </c>
      <c r="H2920" s="114">
        <v>1</v>
      </c>
      <c r="I2920">
        <v>3001</v>
      </c>
      <c r="J2920">
        <v>10000</v>
      </c>
      <c r="K2920" t="s">
        <v>3117</v>
      </c>
      <c r="L2920" t="s">
        <v>3112</v>
      </c>
      <c r="M2920" t="s">
        <v>4273</v>
      </c>
    </row>
    <row r="2921" spans="1:13">
      <c r="A2921" t="s">
        <v>7202</v>
      </c>
      <c r="B2921" t="str">
        <f t="shared" si="90"/>
        <v>min03-P43</v>
      </c>
      <c r="C2921" t="str">
        <f t="shared" si="91"/>
        <v>min03-P43-R7_INVERSIONES SARHEM DE COLOMBIA S.A.S.</v>
      </c>
      <c r="D2921" s="27" t="s">
        <v>3772</v>
      </c>
      <c r="E2921" t="s">
        <v>4168</v>
      </c>
      <c r="F2921" t="s">
        <v>190</v>
      </c>
      <c r="G2921" s="58">
        <v>619551</v>
      </c>
      <c r="H2921" s="114">
        <v>1</v>
      </c>
      <c r="I2921">
        <v>10001</v>
      </c>
      <c r="J2921">
        <v>999999</v>
      </c>
      <c r="K2921" t="s">
        <v>3117</v>
      </c>
      <c r="L2921" t="s">
        <v>3112</v>
      </c>
      <c r="M2921" t="s">
        <v>4273</v>
      </c>
    </row>
    <row r="2922" spans="1:13">
      <c r="A2922" t="s">
        <v>7203</v>
      </c>
      <c r="B2922" t="str">
        <f t="shared" si="90"/>
        <v>min03-P43</v>
      </c>
      <c r="C2922" t="str">
        <f t="shared" si="91"/>
        <v>min03-P43-R7_CONSORCIO ACUERDO MARCO MTH – II</v>
      </c>
      <c r="D2922" s="27" t="s">
        <v>3772</v>
      </c>
      <c r="E2922" t="s">
        <v>4197</v>
      </c>
      <c r="F2922" t="s">
        <v>190</v>
      </c>
      <c r="G2922" s="58">
        <v>451194.75</v>
      </c>
      <c r="H2922" s="114">
        <v>1</v>
      </c>
      <c r="I2922">
        <v>1</v>
      </c>
      <c r="J2922">
        <v>3000</v>
      </c>
      <c r="K2922" t="s">
        <v>3117</v>
      </c>
      <c r="L2922" t="s">
        <v>3112</v>
      </c>
      <c r="M2922" t="s">
        <v>4273</v>
      </c>
    </row>
    <row r="2923" spans="1:13">
      <c r="A2923" t="s">
        <v>7204</v>
      </c>
      <c r="B2923" t="str">
        <f t="shared" si="90"/>
        <v>min03-P43</v>
      </c>
      <c r="C2923" t="str">
        <f t="shared" si="91"/>
        <v>min03-P43-R7_CONSORCIO ACUERDO MARCO MTH – II</v>
      </c>
      <c r="D2923" s="27" t="s">
        <v>3772</v>
      </c>
      <c r="E2923" t="s">
        <v>4197</v>
      </c>
      <c r="F2923" t="s">
        <v>190</v>
      </c>
      <c r="G2923" s="58">
        <v>448501.05</v>
      </c>
      <c r="H2923" s="114">
        <v>1</v>
      </c>
      <c r="I2923">
        <v>3001</v>
      </c>
      <c r="J2923">
        <v>10000</v>
      </c>
      <c r="K2923" t="s">
        <v>3117</v>
      </c>
      <c r="L2923" t="s">
        <v>3112</v>
      </c>
      <c r="M2923" t="s">
        <v>4273</v>
      </c>
    </row>
    <row r="2924" spans="1:13">
      <c r="A2924" t="s">
        <v>7205</v>
      </c>
      <c r="B2924" t="str">
        <f t="shared" si="90"/>
        <v>min03-P43</v>
      </c>
      <c r="C2924" t="str">
        <f t="shared" si="91"/>
        <v>min03-P43-R7_CONSORCIO ACUERDO MARCO MTH – II</v>
      </c>
      <c r="D2924" s="27" t="s">
        <v>3772</v>
      </c>
      <c r="E2924" t="s">
        <v>4197</v>
      </c>
      <c r="F2924" t="s">
        <v>190</v>
      </c>
      <c r="G2924" s="58">
        <v>444460.5</v>
      </c>
      <c r="H2924" s="114">
        <v>1</v>
      </c>
      <c r="I2924">
        <v>10001</v>
      </c>
      <c r="J2924">
        <v>999999</v>
      </c>
      <c r="K2924" t="s">
        <v>3117</v>
      </c>
      <c r="L2924" t="s">
        <v>3112</v>
      </c>
      <c r="M2924" t="s">
        <v>4273</v>
      </c>
    </row>
    <row r="2925" spans="1:13">
      <c r="A2925" t="s">
        <v>7206</v>
      </c>
      <c r="B2925" t="str">
        <f t="shared" si="90"/>
        <v>min03-P44</v>
      </c>
      <c r="C2925" t="str">
        <f t="shared" si="91"/>
        <v>min03-P44-R1_INVERSIONES E IMPORTACIONES SDER AP SAS</v>
      </c>
      <c r="D2925" s="27" t="s">
        <v>3773</v>
      </c>
      <c r="E2925" t="s">
        <v>4177</v>
      </c>
      <c r="F2925" t="s">
        <v>190</v>
      </c>
      <c r="G2925" s="58">
        <v>52527.15</v>
      </c>
      <c r="H2925" s="114">
        <v>1</v>
      </c>
      <c r="I2925">
        <v>1</v>
      </c>
      <c r="J2925">
        <v>3000</v>
      </c>
      <c r="K2925" t="s">
        <v>3117</v>
      </c>
      <c r="L2925" t="s">
        <v>3108</v>
      </c>
      <c r="M2925" t="s">
        <v>4274</v>
      </c>
    </row>
    <row r="2926" spans="1:13">
      <c r="A2926" t="s">
        <v>7207</v>
      </c>
      <c r="B2926" t="str">
        <f t="shared" si="90"/>
        <v>min03-P44</v>
      </c>
      <c r="C2926" t="str">
        <f t="shared" si="91"/>
        <v>min03-P44-R1_INVERSIONES E IMPORTACIONES SDER AP SAS</v>
      </c>
      <c r="D2926" s="27" t="s">
        <v>3773</v>
      </c>
      <c r="E2926" t="s">
        <v>4177</v>
      </c>
      <c r="F2926" t="s">
        <v>190</v>
      </c>
      <c r="G2926" s="58">
        <v>51180.3</v>
      </c>
      <c r="H2926" s="114">
        <v>1</v>
      </c>
      <c r="I2926">
        <v>3001</v>
      </c>
      <c r="J2926">
        <v>10000</v>
      </c>
      <c r="K2926" t="s">
        <v>3117</v>
      </c>
      <c r="L2926" t="s">
        <v>3108</v>
      </c>
      <c r="M2926" t="s">
        <v>4274</v>
      </c>
    </row>
    <row r="2927" spans="1:13">
      <c r="A2927" t="s">
        <v>7208</v>
      </c>
      <c r="B2927" t="str">
        <f t="shared" si="90"/>
        <v>min03-P44</v>
      </c>
      <c r="C2927" t="str">
        <f t="shared" si="91"/>
        <v>min03-P44-R1_INVERSIONES E IMPORTACIONES SDER AP SAS</v>
      </c>
      <c r="D2927" s="27" t="s">
        <v>3773</v>
      </c>
      <c r="E2927" t="s">
        <v>4177</v>
      </c>
      <c r="F2927" t="s">
        <v>190</v>
      </c>
      <c r="G2927" s="58">
        <v>49833.45</v>
      </c>
      <c r="H2927" s="114">
        <v>1</v>
      </c>
      <c r="I2927">
        <v>10001</v>
      </c>
      <c r="J2927">
        <v>999999</v>
      </c>
      <c r="K2927" t="s">
        <v>3117</v>
      </c>
      <c r="L2927" t="s">
        <v>3108</v>
      </c>
      <c r="M2927" t="s">
        <v>4274</v>
      </c>
    </row>
    <row r="2928" spans="1:13">
      <c r="A2928" t="s">
        <v>7209</v>
      </c>
      <c r="B2928" t="str">
        <f t="shared" si="90"/>
        <v>min03-P44</v>
      </c>
      <c r="C2928" t="str">
        <f t="shared" si="91"/>
        <v>min03-P44-R1_YUBARTA S.A.S.</v>
      </c>
      <c r="D2928" s="27" t="s">
        <v>3773</v>
      </c>
      <c r="E2928" t="s">
        <v>4162</v>
      </c>
      <c r="F2928" t="s">
        <v>190</v>
      </c>
      <c r="G2928" s="58">
        <v>107748</v>
      </c>
      <c r="H2928" s="114">
        <v>1</v>
      </c>
      <c r="I2928">
        <v>1</v>
      </c>
      <c r="J2928">
        <v>3000</v>
      </c>
      <c r="K2928" t="s">
        <v>3117</v>
      </c>
      <c r="L2928" t="s">
        <v>3108</v>
      </c>
      <c r="M2928" t="s">
        <v>4274</v>
      </c>
    </row>
    <row r="2929" spans="1:13">
      <c r="A2929" t="s">
        <v>7210</v>
      </c>
      <c r="B2929" t="str">
        <f t="shared" si="90"/>
        <v>min03-P44</v>
      </c>
      <c r="C2929" t="str">
        <f t="shared" si="91"/>
        <v>min03-P44-R1_YUBARTA S.A.S.</v>
      </c>
      <c r="D2929" s="27" t="s">
        <v>3773</v>
      </c>
      <c r="E2929" t="s">
        <v>4162</v>
      </c>
      <c r="F2929" t="s">
        <v>190</v>
      </c>
      <c r="G2929" s="58">
        <v>106401.15</v>
      </c>
      <c r="H2929" s="114">
        <v>1</v>
      </c>
      <c r="I2929">
        <v>3001</v>
      </c>
      <c r="J2929">
        <v>10000</v>
      </c>
      <c r="K2929" t="s">
        <v>3117</v>
      </c>
      <c r="L2929" t="s">
        <v>3108</v>
      </c>
      <c r="M2929" t="s">
        <v>4274</v>
      </c>
    </row>
    <row r="2930" spans="1:13">
      <c r="A2930" t="s">
        <v>7211</v>
      </c>
      <c r="B2930" t="str">
        <f t="shared" si="90"/>
        <v>min03-P44</v>
      </c>
      <c r="C2930" t="str">
        <f t="shared" si="91"/>
        <v>min03-P44-R1_YUBARTA S.A.S.</v>
      </c>
      <c r="D2930" s="27" t="s">
        <v>3773</v>
      </c>
      <c r="E2930" t="s">
        <v>4162</v>
      </c>
      <c r="F2930" t="s">
        <v>190</v>
      </c>
      <c r="G2930" s="58">
        <v>105054.3</v>
      </c>
      <c r="H2930" s="114">
        <v>1</v>
      </c>
      <c r="I2930">
        <v>10001</v>
      </c>
      <c r="J2930">
        <v>999999</v>
      </c>
      <c r="K2930" t="s">
        <v>3117</v>
      </c>
      <c r="L2930" t="s">
        <v>3108</v>
      </c>
      <c r="M2930" t="s">
        <v>4274</v>
      </c>
    </row>
    <row r="2931" spans="1:13">
      <c r="A2931" t="s">
        <v>7212</v>
      </c>
      <c r="B2931" t="str">
        <f t="shared" si="90"/>
        <v>min03-P44</v>
      </c>
      <c r="C2931" t="str">
        <f t="shared" si="91"/>
        <v>min03-P44-R3_YUBARTA S.A.S.</v>
      </c>
      <c r="D2931" s="27" t="s">
        <v>3774</v>
      </c>
      <c r="E2931" t="s">
        <v>4162</v>
      </c>
      <c r="F2931" t="s">
        <v>190</v>
      </c>
      <c r="G2931" s="58">
        <v>107748</v>
      </c>
      <c r="H2931" s="114">
        <v>1</v>
      </c>
      <c r="I2931">
        <v>1</v>
      </c>
      <c r="J2931">
        <v>3000</v>
      </c>
      <c r="K2931" t="s">
        <v>3117</v>
      </c>
      <c r="L2931" t="s">
        <v>3109</v>
      </c>
      <c r="M2931" t="s">
        <v>4274</v>
      </c>
    </row>
    <row r="2932" spans="1:13">
      <c r="A2932" t="s">
        <v>7213</v>
      </c>
      <c r="B2932" t="str">
        <f t="shared" si="90"/>
        <v>min03-P44</v>
      </c>
      <c r="C2932" t="str">
        <f t="shared" si="91"/>
        <v>min03-P44-R3_YUBARTA S.A.S.</v>
      </c>
      <c r="D2932" s="27" t="s">
        <v>3774</v>
      </c>
      <c r="E2932" t="s">
        <v>4162</v>
      </c>
      <c r="F2932" t="s">
        <v>190</v>
      </c>
      <c r="G2932" s="58">
        <v>106401.15</v>
      </c>
      <c r="H2932" s="114">
        <v>1</v>
      </c>
      <c r="I2932">
        <v>3001</v>
      </c>
      <c r="J2932">
        <v>10000</v>
      </c>
      <c r="K2932" t="s">
        <v>3117</v>
      </c>
      <c r="L2932" t="s">
        <v>3109</v>
      </c>
      <c r="M2932" t="s">
        <v>4274</v>
      </c>
    </row>
    <row r="2933" spans="1:13">
      <c r="A2933" t="s">
        <v>7214</v>
      </c>
      <c r="B2933" t="str">
        <f t="shared" si="90"/>
        <v>min03-P44</v>
      </c>
      <c r="C2933" t="str">
        <f t="shared" si="91"/>
        <v>min03-P44-R3_YUBARTA S.A.S.</v>
      </c>
      <c r="D2933" s="27" t="s">
        <v>3774</v>
      </c>
      <c r="E2933" t="s">
        <v>4162</v>
      </c>
      <c r="F2933" t="s">
        <v>190</v>
      </c>
      <c r="G2933" s="58">
        <v>105054.3</v>
      </c>
      <c r="H2933" s="114">
        <v>1</v>
      </c>
      <c r="I2933">
        <v>10001</v>
      </c>
      <c r="J2933">
        <v>999999</v>
      </c>
      <c r="K2933" t="s">
        <v>3117</v>
      </c>
      <c r="L2933" t="s">
        <v>3109</v>
      </c>
      <c r="M2933" t="s">
        <v>4274</v>
      </c>
    </row>
    <row r="2934" spans="1:13">
      <c r="A2934" t="s">
        <v>7215</v>
      </c>
      <c r="B2934" t="str">
        <f t="shared" si="90"/>
        <v>min03-P44</v>
      </c>
      <c r="C2934" t="str">
        <f t="shared" si="91"/>
        <v>min03-P44-R5_YUBARTA S.A.S.</v>
      </c>
      <c r="D2934" s="27" t="s">
        <v>3775</v>
      </c>
      <c r="E2934" t="s">
        <v>4162</v>
      </c>
      <c r="F2934" t="s">
        <v>190</v>
      </c>
      <c r="G2934" s="58">
        <v>107748</v>
      </c>
      <c r="H2934" s="114">
        <v>1</v>
      </c>
      <c r="I2934">
        <v>1</v>
      </c>
      <c r="J2934">
        <v>3000</v>
      </c>
      <c r="K2934" t="s">
        <v>3117</v>
      </c>
      <c r="L2934" t="s">
        <v>3110</v>
      </c>
      <c r="M2934" t="s">
        <v>4274</v>
      </c>
    </row>
    <row r="2935" spans="1:13">
      <c r="A2935" t="s">
        <v>7216</v>
      </c>
      <c r="B2935" t="str">
        <f t="shared" si="90"/>
        <v>min03-P44</v>
      </c>
      <c r="C2935" t="str">
        <f t="shared" si="91"/>
        <v>min03-P44-R5_YUBARTA S.A.S.</v>
      </c>
      <c r="D2935" s="27" t="s">
        <v>3775</v>
      </c>
      <c r="E2935" t="s">
        <v>4162</v>
      </c>
      <c r="F2935" t="s">
        <v>190</v>
      </c>
      <c r="G2935" s="58">
        <v>106401.15</v>
      </c>
      <c r="H2935" s="114">
        <v>1</v>
      </c>
      <c r="I2935">
        <v>3001</v>
      </c>
      <c r="J2935">
        <v>10000</v>
      </c>
      <c r="K2935" t="s">
        <v>3117</v>
      </c>
      <c r="L2935" t="s">
        <v>3110</v>
      </c>
      <c r="M2935" t="s">
        <v>4274</v>
      </c>
    </row>
    <row r="2936" spans="1:13">
      <c r="A2936" t="s">
        <v>7217</v>
      </c>
      <c r="B2936" t="str">
        <f t="shared" si="90"/>
        <v>min03-P44</v>
      </c>
      <c r="C2936" t="str">
        <f t="shared" si="91"/>
        <v>min03-P44-R5_YUBARTA S.A.S.</v>
      </c>
      <c r="D2936" s="27" t="s">
        <v>3775</v>
      </c>
      <c r="E2936" t="s">
        <v>4162</v>
      </c>
      <c r="F2936" t="s">
        <v>190</v>
      </c>
      <c r="G2936" s="58">
        <v>105054.3</v>
      </c>
      <c r="H2936" s="114">
        <v>1</v>
      </c>
      <c r="I2936">
        <v>10001</v>
      </c>
      <c r="J2936">
        <v>999999</v>
      </c>
      <c r="K2936" t="s">
        <v>3117</v>
      </c>
      <c r="L2936" t="s">
        <v>3110</v>
      </c>
      <c r="M2936" t="s">
        <v>4274</v>
      </c>
    </row>
    <row r="2937" spans="1:13">
      <c r="A2937" t="s">
        <v>7218</v>
      </c>
      <c r="B2937" t="str">
        <f t="shared" si="90"/>
        <v>min03-P44</v>
      </c>
      <c r="C2937" t="str">
        <f t="shared" si="91"/>
        <v>min03-P44-R6_YUBARTA S.A.S.</v>
      </c>
      <c r="D2937" s="27" t="s">
        <v>3776</v>
      </c>
      <c r="E2937" t="s">
        <v>4162</v>
      </c>
      <c r="F2937" t="s">
        <v>190</v>
      </c>
      <c r="G2937" s="58">
        <v>107748</v>
      </c>
      <c r="H2937" s="114">
        <v>1</v>
      </c>
      <c r="I2937">
        <v>1</v>
      </c>
      <c r="J2937">
        <v>3000</v>
      </c>
      <c r="K2937" t="s">
        <v>3117</v>
      </c>
      <c r="L2937" t="s">
        <v>3111</v>
      </c>
      <c r="M2937" t="s">
        <v>4274</v>
      </c>
    </row>
    <row r="2938" spans="1:13">
      <c r="A2938" t="s">
        <v>7219</v>
      </c>
      <c r="B2938" t="str">
        <f t="shared" si="90"/>
        <v>min03-P44</v>
      </c>
      <c r="C2938" t="str">
        <f t="shared" si="91"/>
        <v>min03-P44-R6_YUBARTA S.A.S.</v>
      </c>
      <c r="D2938" s="27" t="s">
        <v>3776</v>
      </c>
      <c r="E2938" t="s">
        <v>4162</v>
      </c>
      <c r="F2938" t="s">
        <v>190</v>
      </c>
      <c r="G2938" s="58">
        <v>106401.15</v>
      </c>
      <c r="H2938" s="114">
        <v>1</v>
      </c>
      <c r="I2938">
        <v>3001</v>
      </c>
      <c r="J2938">
        <v>10000</v>
      </c>
      <c r="K2938" t="s">
        <v>3117</v>
      </c>
      <c r="L2938" t="s">
        <v>3111</v>
      </c>
      <c r="M2938" t="s">
        <v>4274</v>
      </c>
    </row>
    <row r="2939" spans="1:13">
      <c r="A2939" t="s">
        <v>7220</v>
      </c>
      <c r="B2939" t="str">
        <f t="shared" si="90"/>
        <v>min03-P44</v>
      </c>
      <c r="C2939" t="str">
        <f t="shared" si="91"/>
        <v>min03-P44-R6_YUBARTA S.A.S.</v>
      </c>
      <c r="D2939" s="27" t="s">
        <v>3776</v>
      </c>
      <c r="E2939" t="s">
        <v>4162</v>
      </c>
      <c r="F2939" t="s">
        <v>190</v>
      </c>
      <c r="G2939" s="58">
        <v>105054.3</v>
      </c>
      <c r="H2939" s="114">
        <v>1</v>
      </c>
      <c r="I2939">
        <v>10001</v>
      </c>
      <c r="J2939">
        <v>999999</v>
      </c>
      <c r="K2939" t="s">
        <v>3117</v>
      </c>
      <c r="L2939" t="s">
        <v>3111</v>
      </c>
      <c r="M2939" t="s">
        <v>4274</v>
      </c>
    </row>
    <row r="2940" spans="1:13">
      <c r="A2940" t="s">
        <v>7221</v>
      </c>
      <c r="B2940" t="str">
        <f t="shared" si="90"/>
        <v>min03-P44</v>
      </c>
      <c r="C2940" t="str">
        <f t="shared" si="91"/>
        <v>min03-P44-R7_UNIÓN TEMPORAL MQCOL2024</v>
      </c>
      <c r="D2940" s="27" t="s">
        <v>3777</v>
      </c>
      <c r="E2940" t="s">
        <v>4195</v>
      </c>
      <c r="F2940" t="s">
        <v>190</v>
      </c>
      <c r="G2940" s="58">
        <v>62224.47</v>
      </c>
      <c r="H2940" s="114">
        <v>1</v>
      </c>
      <c r="I2940">
        <v>1</v>
      </c>
      <c r="J2940">
        <v>3000</v>
      </c>
      <c r="K2940" t="s">
        <v>3117</v>
      </c>
      <c r="L2940" t="s">
        <v>3112</v>
      </c>
      <c r="M2940" t="s">
        <v>4274</v>
      </c>
    </row>
    <row r="2941" spans="1:13">
      <c r="A2941" t="s">
        <v>7222</v>
      </c>
      <c r="B2941" t="str">
        <f t="shared" si="90"/>
        <v>min03-P44</v>
      </c>
      <c r="C2941" t="str">
        <f t="shared" si="91"/>
        <v>min03-P44-R7_UNIÓN TEMPORAL MQCOL2024</v>
      </c>
      <c r="D2941" s="27" t="s">
        <v>3777</v>
      </c>
      <c r="E2941" t="s">
        <v>4195</v>
      </c>
      <c r="F2941" t="s">
        <v>190</v>
      </c>
      <c r="G2941" s="58">
        <v>61291.10295</v>
      </c>
      <c r="H2941" s="114">
        <v>1</v>
      </c>
      <c r="I2941">
        <v>3001</v>
      </c>
      <c r="J2941">
        <v>10000</v>
      </c>
      <c r="K2941" t="s">
        <v>3117</v>
      </c>
      <c r="L2941" t="s">
        <v>3112</v>
      </c>
      <c r="M2941" t="s">
        <v>4274</v>
      </c>
    </row>
    <row r="2942" spans="1:13">
      <c r="A2942" t="s">
        <v>7223</v>
      </c>
      <c r="B2942" t="str">
        <f t="shared" si="90"/>
        <v>min03-P44</v>
      </c>
      <c r="C2942" t="str">
        <f t="shared" si="91"/>
        <v>min03-P44-R7_UNIÓN TEMPORAL MQCOL2024</v>
      </c>
      <c r="D2942" s="27" t="s">
        <v>3777</v>
      </c>
      <c r="E2942" t="s">
        <v>4195</v>
      </c>
      <c r="F2942" t="s">
        <v>190</v>
      </c>
      <c r="G2942" s="58">
        <v>60357.7359</v>
      </c>
      <c r="H2942" s="114">
        <v>1</v>
      </c>
      <c r="I2942">
        <v>10001</v>
      </c>
      <c r="J2942">
        <v>999999</v>
      </c>
      <c r="K2942" t="s">
        <v>3117</v>
      </c>
      <c r="L2942" t="s">
        <v>3112</v>
      </c>
      <c r="M2942" t="s">
        <v>4274</v>
      </c>
    </row>
    <row r="2943" spans="1:13">
      <c r="A2943" t="s">
        <v>7224</v>
      </c>
      <c r="B2943" t="str">
        <f t="shared" si="90"/>
        <v>min03-P44</v>
      </c>
      <c r="C2943" t="str">
        <f t="shared" si="91"/>
        <v>min03-P44-R7_BOSTONIA SAS</v>
      </c>
      <c r="D2943" s="27" t="s">
        <v>3777</v>
      </c>
      <c r="E2943" t="s">
        <v>3093</v>
      </c>
      <c r="F2943" t="s">
        <v>190</v>
      </c>
      <c r="G2943" s="58">
        <v>87545.25</v>
      </c>
      <c r="H2943" s="114">
        <v>1</v>
      </c>
      <c r="I2943">
        <v>1</v>
      </c>
      <c r="J2943">
        <v>3000</v>
      </c>
      <c r="K2943" t="s">
        <v>3117</v>
      </c>
      <c r="L2943" t="s">
        <v>3112</v>
      </c>
      <c r="M2943" t="s">
        <v>4274</v>
      </c>
    </row>
    <row r="2944" spans="1:13">
      <c r="A2944" t="s">
        <v>7225</v>
      </c>
      <c r="B2944" t="str">
        <f t="shared" si="90"/>
        <v>min03-P44</v>
      </c>
      <c r="C2944" t="str">
        <f t="shared" si="91"/>
        <v>min03-P44-R7_BOSTONIA SAS</v>
      </c>
      <c r="D2944" s="27" t="s">
        <v>3777</v>
      </c>
      <c r="E2944" t="s">
        <v>3093</v>
      </c>
      <c r="F2944" t="s">
        <v>190</v>
      </c>
      <c r="G2944" s="58">
        <v>84918.892500000002</v>
      </c>
      <c r="H2944" s="114">
        <v>1</v>
      </c>
      <c r="I2944">
        <v>3001</v>
      </c>
      <c r="J2944">
        <v>10000</v>
      </c>
      <c r="K2944" t="s">
        <v>3117</v>
      </c>
      <c r="L2944" t="s">
        <v>3112</v>
      </c>
      <c r="M2944" t="s">
        <v>4274</v>
      </c>
    </row>
    <row r="2945" spans="1:13">
      <c r="A2945" t="s">
        <v>7226</v>
      </c>
      <c r="B2945" t="str">
        <f t="shared" si="90"/>
        <v>min03-P44</v>
      </c>
      <c r="C2945" t="str">
        <f t="shared" si="91"/>
        <v>min03-P44-R7_BOSTONIA SAS</v>
      </c>
      <c r="D2945" s="27" t="s">
        <v>3777</v>
      </c>
      <c r="E2945" t="s">
        <v>3093</v>
      </c>
      <c r="F2945" t="s">
        <v>190</v>
      </c>
      <c r="G2945" s="58">
        <v>82427.22</v>
      </c>
      <c r="H2945" s="114">
        <v>1</v>
      </c>
      <c r="I2945">
        <v>10001</v>
      </c>
      <c r="J2945">
        <v>999999</v>
      </c>
      <c r="K2945" t="s">
        <v>3117</v>
      </c>
      <c r="L2945" t="s">
        <v>3112</v>
      </c>
      <c r="M2945" t="s">
        <v>4274</v>
      </c>
    </row>
    <row r="2946" spans="1:13">
      <c r="A2946" t="s">
        <v>7227</v>
      </c>
      <c r="B2946" t="str">
        <f t="shared" si="90"/>
        <v>min03-P44</v>
      </c>
      <c r="C2946" t="str">
        <f t="shared" si="91"/>
        <v>min03-P44-R7_UT SOLUCIONES ANC</v>
      </c>
      <c r="D2946" s="27" t="s">
        <v>3777</v>
      </c>
      <c r="E2946" t="s">
        <v>3091</v>
      </c>
      <c r="F2946" t="s">
        <v>190</v>
      </c>
      <c r="G2946" s="58">
        <v>94279.5</v>
      </c>
      <c r="H2946" s="114">
        <v>1</v>
      </c>
      <c r="I2946">
        <v>1</v>
      </c>
      <c r="J2946">
        <v>3000</v>
      </c>
      <c r="K2946" t="s">
        <v>3117</v>
      </c>
      <c r="L2946" t="s">
        <v>3112</v>
      </c>
      <c r="M2946" t="s">
        <v>4274</v>
      </c>
    </row>
    <row r="2947" spans="1:13">
      <c r="A2947" t="s">
        <v>7228</v>
      </c>
      <c r="B2947" t="str">
        <f t="shared" ref="B2947:B3010" si="92">+LEFT(D2947,LEN(D2947)-3)</f>
        <v>min03-P44</v>
      </c>
      <c r="C2947" t="str">
        <f t="shared" ref="C2947:C3010" si="93">+D2947&amp;"_"&amp;E2947</f>
        <v>min03-P44-R7_UT SOLUCIONES ANC</v>
      </c>
      <c r="D2947" s="27" t="s">
        <v>3777</v>
      </c>
      <c r="E2947" t="s">
        <v>3091</v>
      </c>
      <c r="F2947" t="s">
        <v>190</v>
      </c>
      <c r="G2947" s="58">
        <v>92932.65</v>
      </c>
      <c r="H2947" s="114">
        <v>1</v>
      </c>
      <c r="I2947">
        <v>3001</v>
      </c>
      <c r="J2947">
        <v>10000</v>
      </c>
      <c r="K2947" t="s">
        <v>3117</v>
      </c>
      <c r="L2947" t="s">
        <v>3112</v>
      </c>
      <c r="M2947" t="s">
        <v>4274</v>
      </c>
    </row>
    <row r="2948" spans="1:13">
      <c r="A2948" t="s">
        <v>7229</v>
      </c>
      <c r="B2948" t="str">
        <f t="shared" si="92"/>
        <v>min03-P44</v>
      </c>
      <c r="C2948" t="str">
        <f t="shared" si="93"/>
        <v>min03-P44-R7_UT SOLUCIONES ANC</v>
      </c>
      <c r="D2948" s="27" t="s">
        <v>3777</v>
      </c>
      <c r="E2948" t="s">
        <v>3091</v>
      </c>
      <c r="F2948" t="s">
        <v>190</v>
      </c>
      <c r="G2948" s="58">
        <v>91585.8</v>
      </c>
      <c r="H2948" s="114">
        <v>1</v>
      </c>
      <c r="I2948">
        <v>10001</v>
      </c>
      <c r="J2948">
        <v>999999</v>
      </c>
      <c r="K2948" t="s">
        <v>3117</v>
      </c>
      <c r="L2948" t="s">
        <v>3112</v>
      </c>
      <c r="M2948" t="s">
        <v>4274</v>
      </c>
    </row>
    <row r="2949" spans="1:13">
      <c r="A2949" t="s">
        <v>7230</v>
      </c>
      <c r="B2949" t="str">
        <f t="shared" si="92"/>
        <v>min03-P44</v>
      </c>
      <c r="C2949" t="str">
        <f t="shared" si="93"/>
        <v>min03-P44-R7_UT ALTEX+</v>
      </c>
      <c r="D2949" s="27" t="s">
        <v>3777</v>
      </c>
      <c r="E2949" t="s">
        <v>3094</v>
      </c>
      <c r="F2949" t="s">
        <v>190</v>
      </c>
      <c r="G2949" s="58">
        <v>74076.75</v>
      </c>
      <c r="H2949" s="114">
        <v>1</v>
      </c>
      <c r="I2949">
        <v>1</v>
      </c>
      <c r="J2949">
        <v>3000</v>
      </c>
      <c r="K2949" t="s">
        <v>3117</v>
      </c>
      <c r="L2949" t="s">
        <v>3112</v>
      </c>
      <c r="M2949" t="s">
        <v>4274</v>
      </c>
    </row>
    <row r="2950" spans="1:13">
      <c r="A2950" t="s">
        <v>7231</v>
      </c>
      <c r="B2950" t="str">
        <f t="shared" si="92"/>
        <v>min03-P44</v>
      </c>
      <c r="C2950" t="str">
        <f t="shared" si="93"/>
        <v>min03-P44-R7_UT ALTEX+</v>
      </c>
      <c r="D2950" s="27" t="s">
        <v>3777</v>
      </c>
      <c r="E2950" t="s">
        <v>3094</v>
      </c>
      <c r="F2950" t="s">
        <v>190</v>
      </c>
      <c r="G2950" s="58">
        <v>67342.5</v>
      </c>
      <c r="H2950" s="114">
        <v>1</v>
      </c>
      <c r="I2950">
        <v>3001</v>
      </c>
      <c r="J2950">
        <v>10000</v>
      </c>
      <c r="K2950" t="s">
        <v>3117</v>
      </c>
      <c r="L2950" t="s">
        <v>3112</v>
      </c>
      <c r="M2950" t="s">
        <v>4274</v>
      </c>
    </row>
    <row r="2951" spans="1:13">
      <c r="A2951" t="s">
        <v>7232</v>
      </c>
      <c r="B2951" t="str">
        <f t="shared" si="92"/>
        <v>min03-P44</v>
      </c>
      <c r="C2951" t="str">
        <f t="shared" si="93"/>
        <v>min03-P44-R7_UT ALTEX+</v>
      </c>
      <c r="D2951" s="27" t="s">
        <v>3777</v>
      </c>
      <c r="E2951" t="s">
        <v>3094</v>
      </c>
      <c r="F2951" t="s">
        <v>190</v>
      </c>
      <c r="G2951" s="58">
        <v>64648.800000000003</v>
      </c>
      <c r="H2951" s="114">
        <v>1</v>
      </c>
      <c r="I2951">
        <v>10001</v>
      </c>
      <c r="J2951">
        <v>999999</v>
      </c>
      <c r="K2951" t="s">
        <v>3117</v>
      </c>
      <c r="L2951" t="s">
        <v>3112</v>
      </c>
      <c r="M2951" t="s">
        <v>4274</v>
      </c>
    </row>
    <row r="2952" spans="1:13">
      <c r="A2952" t="s">
        <v>7233</v>
      </c>
      <c r="B2952" t="str">
        <f t="shared" si="92"/>
        <v>min03-P44</v>
      </c>
      <c r="C2952" t="str">
        <f t="shared" si="93"/>
        <v>min03-P44-R7_MANUFACTURAS CAPITEX SAS</v>
      </c>
      <c r="D2952" s="27" t="s">
        <v>3777</v>
      </c>
      <c r="E2952" t="s">
        <v>4176</v>
      </c>
      <c r="F2952" t="s">
        <v>190</v>
      </c>
      <c r="G2952" s="58">
        <v>60608.25</v>
      </c>
      <c r="H2952" s="114">
        <v>1</v>
      </c>
      <c r="I2952">
        <v>1</v>
      </c>
      <c r="J2952">
        <v>3000</v>
      </c>
      <c r="K2952" t="s">
        <v>3117</v>
      </c>
      <c r="L2952" t="s">
        <v>3112</v>
      </c>
      <c r="M2952" t="s">
        <v>4274</v>
      </c>
    </row>
    <row r="2953" spans="1:13">
      <c r="A2953" t="s">
        <v>7234</v>
      </c>
      <c r="B2953" t="str">
        <f t="shared" si="92"/>
        <v>min03-P44</v>
      </c>
      <c r="C2953" t="str">
        <f t="shared" si="93"/>
        <v>min03-P44-R7_MANUFACTURAS CAPITEX SAS</v>
      </c>
      <c r="D2953" s="27" t="s">
        <v>3777</v>
      </c>
      <c r="E2953" t="s">
        <v>4176</v>
      </c>
      <c r="F2953" t="s">
        <v>190</v>
      </c>
      <c r="G2953" s="58">
        <v>59261.4</v>
      </c>
      <c r="H2953" s="114">
        <v>1</v>
      </c>
      <c r="I2953">
        <v>3001</v>
      </c>
      <c r="J2953">
        <v>10000</v>
      </c>
      <c r="K2953" t="s">
        <v>3117</v>
      </c>
      <c r="L2953" t="s">
        <v>3112</v>
      </c>
      <c r="M2953" t="s">
        <v>4274</v>
      </c>
    </row>
    <row r="2954" spans="1:13">
      <c r="A2954" t="s">
        <v>7235</v>
      </c>
      <c r="B2954" t="str">
        <f t="shared" si="92"/>
        <v>min03-P44</v>
      </c>
      <c r="C2954" t="str">
        <f t="shared" si="93"/>
        <v>min03-P44-R7_MANUFACTURAS CAPITEX SAS</v>
      </c>
      <c r="D2954" s="27" t="s">
        <v>3777</v>
      </c>
      <c r="E2954" t="s">
        <v>4176</v>
      </c>
      <c r="F2954" t="s">
        <v>190</v>
      </c>
      <c r="G2954" s="58">
        <v>57914.55</v>
      </c>
      <c r="H2954" s="114">
        <v>1</v>
      </c>
      <c r="I2954">
        <v>10001</v>
      </c>
      <c r="J2954">
        <v>999999</v>
      </c>
      <c r="K2954" t="s">
        <v>3117</v>
      </c>
      <c r="L2954" t="s">
        <v>3112</v>
      </c>
      <c r="M2954" t="s">
        <v>4274</v>
      </c>
    </row>
    <row r="2955" spans="1:13">
      <c r="A2955" t="s">
        <v>7236</v>
      </c>
      <c r="B2955" t="str">
        <f t="shared" si="92"/>
        <v>min03-P44</v>
      </c>
      <c r="C2955" t="str">
        <f t="shared" si="93"/>
        <v>min03-P44-R7_INDUSTRIA NACIONAL DE TROQUELADOS LIMITADA INDETRO</v>
      </c>
      <c r="D2955" s="27" t="s">
        <v>3777</v>
      </c>
      <c r="E2955" t="s">
        <v>4201</v>
      </c>
      <c r="F2955" t="s">
        <v>190</v>
      </c>
      <c r="G2955" s="58">
        <v>39058.65</v>
      </c>
      <c r="H2955" s="114">
        <v>1</v>
      </c>
      <c r="I2955">
        <v>1</v>
      </c>
      <c r="J2955">
        <v>3000</v>
      </c>
      <c r="K2955" t="s">
        <v>3117</v>
      </c>
      <c r="L2955" t="s">
        <v>3112</v>
      </c>
      <c r="M2955" t="s">
        <v>4274</v>
      </c>
    </row>
    <row r="2956" spans="1:13">
      <c r="A2956" t="s">
        <v>7237</v>
      </c>
      <c r="B2956" t="str">
        <f t="shared" si="92"/>
        <v>min03-P44</v>
      </c>
      <c r="C2956" t="str">
        <f t="shared" si="93"/>
        <v>min03-P44-R7_INDUSTRIA NACIONAL DE TROQUELADOS LIMITADA INDETRO</v>
      </c>
      <c r="D2956" s="27" t="s">
        <v>3777</v>
      </c>
      <c r="E2956" t="s">
        <v>4201</v>
      </c>
      <c r="F2956" t="s">
        <v>190</v>
      </c>
      <c r="G2956" s="58">
        <v>38923.964999999997</v>
      </c>
      <c r="H2956" s="114">
        <v>1</v>
      </c>
      <c r="I2956">
        <v>3001</v>
      </c>
      <c r="J2956">
        <v>10000</v>
      </c>
      <c r="K2956" t="s">
        <v>3117</v>
      </c>
      <c r="L2956" t="s">
        <v>3112</v>
      </c>
      <c r="M2956" t="s">
        <v>4274</v>
      </c>
    </row>
    <row r="2957" spans="1:13">
      <c r="A2957" t="s">
        <v>7238</v>
      </c>
      <c r="B2957" t="str">
        <f t="shared" si="92"/>
        <v>min03-P44</v>
      </c>
      <c r="C2957" t="str">
        <f t="shared" si="93"/>
        <v>min03-P44-R7_INDUSTRIA NACIONAL DE TROQUELADOS LIMITADA INDETRO</v>
      </c>
      <c r="D2957" s="27" t="s">
        <v>3777</v>
      </c>
      <c r="E2957" t="s">
        <v>4201</v>
      </c>
      <c r="F2957" t="s">
        <v>190</v>
      </c>
      <c r="G2957" s="58">
        <v>38789.279999999999</v>
      </c>
      <c r="H2957" s="114">
        <v>1</v>
      </c>
      <c r="I2957">
        <v>10001</v>
      </c>
      <c r="J2957">
        <v>999999</v>
      </c>
      <c r="K2957" t="s">
        <v>3117</v>
      </c>
      <c r="L2957" t="s">
        <v>3112</v>
      </c>
      <c r="M2957" t="s">
        <v>4274</v>
      </c>
    </row>
    <row r="2958" spans="1:13">
      <c r="A2958" t="s">
        <v>7239</v>
      </c>
      <c r="B2958" t="str">
        <f t="shared" si="92"/>
        <v>min03-P44</v>
      </c>
      <c r="C2958" t="str">
        <f t="shared" si="93"/>
        <v>min03-P44-R7_ALVCOMER S.A.S.</v>
      </c>
      <c r="D2958" s="27" t="s">
        <v>3777</v>
      </c>
      <c r="E2958" t="s">
        <v>4202</v>
      </c>
      <c r="F2958" t="s">
        <v>190</v>
      </c>
      <c r="G2958" s="58">
        <v>38789.279999999999</v>
      </c>
      <c r="H2958" s="114">
        <v>1</v>
      </c>
      <c r="I2958">
        <v>1</v>
      </c>
      <c r="J2958">
        <v>3000</v>
      </c>
      <c r="K2958" t="s">
        <v>3117</v>
      </c>
      <c r="L2958" t="s">
        <v>3112</v>
      </c>
      <c r="M2958" t="s">
        <v>4274</v>
      </c>
    </row>
    <row r="2959" spans="1:13">
      <c r="A2959" t="s">
        <v>7240</v>
      </c>
      <c r="B2959" t="str">
        <f t="shared" si="92"/>
        <v>min03-P44</v>
      </c>
      <c r="C2959" t="str">
        <f t="shared" si="93"/>
        <v>min03-P44-R7_ALVCOMER S.A.S.</v>
      </c>
      <c r="D2959" s="27" t="s">
        <v>3777</v>
      </c>
      <c r="E2959" t="s">
        <v>4202</v>
      </c>
      <c r="F2959" t="s">
        <v>190</v>
      </c>
      <c r="G2959" s="58">
        <v>38654.595000000001</v>
      </c>
      <c r="H2959" s="114">
        <v>1</v>
      </c>
      <c r="I2959">
        <v>3001</v>
      </c>
      <c r="J2959">
        <v>10000</v>
      </c>
      <c r="K2959" t="s">
        <v>3117</v>
      </c>
      <c r="L2959" t="s">
        <v>3112</v>
      </c>
      <c r="M2959" t="s">
        <v>4274</v>
      </c>
    </row>
    <row r="2960" spans="1:13">
      <c r="A2960" t="s">
        <v>7241</v>
      </c>
      <c r="B2960" t="str">
        <f t="shared" si="92"/>
        <v>min03-P44</v>
      </c>
      <c r="C2960" t="str">
        <f t="shared" si="93"/>
        <v>min03-P44-R7_ALVCOMER S.A.S.</v>
      </c>
      <c r="D2960" s="27" t="s">
        <v>3777</v>
      </c>
      <c r="E2960" t="s">
        <v>4202</v>
      </c>
      <c r="F2960" t="s">
        <v>190</v>
      </c>
      <c r="G2960" s="58">
        <v>38519.910000000003</v>
      </c>
      <c r="H2960" s="114">
        <v>1</v>
      </c>
      <c r="I2960">
        <v>10001</v>
      </c>
      <c r="J2960">
        <v>999999</v>
      </c>
      <c r="K2960" t="s">
        <v>3117</v>
      </c>
      <c r="L2960" t="s">
        <v>3112</v>
      </c>
      <c r="M2960" t="s">
        <v>4274</v>
      </c>
    </row>
    <row r="2961" spans="1:13">
      <c r="A2961" t="s">
        <v>7242</v>
      </c>
      <c r="B2961" t="str">
        <f t="shared" si="92"/>
        <v>min03-P45</v>
      </c>
      <c r="C2961" t="str">
        <f t="shared" si="93"/>
        <v>min03-P45-R6_CONSORCIO C2-2024</v>
      </c>
      <c r="D2961" s="27" t="s">
        <v>3778</v>
      </c>
      <c r="E2961" t="s">
        <v>4173</v>
      </c>
      <c r="F2961" t="s">
        <v>190</v>
      </c>
      <c r="G2961" s="58">
        <v>75423.600000000006</v>
      </c>
      <c r="H2961" s="114">
        <v>1</v>
      </c>
      <c r="I2961">
        <v>1</v>
      </c>
      <c r="J2961">
        <v>3000</v>
      </c>
      <c r="K2961" t="s">
        <v>3117</v>
      </c>
      <c r="L2961" t="s">
        <v>3111</v>
      </c>
      <c r="M2961" t="s">
        <v>4275</v>
      </c>
    </row>
    <row r="2962" spans="1:13">
      <c r="A2962" t="s">
        <v>7243</v>
      </c>
      <c r="B2962" t="str">
        <f t="shared" si="92"/>
        <v>min03-P45</v>
      </c>
      <c r="C2962" t="str">
        <f t="shared" si="93"/>
        <v>min03-P45-R6_CONSORCIO C2-2024</v>
      </c>
      <c r="D2962" s="27" t="s">
        <v>3778</v>
      </c>
      <c r="E2962" t="s">
        <v>4173</v>
      </c>
      <c r="F2962" t="s">
        <v>190</v>
      </c>
      <c r="G2962" s="58">
        <v>74750.175000000003</v>
      </c>
      <c r="H2962" s="114">
        <v>1</v>
      </c>
      <c r="I2962">
        <v>3001</v>
      </c>
      <c r="J2962">
        <v>10000</v>
      </c>
      <c r="K2962" t="s">
        <v>3117</v>
      </c>
      <c r="L2962" t="s">
        <v>3111</v>
      </c>
      <c r="M2962" t="s">
        <v>4275</v>
      </c>
    </row>
    <row r="2963" spans="1:13">
      <c r="A2963" t="s">
        <v>7244</v>
      </c>
      <c r="B2963" t="str">
        <f t="shared" si="92"/>
        <v>min03-P45</v>
      </c>
      <c r="C2963" t="str">
        <f t="shared" si="93"/>
        <v>min03-P45-R6_CONSORCIO C2-2024</v>
      </c>
      <c r="D2963" s="27" t="s">
        <v>3778</v>
      </c>
      <c r="E2963" t="s">
        <v>4173</v>
      </c>
      <c r="F2963" t="s">
        <v>190</v>
      </c>
      <c r="G2963" s="58">
        <v>74076.75</v>
      </c>
      <c r="H2963" s="114">
        <v>1</v>
      </c>
      <c r="I2963">
        <v>10001</v>
      </c>
      <c r="J2963">
        <v>999999</v>
      </c>
      <c r="K2963" t="s">
        <v>3117</v>
      </c>
      <c r="L2963" t="s">
        <v>3111</v>
      </c>
      <c r="M2963" t="s">
        <v>4275</v>
      </c>
    </row>
    <row r="2964" spans="1:13">
      <c r="A2964" t="s">
        <v>7245</v>
      </c>
      <c r="B2964" t="str">
        <f t="shared" si="92"/>
        <v>min03-P45</v>
      </c>
      <c r="C2964" t="str">
        <f t="shared" si="93"/>
        <v>min03-P45-R6_YUBARTA S.A.S.</v>
      </c>
      <c r="D2964" s="27" t="s">
        <v>3778</v>
      </c>
      <c r="E2964" t="s">
        <v>4162</v>
      </c>
      <c r="F2964" t="s">
        <v>190</v>
      </c>
      <c r="G2964" s="58">
        <v>188559</v>
      </c>
      <c r="H2964" s="114">
        <v>1</v>
      </c>
      <c r="I2964">
        <v>1</v>
      </c>
      <c r="J2964">
        <v>3000</v>
      </c>
      <c r="K2964" t="s">
        <v>3117</v>
      </c>
      <c r="L2964" t="s">
        <v>3111</v>
      </c>
      <c r="M2964" t="s">
        <v>4275</v>
      </c>
    </row>
    <row r="2965" spans="1:13">
      <c r="A2965" t="s">
        <v>7246</v>
      </c>
      <c r="B2965" t="str">
        <f t="shared" si="92"/>
        <v>min03-P45</v>
      </c>
      <c r="C2965" t="str">
        <f t="shared" si="93"/>
        <v>min03-P45-R6_YUBARTA S.A.S.</v>
      </c>
      <c r="D2965" s="27" t="s">
        <v>3778</v>
      </c>
      <c r="E2965" t="s">
        <v>4162</v>
      </c>
      <c r="F2965" t="s">
        <v>190</v>
      </c>
      <c r="G2965" s="58">
        <v>185865.3</v>
      </c>
      <c r="H2965" s="114">
        <v>1</v>
      </c>
      <c r="I2965">
        <v>3001</v>
      </c>
      <c r="J2965">
        <v>10000</v>
      </c>
      <c r="K2965" t="s">
        <v>3117</v>
      </c>
      <c r="L2965" t="s">
        <v>3111</v>
      </c>
      <c r="M2965" t="s">
        <v>4275</v>
      </c>
    </row>
    <row r="2966" spans="1:13">
      <c r="A2966" t="s">
        <v>7247</v>
      </c>
      <c r="B2966" t="str">
        <f t="shared" si="92"/>
        <v>min03-P45</v>
      </c>
      <c r="C2966" t="str">
        <f t="shared" si="93"/>
        <v>min03-P45-R6_YUBARTA S.A.S.</v>
      </c>
      <c r="D2966" s="27" t="s">
        <v>3778</v>
      </c>
      <c r="E2966" t="s">
        <v>4162</v>
      </c>
      <c r="F2966" t="s">
        <v>190</v>
      </c>
      <c r="G2966" s="58">
        <v>183171.6</v>
      </c>
      <c r="H2966" s="114">
        <v>1</v>
      </c>
      <c r="I2966">
        <v>10001</v>
      </c>
      <c r="J2966">
        <v>999999</v>
      </c>
      <c r="K2966" t="s">
        <v>3117</v>
      </c>
      <c r="L2966" t="s">
        <v>3111</v>
      </c>
      <c r="M2966" t="s">
        <v>4275</v>
      </c>
    </row>
    <row r="2967" spans="1:13">
      <c r="A2967" t="s">
        <v>7248</v>
      </c>
      <c r="B2967" t="str">
        <f t="shared" si="92"/>
        <v>min03-P45</v>
      </c>
      <c r="C2967" t="str">
        <f t="shared" si="93"/>
        <v>min03-P45-R6_UNIÓN TEMPORAL 24</v>
      </c>
      <c r="D2967" s="27" t="s">
        <v>3778</v>
      </c>
      <c r="E2967" t="s">
        <v>4163</v>
      </c>
      <c r="F2967" t="s">
        <v>190</v>
      </c>
      <c r="G2967" s="58">
        <v>80811</v>
      </c>
      <c r="H2967" s="114">
        <v>1</v>
      </c>
      <c r="I2967">
        <v>1</v>
      </c>
      <c r="J2967">
        <v>3000</v>
      </c>
      <c r="K2967" t="s">
        <v>3117</v>
      </c>
      <c r="L2967" t="s">
        <v>3111</v>
      </c>
      <c r="M2967" t="s">
        <v>4275</v>
      </c>
    </row>
    <row r="2968" spans="1:13">
      <c r="A2968" t="s">
        <v>7249</v>
      </c>
      <c r="B2968" t="str">
        <f t="shared" si="92"/>
        <v>min03-P45</v>
      </c>
      <c r="C2968" t="str">
        <f t="shared" si="93"/>
        <v>min03-P45-R6_UNIÓN TEMPORAL 24</v>
      </c>
      <c r="D2968" s="27" t="s">
        <v>3778</v>
      </c>
      <c r="E2968" t="s">
        <v>4163</v>
      </c>
      <c r="F2968" t="s">
        <v>190</v>
      </c>
      <c r="G2968" s="58">
        <v>80811</v>
      </c>
      <c r="H2968" s="114">
        <v>1</v>
      </c>
      <c r="I2968">
        <v>3001</v>
      </c>
      <c r="J2968">
        <v>10000</v>
      </c>
      <c r="K2968" t="s">
        <v>3117</v>
      </c>
      <c r="L2968" t="s">
        <v>3111</v>
      </c>
      <c r="M2968" t="s">
        <v>4275</v>
      </c>
    </row>
    <row r="2969" spans="1:13">
      <c r="A2969" t="s">
        <v>7250</v>
      </c>
      <c r="B2969" t="str">
        <f t="shared" si="92"/>
        <v>min03-P45</v>
      </c>
      <c r="C2969" t="str">
        <f t="shared" si="93"/>
        <v>min03-P45-R6_UNIÓN TEMPORAL 24</v>
      </c>
      <c r="D2969" s="27" t="s">
        <v>3778</v>
      </c>
      <c r="E2969" t="s">
        <v>4163</v>
      </c>
      <c r="F2969" t="s">
        <v>190</v>
      </c>
      <c r="G2969" s="58">
        <v>80811</v>
      </c>
      <c r="H2969" s="114">
        <v>1</v>
      </c>
      <c r="I2969">
        <v>10001</v>
      </c>
      <c r="J2969">
        <v>999999</v>
      </c>
      <c r="K2969" t="s">
        <v>3117</v>
      </c>
      <c r="L2969" t="s">
        <v>3111</v>
      </c>
      <c r="M2969" t="s">
        <v>4275</v>
      </c>
    </row>
    <row r="2970" spans="1:13">
      <c r="A2970" t="s">
        <v>7251</v>
      </c>
      <c r="B2970" t="str">
        <f t="shared" si="92"/>
        <v>min03-P45</v>
      </c>
      <c r="C2970" t="str">
        <f t="shared" si="93"/>
        <v>min03-P45-R7_DISTRIBUCIÓN Y SERVICIO SAS</v>
      </c>
      <c r="D2970" s="27" t="s">
        <v>3779</v>
      </c>
      <c r="E2970" t="s">
        <v>3089</v>
      </c>
      <c r="F2970" t="s">
        <v>190</v>
      </c>
      <c r="G2970" s="58">
        <v>131991.29999999999</v>
      </c>
      <c r="H2970" s="114">
        <v>1</v>
      </c>
      <c r="I2970">
        <v>1</v>
      </c>
      <c r="J2970">
        <v>3000</v>
      </c>
      <c r="K2970" t="s">
        <v>3117</v>
      </c>
      <c r="L2970" t="s">
        <v>3112</v>
      </c>
      <c r="M2970" t="s">
        <v>4275</v>
      </c>
    </row>
    <row r="2971" spans="1:13">
      <c r="A2971" t="s">
        <v>7252</v>
      </c>
      <c r="B2971" t="str">
        <f t="shared" si="92"/>
        <v>min03-P45</v>
      </c>
      <c r="C2971" t="str">
        <f t="shared" si="93"/>
        <v>min03-P45-R7_DISTRIBUCIÓN Y SERVICIO SAS</v>
      </c>
      <c r="D2971" s="27" t="s">
        <v>3779</v>
      </c>
      <c r="E2971" t="s">
        <v>3089</v>
      </c>
      <c r="F2971" t="s">
        <v>190</v>
      </c>
      <c r="G2971" s="58">
        <v>129297.60000000001</v>
      </c>
      <c r="H2971" s="114">
        <v>1</v>
      </c>
      <c r="I2971">
        <v>3001</v>
      </c>
      <c r="J2971">
        <v>10000</v>
      </c>
      <c r="K2971" t="s">
        <v>3117</v>
      </c>
      <c r="L2971" t="s">
        <v>3112</v>
      </c>
      <c r="M2971" t="s">
        <v>4275</v>
      </c>
    </row>
    <row r="2972" spans="1:13">
      <c r="A2972" t="s">
        <v>7253</v>
      </c>
      <c r="B2972" t="str">
        <f t="shared" si="92"/>
        <v>min03-P45</v>
      </c>
      <c r="C2972" t="str">
        <f t="shared" si="93"/>
        <v>min03-P45-R7_DISTRIBUCIÓN Y SERVICIO SAS</v>
      </c>
      <c r="D2972" s="27" t="s">
        <v>3779</v>
      </c>
      <c r="E2972" t="s">
        <v>3089</v>
      </c>
      <c r="F2972" t="s">
        <v>190</v>
      </c>
      <c r="G2972" s="58">
        <v>126603.9</v>
      </c>
      <c r="H2972" s="114">
        <v>1</v>
      </c>
      <c r="I2972">
        <v>10001</v>
      </c>
      <c r="J2972">
        <v>999999</v>
      </c>
      <c r="K2972" t="s">
        <v>3117</v>
      </c>
      <c r="L2972" t="s">
        <v>3112</v>
      </c>
      <c r="M2972" t="s">
        <v>4275</v>
      </c>
    </row>
    <row r="2973" spans="1:13">
      <c r="A2973" t="s">
        <v>7254</v>
      </c>
      <c r="B2973" t="str">
        <f t="shared" si="92"/>
        <v>min03-P45</v>
      </c>
      <c r="C2973" t="str">
        <f t="shared" si="93"/>
        <v>min03-P45-R7_LEONEL RODRIGUEZ RAMOS</v>
      </c>
      <c r="D2973" s="27" t="s">
        <v>3779</v>
      </c>
      <c r="E2973" t="s">
        <v>1851</v>
      </c>
      <c r="F2973" t="s">
        <v>190</v>
      </c>
      <c r="G2973" s="58">
        <v>202027.5</v>
      </c>
      <c r="H2973" s="114">
        <v>1</v>
      </c>
      <c r="I2973">
        <v>1</v>
      </c>
      <c r="J2973">
        <v>3000</v>
      </c>
      <c r="K2973" t="s">
        <v>3117</v>
      </c>
      <c r="L2973" t="s">
        <v>3112</v>
      </c>
      <c r="M2973" t="s">
        <v>4275</v>
      </c>
    </row>
    <row r="2974" spans="1:13">
      <c r="A2974" t="s">
        <v>7255</v>
      </c>
      <c r="B2974" t="str">
        <f t="shared" si="92"/>
        <v>min03-P45</v>
      </c>
      <c r="C2974" t="str">
        <f t="shared" si="93"/>
        <v>min03-P45-R7_LEONEL RODRIGUEZ RAMOS</v>
      </c>
      <c r="D2974" s="27" t="s">
        <v>3779</v>
      </c>
      <c r="E2974" t="s">
        <v>1851</v>
      </c>
      <c r="F2974" t="s">
        <v>190</v>
      </c>
      <c r="G2974" s="58">
        <v>188559</v>
      </c>
      <c r="H2974" s="114">
        <v>1</v>
      </c>
      <c r="I2974">
        <v>3001</v>
      </c>
      <c r="J2974">
        <v>10000</v>
      </c>
      <c r="K2974" t="s">
        <v>3117</v>
      </c>
      <c r="L2974" t="s">
        <v>3112</v>
      </c>
      <c r="M2974" t="s">
        <v>4275</v>
      </c>
    </row>
    <row r="2975" spans="1:13">
      <c r="A2975" t="s">
        <v>7256</v>
      </c>
      <c r="B2975" t="str">
        <f t="shared" si="92"/>
        <v>min03-P45</v>
      </c>
      <c r="C2975" t="str">
        <f t="shared" si="93"/>
        <v>min03-P45-R7_LEONEL RODRIGUEZ RAMOS</v>
      </c>
      <c r="D2975" s="27" t="s">
        <v>3779</v>
      </c>
      <c r="E2975" t="s">
        <v>1851</v>
      </c>
      <c r="F2975" t="s">
        <v>190</v>
      </c>
      <c r="G2975" s="58">
        <v>175090.5</v>
      </c>
      <c r="H2975" s="114">
        <v>1</v>
      </c>
      <c r="I2975">
        <v>10001</v>
      </c>
      <c r="J2975">
        <v>999999</v>
      </c>
      <c r="K2975" t="s">
        <v>3117</v>
      </c>
      <c r="L2975" t="s">
        <v>3112</v>
      </c>
      <c r="M2975" t="s">
        <v>4275</v>
      </c>
    </row>
    <row r="2976" spans="1:13">
      <c r="A2976" t="s">
        <v>7257</v>
      </c>
      <c r="B2976" t="str">
        <f t="shared" si="92"/>
        <v>min03-P45</v>
      </c>
      <c r="C2976" t="str">
        <f t="shared" si="93"/>
        <v>min03-P45-R7_NICHOLLS TACTICA SAS</v>
      </c>
      <c r="D2976" s="27" t="s">
        <v>3779</v>
      </c>
      <c r="E2976" t="s">
        <v>4196</v>
      </c>
      <c r="F2976" t="s">
        <v>190</v>
      </c>
      <c r="G2976" s="58">
        <v>127950.75</v>
      </c>
      <c r="H2976" s="114">
        <v>1</v>
      </c>
      <c r="I2976">
        <v>1</v>
      </c>
      <c r="J2976">
        <v>3000</v>
      </c>
      <c r="K2976" t="s">
        <v>3117</v>
      </c>
      <c r="L2976" t="s">
        <v>3112</v>
      </c>
      <c r="M2976" t="s">
        <v>4275</v>
      </c>
    </row>
    <row r="2977" spans="1:13">
      <c r="A2977" t="s">
        <v>7258</v>
      </c>
      <c r="B2977" t="str">
        <f t="shared" si="92"/>
        <v>min03-P45</v>
      </c>
      <c r="C2977" t="str">
        <f t="shared" si="93"/>
        <v>min03-P45-R7_NICHOLLS TACTICA SAS</v>
      </c>
      <c r="D2977" s="27" t="s">
        <v>3779</v>
      </c>
      <c r="E2977" t="s">
        <v>4196</v>
      </c>
      <c r="F2977" t="s">
        <v>190</v>
      </c>
      <c r="G2977" s="58">
        <v>127277.325</v>
      </c>
      <c r="H2977" s="114">
        <v>1</v>
      </c>
      <c r="I2977">
        <v>3001</v>
      </c>
      <c r="J2977">
        <v>10000</v>
      </c>
      <c r="K2977" t="s">
        <v>3117</v>
      </c>
      <c r="L2977" t="s">
        <v>3112</v>
      </c>
      <c r="M2977" t="s">
        <v>4275</v>
      </c>
    </row>
    <row r="2978" spans="1:13">
      <c r="A2978" t="s">
        <v>7259</v>
      </c>
      <c r="B2978" t="str">
        <f t="shared" si="92"/>
        <v>min03-P45</v>
      </c>
      <c r="C2978" t="str">
        <f t="shared" si="93"/>
        <v>min03-P45-R7_NICHOLLS TACTICA SAS</v>
      </c>
      <c r="D2978" s="27" t="s">
        <v>3779</v>
      </c>
      <c r="E2978" t="s">
        <v>4196</v>
      </c>
      <c r="F2978" t="s">
        <v>190</v>
      </c>
      <c r="G2978" s="58">
        <v>126603.9</v>
      </c>
      <c r="H2978" s="114">
        <v>1</v>
      </c>
      <c r="I2978">
        <v>10001</v>
      </c>
      <c r="J2978">
        <v>999999</v>
      </c>
      <c r="K2978" t="s">
        <v>3117</v>
      </c>
      <c r="L2978" t="s">
        <v>3112</v>
      </c>
      <c r="M2978" t="s">
        <v>4275</v>
      </c>
    </row>
    <row r="2979" spans="1:13">
      <c r="A2979" t="s">
        <v>7260</v>
      </c>
      <c r="B2979" t="str">
        <f t="shared" si="92"/>
        <v>min03-P45</v>
      </c>
      <c r="C2979" t="str">
        <f t="shared" si="93"/>
        <v>min03-P45-R7_INDUCON SAS</v>
      </c>
      <c r="D2979" s="27" t="s">
        <v>3779</v>
      </c>
      <c r="E2979" t="s">
        <v>4188</v>
      </c>
      <c r="F2979" t="s">
        <v>190</v>
      </c>
      <c r="G2979" s="58">
        <v>177506.74890000001</v>
      </c>
      <c r="H2979" s="114">
        <v>1</v>
      </c>
      <c r="I2979">
        <v>1</v>
      </c>
      <c r="J2979">
        <v>3000</v>
      </c>
      <c r="K2979" t="s">
        <v>3117</v>
      </c>
      <c r="L2979" t="s">
        <v>3112</v>
      </c>
      <c r="M2979" t="s">
        <v>4275</v>
      </c>
    </row>
    <row r="2980" spans="1:13">
      <c r="A2980" t="s">
        <v>7261</v>
      </c>
      <c r="B2980" t="str">
        <f t="shared" si="92"/>
        <v>min03-P45</v>
      </c>
      <c r="C2980" t="str">
        <f t="shared" si="93"/>
        <v>min03-P45-R7_INDUCON SAS</v>
      </c>
      <c r="D2980" s="27" t="s">
        <v>3779</v>
      </c>
      <c r="E2980" t="s">
        <v>4188</v>
      </c>
      <c r="F2980" t="s">
        <v>190</v>
      </c>
      <c r="G2980" s="58">
        <v>176159.8989</v>
      </c>
      <c r="H2980" s="114">
        <v>1</v>
      </c>
      <c r="I2980">
        <v>3001</v>
      </c>
      <c r="J2980">
        <v>10000</v>
      </c>
      <c r="K2980" t="s">
        <v>3117</v>
      </c>
      <c r="L2980" t="s">
        <v>3112</v>
      </c>
      <c r="M2980" t="s">
        <v>4275</v>
      </c>
    </row>
    <row r="2981" spans="1:13">
      <c r="A2981" t="s">
        <v>7262</v>
      </c>
      <c r="B2981" t="str">
        <f t="shared" si="92"/>
        <v>min03-P45</v>
      </c>
      <c r="C2981" t="str">
        <f t="shared" si="93"/>
        <v>min03-P45-R7_INDUCON SAS</v>
      </c>
      <c r="D2981" s="27" t="s">
        <v>3779</v>
      </c>
      <c r="E2981" t="s">
        <v>4188</v>
      </c>
      <c r="F2981" t="s">
        <v>190</v>
      </c>
      <c r="G2981" s="58">
        <v>175090.5</v>
      </c>
      <c r="H2981" s="114">
        <v>1</v>
      </c>
      <c r="I2981">
        <v>10001</v>
      </c>
      <c r="J2981">
        <v>999999</v>
      </c>
      <c r="K2981" t="s">
        <v>3117</v>
      </c>
      <c r="L2981" t="s">
        <v>3112</v>
      </c>
      <c r="M2981" t="s">
        <v>4275</v>
      </c>
    </row>
    <row r="2982" spans="1:13">
      <c r="A2982" t="s">
        <v>7263</v>
      </c>
      <c r="B2982" t="str">
        <f t="shared" si="92"/>
        <v>min03-P45</v>
      </c>
      <c r="C2982" t="str">
        <f t="shared" si="93"/>
        <v>min03-P45-R7_BOSTONIA SAS</v>
      </c>
      <c r="D2982" s="27" t="s">
        <v>3779</v>
      </c>
      <c r="E2982" t="s">
        <v>3093</v>
      </c>
      <c r="F2982" t="s">
        <v>190</v>
      </c>
      <c r="G2982" s="58">
        <v>121216.5</v>
      </c>
      <c r="H2982" s="114">
        <v>1</v>
      </c>
      <c r="I2982">
        <v>1</v>
      </c>
      <c r="J2982">
        <v>3000</v>
      </c>
      <c r="K2982" t="s">
        <v>3117</v>
      </c>
      <c r="L2982" t="s">
        <v>3112</v>
      </c>
      <c r="M2982" t="s">
        <v>4275</v>
      </c>
    </row>
    <row r="2983" spans="1:13">
      <c r="A2983" t="s">
        <v>7264</v>
      </c>
      <c r="B2983" t="str">
        <f t="shared" si="92"/>
        <v>min03-P45</v>
      </c>
      <c r="C2983" t="str">
        <f t="shared" si="93"/>
        <v>min03-P45-R7_BOSTONIA SAS</v>
      </c>
      <c r="D2983" s="27" t="s">
        <v>3779</v>
      </c>
      <c r="E2983" t="s">
        <v>3093</v>
      </c>
      <c r="F2983" t="s">
        <v>190</v>
      </c>
      <c r="G2983" s="58">
        <v>117580.005</v>
      </c>
      <c r="H2983" s="114">
        <v>1</v>
      </c>
      <c r="I2983">
        <v>3001</v>
      </c>
      <c r="J2983">
        <v>10000</v>
      </c>
      <c r="K2983" t="s">
        <v>3117</v>
      </c>
      <c r="L2983" t="s">
        <v>3112</v>
      </c>
      <c r="M2983" t="s">
        <v>4275</v>
      </c>
    </row>
    <row r="2984" spans="1:13">
      <c r="A2984" t="s">
        <v>7265</v>
      </c>
      <c r="B2984" t="str">
        <f t="shared" si="92"/>
        <v>min03-P45</v>
      </c>
      <c r="C2984" t="str">
        <f t="shared" si="93"/>
        <v>min03-P45-R7_BOSTONIA SAS</v>
      </c>
      <c r="D2984" s="27" t="s">
        <v>3779</v>
      </c>
      <c r="E2984" t="s">
        <v>3093</v>
      </c>
      <c r="F2984" t="s">
        <v>190</v>
      </c>
      <c r="G2984" s="58">
        <v>114078.19500000001</v>
      </c>
      <c r="H2984" s="114">
        <v>1</v>
      </c>
      <c r="I2984">
        <v>10001</v>
      </c>
      <c r="J2984">
        <v>999999</v>
      </c>
      <c r="K2984" t="s">
        <v>3117</v>
      </c>
      <c r="L2984" t="s">
        <v>3112</v>
      </c>
      <c r="M2984" t="s">
        <v>4275</v>
      </c>
    </row>
    <row r="2985" spans="1:13">
      <c r="A2985" t="s">
        <v>7266</v>
      </c>
      <c r="B2985" t="str">
        <f t="shared" si="92"/>
        <v>min03-P45</v>
      </c>
      <c r="C2985" t="str">
        <f t="shared" si="93"/>
        <v>min03-P45-R7_UT SOLUCIONES ANC</v>
      </c>
      <c r="D2985" s="27" t="s">
        <v>3779</v>
      </c>
      <c r="E2985" t="s">
        <v>3091</v>
      </c>
      <c r="F2985" t="s">
        <v>190</v>
      </c>
      <c r="G2985" s="58">
        <v>129297.60000000001</v>
      </c>
      <c r="H2985" s="114">
        <v>1</v>
      </c>
      <c r="I2985">
        <v>1</v>
      </c>
      <c r="J2985">
        <v>3000</v>
      </c>
      <c r="K2985" t="s">
        <v>3117</v>
      </c>
      <c r="L2985" t="s">
        <v>3112</v>
      </c>
      <c r="M2985" t="s">
        <v>4275</v>
      </c>
    </row>
    <row r="2986" spans="1:13">
      <c r="A2986" t="s">
        <v>7267</v>
      </c>
      <c r="B2986" t="str">
        <f t="shared" si="92"/>
        <v>min03-P45</v>
      </c>
      <c r="C2986" t="str">
        <f t="shared" si="93"/>
        <v>min03-P45-R7_UT SOLUCIONES ANC</v>
      </c>
      <c r="D2986" s="27" t="s">
        <v>3779</v>
      </c>
      <c r="E2986" t="s">
        <v>3091</v>
      </c>
      <c r="F2986" t="s">
        <v>190</v>
      </c>
      <c r="G2986" s="58">
        <v>127950.75</v>
      </c>
      <c r="H2986" s="114">
        <v>1</v>
      </c>
      <c r="I2986">
        <v>3001</v>
      </c>
      <c r="J2986">
        <v>10000</v>
      </c>
      <c r="K2986" t="s">
        <v>3117</v>
      </c>
      <c r="L2986" t="s">
        <v>3112</v>
      </c>
      <c r="M2986" t="s">
        <v>4275</v>
      </c>
    </row>
    <row r="2987" spans="1:13">
      <c r="A2987" t="s">
        <v>7268</v>
      </c>
      <c r="B2987" t="str">
        <f t="shared" si="92"/>
        <v>min03-P45</v>
      </c>
      <c r="C2987" t="str">
        <f t="shared" si="93"/>
        <v>min03-P45-R7_UT SOLUCIONES ANC</v>
      </c>
      <c r="D2987" s="27" t="s">
        <v>3779</v>
      </c>
      <c r="E2987" t="s">
        <v>3091</v>
      </c>
      <c r="F2987" t="s">
        <v>190</v>
      </c>
      <c r="G2987" s="58">
        <v>126603.9</v>
      </c>
      <c r="H2987" s="114">
        <v>1</v>
      </c>
      <c r="I2987">
        <v>10001</v>
      </c>
      <c r="J2987">
        <v>999999</v>
      </c>
      <c r="K2987" t="s">
        <v>3117</v>
      </c>
      <c r="L2987" t="s">
        <v>3112</v>
      </c>
      <c r="M2987" t="s">
        <v>4275</v>
      </c>
    </row>
    <row r="2988" spans="1:13">
      <c r="A2988" t="s">
        <v>7269</v>
      </c>
      <c r="B2988" t="str">
        <f t="shared" si="92"/>
        <v>min03-P45</v>
      </c>
      <c r="C2988" t="str">
        <f t="shared" si="93"/>
        <v>min03-P45-R7_MILFORT SAS</v>
      </c>
      <c r="D2988" s="27" t="s">
        <v>3779</v>
      </c>
      <c r="E2988" t="s">
        <v>4181</v>
      </c>
      <c r="F2988" t="s">
        <v>190</v>
      </c>
      <c r="G2988" s="58">
        <v>96142.193549999996</v>
      </c>
      <c r="H2988" s="114">
        <v>1</v>
      </c>
      <c r="I2988">
        <v>1</v>
      </c>
      <c r="J2988">
        <v>3000</v>
      </c>
      <c r="K2988" t="s">
        <v>3117</v>
      </c>
      <c r="L2988" t="s">
        <v>3112</v>
      </c>
      <c r="M2988" t="s">
        <v>4275</v>
      </c>
    </row>
    <row r="2989" spans="1:13">
      <c r="A2989" t="s">
        <v>7270</v>
      </c>
      <c r="B2989" t="str">
        <f t="shared" si="92"/>
        <v>min03-P45</v>
      </c>
      <c r="C2989" t="str">
        <f t="shared" si="93"/>
        <v>min03-P45-R7_MILFORT SAS</v>
      </c>
      <c r="D2989" s="27" t="s">
        <v>3779</v>
      </c>
      <c r="E2989" t="s">
        <v>4181</v>
      </c>
      <c r="F2989" t="s">
        <v>190</v>
      </c>
      <c r="G2989" s="58">
        <v>93769.043849999987</v>
      </c>
      <c r="H2989" s="114">
        <v>1</v>
      </c>
      <c r="I2989">
        <v>3001</v>
      </c>
      <c r="J2989">
        <v>10000</v>
      </c>
      <c r="K2989" t="s">
        <v>3117</v>
      </c>
      <c r="L2989" t="s">
        <v>3112</v>
      </c>
      <c r="M2989" t="s">
        <v>4275</v>
      </c>
    </row>
    <row r="2990" spans="1:13">
      <c r="A2990" t="s">
        <v>7271</v>
      </c>
      <c r="B2990" t="str">
        <f t="shared" si="92"/>
        <v>min03-P45</v>
      </c>
      <c r="C2990" t="str">
        <f t="shared" si="93"/>
        <v>min03-P45-R7_MILFORT SAS</v>
      </c>
      <c r="D2990" s="27" t="s">
        <v>3779</v>
      </c>
      <c r="E2990" t="s">
        <v>4181</v>
      </c>
      <c r="F2990" t="s">
        <v>190</v>
      </c>
      <c r="G2990" s="58">
        <v>91988.508149999994</v>
      </c>
      <c r="H2990" s="114">
        <v>1</v>
      </c>
      <c r="I2990">
        <v>10001</v>
      </c>
      <c r="J2990">
        <v>999999</v>
      </c>
      <c r="K2990" t="s">
        <v>3117</v>
      </c>
      <c r="L2990" t="s">
        <v>3112</v>
      </c>
      <c r="M2990" t="s">
        <v>4275</v>
      </c>
    </row>
    <row r="2991" spans="1:13">
      <c r="A2991" t="s">
        <v>7272</v>
      </c>
      <c r="B2991" t="str">
        <f t="shared" si="92"/>
        <v>min03-P45</v>
      </c>
      <c r="C2991" t="str">
        <f t="shared" si="93"/>
        <v>min03-P45-R7_UT ALTEX+</v>
      </c>
      <c r="D2991" s="27" t="s">
        <v>3779</v>
      </c>
      <c r="E2991" t="s">
        <v>3094</v>
      </c>
      <c r="F2991" t="s">
        <v>190</v>
      </c>
      <c r="G2991" s="58">
        <v>141419.25</v>
      </c>
      <c r="H2991" s="114">
        <v>1</v>
      </c>
      <c r="I2991">
        <v>1</v>
      </c>
      <c r="J2991">
        <v>3000</v>
      </c>
      <c r="K2991" t="s">
        <v>3117</v>
      </c>
      <c r="L2991" t="s">
        <v>3112</v>
      </c>
      <c r="M2991" t="s">
        <v>4275</v>
      </c>
    </row>
    <row r="2992" spans="1:13">
      <c r="A2992" t="s">
        <v>7273</v>
      </c>
      <c r="B2992" t="str">
        <f t="shared" si="92"/>
        <v>min03-P45</v>
      </c>
      <c r="C2992" t="str">
        <f t="shared" si="93"/>
        <v>min03-P45-R7_UT ALTEX+</v>
      </c>
      <c r="D2992" s="27" t="s">
        <v>3779</v>
      </c>
      <c r="E2992" t="s">
        <v>3094</v>
      </c>
      <c r="F2992" t="s">
        <v>190</v>
      </c>
      <c r="G2992" s="58">
        <v>134685</v>
      </c>
      <c r="H2992" s="114">
        <v>1</v>
      </c>
      <c r="I2992">
        <v>3001</v>
      </c>
      <c r="J2992">
        <v>10000</v>
      </c>
      <c r="K2992" t="s">
        <v>3117</v>
      </c>
      <c r="L2992" t="s">
        <v>3112</v>
      </c>
      <c r="M2992" t="s">
        <v>4275</v>
      </c>
    </row>
    <row r="2993" spans="1:13">
      <c r="A2993" t="s">
        <v>7274</v>
      </c>
      <c r="B2993" t="str">
        <f t="shared" si="92"/>
        <v>min03-P45</v>
      </c>
      <c r="C2993" t="str">
        <f t="shared" si="93"/>
        <v>min03-P45-R7_UT ALTEX+</v>
      </c>
      <c r="D2993" s="27" t="s">
        <v>3779</v>
      </c>
      <c r="E2993" t="s">
        <v>3094</v>
      </c>
      <c r="F2993" t="s">
        <v>190</v>
      </c>
      <c r="G2993" s="58">
        <v>127950.75</v>
      </c>
      <c r="H2993" s="114">
        <v>1</v>
      </c>
      <c r="I2993">
        <v>10001</v>
      </c>
      <c r="J2993">
        <v>999999</v>
      </c>
      <c r="K2993" t="s">
        <v>3117</v>
      </c>
      <c r="L2993" t="s">
        <v>3112</v>
      </c>
      <c r="M2993" t="s">
        <v>4275</v>
      </c>
    </row>
    <row r="2994" spans="1:13">
      <c r="A2994" t="s">
        <v>7275</v>
      </c>
      <c r="B2994" t="str">
        <f t="shared" si="92"/>
        <v>min03-P45</v>
      </c>
      <c r="C2994" t="str">
        <f t="shared" si="93"/>
        <v>min03-P45-R7_INDUSTRIAS SALGARI S.A.S</v>
      </c>
      <c r="D2994" s="27" t="s">
        <v>3779</v>
      </c>
      <c r="E2994" t="s">
        <v>3098</v>
      </c>
      <c r="F2994" t="s">
        <v>190</v>
      </c>
      <c r="G2994" s="58">
        <v>176841.405</v>
      </c>
      <c r="H2994" s="114">
        <v>1</v>
      </c>
      <c r="I2994">
        <v>1</v>
      </c>
      <c r="J2994">
        <v>3000</v>
      </c>
      <c r="K2994" t="s">
        <v>3117</v>
      </c>
      <c r="L2994" t="s">
        <v>3112</v>
      </c>
      <c r="M2994" t="s">
        <v>4275</v>
      </c>
    </row>
    <row r="2995" spans="1:13">
      <c r="A2995" t="s">
        <v>7276</v>
      </c>
      <c r="B2995" t="str">
        <f t="shared" si="92"/>
        <v>min03-P45</v>
      </c>
      <c r="C2995" t="str">
        <f t="shared" si="93"/>
        <v>min03-P45-R7_INDUSTRIAS SALGARI S.A.S</v>
      </c>
      <c r="D2995" s="27" t="s">
        <v>3779</v>
      </c>
      <c r="E2995" t="s">
        <v>3098</v>
      </c>
      <c r="F2995" t="s">
        <v>190</v>
      </c>
      <c r="G2995" s="58">
        <v>170107.155</v>
      </c>
      <c r="H2995" s="114">
        <v>1</v>
      </c>
      <c r="I2995">
        <v>3001</v>
      </c>
      <c r="J2995">
        <v>10000</v>
      </c>
      <c r="K2995" t="s">
        <v>3117</v>
      </c>
      <c r="L2995" t="s">
        <v>3112</v>
      </c>
      <c r="M2995" t="s">
        <v>4275</v>
      </c>
    </row>
    <row r="2996" spans="1:13">
      <c r="A2996" t="s">
        <v>7277</v>
      </c>
      <c r="B2996" t="str">
        <f t="shared" si="92"/>
        <v>min03-P45</v>
      </c>
      <c r="C2996" t="str">
        <f t="shared" si="93"/>
        <v>min03-P45-R7_INDUSTRIAS SALGARI S.A.S</v>
      </c>
      <c r="D2996" s="27" t="s">
        <v>3779</v>
      </c>
      <c r="E2996" t="s">
        <v>3098</v>
      </c>
      <c r="F2996" t="s">
        <v>190</v>
      </c>
      <c r="G2996" s="58">
        <v>163238.22</v>
      </c>
      <c r="H2996" s="114">
        <v>1</v>
      </c>
      <c r="I2996">
        <v>10001</v>
      </c>
      <c r="J2996">
        <v>999999</v>
      </c>
      <c r="K2996" t="s">
        <v>3117</v>
      </c>
      <c r="L2996" t="s">
        <v>3112</v>
      </c>
      <c r="M2996" t="s">
        <v>4275</v>
      </c>
    </row>
    <row r="2997" spans="1:13">
      <c r="A2997" t="s">
        <v>7278</v>
      </c>
      <c r="B2997" t="str">
        <f t="shared" si="92"/>
        <v>min03-P45</v>
      </c>
      <c r="C2997" t="str">
        <f t="shared" si="93"/>
        <v>min03-P45-R7_C.I. DISTRIHOGAR S.A.S.</v>
      </c>
      <c r="D2997" s="27" t="s">
        <v>3779</v>
      </c>
      <c r="E2997" t="s">
        <v>4200</v>
      </c>
      <c r="F2997" t="s">
        <v>190</v>
      </c>
      <c r="G2997" s="58">
        <v>107613.315</v>
      </c>
      <c r="H2997" s="114">
        <v>1</v>
      </c>
      <c r="I2997">
        <v>1</v>
      </c>
      <c r="J2997">
        <v>3000</v>
      </c>
      <c r="K2997" t="s">
        <v>3117</v>
      </c>
      <c r="L2997" t="s">
        <v>3112</v>
      </c>
      <c r="M2997" t="s">
        <v>4275</v>
      </c>
    </row>
    <row r="2998" spans="1:13">
      <c r="A2998" t="s">
        <v>7279</v>
      </c>
      <c r="B2998" t="str">
        <f t="shared" si="92"/>
        <v>min03-P45</v>
      </c>
      <c r="C2998" t="str">
        <f t="shared" si="93"/>
        <v>min03-P45-R7_C.I. DISTRIHOGAR S.A.S.</v>
      </c>
      <c r="D2998" s="27" t="s">
        <v>3779</v>
      </c>
      <c r="E2998" t="s">
        <v>4200</v>
      </c>
      <c r="F2998" t="s">
        <v>190</v>
      </c>
      <c r="G2998" s="58">
        <v>106266.465</v>
      </c>
      <c r="H2998" s="114">
        <v>1</v>
      </c>
      <c r="I2998">
        <v>3001</v>
      </c>
      <c r="J2998">
        <v>10000</v>
      </c>
      <c r="K2998" t="s">
        <v>3117</v>
      </c>
      <c r="L2998" t="s">
        <v>3112</v>
      </c>
      <c r="M2998" t="s">
        <v>4275</v>
      </c>
    </row>
    <row r="2999" spans="1:13">
      <c r="A2999" t="s">
        <v>7280</v>
      </c>
      <c r="B2999" t="str">
        <f t="shared" si="92"/>
        <v>min03-P45</v>
      </c>
      <c r="C2999" t="str">
        <f t="shared" si="93"/>
        <v>min03-P45-R7_C.I. DISTRIHOGAR S.A.S.</v>
      </c>
      <c r="D2999" s="27" t="s">
        <v>3779</v>
      </c>
      <c r="E2999" t="s">
        <v>4200</v>
      </c>
      <c r="F2999" t="s">
        <v>190</v>
      </c>
      <c r="G2999" s="58">
        <v>102360.6</v>
      </c>
      <c r="H2999" s="114">
        <v>1</v>
      </c>
      <c r="I2999">
        <v>10001</v>
      </c>
      <c r="J2999">
        <v>999999</v>
      </c>
      <c r="K2999" t="s">
        <v>3117</v>
      </c>
      <c r="L2999" t="s">
        <v>3112</v>
      </c>
      <c r="M2999" t="s">
        <v>4275</v>
      </c>
    </row>
    <row r="3000" spans="1:13">
      <c r="A3000" t="s">
        <v>7281</v>
      </c>
      <c r="B3000" t="str">
        <f t="shared" si="92"/>
        <v>min03-P45</v>
      </c>
      <c r="C3000" t="str">
        <f t="shared" si="93"/>
        <v>min03-P45-R7_INVERSIONES SARHEM DE COLOMBIA S.A.S.</v>
      </c>
      <c r="D3000" s="27" t="s">
        <v>3779</v>
      </c>
      <c r="E3000" t="s">
        <v>4168</v>
      </c>
      <c r="F3000" t="s">
        <v>190</v>
      </c>
      <c r="G3000" s="58">
        <v>131991.29999999999</v>
      </c>
      <c r="H3000" s="114">
        <v>1</v>
      </c>
      <c r="I3000">
        <v>1</v>
      </c>
      <c r="J3000">
        <v>3000</v>
      </c>
      <c r="K3000" t="s">
        <v>3117</v>
      </c>
      <c r="L3000" t="s">
        <v>3112</v>
      </c>
      <c r="M3000" t="s">
        <v>4275</v>
      </c>
    </row>
    <row r="3001" spans="1:13">
      <c r="A3001" t="s">
        <v>7282</v>
      </c>
      <c r="B3001" t="str">
        <f t="shared" si="92"/>
        <v>min03-P45</v>
      </c>
      <c r="C3001" t="str">
        <f t="shared" si="93"/>
        <v>min03-P45-R7_INVERSIONES SARHEM DE COLOMBIA S.A.S.</v>
      </c>
      <c r="D3001" s="27" t="s">
        <v>3779</v>
      </c>
      <c r="E3001" t="s">
        <v>4168</v>
      </c>
      <c r="F3001" t="s">
        <v>190</v>
      </c>
      <c r="G3001" s="58">
        <v>129297.60000000001</v>
      </c>
      <c r="H3001" s="114">
        <v>1</v>
      </c>
      <c r="I3001">
        <v>3001</v>
      </c>
      <c r="J3001">
        <v>10000</v>
      </c>
      <c r="K3001" t="s">
        <v>3117</v>
      </c>
      <c r="L3001" t="s">
        <v>3112</v>
      </c>
      <c r="M3001" t="s">
        <v>4275</v>
      </c>
    </row>
    <row r="3002" spans="1:13">
      <c r="A3002" t="s">
        <v>7283</v>
      </c>
      <c r="B3002" t="str">
        <f t="shared" si="92"/>
        <v>min03-P45</v>
      </c>
      <c r="C3002" t="str">
        <f t="shared" si="93"/>
        <v>min03-P45-R7_INVERSIONES SARHEM DE COLOMBIA S.A.S.</v>
      </c>
      <c r="D3002" s="27" t="s">
        <v>3779</v>
      </c>
      <c r="E3002" t="s">
        <v>4168</v>
      </c>
      <c r="F3002" t="s">
        <v>190</v>
      </c>
      <c r="G3002" s="58">
        <v>123910.2</v>
      </c>
      <c r="H3002" s="114">
        <v>1</v>
      </c>
      <c r="I3002">
        <v>10001</v>
      </c>
      <c r="J3002">
        <v>999999</v>
      </c>
      <c r="K3002" t="s">
        <v>3117</v>
      </c>
      <c r="L3002" t="s">
        <v>3112</v>
      </c>
      <c r="M3002" t="s">
        <v>4275</v>
      </c>
    </row>
    <row r="3003" spans="1:13">
      <c r="A3003" t="s">
        <v>7284</v>
      </c>
      <c r="B3003" t="str">
        <f t="shared" si="92"/>
        <v>min03-P45</v>
      </c>
      <c r="C3003" t="str">
        <f t="shared" si="93"/>
        <v>min03-P45-R7_UNIÓN TEMPORAL FABRICATO – CAPITEX</v>
      </c>
      <c r="D3003" s="27" t="s">
        <v>3779</v>
      </c>
      <c r="E3003" t="s">
        <v>4189</v>
      </c>
      <c r="F3003" t="s">
        <v>190</v>
      </c>
      <c r="G3003" s="58">
        <v>94279.5</v>
      </c>
      <c r="H3003" s="114">
        <v>1</v>
      </c>
      <c r="I3003">
        <v>1</v>
      </c>
      <c r="J3003">
        <v>3000</v>
      </c>
      <c r="K3003" t="s">
        <v>3117</v>
      </c>
      <c r="L3003" t="s">
        <v>3112</v>
      </c>
      <c r="M3003" t="s">
        <v>4275</v>
      </c>
    </row>
    <row r="3004" spans="1:13">
      <c r="A3004" t="s">
        <v>7285</v>
      </c>
      <c r="B3004" t="str">
        <f t="shared" si="92"/>
        <v>min03-P45</v>
      </c>
      <c r="C3004" t="str">
        <f t="shared" si="93"/>
        <v>min03-P45-R7_UNIÓN TEMPORAL FABRICATO – CAPITEX</v>
      </c>
      <c r="D3004" s="27" t="s">
        <v>3779</v>
      </c>
      <c r="E3004" t="s">
        <v>4189</v>
      </c>
      <c r="F3004" t="s">
        <v>190</v>
      </c>
      <c r="G3004" s="58">
        <v>91585.8</v>
      </c>
      <c r="H3004" s="114">
        <v>1</v>
      </c>
      <c r="I3004">
        <v>3001</v>
      </c>
      <c r="J3004">
        <v>10000</v>
      </c>
      <c r="K3004" t="s">
        <v>3117</v>
      </c>
      <c r="L3004" t="s">
        <v>3112</v>
      </c>
      <c r="M3004" t="s">
        <v>4275</v>
      </c>
    </row>
    <row r="3005" spans="1:13">
      <c r="A3005" t="s">
        <v>7286</v>
      </c>
      <c r="B3005" t="str">
        <f t="shared" si="92"/>
        <v>min03-P45</v>
      </c>
      <c r="C3005" t="str">
        <f t="shared" si="93"/>
        <v>min03-P45-R7_UNIÓN TEMPORAL FABRICATO – CAPITEX</v>
      </c>
      <c r="D3005" s="27" t="s">
        <v>3779</v>
      </c>
      <c r="E3005" t="s">
        <v>4189</v>
      </c>
      <c r="F3005" t="s">
        <v>190</v>
      </c>
      <c r="G3005" s="58">
        <v>88892.1</v>
      </c>
      <c r="H3005" s="114">
        <v>1</v>
      </c>
      <c r="I3005">
        <v>10001</v>
      </c>
      <c r="J3005">
        <v>999999</v>
      </c>
      <c r="K3005" t="s">
        <v>3117</v>
      </c>
      <c r="L3005" t="s">
        <v>3112</v>
      </c>
      <c r="M3005" t="s">
        <v>4275</v>
      </c>
    </row>
    <row r="3006" spans="1:13">
      <c r="A3006" t="s">
        <v>7287</v>
      </c>
      <c r="B3006" t="str">
        <f t="shared" si="92"/>
        <v>min03-P46</v>
      </c>
      <c r="C3006" t="str">
        <f t="shared" si="93"/>
        <v>min03-P46-R1_UNIÓN TEMPORAL SOCKS 10</v>
      </c>
      <c r="D3006" s="27" t="s">
        <v>3780</v>
      </c>
      <c r="E3006" t="s">
        <v>4179</v>
      </c>
      <c r="F3006" t="s">
        <v>190</v>
      </c>
      <c r="G3006" s="58">
        <v>30977.55</v>
      </c>
      <c r="H3006" s="114">
        <v>1</v>
      </c>
      <c r="I3006">
        <v>1</v>
      </c>
      <c r="J3006">
        <v>5000</v>
      </c>
      <c r="K3006" t="s">
        <v>3116</v>
      </c>
      <c r="L3006" t="s">
        <v>3108</v>
      </c>
      <c r="M3006" t="s">
        <v>4276</v>
      </c>
    </row>
    <row r="3007" spans="1:13">
      <c r="A3007" t="s">
        <v>7288</v>
      </c>
      <c r="B3007" t="str">
        <f t="shared" si="92"/>
        <v>min03-P46</v>
      </c>
      <c r="C3007" t="str">
        <f t="shared" si="93"/>
        <v>min03-P46-R1_UNIÓN TEMPORAL SOCKS 10</v>
      </c>
      <c r="D3007" s="27" t="s">
        <v>3780</v>
      </c>
      <c r="E3007" t="s">
        <v>4179</v>
      </c>
      <c r="F3007" t="s">
        <v>190</v>
      </c>
      <c r="G3007" s="58">
        <v>29630.7</v>
      </c>
      <c r="H3007" s="114">
        <v>1</v>
      </c>
      <c r="I3007">
        <v>5001</v>
      </c>
      <c r="J3007">
        <v>999999</v>
      </c>
      <c r="K3007" t="s">
        <v>3116</v>
      </c>
      <c r="L3007" t="s">
        <v>3108</v>
      </c>
      <c r="M3007" t="s">
        <v>4276</v>
      </c>
    </row>
    <row r="3008" spans="1:13">
      <c r="A3008" t="s">
        <v>7289</v>
      </c>
      <c r="B3008" t="str">
        <f t="shared" si="92"/>
        <v>min03-P46</v>
      </c>
      <c r="C3008" t="str">
        <f t="shared" si="93"/>
        <v>min03-P46-R1_UT FACOCREAR 2024</v>
      </c>
      <c r="D3008" s="27" t="s">
        <v>3780</v>
      </c>
      <c r="E3008" t="s">
        <v>3092</v>
      </c>
      <c r="F3008" t="s">
        <v>190</v>
      </c>
      <c r="G3008" s="58">
        <v>30061.692000000003</v>
      </c>
      <c r="H3008" s="114">
        <v>1</v>
      </c>
      <c r="I3008">
        <v>1</v>
      </c>
      <c r="J3008">
        <v>5000</v>
      </c>
      <c r="K3008" t="s">
        <v>3116</v>
      </c>
      <c r="L3008" t="s">
        <v>3108</v>
      </c>
      <c r="M3008" t="s">
        <v>4276</v>
      </c>
    </row>
    <row r="3009" spans="1:13">
      <c r="A3009" t="s">
        <v>7290</v>
      </c>
      <c r="B3009" t="str">
        <f t="shared" si="92"/>
        <v>min03-P46</v>
      </c>
      <c r="C3009" t="str">
        <f t="shared" si="93"/>
        <v>min03-P46-R1_UT FACOCREAR 2024</v>
      </c>
      <c r="D3009" s="27" t="s">
        <v>3780</v>
      </c>
      <c r="E3009" t="s">
        <v>3092</v>
      </c>
      <c r="F3009" t="s">
        <v>190</v>
      </c>
      <c r="G3009" s="58">
        <v>29159.302500000002</v>
      </c>
      <c r="H3009" s="114">
        <v>1</v>
      </c>
      <c r="I3009">
        <v>5001</v>
      </c>
      <c r="J3009">
        <v>999999</v>
      </c>
      <c r="K3009" t="s">
        <v>3116</v>
      </c>
      <c r="L3009" t="s">
        <v>3108</v>
      </c>
      <c r="M3009" t="s">
        <v>4276</v>
      </c>
    </row>
    <row r="3010" spans="1:13">
      <c r="A3010" t="s">
        <v>7291</v>
      </c>
      <c r="B3010" t="str">
        <f t="shared" si="92"/>
        <v>min03-P46</v>
      </c>
      <c r="C3010" t="str">
        <f t="shared" si="93"/>
        <v>min03-P46-R2_UNIÓN TEMPORAL SOCKS 10</v>
      </c>
      <c r="D3010" s="27" t="s">
        <v>3781</v>
      </c>
      <c r="E3010" t="s">
        <v>4179</v>
      </c>
      <c r="F3010" t="s">
        <v>190</v>
      </c>
      <c r="G3010" s="58">
        <v>30977.55</v>
      </c>
      <c r="H3010" s="114">
        <v>1</v>
      </c>
      <c r="I3010">
        <v>1</v>
      </c>
      <c r="J3010">
        <v>5000</v>
      </c>
      <c r="K3010" t="s">
        <v>3116</v>
      </c>
      <c r="L3010" t="s">
        <v>3114</v>
      </c>
      <c r="M3010" t="s">
        <v>4276</v>
      </c>
    </row>
    <row r="3011" spans="1:13">
      <c r="A3011" t="s">
        <v>7292</v>
      </c>
      <c r="B3011" t="str">
        <f t="shared" ref="B3011:B3074" si="94">+LEFT(D3011,LEN(D3011)-3)</f>
        <v>min03-P46</v>
      </c>
      <c r="C3011" t="str">
        <f t="shared" ref="C3011:C3074" si="95">+D3011&amp;"_"&amp;E3011</f>
        <v>min03-P46-R2_UNIÓN TEMPORAL SOCKS 10</v>
      </c>
      <c r="D3011" s="27" t="s">
        <v>3781</v>
      </c>
      <c r="E3011" t="s">
        <v>4179</v>
      </c>
      <c r="F3011" t="s">
        <v>190</v>
      </c>
      <c r="G3011" s="58">
        <v>29630.7</v>
      </c>
      <c r="H3011" s="114">
        <v>1</v>
      </c>
      <c r="I3011">
        <v>5001</v>
      </c>
      <c r="J3011">
        <v>999999</v>
      </c>
      <c r="K3011" t="s">
        <v>3116</v>
      </c>
      <c r="L3011" t="s">
        <v>3114</v>
      </c>
      <c r="M3011" t="s">
        <v>4276</v>
      </c>
    </row>
    <row r="3012" spans="1:13">
      <c r="A3012" t="s">
        <v>7293</v>
      </c>
      <c r="B3012" t="str">
        <f t="shared" si="94"/>
        <v>min03-P46</v>
      </c>
      <c r="C3012" t="str">
        <f t="shared" si="95"/>
        <v>min03-P46-R3_UNIÓN TEMPORAL SOCKS 10</v>
      </c>
      <c r="D3012" s="27" t="s">
        <v>3782</v>
      </c>
      <c r="E3012" t="s">
        <v>4179</v>
      </c>
      <c r="F3012" t="s">
        <v>190</v>
      </c>
      <c r="G3012" s="58">
        <v>30977.55</v>
      </c>
      <c r="H3012" s="114">
        <v>1</v>
      </c>
      <c r="I3012">
        <v>1</v>
      </c>
      <c r="J3012">
        <v>5000</v>
      </c>
      <c r="K3012" t="s">
        <v>3116</v>
      </c>
      <c r="L3012" t="s">
        <v>3109</v>
      </c>
      <c r="M3012" t="s">
        <v>4276</v>
      </c>
    </row>
    <row r="3013" spans="1:13">
      <c r="A3013" t="s">
        <v>7294</v>
      </c>
      <c r="B3013" t="str">
        <f t="shared" si="94"/>
        <v>min03-P46</v>
      </c>
      <c r="C3013" t="str">
        <f t="shared" si="95"/>
        <v>min03-P46-R3_UNIÓN TEMPORAL SOCKS 10</v>
      </c>
      <c r="D3013" s="27" t="s">
        <v>3782</v>
      </c>
      <c r="E3013" t="s">
        <v>4179</v>
      </c>
      <c r="F3013" t="s">
        <v>190</v>
      </c>
      <c r="G3013" s="58">
        <v>29630.7</v>
      </c>
      <c r="H3013" s="114">
        <v>1</v>
      </c>
      <c r="I3013">
        <v>5001</v>
      </c>
      <c r="J3013">
        <v>999999</v>
      </c>
      <c r="K3013" t="s">
        <v>3116</v>
      </c>
      <c r="L3013" t="s">
        <v>3109</v>
      </c>
      <c r="M3013" t="s">
        <v>4276</v>
      </c>
    </row>
    <row r="3014" spans="1:13">
      <c r="A3014" t="s">
        <v>7295</v>
      </c>
      <c r="B3014" t="str">
        <f t="shared" si="94"/>
        <v>min03-P46</v>
      </c>
      <c r="C3014" t="str">
        <f t="shared" si="95"/>
        <v>min03-P46-R3_UT FACOCREAR 2024</v>
      </c>
      <c r="D3014" s="27" t="s">
        <v>3782</v>
      </c>
      <c r="E3014" t="s">
        <v>3092</v>
      </c>
      <c r="F3014" t="s">
        <v>190</v>
      </c>
      <c r="G3014" s="58">
        <v>30061.692000000003</v>
      </c>
      <c r="H3014" s="114">
        <v>1</v>
      </c>
      <c r="I3014">
        <v>1</v>
      </c>
      <c r="J3014">
        <v>5000</v>
      </c>
      <c r="K3014" t="s">
        <v>3116</v>
      </c>
      <c r="L3014" t="s">
        <v>3109</v>
      </c>
      <c r="M3014" t="s">
        <v>4276</v>
      </c>
    </row>
    <row r="3015" spans="1:13">
      <c r="A3015" t="s">
        <v>7296</v>
      </c>
      <c r="B3015" t="str">
        <f t="shared" si="94"/>
        <v>min03-P46</v>
      </c>
      <c r="C3015" t="str">
        <f t="shared" si="95"/>
        <v>min03-P46-R3_UT FACOCREAR 2024</v>
      </c>
      <c r="D3015" s="27" t="s">
        <v>3782</v>
      </c>
      <c r="E3015" t="s">
        <v>3092</v>
      </c>
      <c r="F3015" t="s">
        <v>190</v>
      </c>
      <c r="G3015" s="58">
        <v>29159.302500000002</v>
      </c>
      <c r="H3015" s="114">
        <v>1</v>
      </c>
      <c r="I3015">
        <v>5001</v>
      </c>
      <c r="J3015">
        <v>999999</v>
      </c>
      <c r="K3015" t="s">
        <v>3116</v>
      </c>
      <c r="L3015" t="s">
        <v>3109</v>
      </c>
      <c r="M3015" t="s">
        <v>4276</v>
      </c>
    </row>
    <row r="3016" spans="1:13">
      <c r="A3016" t="s">
        <v>7297</v>
      </c>
      <c r="B3016" t="str">
        <f t="shared" si="94"/>
        <v>min03-P46</v>
      </c>
      <c r="C3016" t="str">
        <f t="shared" si="95"/>
        <v>min03-P46-R4_UNIÓN TEMPORAL SOCKS 10</v>
      </c>
      <c r="D3016" s="27" t="s">
        <v>3783</v>
      </c>
      <c r="E3016" t="s">
        <v>4179</v>
      </c>
      <c r="F3016" t="s">
        <v>190</v>
      </c>
      <c r="G3016" s="58">
        <v>30977.55</v>
      </c>
      <c r="H3016" s="114">
        <v>1</v>
      </c>
      <c r="I3016">
        <v>1</v>
      </c>
      <c r="J3016">
        <v>5000</v>
      </c>
      <c r="K3016" t="s">
        <v>3116</v>
      </c>
      <c r="L3016" t="s">
        <v>3113</v>
      </c>
      <c r="M3016" t="s">
        <v>4276</v>
      </c>
    </row>
    <row r="3017" spans="1:13">
      <c r="A3017" t="s">
        <v>7298</v>
      </c>
      <c r="B3017" t="str">
        <f t="shared" si="94"/>
        <v>min03-P46</v>
      </c>
      <c r="C3017" t="str">
        <f t="shared" si="95"/>
        <v>min03-P46-R4_UNIÓN TEMPORAL SOCKS 10</v>
      </c>
      <c r="D3017" s="27" t="s">
        <v>3783</v>
      </c>
      <c r="E3017" t="s">
        <v>4179</v>
      </c>
      <c r="F3017" t="s">
        <v>190</v>
      </c>
      <c r="G3017" s="58">
        <v>29630.7</v>
      </c>
      <c r="H3017" s="114">
        <v>1</v>
      </c>
      <c r="I3017">
        <v>5001</v>
      </c>
      <c r="J3017">
        <v>999999</v>
      </c>
      <c r="K3017" t="s">
        <v>3116</v>
      </c>
      <c r="L3017" t="s">
        <v>3113</v>
      </c>
      <c r="M3017" t="s">
        <v>4276</v>
      </c>
    </row>
    <row r="3018" spans="1:13">
      <c r="A3018" t="s">
        <v>7299</v>
      </c>
      <c r="B3018" t="str">
        <f t="shared" si="94"/>
        <v>min03-P46</v>
      </c>
      <c r="C3018" t="str">
        <f t="shared" si="95"/>
        <v>min03-P46-R4_UT FACOCREAR 2024</v>
      </c>
      <c r="D3018" s="27" t="s">
        <v>3783</v>
      </c>
      <c r="E3018" t="s">
        <v>3092</v>
      </c>
      <c r="F3018" t="s">
        <v>190</v>
      </c>
      <c r="G3018" s="58">
        <v>30061.692000000003</v>
      </c>
      <c r="H3018" s="114">
        <v>1</v>
      </c>
      <c r="I3018">
        <v>1</v>
      </c>
      <c r="J3018">
        <v>5000</v>
      </c>
      <c r="K3018" t="s">
        <v>3116</v>
      </c>
      <c r="L3018" t="s">
        <v>3113</v>
      </c>
      <c r="M3018" t="s">
        <v>4276</v>
      </c>
    </row>
    <row r="3019" spans="1:13">
      <c r="A3019" t="s">
        <v>7300</v>
      </c>
      <c r="B3019" t="str">
        <f t="shared" si="94"/>
        <v>min03-P46</v>
      </c>
      <c r="C3019" t="str">
        <f t="shared" si="95"/>
        <v>min03-P46-R4_UT FACOCREAR 2024</v>
      </c>
      <c r="D3019" s="27" t="s">
        <v>3783</v>
      </c>
      <c r="E3019" t="s">
        <v>3092</v>
      </c>
      <c r="F3019" t="s">
        <v>190</v>
      </c>
      <c r="G3019" s="58">
        <v>29159.302500000002</v>
      </c>
      <c r="H3019" s="114">
        <v>1</v>
      </c>
      <c r="I3019">
        <v>5001</v>
      </c>
      <c r="J3019">
        <v>999999</v>
      </c>
      <c r="K3019" t="s">
        <v>3116</v>
      </c>
      <c r="L3019" t="s">
        <v>3113</v>
      </c>
      <c r="M3019" t="s">
        <v>4276</v>
      </c>
    </row>
    <row r="3020" spans="1:13">
      <c r="A3020" t="s">
        <v>7301</v>
      </c>
      <c r="B3020" t="str">
        <f t="shared" si="94"/>
        <v>min03-P46</v>
      </c>
      <c r="C3020" t="str">
        <f t="shared" si="95"/>
        <v>min03-P46-R5_UT FACOCREAR 2024</v>
      </c>
      <c r="D3020" s="27" t="s">
        <v>3784</v>
      </c>
      <c r="E3020" t="s">
        <v>3092</v>
      </c>
      <c r="F3020" t="s">
        <v>190</v>
      </c>
      <c r="G3020" s="58">
        <v>30061.692000000003</v>
      </c>
      <c r="H3020" s="114">
        <v>1</v>
      </c>
      <c r="I3020">
        <v>1</v>
      </c>
      <c r="J3020">
        <v>5000</v>
      </c>
      <c r="K3020" t="s">
        <v>3116</v>
      </c>
      <c r="L3020" t="s">
        <v>3110</v>
      </c>
      <c r="M3020" t="s">
        <v>4276</v>
      </c>
    </row>
    <row r="3021" spans="1:13">
      <c r="A3021" t="s">
        <v>7302</v>
      </c>
      <c r="B3021" t="str">
        <f t="shared" si="94"/>
        <v>min03-P46</v>
      </c>
      <c r="C3021" t="str">
        <f t="shared" si="95"/>
        <v>min03-P46-R5_UT FACOCREAR 2024</v>
      </c>
      <c r="D3021" s="27" t="s">
        <v>3784</v>
      </c>
      <c r="E3021" t="s">
        <v>3092</v>
      </c>
      <c r="F3021" t="s">
        <v>190</v>
      </c>
      <c r="G3021" s="58">
        <v>29159.302500000002</v>
      </c>
      <c r="H3021" s="114">
        <v>1</v>
      </c>
      <c r="I3021">
        <v>5001</v>
      </c>
      <c r="J3021">
        <v>999999</v>
      </c>
      <c r="K3021" t="s">
        <v>3116</v>
      </c>
      <c r="L3021" t="s">
        <v>3110</v>
      </c>
      <c r="M3021" t="s">
        <v>4276</v>
      </c>
    </row>
    <row r="3022" spans="1:13">
      <c r="A3022" t="s">
        <v>7303</v>
      </c>
      <c r="B3022" t="str">
        <f t="shared" si="94"/>
        <v>min03-P46</v>
      </c>
      <c r="C3022" t="str">
        <f t="shared" si="95"/>
        <v>min03-P46-R6_UNIÓN TEMPORAL SOCKS 10</v>
      </c>
      <c r="D3022" s="27" t="s">
        <v>3785</v>
      </c>
      <c r="E3022" t="s">
        <v>4179</v>
      </c>
      <c r="F3022" t="s">
        <v>190</v>
      </c>
      <c r="G3022" s="58">
        <v>30977.55</v>
      </c>
      <c r="H3022" s="114">
        <v>1</v>
      </c>
      <c r="I3022">
        <v>1</v>
      </c>
      <c r="J3022">
        <v>5000</v>
      </c>
      <c r="K3022" t="s">
        <v>3116</v>
      </c>
      <c r="L3022" t="s">
        <v>3111</v>
      </c>
      <c r="M3022" t="s">
        <v>4276</v>
      </c>
    </row>
    <row r="3023" spans="1:13">
      <c r="A3023" t="s">
        <v>7304</v>
      </c>
      <c r="B3023" t="str">
        <f t="shared" si="94"/>
        <v>min03-P46</v>
      </c>
      <c r="C3023" t="str">
        <f t="shared" si="95"/>
        <v>min03-P46-R6_UNIÓN TEMPORAL SOCKS 10</v>
      </c>
      <c r="D3023" s="27" t="s">
        <v>3785</v>
      </c>
      <c r="E3023" t="s">
        <v>4179</v>
      </c>
      <c r="F3023" t="s">
        <v>190</v>
      </c>
      <c r="G3023" s="58">
        <v>29630.7</v>
      </c>
      <c r="H3023" s="114">
        <v>1</v>
      </c>
      <c r="I3023">
        <v>5001</v>
      </c>
      <c r="J3023">
        <v>999999</v>
      </c>
      <c r="K3023" t="s">
        <v>3116</v>
      </c>
      <c r="L3023" t="s">
        <v>3111</v>
      </c>
      <c r="M3023" t="s">
        <v>4276</v>
      </c>
    </row>
    <row r="3024" spans="1:13">
      <c r="A3024" t="s">
        <v>7305</v>
      </c>
      <c r="B3024" t="str">
        <f t="shared" si="94"/>
        <v>min03-P46</v>
      </c>
      <c r="C3024" t="str">
        <f t="shared" si="95"/>
        <v>min03-P46-R6_ML SUMINISTROS Y SOLUCIONES SAS</v>
      </c>
      <c r="D3024" s="27" t="s">
        <v>3785</v>
      </c>
      <c r="E3024" t="s">
        <v>4170</v>
      </c>
      <c r="F3024" t="s">
        <v>190</v>
      </c>
      <c r="G3024" s="58">
        <v>23976.623699999996</v>
      </c>
      <c r="H3024" s="114">
        <v>1</v>
      </c>
      <c r="I3024">
        <v>1</v>
      </c>
      <c r="J3024">
        <v>5000</v>
      </c>
      <c r="K3024" t="s">
        <v>3116</v>
      </c>
      <c r="L3024" t="s">
        <v>3111</v>
      </c>
      <c r="M3024" t="s">
        <v>4276</v>
      </c>
    </row>
    <row r="3025" spans="1:13">
      <c r="A3025" t="s">
        <v>7306</v>
      </c>
      <c r="B3025" t="str">
        <f t="shared" si="94"/>
        <v>min03-P46</v>
      </c>
      <c r="C3025" t="str">
        <f t="shared" si="95"/>
        <v>min03-P46-R6_ML SUMINISTROS Y SOLUCIONES SAS</v>
      </c>
      <c r="D3025" s="27" t="s">
        <v>3785</v>
      </c>
      <c r="E3025" t="s">
        <v>4170</v>
      </c>
      <c r="F3025" t="s">
        <v>190</v>
      </c>
      <c r="G3025" s="58">
        <v>23736.884399999999</v>
      </c>
      <c r="H3025" s="114">
        <v>1</v>
      </c>
      <c r="I3025">
        <v>5001</v>
      </c>
      <c r="J3025">
        <v>999999</v>
      </c>
      <c r="K3025" t="s">
        <v>3116</v>
      </c>
      <c r="L3025" t="s">
        <v>3111</v>
      </c>
      <c r="M3025" t="s">
        <v>4276</v>
      </c>
    </row>
    <row r="3026" spans="1:13">
      <c r="A3026" t="s">
        <v>7307</v>
      </c>
      <c r="B3026" t="str">
        <f t="shared" si="94"/>
        <v>min03-P46</v>
      </c>
      <c r="C3026" t="str">
        <f t="shared" si="95"/>
        <v>min03-P46-R6_YUBARTA S.A.S.</v>
      </c>
      <c r="D3026" s="27" t="s">
        <v>3785</v>
      </c>
      <c r="E3026" t="s">
        <v>4162</v>
      </c>
      <c r="F3026" t="s">
        <v>190</v>
      </c>
      <c r="G3026" s="58">
        <v>74076.75</v>
      </c>
      <c r="H3026" s="114">
        <v>1</v>
      </c>
      <c r="I3026">
        <v>1</v>
      </c>
      <c r="J3026">
        <v>5000</v>
      </c>
      <c r="K3026" t="s">
        <v>3116</v>
      </c>
      <c r="L3026" t="s">
        <v>3111</v>
      </c>
      <c r="M3026" t="s">
        <v>4276</v>
      </c>
    </row>
    <row r="3027" spans="1:13">
      <c r="A3027" t="s">
        <v>7308</v>
      </c>
      <c r="B3027" t="str">
        <f t="shared" si="94"/>
        <v>min03-P46</v>
      </c>
      <c r="C3027" t="str">
        <f t="shared" si="95"/>
        <v>min03-P46-R6_YUBARTA S.A.S.</v>
      </c>
      <c r="D3027" s="27" t="s">
        <v>3785</v>
      </c>
      <c r="E3027" t="s">
        <v>4162</v>
      </c>
      <c r="F3027" t="s">
        <v>190</v>
      </c>
      <c r="G3027" s="58">
        <v>72729.899999999994</v>
      </c>
      <c r="H3027" s="114">
        <v>1</v>
      </c>
      <c r="I3027">
        <v>5001</v>
      </c>
      <c r="J3027">
        <v>999999</v>
      </c>
      <c r="K3027" t="s">
        <v>3116</v>
      </c>
      <c r="L3027" t="s">
        <v>3111</v>
      </c>
      <c r="M3027" t="s">
        <v>4276</v>
      </c>
    </row>
    <row r="3028" spans="1:13">
      <c r="A3028" t="s">
        <v>7309</v>
      </c>
      <c r="B3028" t="str">
        <f t="shared" si="94"/>
        <v>min03-P46</v>
      </c>
      <c r="C3028" t="str">
        <f t="shared" si="95"/>
        <v>min03-P46-R6_UT FACOCREAR 2024</v>
      </c>
      <c r="D3028" s="27" t="s">
        <v>3785</v>
      </c>
      <c r="E3028" t="s">
        <v>3092</v>
      </c>
      <c r="F3028" t="s">
        <v>190</v>
      </c>
      <c r="G3028" s="58">
        <v>30061.692000000003</v>
      </c>
      <c r="H3028" s="114">
        <v>1</v>
      </c>
      <c r="I3028">
        <v>1</v>
      </c>
      <c r="J3028">
        <v>5000</v>
      </c>
      <c r="K3028" t="s">
        <v>3116</v>
      </c>
      <c r="L3028" t="s">
        <v>3111</v>
      </c>
      <c r="M3028" t="s">
        <v>4276</v>
      </c>
    </row>
    <row r="3029" spans="1:13">
      <c r="A3029" t="s">
        <v>7310</v>
      </c>
      <c r="B3029" t="str">
        <f t="shared" si="94"/>
        <v>min03-P46</v>
      </c>
      <c r="C3029" t="str">
        <f t="shared" si="95"/>
        <v>min03-P46-R6_UT FACOCREAR 2024</v>
      </c>
      <c r="D3029" s="27" t="s">
        <v>3785</v>
      </c>
      <c r="E3029" t="s">
        <v>3092</v>
      </c>
      <c r="F3029" t="s">
        <v>190</v>
      </c>
      <c r="G3029" s="58">
        <v>29159.302500000002</v>
      </c>
      <c r="H3029" s="114">
        <v>1</v>
      </c>
      <c r="I3029">
        <v>5001</v>
      </c>
      <c r="J3029">
        <v>999999</v>
      </c>
      <c r="K3029" t="s">
        <v>3116</v>
      </c>
      <c r="L3029" t="s">
        <v>3111</v>
      </c>
      <c r="M3029" t="s">
        <v>4276</v>
      </c>
    </row>
    <row r="3030" spans="1:13">
      <c r="A3030" t="s">
        <v>7311</v>
      </c>
      <c r="B3030" t="str">
        <f t="shared" si="94"/>
        <v>min03-P46</v>
      </c>
      <c r="C3030" t="str">
        <f t="shared" si="95"/>
        <v>min03-P46-R7_INVERSIONES E IMPORTACIONES SDER AP SAS</v>
      </c>
      <c r="D3030" s="27" t="s">
        <v>3786</v>
      </c>
      <c r="E3030" t="s">
        <v>4177</v>
      </c>
      <c r="F3030" t="s">
        <v>190</v>
      </c>
      <c r="G3030" s="58">
        <v>20202.75</v>
      </c>
      <c r="H3030" s="114">
        <v>1</v>
      </c>
      <c r="I3030">
        <v>1</v>
      </c>
      <c r="J3030">
        <v>5000</v>
      </c>
      <c r="K3030" t="s">
        <v>3116</v>
      </c>
      <c r="L3030" t="s">
        <v>3112</v>
      </c>
      <c r="M3030" t="s">
        <v>4276</v>
      </c>
    </row>
    <row r="3031" spans="1:13">
      <c r="A3031" t="s">
        <v>7312</v>
      </c>
      <c r="B3031" t="str">
        <f t="shared" si="94"/>
        <v>min03-P46</v>
      </c>
      <c r="C3031" t="str">
        <f t="shared" si="95"/>
        <v>min03-P46-R7_INVERSIONES E IMPORTACIONES SDER AP SAS</v>
      </c>
      <c r="D3031" s="27" t="s">
        <v>3786</v>
      </c>
      <c r="E3031" t="s">
        <v>4177</v>
      </c>
      <c r="F3031" t="s">
        <v>190</v>
      </c>
      <c r="G3031" s="58">
        <v>17509.05</v>
      </c>
      <c r="H3031" s="114">
        <v>1</v>
      </c>
      <c r="I3031">
        <v>5001</v>
      </c>
      <c r="J3031">
        <v>999999</v>
      </c>
      <c r="K3031" t="s">
        <v>3116</v>
      </c>
      <c r="L3031" t="s">
        <v>3112</v>
      </c>
      <c r="M3031" t="s">
        <v>4276</v>
      </c>
    </row>
    <row r="3032" spans="1:13">
      <c r="A3032" t="s">
        <v>7313</v>
      </c>
      <c r="B3032" t="str">
        <f t="shared" si="94"/>
        <v>min03-P46</v>
      </c>
      <c r="C3032" t="str">
        <f t="shared" si="95"/>
        <v>min03-P46-R7_CRYSTAL S.A.S.</v>
      </c>
      <c r="D3032" s="27" t="s">
        <v>3786</v>
      </c>
      <c r="E3032" t="s">
        <v>4178</v>
      </c>
      <c r="F3032" t="s">
        <v>190</v>
      </c>
      <c r="G3032" s="58">
        <v>26937</v>
      </c>
      <c r="H3032" s="114">
        <v>1</v>
      </c>
      <c r="I3032">
        <v>1</v>
      </c>
      <c r="J3032">
        <v>5000</v>
      </c>
      <c r="K3032" t="s">
        <v>3116</v>
      </c>
      <c r="L3032" t="s">
        <v>3112</v>
      </c>
      <c r="M3032" t="s">
        <v>4276</v>
      </c>
    </row>
    <row r="3033" spans="1:13">
      <c r="A3033" t="s">
        <v>7314</v>
      </c>
      <c r="B3033" t="str">
        <f t="shared" si="94"/>
        <v>min03-P46</v>
      </c>
      <c r="C3033" t="str">
        <f t="shared" si="95"/>
        <v>min03-P46-R7_CRYSTAL S.A.S.</v>
      </c>
      <c r="D3033" s="27" t="s">
        <v>3786</v>
      </c>
      <c r="E3033" t="s">
        <v>4178</v>
      </c>
      <c r="F3033" t="s">
        <v>190</v>
      </c>
      <c r="G3033" s="58">
        <v>25590.15</v>
      </c>
      <c r="H3033" s="114">
        <v>1</v>
      </c>
      <c r="I3033">
        <v>5001</v>
      </c>
      <c r="J3033">
        <v>999999</v>
      </c>
      <c r="K3033" t="s">
        <v>3116</v>
      </c>
      <c r="L3033" t="s">
        <v>3112</v>
      </c>
      <c r="M3033" t="s">
        <v>4276</v>
      </c>
    </row>
    <row r="3034" spans="1:13">
      <c r="A3034" t="s">
        <v>7315</v>
      </c>
      <c r="B3034" t="str">
        <f t="shared" si="94"/>
        <v>min03-P46</v>
      </c>
      <c r="C3034" t="str">
        <f t="shared" si="95"/>
        <v>min03-P46-R7_DISTRIBUCIÓN Y SERVICIO SAS</v>
      </c>
      <c r="D3034" s="27" t="s">
        <v>3786</v>
      </c>
      <c r="E3034" t="s">
        <v>3089</v>
      </c>
      <c r="F3034" t="s">
        <v>190</v>
      </c>
      <c r="G3034" s="58">
        <v>21549.599999999999</v>
      </c>
      <c r="H3034" s="114">
        <v>1</v>
      </c>
      <c r="I3034">
        <v>1</v>
      </c>
      <c r="J3034">
        <v>5000</v>
      </c>
      <c r="K3034" t="s">
        <v>3116</v>
      </c>
      <c r="L3034" t="s">
        <v>3112</v>
      </c>
      <c r="M3034" t="s">
        <v>4276</v>
      </c>
    </row>
    <row r="3035" spans="1:13">
      <c r="A3035" t="s">
        <v>7316</v>
      </c>
      <c r="B3035" t="str">
        <f t="shared" si="94"/>
        <v>min03-P46</v>
      </c>
      <c r="C3035" t="str">
        <f t="shared" si="95"/>
        <v>min03-P46-R7_DISTRIBUCIÓN Y SERVICIO SAS</v>
      </c>
      <c r="D3035" s="27" t="s">
        <v>3786</v>
      </c>
      <c r="E3035" t="s">
        <v>3089</v>
      </c>
      <c r="F3035" t="s">
        <v>190</v>
      </c>
      <c r="G3035" s="58">
        <v>20876.174999999999</v>
      </c>
      <c r="H3035" s="114">
        <v>1</v>
      </c>
      <c r="I3035">
        <v>5001</v>
      </c>
      <c r="J3035">
        <v>999999</v>
      </c>
      <c r="K3035" t="s">
        <v>3116</v>
      </c>
      <c r="L3035" t="s">
        <v>3112</v>
      </c>
      <c r="M3035" t="s">
        <v>4276</v>
      </c>
    </row>
    <row r="3036" spans="1:13">
      <c r="A3036" t="s">
        <v>7317</v>
      </c>
      <c r="B3036" t="str">
        <f t="shared" si="94"/>
        <v>min03-P46</v>
      </c>
      <c r="C3036" t="str">
        <f t="shared" si="95"/>
        <v>min03-P46-R7_LEONEL RODRIGUEZ RAMOS</v>
      </c>
      <c r="D3036" s="27" t="s">
        <v>3786</v>
      </c>
      <c r="E3036" t="s">
        <v>1851</v>
      </c>
      <c r="F3036" t="s">
        <v>190</v>
      </c>
      <c r="G3036" s="58">
        <v>26937</v>
      </c>
      <c r="H3036" s="114">
        <v>1</v>
      </c>
      <c r="I3036">
        <v>1</v>
      </c>
      <c r="J3036">
        <v>5000</v>
      </c>
      <c r="K3036" t="s">
        <v>3116</v>
      </c>
      <c r="L3036" t="s">
        <v>3112</v>
      </c>
      <c r="M3036" t="s">
        <v>4276</v>
      </c>
    </row>
    <row r="3037" spans="1:13">
      <c r="A3037" t="s">
        <v>7318</v>
      </c>
      <c r="B3037" t="str">
        <f t="shared" si="94"/>
        <v>min03-P46</v>
      </c>
      <c r="C3037" t="str">
        <f t="shared" si="95"/>
        <v>min03-P46-R7_LEONEL RODRIGUEZ RAMOS</v>
      </c>
      <c r="D3037" s="27" t="s">
        <v>3786</v>
      </c>
      <c r="E3037" t="s">
        <v>1851</v>
      </c>
      <c r="F3037" t="s">
        <v>190</v>
      </c>
      <c r="G3037" s="58">
        <v>24243.3</v>
      </c>
      <c r="H3037" s="114">
        <v>1</v>
      </c>
      <c r="I3037">
        <v>5001</v>
      </c>
      <c r="J3037">
        <v>999999</v>
      </c>
      <c r="K3037" t="s">
        <v>3116</v>
      </c>
      <c r="L3037" t="s">
        <v>3112</v>
      </c>
      <c r="M3037" t="s">
        <v>4276</v>
      </c>
    </row>
    <row r="3038" spans="1:13">
      <c r="A3038" t="s">
        <v>7319</v>
      </c>
      <c r="B3038" t="str">
        <f t="shared" si="94"/>
        <v>min03-P46</v>
      </c>
      <c r="C3038" t="str">
        <f t="shared" si="95"/>
        <v>min03-P46-R7_BACET GROUP S.A.S.</v>
      </c>
      <c r="D3038" s="27" t="s">
        <v>3786</v>
      </c>
      <c r="E3038" t="s">
        <v>4166</v>
      </c>
      <c r="F3038" t="s">
        <v>190</v>
      </c>
      <c r="G3038" s="58">
        <v>25590.15</v>
      </c>
      <c r="H3038" s="114">
        <v>1</v>
      </c>
      <c r="I3038">
        <v>1</v>
      </c>
      <c r="J3038">
        <v>5000</v>
      </c>
      <c r="K3038" t="s">
        <v>3116</v>
      </c>
      <c r="L3038" t="s">
        <v>3112</v>
      </c>
      <c r="M3038" t="s">
        <v>4276</v>
      </c>
    </row>
    <row r="3039" spans="1:13">
      <c r="A3039" t="s">
        <v>7320</v>
      </c>
      <c r="B3039" t="str">
        <f t="shared" si="94"/>
        <v>min03-P46</v>
      </c>
      <c r="C3039" t="str">
        <f t="shared" si="95"/>
        <v>min03-P46-R7_BACET GROUP S.A.S.</v>
      </c>
      <c r="D3039" s="27" t="s">
        <v>3786</v>
      </c>
      <c r="E3039" t="s">
        <v>4166</v>
      </c>
      <c r="F3039" t="s">
        <v>190</v>
      </c>
      <c r="G3039" s="58">
        <v>23031.135000000002</v>
      </c>
      <c r="H3039" s="114">
        <v>1</v>
      </c>
      <c r="I3039">
        <v>5001</v>
      </c>
      <c r="J3039">
        <v>999999</v>
      </c>
      <c r="K3039" t="s">
        <v>3116</v>
      </c>
      <c r="L3039" t="s">
        <v>3112</v>
      </c>
      <c r="M3039" t="s">
        <v>4276</v>
      </c>
    </row>
    <row r="3040" spans="1:13">
      <c r="A3040" t="s">
        <v>7321</v>
      </c>
      <c r="B3040" t="str">
        <f t="shared" si="94"/>
        <v>min03-P46</v>
      </c>
      <c r="C3040" t="str">
        <f t="shared" si="95"/>
        <v>min03-P46-R7_MOZT DE COLOMBIA SAS</v>
      </c>
      <c r="D3040" s="27" t="s">
        <v>3786</v>
      </c>
      <c r="E3040" t="s">
        <v>4161</v>
      </c>
      <c r="F3040" t="s">
        <v>190</v>
      </c>
      <c r="G3040" s="58">
        <v>28283.85</v>
      </c>
      <c r="H3040" s="114">
        <v>1</v>
      </c>
      <c r="I3040">
        <v>1</v>
      </c>
      <c r="J3040">
        <v>5000</v>
      </c>
      <c r="K3040" t="s">
        <v>3116</v>
      </c>
      <c r="L3040" t="s">
        <v>3112</v>
      </c>
      <c r="M3040" t="s">
        <v>4276</v>
      </c>
    </row>
    <row r="3041" spans="1:14">
      <c r="A3041" t="s">
        <v>7322</v>
      </c>
      <c r="B3041" t="str">
        <f t="shared" si="94"/>
        <v>min03-P46</v>
      </c>
      <c r="C3041" t="str">
        <f t="shared" si="95"/>
        <v>min03-P46-R7_MOZT DE COLOMBIA SAS</v>
      </c>
      <c r="D3041" s="27" t="s">
        <v>3786</v>
      </c>
      <c r="E3041" t="s">
        <v>4161</v>
      </c>
      <c r="F3041" t="s">
        <v>190</v>
      </c>
      <c r="G3041" s="58">
        <v>28283.85</v>
      </c>
      <c r="H3041" s="114">
        <v>1</v>
      </c>
      <c r="I3041">
        <v>5001</v>
      </c>
      <c r="J3041">
        <v>999999</v>
      </c>
      <c r="K3041" t="s">
        <v>3116</v>
      </c>
      <c r="L3041" t="s">
        <v>3112</v>
      </c>
      <c r="M3041" t="s">
        <v>4276</v>
      </c>
    </row>
    <row r="3042" spans="1:14">
      <c r="A3042" t="s">
        <v>7323</v>
      </c>
      <c r="B3042" t="str">
        <f t="shared" si="94"/>
        <v>min03-P46</v>
      </c>
      <c r="C3042" t="str">
        <f t="shared" si="95"/>
        <v>min03-P46-R7_UNIÓN TEMPORAL OP-INTENDENCIA</v>
      </c>
      <c r="D3042" s="27" t="s">
        <v>3786</v>
      </c>
      <c r="E3042" t="s">
        <v>4172</v>
      </c>
      <c r="F3042" t="s">
        <v>190</v>
      </c>
      <c r="G3042" s="58">
        <v>74076.75</v>
      </c>
      <c r="H3042" s="114">
        <v>1</v>
      </c>
      <c r="I3042">
        <v>1</v>
      </c>
      <c r="J3042">
        <v>5000</v>
      </c>
      <c r="K3042" t="s">
        <v>3116</v>
      </c>
      <c r="L3042" t="s">
        <v>3112</v>
      </c>
      <c r="M3042" t="s">
        <v>4276</v>
      </c>
    </row>
    <row r="3043" spans="1:14">
      <c r="A3043" t="s">
        <v>7324</v>
      </c>
      <c r="B3043" t="str">
        <f t="shared" si="94"/>
        <v>min03-P46</v>
      </c>
      <c r="C3043" t="str">
        <f t="shared" si="95"/>
        <v>min03-P46-R7_UNIÓN TEMPORAL OP-INTENDENCIA</v>
      </c>
      <c r="D3043" s="27" t="s">
        <v>3786</v>
      </c>
      <c r="E3043" t="s">
        <v>4172</v>
      </c>
      <c r="F3043" t="s">
        <v>190</v>
      </c>
      <c r="G3043" s="58">
        <v>67342.5</v>
      </c>
      <c r="H3043" s="114">
        <v>1</v>
      </c>
      <c r="I3043">
        <v>5001</v>
      </c>
      <c r="J3043">
        <v>999999</v>
      </c>
      <c r="K3043" t="s">
        <v>3116</v>
      </c>
      <c r="L3043" t="s">
        <v>3112</v>
      </c>
      <c r="M3043" t="s">
        <v>4276</v>
      </c>
    </row>
    <row r="3044" spans="1:14">
      <c r="A3044" t="s">
        <v>7325</v>
      </c>
      <c r="B3044" t="str">
        <f t="shared" si="94"/>
        <v>min03-P46</v>
      </c>
      <c r="C3044" t="str">
        <f t="shared" si="95"/>
        <v>min03-P46-R7_UNIÓN TEMPORAL ATENEA</v>
      </c>
      <c r="D3044" s="27" t="s">
        <v>3786</v>
      </c>
      <c r="E3044" t="s">
        <v>4186</v>
      </c>
      <c r="F3044" t="s">
        <v>190</v>
      </c>
      <c r="G3044" s="58">
        <v>33536.565000000002</v>
      </c>
      <c r="H3044" s="114">
        <v>1</v>
      </c>
      <c r="I3044">
        <v>1</v>
      </c>
      <c r="J3044">
        <v>5000</v>
      </c>
      <c r="K3044" t="s">
        <v>3116</v>
      </c>
      <c r="L3044" t="s">
        <v>3112</v>
      </c>
      <c r="M3044" t="s">
        <v>4276</v>
      </c>
    </row>
    <row r="3045" spans="1:14">
      <c r="A3045" t="s">
        <v>7326</v>
      </c>
      <c r="B3045" t="str">
        <f t="shared" si="94"/>
        <v>min03-P46</v>
      </c>
      <c r="C3045" t="str">
        <f t="shared" si="95"/>
        <v>min03-P46-R7_UNIÓN TEMPORAL ATENEA</v>
      </c>
      <c r="D3045" s="27" t="s">
        <v>3786</v>
      </c>
      <c r="E3045" t="s">
        <v>4186</v>
      </c>
      <c r="F3045" t="s">
        <v>190</v>
      </c>
      <c r="G3045" s="58">
        <v>32997.824999999997</v>
      </c>
      <c r="H3045" s="114">
        <v>1</v>
      </c>
      <c r="I3045">
        <v>5001</v>
      </c>
      <c r="J3045">
        <v>999999</v>
      </c>
      <c r="K3045" t="s">
        <v>3116</v>
      </c>
      <c r="L3045" t="s">
        <v>3112</v>
      </c>
      <c r="M3045" t="s">
        <v>4276</v>
      </c>
    </row>
    <row r="3046" spans="1:14">
      <c r="A3046" t="s">
        <v>7327</v>
      </c>
      <c r="B3046" t="str">
        <f t="shared" si="94"/>
        <v>min03-P46</v>
      </c>
      <c r="C3046" t="str">
        <f t="shared" si="95"/>
        <v>min03-P46-R7_UT SOLUCIONES ANC</v>
      </c>
      <c r="D3046" s="27" t="s">
        <v>3786</v>
      </c>
      <c r="E3046" t="s">
        <v>3091</v>
      </c>
      <c r="F3046" t="s">
        <v>190</v>
      </c>
      <c r="G3046" s="58">
        <v>30977.55</v>
      </c>
      <c r="H3046" s="114">
        <v>1</v>
      </c>
      <c r="I3046">
        <v>1</v>
      </c>
      <c r="J3046">
        <v>5000</v>
      </c>
      <c r="K3046" t="s">
        <v>3116</v>
      </c>
      <c r="L3046" t="s">
        <v>3112</v>
      </c>
      <c r="M3046" t="s">
        <v>4276</v>
      </c>
    </row>
    <row r="3047" spans="1:14">
      <c r="A3047" t="s">
        <v>7328</v>
      </c>
      <c r="B3047" t="str">
        <f t="shared" si="94"/>
        <v>min03-P46</v>
      </c>
      <c r="C3047" t="str">
        <f t="shared" si="95"/>
        <v>min03-P46-R7_UT SOLUCIONES ANC</v>
      </c>
      <c r="D3047" s="27" t="s">
        <v>3786</v>
      </c>
      <c r="E3047" t="s">
        <v>3091</v>
      </c>
      <c r="F3047" t="s">
        <v>190</v>
      </c>
      <c r="G3047" s="58">
        <v>29630.7</v>
      </c>
      <c r="H3047" s="114">
        <v>1</v>
      </c>
      <c r="I3047">
        <v>5001</v>
      </c>
      <c r="J3047">
        <v>999999</v>
      </c>
      <c r="K3047" t="s">
        <v>3116</v>
      </c>
      <c r="L3047" t="s">
        <v>3112</v>
      </c>
      <c r="M3047" t="s">
        <v>4276</v>
      </c>
    </row>
    <row r="3048" spans="1:14">
      <c r="A3048" t="s">
        <v>7329</v>
      </c>
      <c r="B3048" t="str">
        <f t="shared" si="94"/>
        <v>min03-P46</v>
      </c>
      <c r="C3048" t="str">
        <f t="shared" si="95"/>
        <v>min03-P46-R7_UT ALTEX+</v>
      </c>
      <c r="D3048" s="27" t="s">
        <v>3786</v>
      </c>
      <c r="E3048" t="s">
        <v>3094</v>
      </c>
      <c r="F3048" t="s">
        <v>190</v>
      </c>
      <c r="G3048" s="58">
        <v>25590.15</v>
      </c>
      <c r="H3048" s="114">
        <v>1</v>
      </c>
      <c r="I3048">
        <v>1</v>
      </c>
      <c r="J3048">
        <v>5000</v>
      </c>
      <c r="K3048" t="s">
        <v>3116</v>
      </c>
      <c r="L3048" t="s">
        <v>3112</v>
      </c>
      <c r="M3048" t="s">
        <v>4276</v>
      </c>
    </row>
    <row r="3049" spans="1:14">
      <c r="A3049" t="s">
        <v>7330</v>
      </c>
      <c r="B3049" t="str">
        <f t="shared" si="94"/>
        <v>min03-P46</v>
      </c>
      <c r="C3049" t="str">
        <f t="shared" si="95"/>
        <v>min03-P46-R7_UT ALTEX+</v>
      </c>
      <c r="D3049" s="27" t="s">
        <v>3786</v>
      </c>
      <c r="E3049" t="s">
        <v>3094</v>
      </c>
      <c r="F3049" t="s">
        <v>190</v>
      </c>
      <c r="G3049" s="58">
        <v>24243.3</v>
      </c>
      <c r="H3049" s="114">
        <v>1</v>
      </c>
      <c r="I3049">
        <v>5001</v>
      </c>
      <c r="J3049">
        <v>999999</v>
      </c>
      <c r="K3049" t="s">
        <v>3116</v>
      </c>
      <c r="L3049" t="s">
        <v>3112</v>
      </c>
      <c r="M3049" t="s">
        <v>4276</v>
      </c>
    </row>
    <row r="3050" spans="1:14">
      <c r="A3050" t="s">
        <v>7331</v>
      </c>
      <c r="B3050" t="str">
        <f t="shared" si="94"/>
        <v>min03-P46</v>
      </c>
      <c r="C3050" t="str">
        <f t="shared" si="95"/>
        <v>min03-P46-R7_MANUFACTURAS CAPITEX SAS</v>
      </c>
      <c r="D3050" s="27" t="s">
        <v>3786</v>
      </c>
      <c r="E3050" t="s">
        <v>4176</v>
      </c>
      <c r="F3050" t="s">
        <v>190</v>
      </c>
      <c r="G3050" s="58">
        <v>21549.599999999999</v>
      </c>
      <c r="H3050" s="114">
        <v>1</v>
      </c>
      <c r="I3050">
        <v>1</v>
      </c>
      <c r="J3050">
        <v>5000</v>
      </c>
      <c r="K3050" t="s">
        <v>3116</v>
      </c>
      <c r="L3050" t="s">
        <v>3112</v>
      </c>
      <c r="M3050" t="s">
        <v>4276</v>
      </c>
    </row>
    <row r="3051" spans="1:14">
      <c r="A3051" t="s">
        <v>7332</v>
      </c>
      <c r="B3051" t="str">
        <f t="shared" si="94"/>
        <v>min03-P46</v>
      </c>
      <c r="C3051" t="str">
        <f t="shared" si="95"/>
        <v>min03-P46-R7_MANUFACTURAS CAPITEX SAS</v>
      </c>
      <c r="D3051" s="27" t="s">
        <v>3786</v>
      </c>
      <c r="E3051" t="s">
        <v>4176</v>
      </c>
      <c r="F3051" t="s">
        <v>190</v>
      </c>
      <c r="G3051" s="58">
        <v>20876.174999999999</v>
      </c>
      <c r="H3051" s="114">
        <v>1</v>
      </c>
      <c r="I3051">
        <v>5001</v>
      </c>
      <c r="J3051">
        <v>999999</v>
      </c>
      <c r="K3051" t="s">
        <v>3116</v>
      </c>
      <c r="L3051" t="s">
        <v>3112</v>
      </c>
      <c r="M3051" t="s">
        <v>4276</v>
      </c>
    </row>
    <row r="3052" spans="1:14">
      <c r="A3052" t="s">
        <v>7333</v>
      </c>
      <c r="B3052" t="str">
        <f t="shared" si="94"/>
        <v>min03-P46</v>
      </c>
      <c r="C3052" t="str">
        <f t="shared" si="95"/>
        <v>min03-P46-R7_UT BOSTONIA</v>
      </c>
      <c r="D3052" s="27" t="s">
        <v>3786</v>
      </c>
      <c r="E3052" t="s">
        <v>4180</v>
      </c>
      <c r="F3052" t="s">
        <v>190</v>
      </c>
      <c r="G3052" s="58">
        <v>24243.3</v>
      </c>
      <c r="H3052" s="114">
        <v>1</v>
      </c>
      <c r="I3052">
        <v>1</v>
      </c>
      <c r="J3052">
        <v>5000</v>
      </c>
      <c r="K3052" t="s">
        <v>3116</v>
      </c>
      <c r="L3052" t="s">
        <v>3112</v>
      </c>
      <c r="M3052" t="s">
        <v>4276</v>
      </c>
      <c r="N3052" t="s">
        <v>8686</v>
      </c>
    </row>
    <row r="3053" spans="1:14">
      <c r="A3053" t="s">
        <v>7334</v>
      </c>
      <c r="B3053" t="str">
        <f t="shared" si="94"/>
        <v>min03-P46</v>
      </c>
      <c r="C3053" t="str">
        <f t="shared" si="95"/>
        <v>min03-P46-R7_UT BOSTONIA</v>
      </c>
      <c r="D3053" s="27" t="s">
        <v>3786</v>
      </c>
      <c r="E3053" t="s">
        <v>4180</v>
      </c>
      <c r="F3053" t="s">
        <v>190</v>
      </c>
      <c r="G3053" s="58">
        <v>23516.001</v>
      </c>
      <c r="H3053" s="114">
        <v>1</v>
      </c>
      <c r="I3053">
        <v>5001</v>
      </c>
      <c r="J3053">
        <v>999999</v>
      </c>
      <c r="K3053" t="s">
        <v>3116</v>
      </c>
      <c r="L3053" t="s">
        <v>3112</v>
      </c>
      <c r="M3053" t="s">
        <v>4276</v>
      </c>
      <c r="N3053" t="s">
        <v>8686</v>
      </c>
    </row>
    <row r="3054" spans="1:14">
      <c r="A3054" t="s">
        <v>7335</v>
      </c>
      <c r="B3054" t="str">
        <f t="shared" si="94"/>
        <v>min03-P46</v>
      </c>
      <c r="C3054" t="str">
        <f t="shared" si="95"/>
        <v>min03-P46-R7_MILITARY INDUSTRIES SAS</v>
      </c>
      <c r="D3054" s="27" t="s">
        <v>3786</v>
      </c>
      <c r="E3054" t="s">
        <v>1852</v>
      </c>
      <c r="F3054" t="s">
        <v>190</v>
      </c>
      <c r="G3054" s="58">
        <v>24243.3</v>
      </c>
      <c r="H3054" s="114">
        <v>1</v>
      </c>
      <c r="I3054">
        <v>1</v>
      </c>
      <c r="J3054">
        <v>5000</v>
      </c>
      <c r="K3054" t="s">
        <v>3116</v>
      </c>
      <c r="L3054" t="s">
        <v>3112</v>
      </c>
      <c r="M3054" t="s">
        <v>4276</v>
      </c>
    </row>
    <row r="3055" spans="1:14">
      <c r="A3055" t="s">
        <v>7336</v>
      </c>
      <c r="B3055" t="str">
        <f t="shared" si="94"/>
        <v>min03-P46</v>
      </c>
      <c r="C3055" t="str">
        <f t="shared" si="95"/>
        <v>min03-P46-R7_MILITARY INDUSTRIES SAS</v>
      </c>
      <c r="D3055" s="27" t="s">
        <v>3786</v>
      </c>
      <c r="E3055" t="s">
        <v>1852</v>
      </c>
      <c r="F3055" t="s">
        <v>190</v>
      </c>
      <c r="G3055" s="58">
        <v>22896.45</v>
      </c>
      <c r="H3055" s="114">
        <v>1</v>
      </c>
      <c r="I3055">
        <v>5001</v>
      </c>
      <c r="J3055">
        <v>999999</v>
      </c>
      <c r="K3055" t="s">
        <v>3116</v>
      </c>
      <c r="L3055" t="s">
        <v>3112</v>
      </c>
      <c r="M3055" t="s">
        <v>4276</v>
      </c>
    </row>
    <row r="3056" spans="1:14">
      <c r="A3056" t="s">
        <v>7337</v>
      </c>
      <c r="B3056" t="str">
        <f t="shared" si="94"/>
        <v>min03-P46</v>
      </c>
      <c r="C3056" t="str">
        <f t="shared" si="95"/>
        <v>min03-P46-R7_INVERSIONES SARHEM DE COLOMBIA S.A.S.</v>
      </c>
      <c r="D3056" s="27" t="s">
        <v>3786</v>
      </c>
      <c r="E3056" t="s">
        <v>4168</v>
      </c>
      <c r="F3056" t="s">
        <v>190</v>
      </c>
      <c r="G3056" s="58">
        <v>29630.7</v>
      </c>
      <c r="H3056" s="114">
        <v>1</v>
      </c>
      <c r="I3056">
        <v>1</v>
      </c>
      <c r="J3056">
        <v>5000</v>
      </c>
      <c r="K3056" t="s">
        <v>3116</v>
      </c>
      <c r="L3056" t="s">
        <v>3112</v>
      </c>
      <c r="M3056" t="s">
        <v>4276</v>
      </c>
    </row>
    <row r="3057" spans="1:13">
      <c r="A3057" t="s">
        <v>7338</v>
      </c>
      <c r="B3057" t="str">
        <f t="shared" si="94"/>
        <v>min03-P46</v>
      </c>
      <c r="C3057" t="str">
        <f t="shared" si="95"/>
        <v>min03-P46-R7_INVERSIONES SARHEM DE COLOMBIA S.A.S.</v>
      </c>
      <c r="D3057" s="27" t="s">
        <v>3786</v>
      </c>
      <c r="E3057" t="s">
        <v>4168</v>
      </c>
      <c r="F3057" t="s">
        <v>190</v>
      </c>
      <c r="G3057" s="58">
        <v>26937</v>
      </c>
      <c r="H3057" s="114">
        <v>1</v>
      </c>
      <c r="I3057">
        <v>5001</v>
      </c>
      <c r="J3057">
        <v>999999</v>
      </c>
      <c r="K3057" t="s">
        <v>3116</v>
      </c>
      <c r="L3057" t="s">
        <v>3112</v>
      </c>
      <c r="M3057" t="s">
        <v>4276</v>
      </c>
    </row>
    <row r="3058" spans="1:13">
      <c r="A3058" t="s">
        <v>7339</v>
      </c>
      <c r="B3058" t="str">
        <f t="shared" si="94"/>
        <v>min03-P47</v>
      </c>
      <c r="C3058" t="str">
        <f t="shared" si="95"/>
        <v>min03-P47-R1_UT MARSAM INTE RAMERICANA</v>
      </c>
      <c r="D3058" s="27" t="s">
        <v>3787</v>
      </c>
      <c r="E3058" t="s">
        <v>4160</v>
      </c>
      <c r="F3058" t="s">
        <v>190</v>
      </c>
      <c r="G3058" s="58">
        <v>592614</v>
      </c>
      <c r="H3058" s="114">
        <v>1</v>
      </c>
      <c r="I3058">
        <v>1</v>
      </c>
      <c r="J3058">
        <v>5000</v>
      </c>
      <c r="K3058" t="s">
        <v>3117</v>
      </c>
      <c r="L3058" t="s">
        <v>3108</v>
      </c>
      <c r="M3058" t="s">
        <v>4277</v>
      </c>
    </row>
    <row r="3059" spans="1:13">
      <c r="A3059" t="s">
        <v>7340</v>
      </c>
      <c r="B3059" t="str">
        <f t="shared" si="94"/>
        <v>min03-P47</v>
      </c>
      <c r="C3059" t="str">
        <f t="shared" si="95"/>
        <v>min03-P47-R1_UT MARSAM INTE RAMERICANA</v>
      </c>
      <c r="D3059" s="27" t="s">
        <v>3787</v>
      </c>
      <c r="E3059" t="s">
        <v>4160</v>
      </c>
      <c r="F3059" t="s">
        <v>190</v>
      </c>
      <c r="G3059" s="58">
        <v>586687.86</v>
      </c>
      <c r="H3059" s="114">
        <v>1</v>
      </c>
      <c r="I3059">
        <v>5001</v>
      </c>
      <c r="J3059">
        <v>999999</v>
      </c>
      <c r="K3059" t="s">
        <v>3117</v>
      </c>
      <c r="L3059" t="s">
        <v>3108</v>
      </c>
      <c r="M3059" t="s">
        <v>4277</v>
      </c>
    </row>
    <row r="3060" spans="1:13">
      <c r="A3060" t="s">
        <v>7341</v>
      </c>
      <c r="B3060" t="str">
        <f t="shared" si="94"/>
        <v>min03-P47</v>
      </c>
      <c r="C3060" t="str">
        <f t="shared" si="95"/>
        <v>min03-P47-R2_UT MARSAM INTE RAMERICANA</v>
      </c>
      <c r="D3060" s="27" t="s">
        <v>3788</v>
      </c>
      <c r="E3060" t="s">
        <v>4160</v>
      </c>
      <c r="F3060" t="s">
        <v>190</v>
      </c>
      <c r="G3060" s="58">
        <v>651875.4</v>
      </c>
      <c r="H3060" s="114">
        <v>1</v>
      </c>
      <c r="I3060">
        <v>1</v>
      </c>
      <c r="J3060">
        <v>5000</v>
      </c>
      <c r="K3060" t="s">
        <v>3117</v>
      </c>
      <c r="L3060" t="s">
        <v>3114</v>
      </c>
      <c r="M3060" t="s">
        <v>4277</v>
      </c>
    </row>
    <row r="3061" spans="1:13">
      <c r="A3061" t="s">
        <v>7342</v>
      </c>
      <c r="B3061" t="str">
        <f t="shared" si="94"/>
        <v>min03-P47</v>
      </c>
      <c r="C3061" t="str">
        <f t="shared" si="95"/>
        <v>min03-P47-R2_UT MARSAM INTE RAMERICANA</v>
      </c>
      <c r="D3061" s="27" t="s">
        <v>3788</v>
      </c>
      <c r="E3061" t="s">
        <v>4160</v>
      </c>
      <c r="F3061" t="s">
        <v>190</v>
      </c>
      <c r="G3061" s="58">
        <v>645356.64599999995</v>
      </c>
      <c r="H3061" s="114">
        <v>1</v>
      </c>
      <c r="I3061">
        <v>5001</v>
      </c>
      <c r="J3061">
        <v>999999</v>
      </c>
      <c r="K3061" t="s">
        <v>3117</v>
      </c>
      <c r="L3061" t="s">
        <v>3114</v>
      </c>
      <c r="M3061" t="s">
        <v>4277</v>
      </c>
    </row>
    <row r="3062" spans="1:13">
      <c r="A3062" t="s">
        <v>7343</v>
      </c>
      <c r="B3062" t="str">
        <f t="shared" si="94"/>
        <v>min03-P47</v>
      </c>
      <c r="C3062" t="str">
        <f t="shared" si="95"/>
        <v>min03-P47-R3_UT MARSAM INTE RAMERICANA</v>
      </c>
      <c r="D3062" s="27" t="s">
        <v>3789</v>
      </c>
      <c r="E3062" t="s">
        <v>4160</v>
      </c>
      <c r="F3062" t="s">
        <v>190</v>
      </c>
      <c r="G3062" s="58">
        <v>592614</v>
      </c>
      <c r="H3062" s="114">
        <v>1</v>
      </c>
      <c r="I3062">
        <v>1</v>
      </c>
      <c r="J3062">
        <v>5000</v>
      </c>
      <c r="K3062" t="s">
        <v>3117</v>
      </c>
      <c r="L3062" t="s">
        <v>3109</v>
      </c>
      <c r="M3062" t="s">
        <v>4277</v>
      </c>
    </row>
    <row r="3063" spans="1:13">
      <c r="A3063" t="s">
        <v>7344</v>
      </c>
      <c r="B3063" t="str">
        <f t="shared" si="94"/>
        <v>min03-P47</v>
      </c>
      <c r="C3063" t="str">
        <f t="shared" si="95"/>
        <v>min03-P47-R3_UT MARSAM INTE RAMERICANA</v>
      </c>
      <c r="D3063" s="27" t="s">
        <v>3789</v>
      </c>
      <c r="E3063" t="s">
        <v>4160</v>
      </c>
      <c r="F3063" t="s">
        <v>190</v>
      </c>
      <c r="G3063" s="58">
        <v>586687.86</v>
      </c>
      <c r="H3063" s="114">
        <v>1</v>
      </c>
      <c r="I3063">
        <v>5001</v>
      </c>
      <c r="J3063">
        <v>999999</v>
      </c>
      <c r="K3063" t="s">
        <v>3117</v>
      </c>
      <c r="L3063" t="s">
        <v>3109</v>
      </c>
      <c r="M3063" t="s">
        <v>4277</v>
      </c>
    </row>
    <row r="3064" spans="1:13">
      <c r="A3064" t="s">
        <v>7345</v>
      </c>
      <c r="B3064" t="str">
        <f t="shared" si="94"/>
        <v>min03-P47</v>
      </c>
      <c r="C3064" t="str">
        <f t="shared" si="95"/>
        <v>min03-P47-R5_UT MARSAM INTE RAMERICANA</v>
      </c>
      <c r="D3064" s="27" t="s">
        <v>3790</v>
      </c>
      <c r="E3064" t="s">
        <v>4160</v>
      </c>
      <c r="F3064" t="s">
        <v>190</v>
      </c>
      <c r="G3064" s="58">
        <v>592614</v>
      </c>
      <c r="H3064" s="114">
        <v>1</v>
      </c>
      <c r="I3064">
        <v>1</v>
      </c>
      <c r="J3064">
        <v>5000</v>
      </c>
      <c r="K3064" t="s">
        <v>3117</v>
      </c>
      <c r="L3064" t="s">
        <v>3110</v>
      </c>
      <c r="M3064" t="s">
        <v>4277</v>
      </c>
    </row>
    <row r="3065" spans="1:13">
      <c r="A3065" t="s">
        <v>7346</v>
      </c>
      <c r="B3065" t="str">
        <f t="shared" si="94"/>
        <v>min03-P47</v>
      </c>
      <c r="C3065" t="str">
        <f t="shared" si="95"/>
        <v>min03-P47-R5_UT MARSAM INTE RAMERICANA</v>
      </c>
      <c r="D3065" s="27" t="s">
        <v>3790</v>
      </c>
      <c r="E3065" t="s">
        <v>4160</v>
      </c>
      <c r="F3065" t="s">
        <v>190</v>
      </c>
      <c r="G3065" s="58">
        <v>586687.86</v>
      </c>
      <c r="H3065" s="114">
        <v>1</v>
      </c>
      <c r="I3065">
        <v>5001</v>
      </c>
      <c r="J3065">
        <v>999999</v>
      </c>
      <c r="K3065" t="s">
        <v>3117</v>
      </c>
      <c r="L3065" t="s">
        <v>3110</v>
      </c>
      <c r="M3065" t="s">
        <v>4277</v>
      </c>
    </row>
    <row r="3066" spans="1:13">
      <c r="A3066" t="s">
        <v>7347</v>
      </c>
      <c r="B3066" t="str">
        <f t="shared" si="94"/>
        <v>min03-P47</v>
      </c>
      <c r="C3066" t="str">
        <f t="shared" si="95"/>
        <v>min03-P47-R6_ML SUMINISTROS Y SOLUCIONES SAS</v>
      </c>
      <c r="D3066" s="27" t="s">
        <v>3791</v>
      </c>
      <c r="E3066" t="s">
        <v>4170</v>
      </c>
      <c r="F3066" t="s">
        <v>190</v>
      </c>
      <c r="G3066" s="58">
        <v>349908.9363</v>
      </c>
      <c r="H3066" s="114">
        <v>1</v>
      </c>
      <c r="I3066">
        <v>1</v>
      </c>
      <c r="J3066">
        <v>5000</v>
      </c>
      <c r="K3066" t="s">
        <v>3117</v>
      </c>
      <c r="L3066" t="s">
        <v>3111</v>
      </c>
      <c r="M3066" t="s">
        <v>4277</v>
      </c>
    </row>
    <row r="3067" spans="1:13">
      <c r="A3067" t="s">
        <v>7348</v>
      </c>
      <c r="B3067" t="str">
        <f t="shared" si="94"/>
        <v>min03-P47</v>
      </c>
      <c r="C3067" t="str">
        <f t="shared" si="95"/>
        <v>min03-P47-R6_ML SUMINISTROS Y SOLUCIONES SAS</v>
      </c>
      <c r="D3067" s="27" t="s">
        <v>3791</v>
      </c>
      <c r="E3067" t="s">
        <v>4170</v>
      </c>
      <c r="F3067" t="s">
        <v>190</v>
      </c>
      <c r="G3067" s="58">
        <v>346409.82</v>
      </c>
      <c r="H3067" s="114">
        <v>1</v>
      </c>
      <c r="I3067">
        <v>5001</v>
      </c>
      <c r="J3067">
        <v>999999</v>
      </c>
      <c r="K3067" t="s">
        <v>3117</v>
      </c>
      <c r="L3067" t="s">
        <v>3111</v>
      </c>
      <c r="M3067" t="s">
        <v>4277</v>
      </c>
    </row>
    <row r="3068" spans="1:13">
      <c r="A3068" t="s">
        <v>7349</v>
      </c>
      <c r="B3068" t="str">
        <f t="shared" si="94"/>
        <v>min03-P47</v>
      </c>
      <c r="C3068" t="str">
        <f t="shared" si="95"/>
        <v>min03-P47-R6_YUBARTA S.A.S.</v>
      </c>
      <c r="D3068" s="27" t="s">
        <v>3791</v>
      </c>
      <c r="E3068" t="s">
        <v>4162</v>
      </c>
      <c r="F3068" t="s">
        <v>190</v>
      </c>
      <c r="G3068" s="58">
        <v>525271.5</v>
      </c>
      <c r="H3068" s="114">
        <v>1</v>
      </c>
      <c r="I3068">
        <v>1</v>
      </c>
      <c r="J3068">
        <v>5000</v>
      </c>
      <c r="K3068" t="s">
        <v>3117</v>
      </c>
      <c r="L3068" t="s">
        <v>3111</v>
      </c>
      <c r="M3068" t="s">
        <v>4277</v>
      </c>
    </row>
    <row r="3069" spans="1:13">
      <c r="A3069" t="s">
        <v>7350</v>
      </c>
      <c r="B3069" t="str">
        <f t="shared" si="94"/>
        <v>min03-P47</v>
      </c>
      <c r="C3069" t="str">
        <f t="shared" si="95"/>
        <v>min03-P47-R6_YUBARTA S.A.S.</v>
      </c>
      <c r="D3069" s="27" t="s">
        <v>3791</v>
      </c>
      <c r="E3069" t="s">
        <v>4162</v>
      </c>
      <c r="F3069" t="s">
        <v>190</v>
      </c>
      <c r="G3069" s="58">
        <v>515843.55</v>
      </c>
      <c r="H3069" s="114">
        <v>1</v>
      </c>
      <c r="I3069">
        <v>5001</v>
      </c>
      <c r="J3069">
        <v>999999</v>
      </c>
      <c r="K3069" t="s">
        <v>3117</v>
      </c>
      <c r="L3069" t="s">
        <v>3111</v>
      </c>
      <c r="M3069" t="s">
        <v>4277</v>
      </c>
    </row>
    <row r="3070" spans="1:13">
      <c r="A3070" t="s">
        <v>7351</v>
      </c>
      <c r="B3070" t="str">
        <f t="shared" si="94"/>
        <v>min03-P47</v>
      </c>
      <c r="C3070" t="str">
        <f t="shared" si="95"/>
        <v>min03-P47-R6_UT MARSAM INTE RAMERICANA</v>
      </c>
      <c r="D3070" s="27" t="s">
        <v>3791</v>
      </c>
      <c r="E3070" t="s">
        <v>4160</v>
      </c>
      <c r="F3070" t="s">
        <v>190</v>
      </c>
      <c r="G3070" s="58">
        <v>592614</v>
      </c>
      <c r="H3070" s="114">
        <v>1</v>
      </c>
      <c r="I3070">
        <v>1</v>
      </c>
      <c r="J3070">
        <v>5000</v>
      </c>
      <c r="K3070" t="s">
        <v>3117</v>
      </c>
      <c r="L3070" t="s">
        <v>3111</v>
      </c>
      <c r="M3070" t="s">
        <v>4277</v>
      </c>
    </row>
    <row r="3071" spans="1:13">
      <c r="A3071" t="s">
        <v>7352</v>
      </c>
      <c r="B3071" t="str">
        <f t="shared" si="94"/>
        <v>min03-P47</v>
      </c>
      <c r="C3071" t="str">
        <f t="shared" si="95"/>
        <v>min03-P47-R6_UT MARSAM INTE RAMERICANA</v>
      </c>
      <c r="D3071" s="27" t="s">
        <v>3791</v>
      </c>
      <c r="E3071" t="s">
        <v>4160</v>
      </c>
      <c r="F3071" t="s">
        <v>190</v>
      </c>
      <c r="G3071" s="58">
        <v>586687.86</v>
      </c>
      <c r="H3071" s="114">
        <v>1</v>
      </c>
      <c r="I3071">
        <v>5001</v>
      </c>
      <c r="J3071">
        <v>999999</v>
      </c>
      <c r="K3071" t="s">
        <v>3117</v>
      </c>
      <c r="L3071" t="s">
        <v>3111</v>
      </c>
      <c r="M3071" t="s">
        <v>4277</v>
      </c>
    </row>
    <row r="3072" spans="1:13">
      <c r="A3072" t="s">
        <v>7353</v>
      </c>
      <c r="B3072" t="str">
        <f t="shared" si="94"/>
        <v>min03-P47</v>
      </c>
      <c r="C3072" t="str">
        <f t="shared" si="95"/>
        <v>min03-P47-R7_UNION TEMPORAL ACUERDO KB-2024</v>
      </c>
      <c r="D3072" s="27" t="s">
        <v>3792</v>
      </c>
      <c r="E3072" t="s">
        <v>4185</v>
      </c>
      <c r="F3072" t="s">
        <v>190</v>
      </c>
      <c r="G3072" s="58">
        <v>266406.93</v>
      </c>
      <c r="H3072" s="114">
        <v>1</v>
      </c>
      <c r="I3072">
        <v>1</v>
      </c>
      <c r="J3072">
        <v>5000</v>
      </c>
      <c r="K3072" t="s">
        <v>3117</v>
      </c>
      <c r="L3072" t="s">
        <v>3112</v>
      </c>
      <c r="M3072" t="s">
        <v>4277</v>
      </c>
    </row>
    <row r="3073" spans="1:13">
      <c r="A3073" t="s">
        <v>7354</v>
      </c>
      <c r="B3073" t="str">
        <f t="shared" si="94"/>
        <v>min03-P47</v>
      </c>
      <c r="C3073" t="str">
        <f t="shared" si="95"/>
        <v>min03-P47-R7_UNION TEMPORAL ACUERDO KB-2024</v>
      </c>
      <c r="D3073" s="27" t="s">
        <v>3792</v>
      </c>
      <c r="E3073" t="s">
        <v>4185</v>
      </c>
      <c r="F3073" t="s">
        <v>190</v>
      </c>
      <c r="G3073" s="58">
        <v>264992.73749999999</v>
      </c>
      <c r="H3073" s="114">
        <v>1</v>
      </c>
      <c r="I3073">
        <v>5001</v>
      </c>
      <c r="J3073">
        <v>999999</v>
      </c>
      <c r="K3073" t="s">
        <v>3117</v>
      </c>
      <c r="L3073" t="s">
        <v>3112</v>
      </c>
      <c r="M3073" t="s">
        <v>4277</v>
      </c>
    </row>
    <row r="3074" spans="1:13">
      <c r="A3074" t="s">
        <v>7355</v>
      </c>
      <c r="B3074" t="str">
        <f t="shared" si="94"/>
        <v>min03-P47</v>
      </c>
      <c r="C3074" t="str">
        <f t="shared" si="95"/>
        <v>min03-P47-R7_DISMOTOS PM EU</v>
      </c>
      <c r="D3074" s="27" t="s">
        <v>3792</v>
      </c>
      <c r="E3074" t="s">
        <v>4175</v>
      </c>
      <c r="F3074" t="s">
        <v>190</v>
      </c>
      <c r="G3074" s="58">
        <v>808110</v>
      </c>
      <c r="H3074" s="114">
        <v>1</v>
      </c>
      <c r="I3074">
        <v>1</v>
      </c>
      <c r="J3074">
        <v>5000</v>
      </c>
      <c r="K3074" t="s">
        <v>3117</v>
      </c>
      <c r="L3074" t="s">
        <v>3112</v>
      </c>
      <c r="M3074" t="s">
        <v>4277</v>
      </c>
    </row>
    <row r="3075" spans="1:13">
      <c r="A3075" t="s">
        <v>7356</v>
      </c>
      <c r="B3075" t="str">
        <f t="shared" ref="B3075:B3138" si="96">+LEFT(D3075,LEN(D3075)-3)</f>
        <v>min03-P47</v>
      </c>
      <c r="C3075" t="str">
        <f t="shared" ref="C3075:C3138" si="97">+D3075&amp;"_"&amp;E3075</f>
        <v>min03-P47-R7_DISMOTOS PM EU</v>
      </c>
      <c r="D3075" s="27" t="s">
        <v>3792</v>
      </c>
      <c r="E3075" t="s">
        <v>4175</v>
      </c>
      <c r="F3075" t="s">
        <v>190</v>
      </c>
      <c r="G3075" s="58">
        <v>805416.3</v>
      </c>
      <c r="H3075" s="114">
        <v>1</v>
      </c>
      <c r="I3075">
        <v>5001</v>
      </c>
      <c r="J3075">
        <v>999999</v>
      </c>
      <c r="K3075" t="s">
        <v>3117</v>
      </c>
      <c r="L3075" t="s">
        <v>3112</v>
      </c>
      <c r="M3075" t="s">
        <v>4277</v>
      </c>
    </row>
    <row r="3076" spans="1:13">
      <c r="A3076" t="s">
        <v>7357</v>
      </c>
      <c r="B3076" t="str">
        <f t="shared" si="96"/>
        <v>min03-P47</v>
      </c>
      <c r="C3076" t="str">
        <f t="shared" si="97"/>
        <v>min03-P47-R7_DISTRIBUCIÓN Y SERVICIO SAS</v>
      </c>
      <c r="D3076" s="27" t="s">
        <v>3792</v>
      </c>
      <c r="E3076" t="s">
        <v>3089</v>
      </c>
      <c r="F3076" t="s">
        <v>190</v>
      </c>
      <c r="G3076" s="58">
        <v>266676.3</v>
      </c>
      <c r="H3076" s="114">
        <v>1</v>
      </c>
      <c r="I3076">
        <v>1</v>
      </c>
      <c r="J3076">
        <v>5000</v>
      </c>
      <c r="K3076" t="s">
        <v>3117</v>
      </c>
      <c r="L3076" t="s">
        <v>3112</v>
      </c>
      <c r="M3076" t="s">
        <v>4277</v>
      </c>
    </row>
    <row r="3077" spans="1:13">
      <c r="A3077" t="s">
        <v>7358</v>
      </c>
      <c r="B3077" t="str">
        <f t="shared" si="96"/>
        <v>min03-P47</v>
      </c>
      <c r="C3077" t="str">
        <f t="shared" si="97"/>
        <v>min03-P47-R7_DISTRIBUCIÓN Y SERVICIO SAS</v>
      </c>
      <c r="D3077" s="27" t="s">
        <v>3792</v>
      </c>
      <c r="E3077" t="s">
        <v>3089</v>
      </c>
      <c r="F3077" t="s">
        <v>190</v>
      </c>
      <c r="G3077" s="58">
        <v>254554.65</v>
      </c>
      <c r="H3077" s="114">
        <v>1</v>
      </c>
      <c r="I3077">
        <v>5001</v>
      </c>
      <c r="J3077">
        <v>999999</v>
      </c>
      <c r="K3077" t="s">
        <v>3117</v>
      </c>
      <c r="L3077" t="s">
        <v>3112</v>
      </c>
      <c r="M3077" t="s">
        <v>4277</v>
      </c>
    </row>
    <row r="3078" spans="1:13">
      <c r="A3078" t="s">
        <v>7359</v>
      </c>
      <c r="B3078" t="str">
        <f t="shared" si="96"/>
        <v>min03-P47</v>
      </c>
      <c r="C3078" t="str">
        <f t="shared" si="97"/>
        <v>min03-P47-R7_IMDICOL SAS</v>
      </c>
      <c r="D3078" s="27" t="s">
        <v>3792</v>
      </c>
      <c r="E3078" t="s">
        <v>4164</v>
      </c>
      <c r="F3078" t="s">
        <v>190</v>
      </c>
      <c r="G3078" s="58">
        <v>429645.15</v>
      </c>
      <c r="H3078" s="114">
        <v>1</v>
      </c>
      <c r="I3078">
        <v>1</v>
      </c>
      <c r="J3078">
        <v>5000</v>
      </c>
      <c r="K3078" t="s">
        <v>3117</v>
      </c>
      <c r="L3078" t="s">
        <v>3112</v>
      </c>
      <c r="M3078" t="s">
        <v>4277</v>
      </c>
    </row>
    <row r="3079" spans="1:13">
      <c r="A3079" t="s">
        <v>7360</v>
      </c>
      <c r="B3079" t="str">
        <f t="shared" si="96"/>
        <v>min03-P47</v>
      </c>
      <c r="C3079" t="str">
        <f t="shared" si="97"/>
        <v>min03-P47-R7_IMDICOL SAS</v>
      </c>
      <c r="D3079" s="27" t="s">
        <v>3792</v>
      </c>
      <c r="E3079" t="s">
        <v>4164</v>
      </c>
      <c r="F3079" t="s">
        <v>190</v>
      </c>
      <c r="G3079" s="58">
        <v>423200.47274999996</v>
      </c>
      <c r="H3079" s="114">
        <v>1</v>
      </c>
      <c r="I3079">
        <v>5001</v>
      </c>
      <c r="J3079">
        <v>999999</v>
      </c>
      <c r="K3079" t="s">
        <v>3117</v>
      </c>
      <c r="L3079" t="s">
        <v>3112</v>
      </c>
      <c r="M3079" t="s">
        <v>4277</v>
      </c>
    </row>
    <row r="3080" spans="1:13">
      <c r="A3080" t="s">
        <v>7361</v>
      </c>
      <c r="B3080" t="str">
        <f t="shared" si="96"/>
        <v>min03-P47</v>
      </c>
      <c r="C3080" t="str">
        <f t="shared" si="97"/>
        <v>min03-P47-R7_LEONEL RODRIGUEZ RAMOS</v>
      </c>
      <c r="D3080" s="27" t="s">
        <v>3792</v>
      </c>
      <c r="E3080" t="s">
        <v>1851</v>
      </c>
      <c r="F3080" t="s">
        <v>190</v>
      </c>
      <c r="G3080" s="58">
        <v>915858</v>
      </c>
      <c r="H3080" s="114">
        <v>1</v>
      </c>
      <c r="I3080">
        <v>1</v>
      </c>
      <c r="J3080">
        <v>5000</v>
      </c>
      <c r="K3080" t="s">
        <v>3117</v>
      </c>
      <c r="L3080" t="s">
        <v>3112</v>
      </c>
      <c r="M3080" t="s">
        <v>4277</v>
      </c>
    </row>
    <row r="3081" spans="1:13">
      <c r="A3081" t="s">
        <v>7362</v>
      </c>
      <c r="B3081" t="str">
        <f t="shared" si="96"/>
        <v>min03-P47</v>
      </c>
      <c r="C3081" t="str">
        <f t="shared" si="97"/>
        <v>min03-P47-R7_LEONEL RODRIGUEZ RAMOS</v>
      </c>
      <c r="D3081" s="27" t="s">
        <v>3792</v>
      </c>
      <c r="E3081" t="s">
        <v>1851</v>
      </c>
      <c r="F3081" t="s">
        <v>190</v>
      </c>
      <c r="G3081" s="58">
        <v>902389.5</v>
      </c>
      <c r="H3081" s="114">
        <v>1</v>
      </c>
      <c r="I3081">
        <v>5001</v>
      </c>
      <c r="J3081">
        <v>999999</v>
      </c>
      <c r="K3081" t="s">
        <v>3117</v>
      </c>
      <c r="L3081" t="s">
        <v>3112</v>
      </c>
      <c r="M3081" t="s">
        <v>4277</v>
      </c>
    </row>
    <row r="3082" spans="1:13">
      <c r="A3082" t="s">
        <v>7363</v>
      </c>
      <c r="B3082" t="str">
        <f t="shared" si="96"/>
        <v>min03-P47</v>
      </c>
      <c r="C3082" t="str">
        <f t="shared" si="97"/>
        <v>min03-P47-R7_UNION TEMPORAL COINPA</v>
      </c>
      <c r="D3082" s="27" t="s">
        <v>3792</v>
      </c>
      <c r="E3082" t="s">
        <v>3090</v>
      </c>
      <c r="F3082" t="s">
        <v>190</v>
      </c>
      <c r="G3082" s="58">
        <v>311523.71130000002</v>
      </c>
      <c r="H3082" s="114">
        <v>1</v>
      </c>
      <c r="I3082">
        <v>1</v>
      </c>
      <c r="J3082">
        <v>5000</v>
      </c>
      <c r="K3082" t="s">
        <v>3117</v>
      </c>
      <c r="L3082" t="s">
        <v>3112</v>
      </c>
      <c r="M3082" t="s">
        <v>4277</v>
      </c>
    </row>
    <row r="3083" spans="1:13">
      <c r="A3083" t="s">
        <v>7364</v>
      </c>
      <c r="B3083" t="str">
        <f t="shared" si="96"/>
        <v>min03-P47</v>
      </c>
      <c r="C3083" t="str">
        <f t="shared" si="97"/>
        <v>min03-P47-R7_UNION TEMPORAL COINPA</v>
      </c>
      <c r="D3083" s="27" t="s">
        <v>3792</v>
      </c>
      <c r="E3083" t="s">
        <v>3090</v>
      </c>
      <c r="F3083" t="s">
        <v>190</v>
      </c>
      <c r="G3083" s="58">
        <v>308408.44725000003</v>
      </c>
      <c r="H3083" s="114">
        <v>1</v>
      </c>
      <c r="I3083">
        <v>5001</v>
      </c>
      <c r="J3083">
        <v>999999</v>
      </c>
      <c r="K3083" t="s">
        <v>3117</v>
      </c>
      <c r="L3083" t="s">
        <v>3112</v>
      </c>
      <c r="M3083" t="s">
        <v>4277</v>
      </c>
    </row>
    <row r="3084" spans="1:13">
      <c r="A3084" t="s">
        <v>7365</v>
      </c>
      <c r="B3084" t="str">
        <f t="shared" si="96"/>
        <v>min03-P47</v>
      </c>
      <c r="C3084" t="str">
        <f t="shared" si="97"/>
        <v>min03-P47-R7_BACET GROUP S.A.S.</v>
      </c>
      <c r="D3084" s="27" t="s">
        <v>3792</v>
      </c>
      <c r="E3084" t="s">
        <v>4166</v>
      </c>
      <c r="F3084" t="s">
        <v>190</v>
      </c>
      <c r="G3084" s="58">
        <v>511803</v>
      </c>
      <c r="H3084" s="114">
        <v>1</v>
      </c>
      <c r="I3084">
        <v>1</v>
      </c>
      <c r="J3084">
        <v>5000</v>
      </c>
      <c r="K3084" t="s">
        <v>3117</v>
      </c>
      <c r="L3084" t="s">
        <v>3112</v>
      </c>
      <c r="M3084" t="s">
        <v>4277</v>
      </c>
    </row>
    <row r="3085" spans="1:13">
      <c r="A3085" t="s">
        <v>7366</v>
      </c>
      <c r="B3085" t="str">
        <f t="shared" si="96"/>
        <v>min03-P47</v>
      </c>
      <c r="C3085" t="str">
        <f t="shared" si="97"/>
        <v>min03-P47-R7_BACET GROUP S.A.S.</v>
      </c>
      <c r="D3085" s="27" t="s">
        <v>3792</v>
      </c>
      <c r="E3085" t="s">
        <v>4166</v>
      </c>
      <c r="F3085" t="s">
        <v>190</v>
      </c>
      <c r="G3085" s="58">
        <v>447827.625</v>
      </c>
      <c r="H3085" s="114">
        <v>1</v>
      </c>
      <c r="I3085">
        <v>5001</v>
      </c>
      <c r="J3085">
        <v>999999</v>
      </c>
      <c r="K3085" t="s">
        <v>3117</v>
      </c>
      <c r="L3085" t="s">
        <v>3112</v>
      </c>
      <c r="M3085" t="s">
        <v>4277</v>
      </c>
    </row>
    <row r="3086" spans="1:13">
      <c r="A3086" t="s">
        <v>7367</v>
      </c>
      <c r="B3086" t="str">
        <f t="shared" si="96"/>
        <v>min03-P47</v>
      </c>
      <c r="C3086" t="str">
        <f t="shared" si="97"/>
        <v>min03-P47-R7_NICHOLLS TACTICA SAS</v>
      </c>
      <c r="D3086" s="27" t="s">
        <v>3792</v>
      </c>
      <c r="E3086" t="s">
        <v>4196</v>
      </c>
      <c r="F3086" t="s">
        <v>190</v>
      </c>
      <c r="G3086" s="58">
        <v>164315.70000000001</v>
      </c>
      <c r="H3086" s="114">
        <v>1</v>
      </c>
      <c r="I3086">
        <v>1</v>
      </c>
      <c r="J3086">
        <v>5000</v>
      </c>
      <c r="K3086" t="s">
        <v>3117</v>
      </c>
      <c r="L3086" t="s">
        <v>3112</v>
      </c>
      <c r="M3086" t="s">
        <v>4277</v>
      </c>
    </row>
    <row r="3087" spans="1:13">
      <c r="A3087" t="s">
        <v>7368</v>
      </c>
      <c r="B3087" t="str">
        <f t="shared" si="96"/>
        <v>min03-P47</v>
      </c>
      <c r="C3087" t="str">
        <f t="shared" si="97"/>
        <v>min03-P47-R7_NICHOLLS TACTICA SAS</v>
      </c>
      <c r="D3087" s="27" t="s">
        <v>3792</v>
      </c>
      <c r="E3087" t="s">
        <v>4196</v>
      </c>
      <c r="F3087" t="s">
        <v>190</v>
      </c>
      <c r="G3087" s="58">
        <v>148153.5</v>
      </c>
      <c r="H3087" s="114">
        <v>1</v>
      </c>
      <c r="I3087">
        <v>5001</v>
      </c>
      <c r="J3087">
        <v>999999</v>
      </c>
      <c r="K3087" t="s">
        <v>3117</v>
      </c>
      <c r="L3087" t="s">
        <v>3112</v>
      </c>
      <c r="M3087" t="s">
        <v>4277</v>
      </c>
    </row>
    <row r="3088" spans="1:13">
      <c r="A3088" t="s">
        <v>7369</v>
      </c>
      <c r="B3088" t="str">
        <f t="shared" si="96"/>
        <v>min03-P47</v>
      </c>
      <c r="C3088" t="str">
        <f t="shared" si="97"/>
        <v>min03-P47-R7_UNIÓN TEMPORAL OP-INTENDENCIA</v>
      </c>
      <c r="D3088" s="27" t="s">
        <v>3792</v>
      </c>
      <c r="E3088" t="s">
        <v>4172</v>
      </c>
      <c r="F3088" t="s">
        <v>190</v>
      </c>
      <c r="G3088" s="58">
        <v>538740</v>
      </c>
      <c r="H3088" s="114">
        <v>1</v>
      </c>
      <c r="I3088">
        <v>1</v>
      </c>
      <c r="J3088">
        <v>5000</v>
      </c>
      <c r="K3088" t="s">
        <v>3117</v>
      </c>
      <c r="L3088" t="s">
        <v>3112</v>
      </c>
      <c r="M3088" t="s">
        <v>4277</v>
      </c>
    </row>
    <row r="3089" spans="1:13">
      <c r="A3089" t="s">
        <v>7370</v>
      </c>
      <c r="B3089" t="str">
        <f t="shared" si="96"/>
        <v>min03-P47</v>
      </c>
      <c r="C3089" t="str">
        <f t="shared" si="97"/>
        <v>min03-P47-R7_UNIÓN TEMPORAL OP-INTENDENCIA</v>
      </c>
      <c r="D3089" s="27" t="s">
        <v>3792</v>
      </c>
      <c r="E3089" t="s">
        <v>4172</v>
      </c>
      <c r="F3089" t="s">
        <v>190</v>
      </c>
      <c r="G3089" s="58">
        <v>525271.5</v>
      </c>
      <c r="H3089" s="114">
        <v>1</v>
      </c>
      <c r="I3089">
        <v>5001</v>
      </c>
      <c r="J3089">
        <v>999999</v>
      </c>
      <c r="K3089" t="s">
        <v>3117</v>
      </c>
      <c r="L3089" t="s">
        <v>3112</v>
      </c>
      <c r="M3089" t="s">
        <v>4277</v>
      </c>
    </row>
    <row r="3090" spans="1:13">
      <c r="A3090" t="s">
        <v>7371</v>
      </c>
      <c r="B3090" t="str">
        <f t="shared" si="96"/>
        <v>min03-P47</v>
      </c>
      <c r="C3090" t="str">
        <f t="shared" si="97"/>
        <v>min03-P47-R7_INDUCON SAS</v>
      </c>
      <c r="D3090" s="27" t="s">
        <v>3792</v>
      </c>
      <c r="E3090" t="s">
        <v>4188</v>
      </c>
      <c r="F3090" t="s">
        <v>190</v>
      </c>
      <c r="G3090" s="58">
        <v>646488</v>
      </c>
      <c r="H3090" s="114">
        <v>1</v>
      </c>
      <c r="I3090">
        <v>1</v>
      </c>
      <c r="J3090">
        <v>5000</v>
      </c>
      <c r="K3090" t="s">
        <v>3117</v>
      </c>
      <c r="L3090" t="s">
        <v>3112</v>
      </c>
      <c r="M3090" t="s">
        <v>4277</v>
      </c>
    </row>
    <row r="3091" spans="1:13">
      <c r="A3091" t="s">
        <v>7372</v>
      </c>
      <c r="B3091" t="str">
        <f t="shared" si="96"/>
        <v>min03-P47</v>
      </c>
      <c r="C3091" t="str">
        <f t="shared" si="97"/>
        <v>min03-P47-R7_INDUCON SAS</v>
      </c>
      <c r="D3091" s="27" t="s">
        <v>3792</v>
      </c>
      <c r="E3091" t="s">
        <v>4188</v>
      </c>
      <c r="F3091" t="s">
        <v>190</v>
      </c>
      <c r="G3091" s="58">
        <v>633019.5</v>
      </c>
      <c r="H3091" s="114">
        <v>1</v>
      </c>
      <c r="I3091">
        <v>5001</v>
      </c>
      <c r="J3091">
        <v>999999</v>
      </c>
      <c r="K3091" t="s">
        <v>3117</v>
      </c>
      <c r="L3091" t="s">
        <v>3112</v>
      </c>
      <c r="M3091" t="s">
        <v>4277</v>
      </c>
    </row>
    <row r="3092" spans="1:13">
      <c r="A3092" t="s">
        <v>7373</v>
      </c>
      <c r="B3092" t="str">
        <f t="shared" si="96"/>
        <v>min03-P47</v>
      </c>
      <c r="C3092" t="str">
        <f t="shared" si="97"/>
        <v>min03-P47-R7_UTPRESENTE TEXTIL 2024</v>
      </c>
      <c r="D3092" s="27" t="s">
        <v>3792</v>
      </c>
      <c r="E3092" t="s">
        <v>4193</v>
      </c>
      <c r="F3092" t="s">
        <v>190</v>
      </c>
      <c r="G3092" s="58">
        <v>767704.5</v>
      </c>
      <c r="H3092" s="114">
        <v>1</v>
      </c>
      <c r="I3092">
        <v>1</v>
      </c>
      <c r="J3092">
        <v>5000</v>
      </c>
      <c r="K3092" t="s">
        <v>3117</v>
      </c>
      <c r="L3092" t="s">
        <v>3112</v>
      </c>
      <c r="M3092" t="s">
        <v>4277</v>
      </c>
    </row>
    <row r="3093" spans="1:13">
      <c r="A3093" t="s">
        <v>7374</v>
      </c>
      <c r="B3093" t="str">
        <f t="shared" si="96"/>
        <v>min03-P47</v>
      </c>
      <c r="C3093" t="str">
        <f t="shared" si="97"/>
        <v>min03-P47-R7_UTPRESENTE TEXTIL 2024</v>
      </c>
      <c r="D3093" s="27" t="s">
        <v>3792</v>
      </c>
      <c r="E3093" t="s">
        <v>4193</v>
      </c>
      <c r="F3093" t="s">
        <v>190</v>
      </c>
      <c r="G3093" s="58">
        <v>760970.25</v>
      </c>
      <c r="H3093" s="114">
        <v>1</v>
      </c>
      <c r="I3093">
        <v>5001</v>
      </c>
      <c r="J3093">
        <v>999999</v>
      </c>
      <c r="K3093" t="s">
        <v>3117</v>
      </c>
      <c r="L3093" t="s">
        <v>3112</v>
      </c>
      <c r="M3093" t="s">
        <v>4277</v>
      </c>
    </row>
    <row r="3094" spans="1:13">
      <c r="A3094" t="s">
        <v>7375</v>
      </c>
      <c r="B3094" t="str">
        <f t="shared" si="96"/>
        <v>min03-P47</v>
      </c>
      <c r="C3094" t="str">
        <f t="shared" si="97"/>
        <v>min03-P47-R7_BOSTONIA SAS</v>
      </c>
      <c r="D3094" s="27" t="s">
        <v>3792</v>
      </c>
      <c r="E3094" t="s">
        <v>3093</v>
      </c>
      <c r="F3094" t="s">
        <v>190</v>
      </c>
      <c r="G3094" s="58">
        <v>296307</v>
      </c>
      <c r="H3094" s="114">
        <v>1</v>
      </c>
      <c r="I3094">
        <v>1</v>
      </c>
      <c r="J3094">
        <v>5000</v>
      </c>
      <c r="K3094" t="s">
        <v>3117</v>
      </c>
      <c r="L3094" t="s">
        <v>3112</v>
      </c>
      <c r="M3094" t="s">
        <v>4277</v>
      </c>
    </row>
    <row r="3095" spans="1:13">
      <c r="A3095" t="s">
        <v>7376</v>
      </c>
      <c r="B3095" t="str">
        <f t="shared" si="96"/>
        <v>min03-P47</v>
      </c>
      <c r="C3095" t="str">
        <f t="shared" si="97"/>
        <v>min03-P47-R7_BOSTONIA SAS</v>
      </c>
      <c r="D3095" s="27" t="s">
        <v>3792</v>
      </c>
      <c r="E3095" t="s">
        <v>3093</v>
      </c>
      <c r="F3095" t="s">
        <v>190</v>
      </c>
      <c r="G3095" s="58">
        <v>287417.78999999998</v>
      </c>
      <c r="H3095" s="114">
        <v>1</v>
      </c>
      <c r="I3095">
        <v>5001</v>
      </c>
      <c r="J3095">
        <v>999999</v>
      </c>
      <c r="K3095" t="s">
        <v>3117</v>
      </c>
      <c r="L3095" t="s">
        <v>3112</v>
      </c>
      <c r="M3095" t="s">
        <v>4277</v>
      </c>
    </row>
    <row r="3096" spans="1:13">
      <c r="A3096" t="s">
        <v>7377</v>
      </c>
      <c r="B3096" t="str">
        <f t="shared" si="96"/>
        <v>min03-P47</v>
      </c>
      <c r="C3096" t="str">
        <f t="shared" si="97"/>
        <v>min03-P47-R7_UNIÓN TEMPORAL TACTICAL DEFENSE</v>
      </c>
      <c r="D3096" s="27" t="s">
        <v>3792</v>
      </c>
      <c r="E3096" t="s">
        <v>4171</v>
      </c>
      <c r="F3096" t="s">
        <v>190</v>
      </c>
      <c r="G3096" s="58">
        <v>330894.10799999995</v>
      </c>
      <c r="H3096" s="114">
        <v>1</v>
      </c>
      <c r="I3096">
        <v>1</v>
      </c>
      <c r="J3096">
        <v>5000</v>
      </c>
      <c r="K3096" t="s">
        <v>3117</v>
      </c>
      <c r="L3096" t="s">
        <v>3112</v>
      </c>
      <c r="M3096" t="s">
        <v>4277</v>
      </c>
    </row>
    <row r="3097" spans="1:13">
      <c r="A3097" t="s">
        <v>7378</v>
      </c>
      <c r="B3097" t="str">
        <f t="shared" si="96"/>
        <v>min03-P47</v>
      </c>
      <c r="C3097" t="str">
        <f t="shared" si="97"/>
        <v>min03-P47-R7_UNIÓN TEMPORAL TACTICAL DEFENSE</v>
      </c>
      <c r="D3097" s="27" t="s">
        <v>3792</v>
      </c>
      <c r="E3097" t="s">
        <v>4171</v>
      </c>
      <c r="F3097" t="s">
        <v>190</v>
      </c>
      <c r="G3097" s="58">
        <v>321951.02399999998</v>
      </c>
      <c r="H3097" s="114">
        <v>1</v>
      </c>
      <c r="I3097">
        <v>5001</v>
      </c>
      <c r="J3097">
        <v>999999</v>
      </c>
      <c r="K3097" t="s">
        <v>3117</v>
      </c>
      <c r="L3097" t="s">
        <v>3112</v>
      </c>
      <c r="M3097" t="s">
        <v>4277</v>
      </c>
    </row>
    <row r="3098" spans="1:13">
      <c r="A3098" t="s">
        <v>7379</v>
      </c>
      <c r="B3098" t="str">
        <f t="shared" si="96"/>
        <v>min03-P47</v>
      </c>
      <c r="C3098" t="str">
        <f t="shared" si="97"/>
        <v>min03-P47-R7_UT SOLUCIONES ANC</v>
      </c>
      <c r="D3098" s="27" t="s">
        <v>3792</v>
      </c>
      <c r="E3098" t="s">
        <v>3091</v>
      </c>
      <c r="F3098" t="s">
        <v>190</v>
      </c>
      <c r="G3098" s="58">
        <v>390586.5</v>
      </c>
      <c r="H3098" s="114">
        <v>1</v>
      </c>
      <c r="I3098">
        <v>1</v>
      </c>
      <c r="J3098">
        <v>5000</v>
      </c>
      <c r="K3098" t="s">
        <v>3117</v>
      </c>
      <c r="L3098" t="s">
        <v>3112</v>
      </c>
      <c r="M3098" t="s">
        <v>4277</v>
      </c>
    </row>
    <row r="3099" spans="1:13">
      <c r="A3099" t="s">
        <v>7380</v>
      </c>
      <c r="B3099" t="str">
        <f t="shared" si="96"/>
        <v>min03-P47</v>
      </c>
      <c r="C3099" t="str">
        <f t="shared" si="97"/>
        <v>min03-P47-R7_UT SOLUCIONES ANC</v>
      </c>
      <c r="D3099" s="27" t="s">
        <v>3792</v>
      </c>
      <c r="E3099" t="s">
        <v>3091</v>
      </c>
      <c r="F3099" t="s">
        <v>190</v>
      </c>
      <c r="G3099" s="58">
        <v>389239.65</v>
      </c>
      <c r="H3099" s="114">
        <v>1</v>
      </c>
      <c r="I3099">
        <v>5001</v>
      </c>
      <c r="J3099">
        <v>999999</v>
      </c>
      <c r="K3099" t="s">
        <v>3117</v>
      </c>
      <c r="L3099" t="s">
        <v>3112</v>
      </c>
      <c r="M3099" t="s">
        <v>4277</v>
      </c>
    </row>
    <row r="3100" spans="1:13">
      <c r="A3100" t="s">
        <v>7381</v>
      </c>
      <c r="B3100" t="str">
        <f t="shared" si="96"/>
        <v>min03-P47</v>
      </c>
      <c r="C3100" t="str">
        <f t="shared" si="97"/>
        <v>min03-P47-R7_UT ANFORT 2024</v>
      </c>
      <c r="D3100" s="27" t="s">
        <v>3792</v>
      </c>
      <c r="E3100" t="s">
        <v>3103</v>
      </c>
      <c r="F3100" t="s">
        <v>190</v>
      </c>
      <c r="G3100" s="58">
        <v>261288.9</v>
      </c>
      <c r="H3100" s="114">
        <v>1</v>
      </c>
      <c r="I3100">
        <v>1</v>
      </c>
      <c r="J3100">
        <v>5000</v>
      </c>
      <c r="K3100" t="s">
        <v>3117</v>
      </c>
      <c r="L3100" t="s">
        <v>3112</v>
      </c>
      <c r="M3100" t="s">
        <v>4277</v>
      </c>
    </row>
    <row r="3101" spans="1:13">
      <c r="A3101" t="s">
        <v>7382</v>
      </c>
      <c r="B3101" t="str">
        <f t="shared" si="96"/>
        <v>min03-P47</v>
      </c>
      <c r="C3101" t="str">
        <f t="shared" si="97"/>
        <v>min03-P47-R7_UT ANFORT 2024</v>
      </c>
      <c r="D3101" s="27" t="s">
        <v>3792</v>
      </c>
      <c r="E3101" t="s">
        <v>3103</v>
      </c>
      <c r="F3101" t="s">
        <v>190</v>
      </c>
      <c r="G3101" s="58">
        <v>257248.35</v>
      </c>
      <c r="H3101" s="114">
        <v>1</v>
      </c>
      <c r="I3101">
        <v>5001</v>
      </c>
      <c r="J3101">
        <v>999999</v>
      </c>
      <c r="K3101" t="s">
        <v>3117</v>
      </c>
      <c r="L3101" t="s">
        <v>3112</v>
      </c>
      <c r="M3101" t="s">
        <v>4277</v>
      </c>
    </row>
    <row r="3102" spans="1:13">
      <c r="A3102" t="s">
        <v>7383</v>
      </c>
      <c r="B3102" t="str">
        <f t="shared" si="96"/>
        <v>min03-P47</v>
      </c>
      <c r="C3102" t="str">
        <f t="shared" si="97"/>
        <v>min03-P47-R7_UT ALTEX+</v>
      </c>
      <c r="D3102" s="27" t="s">
        <v>3792</v>
      </c>
      <c r="E3102" t="s">
        <v>3094</v>
      </c>
      <c r="F3102" t="s">
        <v>190</v>
      </c>
      <c r="G3102" s="58">
        <v>249167.25</v>
      </c>
      <c r="H3102" s="114">
        <v>1</v>
      </c>
      <c r="I3102">
        <v>1</v>
      </c>
      <c r="J3102">
        <v>5000</v>
      </c>
      <c r="K3102" t="s">
        <v>3117</v>
      </c>
      <c r="L3102" t="s">
        <v>3112</v>
      </c>
      <c r="M3102" t="s">
        <v>4277</v>
      </c>
    </row>
    <row r="3103" spans="1:13">
      <c r="A3103" t="s">
        <v>7384</v>
      </c>
      <c r="B3103" t="str">
        <f t="shared" si="96"/>
        <v>min03-P47</v>
      </c>
      <c r="C3103" t="str">
        <f t="shared" si="97"/>
        <v>min03-P47-R7_UT ALTEX+</v>
      </c>
      <c r="D3103" s="27" t="s">
        <v>3792</v>
      </c>
      <c r="E3103" t="s">
        <v>3094</v>
      </c>
      <c r="F3103" t="s">
        <v>190</v>
      </c>
      <c r="G3103" s="58">
        <v>242433</v>
      </c>
      <c r="H3103" s="114">
        <v>1</v>
      </c>
      <c r="I3103">
        <v>5001</v>
      </c>
      <c r="J3103">
        <v>999999</v>
      </c>
      <c r="K3103" t="s">
        <v>3117</v>
      </c>
      <c r="L3103" t="s">
        <v>3112</v>
      </c>
      <c r="M3103" t="s">
        <v>4277</v>
      </c>
    </row>
    <row r="3104" spans="1:13">
      <c r="A3104" t="s">
        <v>7385</v>
      </c>
      <c r="B3104" t="str">
        <f t="shared" si="96"/>
        <v>min03-P47</v>
      </c>
      <c r="C3104" t="str">
        <f t="shared" si="97"/>
        <v>min03-P47-R7_MANUFACTURAS CAPITEX SAS</v>
      </c>
      <c r="D3104" s="27" t="s">
        <v>3792</v>
      </c>
      <c r="E3104" t="s">
        <v>4176</v>
      </c>
      <c r="F3104" t="s">
        <v>190</v>
      </c>
      <c r="G3104" s="58">
        <v>251187.52499999999</v>
      </c>
      <c r="H3104" s="114">
        <v>1</v>
      </c>
      <c r="I3104">
        <v>1</v>
      </c>
      <c r="J3104">
        <v>5000</v>
      </c>
      <c r="K3104" t="s">
        <v>3117</v>
      </c>
      <c r="L3104" t="s">
        <v>3112</v>
      </c>
      <c r="M3104" t="s">
        <v>4277</v>
      </c>
    </row>
    <row r="3105" spans="1:13">
      <c r="A3105" t="s">
        <v>7386</v>
      </c>
      <c r="B3105" t="str">
        <f t="shared" si="96"/>
        <v>min03-P47</v>
      </c>
      <c r="C3105" t="str">
        <f t="shared" si="97"/>
        <v>min03-P47-R7_MANUFACTURAS CAPITEX SAS</v>
      </c>
      <c r="D3105" s="27" t="s">
        <v>3792</v>
      </c>
      <c r="E3105" t="s">
        <v>4176</v>
      </c>
      <c r="F3105" t="s">
        <v>190</v>
      </c>
      <c r="G3105" s="58">
        <v>247820.4</v>
      </c>
      <c r="H3105" s="114">
        <v>1</v>
      </c>
      <c r="I3105">
        <v>5001</v>
      </c>
      <c r="J3105">
        <v>999999</v>
      </c>
      <c r="K3105" t="s">
        <v>3117</v>
      </c>
      <c r="L3105" t="s">
        <v>3112</v>
      </c>
      <c r="M3105" t="s">
        <v>4277</v>
      </c>
    </row>
    <row r="3106" spans="1:13">
      <c r="A3106" t="s">
        <v>7387</v>
      </c>
      <c r="B3106" t="str">
        <f t="shared" si="96"/>
        <v>min03-P47</v>
      </c>
      <c r="C3106" t="str">
        <f t="shared" si="97"/>
        <v>min03-P47-R7_INVERSIONES SARHEM DE COLOMBIA S.A.S.</v>
      </c>
      <c r="D3106" s="27" t="s">
        <v>3792</v>
      </c>
      <c r="E3106" t="s">
        <v>4168</v>
      </c>
      <c r="F3106" t="s">
        <v>190</v>
      </c>
      <c r="G3106" s="58">
        <v>668037.6</v>
      </c>
      <c r="H3106" s="114">
        <v>1</v>
      </c>
      <c r="I3106">
        <v>1</v>
      </c>
      <c r="J3106">
        <v>5000</v>
      </c>
      <c r="K3106" t="s">
        <v>3117</v>
      </c>
      <c r="L3106" t="s">
        <v>3112</v>
      </c>
      <c r="M3106" t="s">
        <v>4277</v>
      </c>
    </row>
    <row r="3107" spans="1:13">
      <c r="A3107" t="s">
        <v>7388</v>
      </c>
      <c r="B3107" t="str">
        <f t="shared" si="96"/>
        <v>min03-P47</v>
      </c>
      <c r="C3107" t="str">
        <f t="shared" si="97"/>
        <v>min03-P47-R7_INVERSIONES SARHEM DE COLOMBIA S.A.S.</v>
      </c>
      <c r="D3107" s="27" t="s">
        <v>3792</v>
      </c>
      <c r="E3107" t="s">
        <v>4168</v>
      </c>
      <c r="F3107" t="s">
        <v>190</v>
      </c>
      <c r="G3107" s="58">
        <v>665343.9</v>
      </c>
      <c r="H3107" s="114">
        <v>1</v>
      </c>
      <c r="I3107">
        <v>5001</v>
      </c>
      <c r="J3107">
        <v>999999</v>
      </c>
      <c r="K3107" t="s">
        <v>3117</v>
      </c>
      <c r="L3107" t="s">
        <v>3112</v>
      </c>
      <c r="M3107" t="s">
        <v>4277</v>
      </c>
    </row>
    <row r="3108" spans="1:13">
      <c r="A3108" t="s">
        <v>7389</v>
      </c>
      <c r="B3108" t="str">
        <f t="shared" si="96"/>
        <v>min03-P47</v>
      </c>
      <c r="C3108" t="str">
        <f t="shared" si="97"/>
        <v>min03-P47-R7_UT FACOCREAR 2024</v>
      </c>
      <c r="D3108" s="27" t="s">
        <v>3792</v>
      </c>
      <c r="E3108" t="s">
        <v>3092</v>
      </c>
      <c r="F3108" t="s">
        <v>190</v>
      </c>
      <c r="G3108" s="58">
        <v>370922.49</v>
      </c>
      <c r="H3108" s="114">
        <v>1</v>
      </c>
      <c r="I3108">
        <v>1</v>
      </c>
      <c r="J3108">
        <v>5000</v>
      </c>
      <c r="K3108" t="s">
        <v>3117</v>
      </c>
      <c r="L3108" t="s">
        <v>3112</v>
      </c>
      <c r="M3108" t="s">
        <v>4277</v>
      </c>
    </row>
    <row r="3109" spans="1:13">
      <c r="A3109" t="s">
        <v>7390</v>
      </c>
      <c r="B3109" t="str">
        <f t="shared" si="96"/>
        <v>min03-P47</v>
      </c>
      <c r="C3109" t="str">
        <f t="shared" si="97"/>
        <v>min03-P47-R7_UT FACOCREAR 2024</v>
      </c>
      <c r="D3109" s="27" t="s">
        <v>3792</v>
      </c>
      <c r="E3109" t="s">
        <v>3092</v>
      </c>
      <c r="F3109" t="s">
        <v>190</v>
      </c>
      <c r="G3109" s="58">
        <v>359797.50899999996</v>
      </c>
      <c r="H3109" s="114">
        <v>1</v>
      </c>
      <c r="I3109">
        <v>5001</v>
      </c>
      <c r="J3109">
        <v>999999</v>
      </c>
      <c r="K3109" t="s">
        <v>3117</v>
      </c>
      <c r="L3109" t="s">
        <v>3112</v>
      </c>
      <c r="M3109" t="s">
        <v>4277</v>
      </c>
    </row>
    <row r="3110" spans="1:13">
      <c r="A3110" t="s">
        <v>7391</v>
      </c>
      <c r="B3110" t="str">
        <f t="shared" si="96"/>
        <v>min03-P47</v>
      </c>
      <c r="C3110" t="str">
        <f t="shared" si="97"/>
        <v>min03-P47-R7_REPRESENTACIONES CS SAS</v>
      </c>
      <c r="D3110" s="27" t="s">
        <v>3792</v>
      </c>
      <c r="E3110" t="s">
        <v>3095</v>
      </c>
      <c r="F3110" t="s">
        <v>190</v>
      </c>
      <c r="G3110" s="58">
        <v>383852.25</v>
      </c>
      <c r="H3110" s="114">
        <v>1</v>
      </c>
      <c r="I3110">
        <v>1</v>
      </c>
      <c r="J3110">
        <v>5000</v>
      </c>
      <c r="K3110" t="s">
        <v>3117</v>
      </c>
      <c r="L3110" t="s">
        <v>3112</v>
      </c>
      <c r="M3110" t="s">
        <v>4277</v>
      </c>
    </row>
    <row r="3111" spans="1:13">
      <c r="A3111" t="s">
        <v>7392</v>
      </c>
      <c r="B3111" t="str">
        <f t="shared" si="96"/>
        <v>min03-P47</v>
      </c>
      <c r="C3111" t="str">
        <f t="shared" si="97"/>
        <v>min03-P47-R7_REPRESENTACIONES CS SAS</v>
      </c>
      <c r="D3111" s="27" t="s">
        <v>3792</v>
      </c>
      <c r="E3111" t="s">
        <v>3095</v>
      </c>
      <c r="F3111" t="s">
        <v>190</v>
      </c>
      <c r="G3111" s="58">
        <v>374424.3</v>
      </c>
      <c r="H3111" s="114">
        <v>1</v>
      </c>
      <c r="I3111">
        <v>5001</v>
      </c>
      <c r="J3111">
        <v>999999</v>
      </c>
      <c r="K3111" t="s">
        <v>3117</v>
      </c>
      <c r="L3111" t="s">
        <v>3112</v>
      </c>
      <c r="M3111" t="s">
        <v>4277</v>
      </c>
    </row>
    <row r="3112" spans="1:13">
      <c r="A3112" t="s">
        <v>7393</v>
      </c>
      <c r="B3112" t="str">
        <f t="shared" si="96"/>
        <v>min03-P47</v>
      </c>
      <c r="C3112" t="str">
        <f t="shared" si="97"/>
        <v>min03-P47-R7_CONSORCIO ACUERDO MARCO MTH – II</v>
      </c>
      <c r="D3112" s="27" t="s">
        <v>3792</v>
      </c>
      <c r="E3112" t="s">
        <v>4197</v>
      </c>
      <c r="F3112" t="s">
        <v>190</v>
      </c>
      <c r="G3112" s="58">
        <v>262635.75</v>
      </c>
      <c r="H3112" s="114">
        <v>1</v>
      </c>
      <c r="I3112">
        <v>1</v>
      </c>
      <c r="J3112">
        <v>5000</v>
      </c>
      <c r="K3112" t="s">
        <v>3117</v>
      </c>
      <c r="L3112" t="s">
        <v>3112</v>
      </c>
      <c r="M3112" t="s">
        <v>4277</v>
      </c>
    </row>
    <row r="3113" spans="1:13">
      <c r="A3113" t="s">
        <v>7394</v>
      </c>
      <c r="B3113" t="str">
        <f t="shared" si="96"/>
        <v>min03-P47</v>
      </c>
      <c r="C3113" t="str">
        <f t="shared" si="97"/>
        <v>min03-P47-R7_CONSORCIO ACUERDO MARCO MTH – II</v>
      </c>
      <c r="D3113" s="27" t="s">
        <v>3792</v>
      </c>
      <c r="E3113" t="s">
        <v>4197</v>
      </c>
      <c r="F3113" t="s">
        <v>190</v>
      </c>
      <c r="G3113" s="58">
        <v>258595.20000000001</v>
      </c>
      <c r="H3113" s="114">
        <v>1</v>
      </c>
      <c r="I3113">
        <v>5001</v>
      </c>
      <c r="J3113">
        <v>999999</v>
      </c>
      <c r="K3113" t="s">
        <v>3117</v>
      </c>
      <c r="L3113" t="s">
        <v>3112</v>
      </c>
      <c r="M3113" t="s">
        <v>4277</v>
      </c>
    </row>
    <row r="3114" spans="1:13">
      <c r="A3114" t="s">
        <v>7395</v>
      </c>
      <c r="B3114" t="str">
        <f t="shared" si="96"/>
        <v>min03-P48</v>
      </c>
      <c r="C3114" t="str">
        <f t="shared" si="97"/>
        <v>min03-P48-R1_CONSORCIO C2-2024</v>
      </c>
      <c r="D3114" s="27" t="s">
        <v>3793</v>
      </c>
      <c r="E3114" t="s">
        <v>4173</v>
      </c>
      <c r="F3114" t="s">
        <v>190</v>
      </c>
      <c r="G3114" s="58">
        <v>552208.5</v>
      </c>
      <c r="H3114" s="114">
        <v>1</v>
      </c>
      <c r="I3114">
        <v>1</v>
      </c>
      <c r="J3114">
        <v>3000</v>
      </c>
      <c r="K3114" t="s">
        <v>3117</v>
      </c>
      <c r="L3114" t="s">
        <v>3108</v>
      </c>
      <c r="M3114" t="s">
        <v>4278</v>
      </c>
    </row>
    <row r="3115" spans="1:13">
      <c r="A3115" t="s">
        <v>7396</v>
      </c>
      <c r="B3115" t="str">
        <f t="shared" si="96"/>
        <v>min03-P48</v>
      </c>
      <c r="C3115" t="str">
        <f t="shared" si="97"/>
        <v>min03-P48-R1_CONSORCIO C2-2024</v>
      </c>
      <c r="D3115" s="27" t="s">
        <v>3793</v>
      </c>
      <c r="E3115" t="s">
        <v>4173</v>
      </c>
      <c r="F3115" t="s">
        <v>190</v>
      </c>
      <c r="G3115" s="58">
        <v>551535.07499999995</v>
      </c>
      <c r="H3115" s="114">
        <v>1</v>
      </c>
      <c r="I3115">
        <v>3001</v>
      </c>
      <c r="J3115">
        <v>10000</v>
      </c>
      <c r="K3115" t="s">
        <v>3117</v>
      </c>
      <c r="L3115" t="s">
        <v>3108</v>
      </c>
      <c r="M3115" t="s">
        <v>4278</v>
      </c>
    </row>
    <row r="3116" spans="1:13">
      <c r="A3116" t="s">
        <v>7397</v>
      </c>
      <c r="B3116" t="str">
        <f t="shared" si="96"/>
        <v>min03-P48</v>
      </c>
      <c r="C3116" t="str">
        <f t="shared" si="97"/>
        <v>min03-P48-R1_CONSORCIO C2-2024</v>
      </c>
      <c r="D3116" s="27" t="s">
        <v>3793</v>
      </c>
      <c r="E3116" t="s">
        <v>4173</v>
      </c>
      <c r="F3116" t="s">
        <v>190</v>
      </c>
      <c r="G3116" s="58">
        <v>550861.65</v>
      </c>
      <c r="H3116" s="114">
        <v>1</v>
      </c>
      <c r="I3116">
        <v>10001</v>
      </c>
      <c r="J3116">
        <v>999999</v>
      </c>
      <c r="K3116" t="s">
        <v>3117</v>
      </c>
      <c r="L3116" t="s">
        <v>3108</v>
      </c>
      <c r="M3116" t="s">
        <v>4278</v>
      </c>
    </row>
    <row r="3117" spans="1:13">
      <c r="A3117" t="s">
        <v>7398</v>
      </c>
      <c r="B3117" t="str">
        <f t="shared" si="96"/>
        <v>min03-P48</v>
      </c>
      <c r="C3117" t="str">
        <f t="shared" si="97"/>
        <v>min03-P48-R1_UT MARSAM INTE RAMERICANA</v>
      </c>
      <c r="D3117" s="27" t="s">
        <v>3793</v>
      </c>
      <c r="E3117" t="s">
        <v>4160</v>
      </c>
      <c r="F3117" t="s">
        <v>190</v>
      </c>
      <c r="G3117" s="58">
        <v>1064011.5</v>
      </c>
      <c r="H3117" s="114">
        <v>1</v>
      </c>
      <c r="I3117">
        <v>1</v>
      </c>
      <c r="J3117">
        <v>3000</v>
      </c>
      <c r="K3117" t="s">
        <v>3117</v>
      </c>
      <c r="L3117" t="s">
        <v>3108</v>
      </c>
      <c r="M3117" t="s">
        <v>4278</v>
      </c>
    </row>
    <row r="3118" spans="1:13">
      <c r="A3118" t="s">
        <v>7399</v>
      </c>
      <c r="B3118" t="str">
        <f t="shared" si="96"/>
        <v>min03-P48</v>
      </c>
      <c r="C3118" t="str">
        <f t="shared" si="97"/>
        <v>min03-P48-R1_UT MARSAM INTE RAMERICANA</v>
      </c>
      <c r="D3118" s="27" t="s">
        <v>3793</v>
      </c>
      <c r="E3118" t="s">
        <v>4160</v>
      </c>
      <c r="F3118" t="s">
        <v>190</v>
      </c>
      <c r="G3118" s="58">
        <v>1320047.6850000001</v>
      </c>
      <c r="H3118" s="114">
        <v>1</v>
      </c>
      <c r="I3118">
        <v>3001</v>
      </c>
      <c r="J3118">
        <v>10000</v>
      </c>
      <c r="K3118" t="s">
        <v>3117</v>
      </c>
      <c r="L3118" t="s">
        <v>3108</v>
      </c>
      <c r="M3118" t="s">
        <v>4278</v>
      </c>
    </row>
    <row r="3119" spans="1:13">
      <c r="A3119" t="s">
        <v>7400</v>
      </c>
      <c r="B3119" t="str">
        <f t="shared" si="96"/>
        <v>min03-P48</v>
      </c>
      <c r="C3119" t="str">
        <f t="shared" si="97"/>
        <v>min03-P48-R1_UT MARSAM INTE RAMERICANA</v>
      </c>
      <c r="D3119" s="27" t="s">
        <v>3793</v>
      </c>
      <c r="E3119" t="s">
        <v>4160</v>
      </c>
      <c r="F3119" t="s">
        <v>190</v>
      </c>
      <c r="G3119" s="58">
        <v>1306713.8700000001</v>
      </c>
      <c r="H3119" s="114">
        <v>1</v>
      </c>
      <c r="I3119">
        <v>10001</v>
      </c>
      <c r="J3119">
        <v>999999</v>
      </c>
      <c r="K3119" t="s">
        <v>3117</v>
      </c>
      <c r="L3119" t="s">
        <v>3108</v>
      </c>
      <c r="M3119" t="s">
        <v>4278</v>
      </c>
    </row>
    <row r="3120" spans="1:13">
      <c r="A3120" t="s">
        <v>7401</v>
      </c>
      <c r="B3120" t="str">
        <f t="shared" si="96"/>
        <v>min03-P48</v>
      </c>
      <c r="C3120" t="str">
        <f t="shared" si="97"/>
        <v>min03-P48-R2_UT MARSAM INTE RAMERICANA</v>
      </c>
      <c r="D3120" s="27" t="s">
        <v>3794</v>
      </c>
      <c r="E3120" t="s">
        <v>4160</v>
      </c>
      <c r="F3120" t="s">
        <v>190</v>
      </c>
      <c r="G3120" s="58">
        <v>1170412.6499999999</v>
      </c>
      <c r="H3120" s="114">
        <v>1</v>
      </c>
      <c r="I3120">
        <v>1</v>
      </c>
      <c r="J3120">
        <v>3000</v>
      </c>
      <c r="K3120" t="s">
        <v>3117</v>
      </c>
      <c r="L3120" t="s">
        <v>3114</v>
      </c>
      <c r="M3120" t="s">
        <v>4278</v>
      </c>
    </row>
    <row r="3121" spans="1:13">
      <c r="A3121" t="s">
        <v>7402</v>
      </c>
      <c r="B3121" t="str">
        <f t="shared" si="96"/>
        <v>min03-P48</v>
      </c>
      <c r="C3121" t="str">
        <f t="shared" si="97"/>
        <v>min03-P48-R2_UT MARSAM INTE RAMERICANA</v>
      </c>
      <c r="D3121" s="27" t="s">
        <v>3794</v>
      </c>
      <c r="E3121" t="s">
        <v>4160</v>
      </c>
      <c r="F3121" t="s">
        <v>190</v>
      </c>
      <c r="G3121" s="58">
        <v>1452052.4534999998</v>
      </c>
      <c r="H3121" s="114">
        <v>1</v>
      </c>
      <c r="I3121">
        <v>3001</v>
      </c>
      <c r="J3121">
        <v>10000</v>
      </c>
      <c r="K3121" t="s">
        <v>3117</v>
      </c>
      <c r="L3121" t="s">
        <v>3114</v>
      </c>
      <c r="M3121" t="s">
        <v>4278</v>
      </c>
    </row>
    <row r="3122" spans="1:13">
      <c r="A3122" t="s">
        <v>7403</v>
      </c>
      <c r="B3122" t="str">
        <f t="shared" si="96"/>
        <v>min03-P48</v>
      </c>
      <c r="C3122" t="str">
        <f t="shared" si="97"/>
        <v>min03-P48-R2_UT MARSAM INTE RAMERICANA</v>
      </c>
      <c r="D3122" s="27" t="s">
        <v>3794</v>
      </c>
      <c r="E3122" t="s">
        <v>4160</v>
      </c>
      <c r="F3122" t="s">
        <v>190</v>
      </c>
      <c r="G3122" s="58">
        <v>1437385.257</v>
      </c>
      <c r="H3122" s="114">
        <v>1</v>
      </c>
      <c r="I3122">
        <v>10001</v>
      </c>
      <c r="J3122">
        <v>999999</v>
      </c>
      <c r="K3122" t="s">
        <v>3117</v>
      </c>
      <c r="L3122" t="s">
        <v>3114</v>
      </c>
      <c r="M3122" t="s">
        <v>4278</v>
      </c>
    </row>
    <row r="3123" spans="1:13">
      <c r="A3123" t="s">
        <v>7404</v>
      </c>
      <c r="B3123" t="str">
        <f t="shared" si="96"/>
        <v>min03-P48</v>
      </c>
      <c r="C3123" t="str">
        <f t="shared" si="97"/>
        <v>min03-P48-R3_UT MARSAM INTE RAMERICANA</v>
      </c>
      <c r="D3123" s="27" t="s">
        <v>3795</v>
      </c>
      <c r="E3123" t="s">
        <v>4160</v>
      </c>
      <c r="F3123" t="s">
        <v>190</v>
      </c>
      <c r="G3123" s="58">
        <v>1064011.5</v>
      </c>
      <c r="H3123" s="114">
        <v>1</v>
      </c>
      <c r="I3123">
        <v>1</v>
      </c>
      <c r="J3123">
        <v>3000</v>
      </c>
      <c r="K3123" t="s">
        <v>3117</v>
      </c>
      <c r="L3123" t="s">
        <v>3109</v>
      </c>
      <c r="M3123" t="s">
        <v>4278</v>
      </c>
    </row>
    <row r="3124" spans="1:13">
      <c r="A3124" t="s">
        <v>7405</v>
      </c>
      <c r="B3124" t="str">
        <f t="shared" si="96"/>
        <v>min03-P48</v>
      </c>
      <c r="C3124" t="str">
        <f t="shared" si="97"/>
        <v>min03-P48-R3_UT MARSAM INTE RAMERICANA</v>
      </c>
      <c r="D3124" s="27" t="s">
        <v>3795</v>
      </c>
      <c r="E3124" t="s">
        <v>4160</v>
      </c>
      <c r="F3124" t="s">
        <v>190</v>
      </c>
      <c r="G3124" s="58">
        <v>1320047.6850000001</v>
      </c>
      <c r="H3124" s="114">
        <v>1</v>
      </c>
      <c r="I3124">
        <v>3001</v>
      </c>
      <c r="J3124">
        <v>10000</v>
      </c>
      <c r="K3124" t="s">
        <v>3117</v>
      </c>
      <c r="L3124" t="s">
        <v>3109</v>
      </c>
      <c r="M3124" t="s">
        <v>4278</v>
      </c>
    </row>
    <row r="3125" spans="1:13">
      <c r="A3125" t="s">
        <v>7406</v>
      </c>
      <c r="B3125" t="str">
        <f t="shared" si="96"/>
        <v>min03-P48</v>
      </c>
      <c r="C3125" t="str">
        <f t="shared" si="97"/>
        <v>min03-P48-R3_UT MARSAM INTE RAMERICANA</v>
      </c>
      <c r="D3125" s="27" t="s">
        <v>3795</v>
      </c>
      <c r="E3125" t="s">
        <v>4160</v>
      </c>
      <c r="F3125" t="s">
        <v>190</v>
      </c>
      <c r="G3125" s="58">
        <v>1306713.8700000001</v>
      </c>
      <c r="H3125" s="114">
        <v>1</v>
      </c>
      <c r="I3125">
        <v>10001</v>
      </c>
      <c r="J3125">
        <v>999999</v>
      </c>
      <c r="K3125" t="s">
        <v>3117</v>
      </c>
      <c r="L3125" t="s">
        <v>3109</v>
      </c>
      <c r="M3125" t="s">
        <v>4278</v>
      </c>
    </row>
    <row r="3126" spans="1:13">
      <c r="A3126" t="s">
        <v>7407</v>
      </c>
      <c r="B3126" t="str">
        <f t="shared" si="96"/>
        <v>min03-P48</v>
      </c>
      <c r="C3126" t="str">
        <f t="shared" si="97"/>
        <v>min03-P48-R3_JAVIER DE JESUS LEON LONDONO</v>
      </c>
      <c r="D3126" s="27" t="s">
        <v>3795</v>
      </c>
      <c r="E3126" t="s">
        <v>4203</v>
      </c>
      <c r="F3126" t="s">
        <v>190</v>
      </c>
      <c r="G3126" s="58">
        <v>424199.83545000001</v>
      </c>
      <c r="H3126" s="114">
        <v>1</v>
      </c>
      <c r="I3126">
        <v>1</v>
      </c>
      <c r="J3126">
        <v>3000</v>
      </c>
      <c r="K3126" t="s">
        <v>3117</v>
      </c>
      <c r="L3126" t="s">
        <v>3109</v>
      </c>
      <c r="M3126" t="s">
        <v>4278</v>
      </c>
    </row>
    <row r="3127" spans="1:13">
      <c r="A3127" t="s">
        <v>7408</v>
      </c>
      <c r="B3127" t="str">
        <f t="shared" si="96"/>
        <v>min03-P48</v>
      </c>
      <c r="C3127" t="str">
        <f t="shared" si="97"/>
        <v>min03-P48-R3_JAVIER DE JESUS LEON LONDONO</v>
      </c>
      <c r="D3127" s="27" t="s">
        <v>3795</v>
      </c>
      <c r="E3127" t="s">
        <v>4203</v>
      </c>
      <c r="F3127" t="s">
        <v>190</v>
      </c>
      <c r="G3127" s="58">
        <v>417523.5</v>
      </c>
      <c r="H3127" s="114">
        <v>1</v>
      </c>
      <c r="I3127">
        <v>3001</v>
      </c>
      <c r="J3127">
        <v>10000</v>
      </c>
      <c r="K3127" t="s">
        <v>3117</v>
      </c>
      <c r="L3127" t="s">
        <v>3109</v>
      </c>
      <c r="M3127" t="s">
        <v>4278</v>
      </c>
    </row>
    <row r="3128" spans="1:13">
      <c r="A3128" t="s">
        <v>7409</v>
      </c>
      <c r="B3128" t="str">
        <f t="shared" si="96"/>
        <v>min03-P48</v>
      </c>
      <c r="C3128" t="str">
        <f t="shared" si="97"/>
        <v>min03-P48-R3_JAVIER DE JESUS LEON LONDONO</v>
      </c>
      <c r="D3128" s="27" t="s">
        <v>3795</v>
      </c>
      <c r="E3128" t="s">
        <v>4203</v>
      </c>
      <c r="F3128" t="s">
        <v>190</v>
      </c>
      <c r="G3128" s="58">
        <v>412724.67345</v>
      </c>
      <c r="H3128" s="114">
        <v>1</v>
      </c>
      <c r="I3128">
        <v>10001</v>
      </c>
      <c r="J3128">
        <v>999999</v>
      </c>
      <c r="K3128" t="s">
        <v>3117</v>
      </c>
      <c r="L3128" t="s">
        <v>3109</v>
      </c>
      <c r="M3128" t="s">
        <v>4278</v>
      </c>
    </row>
    <row r="3129" spans="1:13">
      <c r="A3129" t="s">
        <v>7410</v>
      </c>
      <c r="B3129" t="str">
        <f t="shared" si="96"/>
        <v>min03-P48</v>
      </c>
      <c r="C3129" t="str">
        <f t="shared" si="97"/>
        <v>min03-P48-R3_UT FE DISTRITAR 2024</v>
      </c>
      <c r="D3129" s="27" t="s">
        <v>3795</v>
      </c>
      <c r="E3129" t="s">
        <v>3101</v>
      </c>
      <c r="F3129" t="s">
        <v>190</v>
      </c>
      <c r="G3129" s="58">
        <v>794641.5</v>
      </c>
      <c r="H3129" s="114">
        <v>1</v>
      </c>
      <c r="I3129">
        <v>1</v>
      </c>
      <c r="J3129">
        <v>3000</v>
      </c>
      <c r="K3129" t="s">
        <v>3117</v>
      </c>
      <c r="L3129" t="s">
        <v>3109</v>
      </c>
      <c r="M3129" t="s">
        <v>4278</v>
      </c>
    </row>
    <row r="3130" spans="1:13">
      <c r="A3130" t="s">
        <v>7411</v>
      </c>
      <c r="B3130" t="str">
        <f t="shared" si="96"/>
        <v>min03-P48</v>
      </c>
      <c r="C3130" t="str">
        <f t="shared" si="97"/>
        <v>min03-P48-R3_UT FE DISTRITAR 2024</v>
      </c>
      <c r="D3130" s="27" t="s">
        <v>3795</v>
      </c>
      <c r="E3130" t="s">
        <v>3101</v>
      </c>
      <c r="F3130" t="s">
        <v>190</v>
      </c>
      <c r="G3130" s="58">
        <v>794641.5</v>
      </c>
      <c r="H3130" s="114">
        <v>1</v>
      </c>
      <c r="I3130">
        <v>3001</v>
      </c>
      <c r="J3130">
        <v>10000</v>
      </c>
      <c r="K3130" t="s">
        <v>3117</v>
      </c>
      <c r="L3130" t="s">
        <v>3109</v>
      </c>
      <c r="M3130" t="s">
        <v>4278</v>
      </c>
    </row>
    <row r="3131" spans="1:13">
      <c r="A3131" t="s">
        <v>7412</v>
      </c>
      <c r="B3131" t="str">
        <f t="shared" si="96"/>
        <v>min03-P48</v>
      </c>
      <c r="C3131" t="str">
        <f t="shared" si="97"/>
        <v>min03-P48-R3_UT FE DISTRITAR 2024</v>
      </c>
      <c r="D3131" s="27" t="s">
        <v>3795</v>
      </c>
      <c r="E3131" t="s">
        <v>3101</v>
      </c>
      <c r="F3131" t="s">
        <v>190</v>
      </c>
      <c r="G3131" s="58">
        <v>794641.5</v>
      </c>
      <c r="H3131" s="114">
        <v>1</v>
      </c>
      <c r="I3131">
        <v>10001</v>
      </c>
      <c r="J3131">
        <v>999999</v>
      </c>
      <c r="K3131" t="s">
        <v>3117</v>
      </c>
      <c r="L3131" t="s">
        <v>3109</v>
      </c>
      <c r="M3131" t="s">
        <v>4278</v>
      </c>
    </row>
    <row r="3132" spans="1:13">
      <c r="A3132" t="s">
        <v>7413</v>
      </c>
      <c r="B3132" t="str">
        <f t="shared" si="96"/>
        <v>min03-P48</v>
      </c>
      <c r="C3132" t="str">
        <f t="shared" si="97"/>
        <v>min03-P48-R5_UT MARSAM INTE RAMERICANA</v>
      </c>
      <c r="D3132" s="27" t="s">
        <v>3796</v>
      </c>
      <c r="E3132" t="s">
        <v>4160</v>
      </c>
      <c r="F3132" t="s">
        <v>190</v>
      </c>
      <c r="G3132" s="58">
        <v>1064011.5</v>
      </c>
      <c r="H3132" s="114">
        <v>1</v>
      </c>
      <c r="I3132">
        <v>1</v>
      </c>
      <c r="J3132">
        <v>3000</v>
      </c>
      <c r="K3132" t="s">
        <v>3117</v>
      </c>
      <c r="L3132" t="s">
        <v>3110</v>
      </c>
      <c r="M3132" t="s">
        <v>4278</v>
      </c>
    </row>
    <row r="3133" spans="1:13">
      <c r="A3133" t="s">
        <v>7414</v>
      </c>
      <c r="B3133" t="str">
        <f t="shared" si="96"/>
        <v>min03-P48</v>
      </c>
      <c r="C3133" t="str">
        <f t="shared" si="97"/>
        <v>min03-P48-R5_UT MARSAM INTE RAMERICANA</v>
      </c>
      <c r="D3133" s="27" t="s">
        <v>3796</v>
      </c>
      <c r="E3133" t="s">
        <v>4160</v>
      </c>
      <c r="F3133" t="s">
        <v>190</v>
      </c>
      <c r="G3133" s="58">
        <v>1320047.6850000001</v>
      </c>
      <c r="H3133" s="114">
        <v>1</v>
      </c>
      <c r="I3133">
        <v>3001</v>
      </c>
      <c r="J3133">
        <v>10000</v>
      </c>
      <c r="K3133" t="s">
        <v>3117</v>
      </c>
      <c r="L3133" t="s">
        <v>3110</v>
      </c>
      <c r="M3133" t="s">
        <v>4278</v>
      </c>
    </row>
    <row r="3134" spans="1:13">
      <c r="A3134" t="s">
        <v>7415</v>
      </c>
      <c r="B3134" t="str">
        <f t="shared" si="96"/>
        <v>min03-P48</v>
      </c>
      <c r="C3134" t="str">
        <f t="shared" si="97"/>
        <v>min03-P48-R5_UT MARSAM INTE RAMERICANA</v>
      </c>
      <c r="D3134" s="27" t="s">
        <v>3796</v>
      </c>
      <c r="E3134" t="s">
        <v>4160</v>
      </c>
      <c r="F3134" t="s">
        <v>190</v>
      </c>
      <c r="G3134" s="58">
        <v>1306713.8700000001</v>
      </c>
      <c r="H3134" s="114">
        <v>1</v>
      </c>
      <c r="I3134">
        <v>10001</v>
      </c>
      <c r="J3134">
        <v>999999</v>
      </c>
      <c r="K3134" t="s">
        <v>3117</v>
      </c>
      <c r="L3134" t="s">
        <v>3110</v>
      </c>
      <c r="M3134" t="s">
        <v>4278</v>
      </c>
    </row>
    <row r="3135" spans="1:13">
      <c r="A3135" t="s">
        <v>7416</v>
      </c>
      <c r="B3135" t="str">
        <f t="shared" si="96"/>
        <v>min03-P48</v>
      </c>
      <c r="C3135" t="str">
        <f t="shared" si="97"/>
        <v>min03-P48-R6_YUBARTA S.A.S.</v>
      </c>
      <c r="D3135" s="27" t="s">
        <v>3797</v>
      </c>
      <c r="E3135" t="s">
        <v>4162</v>
      </c>
      <c r="F3135" t="s">
        <v>190</v>
      </c>
      <c r="G3135" s="58">
        <v>727299</v>
      </c>
      <c r="H3135" s="114">
        <v>1</v>
      </c>
      <c r="I3135">
        <v>1</v>
      </c>
      <c r="J3135">
        <v>3000</v>
      </c>
      <c r="K3135" t="s">
        <v>3117</v>
      </c>
      <c r="L3135" t="s">
        <v>3111</v>
      </c>
      <c r="M3135" t="s">
        <v>4278</v>
      </c>
    </row>
    <row r="3136" spans="1:13">
      <c r="A3136" t="s">
        <v>7417</v>
      </c>
      <c r="B3136" t="str">
        <f t="shared" si="96"/>
        <v>min03-P48</v>
      </c>
      <c r="C3136" t="str">
        <f t="shared" si="97"/>
        <v>min03-P48-R6_YUBARTA S.A.S.</v>
      </c>
      <c r="D3136" s="27" t="s">
        <v>3797</v>
      </c>
      <c r="E3136" t="s">
        <v>4162</v>
      </c>
      <c r="F3136" t="s">
        <v>190</v>
      </c>
      <c r="G3136" s="58">
        <v>713830.5</v>
      </c>
      <c r="H3136" s="114">
        <v>1</v>
      </c>
      <c r="I3136">
        <v>3001</v>
      </c>
      <c r="J3136">
        <v>10000</v>
      </c>
      <c r="K3136" t="s">
        <v>3117</v>
      </c>
      <c r="L3136" t="s">
        <v>3111</v>
      </c>
      <c r="M3136" t="s">
        <v>4278</v>
      </c>
    </row>
    <row r="3137" spans="1:13">
      <c r="A3137" t="s">
        <v>7418</v>
      </c>
      <c r="B3137" t="str">
        <f t="shared" si="96"/>
        <v>min03-P48</v>
      </c>
      <c r="C3137" t="str">
        <f t="shared" si="97"/>
        <v>min03-P48-R6_YUBARTA S.A.S.</v>
      </c>
      <c r="D3137" s="27" t="s">
        <v>3797</v>
      </c>
      <c r="E3137" t="s">
        <v>4162</v>
      </c>
      <c r="F3137" t="s">
        <v>190</v>
      </c>
      <c r="G3137" s="58">
        <v>700362</v>
      </c>
      <c r="H3137" s="114">
        <v>1</v>
      </c>
      <c r="I3137">
        <v>10001</v>
      </c>
      <c r="J3137">
        <v>999999</v>
      </c>
      <c r="K3137" t="s">
        <v>3117</v>
      </c>
      <c r="L3137" t="s">
        <v>3111</v>
      </c>
      <c r="M3137" t="s">
        <v>4278</v>
      </c>
    </row>
    <row r="3138" spans="1:13">
      <c r="A3138" t="s">
        <v>7419</v>
      </c>
      <c r="B3138" t="str">
        <f t="shared" si="96"/>
        <v>min03-P48</v>
      </c>
      <c r="C3138" t="str">
        <f t="shared" si="97"/>
        <v>min03-P48-R6_UNIÓN TEMPORAL 24</v>
      </c>
      <c r="D3138" s="27" t="s">
        <v>3797</v>
      </c>
      <c r="E3138" t="s">
        <v>4163</v>
      </c>
      <c r="F3138" t="s">
        <v>190</v>
      </c>
      <c r="G3138" s="58">
        <v>606082.5</v>
      </c>
      <c r="H3138" s="114">
        <v>1</v>
      </c>
      <c r="I3138">
        <v>1</v>
      </c>
      <c r="J3138">
        <v>3000</v>
      </c>
      <c r="K3138" t="s">
        <v>3117</v>
      </c>
      <c r="L3138" t="s">
        <v>3111</v>
      </c>
      <c r="M3138" t="s">
        <v>4278</v>
      </c>
    </row>
    <row r="3139" spans="1:13">
      <c r="A3139" t="s">
        <v>7420</v>
      </c>
      <c r="B3139" t="str">
        <f t="shared" ref="B3139:B3202" si="98">+LEFT(D3139,LEN(D3139)-3)</f>
        <v>min03-P48</v>
      </c>
      <c r="C3139" t="str">
        <f t="shared" ref="C3139:C3202" si="99">+D3139&amp;"_"&amp;E3139</f>
        <v>min03-P48-R6_UNIÓN TEMPORAL 24</v>
      </c>
      <c r="D3139" s="27" t="s">
        <v>3797</v>
      </c>
      <c r="E3139" t="s">
        <v>4163</v>
      </c>
      <c r="F3139" t="s">
        <v>190</v>
      </c>
      <c r="G3139" s="58">
        <v>606082.5</v>
      </c>
      <c r="H3139" s="114">
        <v>1</v>
      </c>
      <c r="I3139">
        <v>3001</v>
      </c>
      <c r="J3139">
        <v>10000</v>
      </c>
      <c r="K3139" t="s">
        <v>3117</v>
      </c>
      <c r="L3139" t="s">
        <v>3111</v>
      </c>
      <c r="M3139" t="s">
        <v>4278</v>
      </c>
    </row>
    <row r="3140" spans="1:13">
      <c r="A3140" t="s">
        <v>7421</v>
      </c>
      <c r="B3140" t="str">
        <f t="shared" si="98"/>
        <v>min03-P48</v>
      </c>
      <c r="C3140" t="str">
        <f t="shared" si="99"/>
        <v>min03-P48-R6_UNIÓN TEMPORAL 24</v>
      </c>
      <c r="D3140" s="27" t="s">
        <v>3797</v>
      </c>
      <c r="E3140" t="s">
        <v>4163</v>
      </c>
      <c r="F3140" t="s">
        <v>190</v>
      </c>
      <c r="G3140" s="58">
        <v>606082.5</v>
      </c>
      <c r="H3140" s="114">
        <v>1</v>
      </c>
      <c r="I3140">
        <v>10001</v>
      </c>
      <c r="J3140">
        <v>999999</v>
      </c>
      <c r="K3140" t="s">
        <v>3117</v>
      </c>
      <c r="L3140" t="s">
        <v>3111</v>
      </c>
      <c r="M3140" t="s">
        <v>4278</v>
      </c>
    </row>
    <row r="3141" spans="1:13">
      <c r="A3141" t="s">
        <v>7422</v>
      </c>
      <c r="B3141" t="str">
        <f t="shared" si="98"/>
        <v>min03-P48</v>
      </c>
      <c r="C3141" t="str">
        <f t="shared" si="99"/>
        <v>min03-P48-R6_UT MARSAM INTE RAMERICANA</v>
      </c>
      <c r="D3141" s="27" t="s">
        <v>3797</v>
      </c>
      <c r="E3141" t="s">
        <v>4160</v>
      </c>
      <c r="F3141" t="s">
        <v>190</v>
      </c>
      <c r="G3141" s="58">
        <v>1064011.5</v>
      </c>
      <c r="H3141" s="114">
        <v>1</v>
      </c>
      <c r="I3141">
        <v>1</v>
      </c>
      <c r="J3141">
        <v>3000</v>
      </c>
      <c r="K3141" t="s">
        <v>3117</v>
      </c>
      <c r="L3141" t="s">
        <v>3111</v>
      </c>
      <c r="M3141" t="s">
        <v>4278</v>
      </c>
    </row>
    <row r="3142" spans="1:13">
      <c r="A3142" t="s">
        <v>7423</v>
      </c>
      <c r="B3142" t="str">
        <f t="shared" si="98"/>
        <v>min03-P48</v>
      </c>
      <c r="C3142" t="str">
        <f t="shared" si="99"/>
        <v>min03-P48-R6_UT MARSAM INTE RAMERICANA</v>
      </c>
      <c r="D3142" s="27" t="s">
        <v>3797</v>
      </c>
      <c r="E3142" t="s">
        <v>4160</v>
      </c>
      <c r="F3142" t="s">
        <v>190</v>
      </c>
      <c r="G3142" s="58">
        <v>1320047.6850000001</v>
      </c>
      <c r="H3142" s="114">
        <v>1</v>
      </c>
      <c r="I3142">
        <v>3001</v>
      </c>
      <c r="J3142">
        <v>10000</v>
      </c>
      <c r="K3142" t="s">
        <v>3117</v>
      </c>
      <c r="L3142" t="s">
        <v>3111</v>
      </c>
      <c r="M3142" t="s">
        <v>4278</v>
      </c>
    </row>
    <row r="3143" spans="1:13">
      <c r="A3143" t="s">
        <v>7424</v>
      </c>
      <c r="B3143" t="str">
        <f t="shared" si="98"/>
        <v>min03-P48</v>
      </c>
      <c r="C3143" t="str">
        <f t="shared" si="99"/>
        <v>min03-P48-R6_UT MARSAM INTE RAMERICANA</v>
      </c>
      <c r="D3143" s="27" t="s">
        <v>3797</v>
      </c>
      <c r="E3143" t="s">
        <v>4160</v>
      </c>
      <c r="F3143" t="s">
        <v>190</v>
      </c>
      <c r="G3143" s="58">
        <v>1306713.8700000001</v>
      </c>
      <c r="H3143" s="114">
        <v>1</v>
      </c>
      <c r="I3143">
        <v>10001</v>
      </c>
      <c r="J3143">
        <v>999999</v>
      </c>
      <c r="K3143" t="s">
        <v>3117</v>
      </c>
      <c r="L3143" t="s">
        <v>3111</v>
      </c>
      <c r="M3143" t="s">
        <v>4278</v>
      </c>
    </row>
    <row r="3144" spans="1:13">
      <c r="A3144" t="s">
        <v>7425</v>
      </c>
      <c r="B3144" t="str">
        <f t="shared" si="98"/>
        <v>min03-P48</v>
      </c>
      <c r="C3144" t="str">
        <f t="shared" si="99"/>
        <v>min03-P48-R6_UT FE DISTRITAR 2024</v>
      </c>
      <c r="D3144" s="27" t="s">
        <v>3797</v>
      </c>
      <c r="E3144" t="s">
        <v>3101</v>
      </c>
      <c r="F3144" t="s">
        <v>190</v>
      </c>
      <c r="G3144" s="58">
        <v>794641.5</v>
      </c>
      <c r="H3144" s="114">
        <v>1</v>
      </c>
      <c r="I3144">
        <v>1</v>
      </c>
      <c r="J3144">
        <v>3000</v>
      </c>
      <c r="K3144" t="s">
        <v>3117</v>
      </c>
      <c r="L3144" t="s">
        <v>3111</v>
      </c>
      <c r="M3144" t="s">
        <v>4278</v>
      </c>
    </row>
    <row r="3145" spans="1:13">
      <c r="A3145" t="s">
        <v>7426</v>
      </c>
      <c r="B3145" t="str">
        <f t="shared" si="98"/>
        <v>min03-P48</v>
      </c>
      <c r="C3145" t="str">
        <f t="shared" si="99"/>
        <v>min03-P48-R6_UT FE DISTRITAR 2024</v>
      </c>
      <c r="D3145" s="27" t="s">
        <v>3797</v>
      </c>
      <c r="E3145" t="s">
        <v>3101</v>
      </c>
      <c r="F3145" t="s">
        <v>190</v>
      </c>
      <c r="G3145" s="58">
        <v>794641.5</v>
      </c>
      <c r="H3145" s="114">
        <v>1</v>
      </c>
      <c r="I3145">
        <v>3001</v>
      </c>
      <c r="J3145">
        <v>10000</v>
      </c>
      <c r="K3145" t="s">
        <v>3117</v>
      </c>
      <c r="L3145" t="s">
        <v>3111</v>
      </c>
      <c r="M3145" t="s">
        <v>4278</v>
      </c>
    </row>
    <row r="3146" spans="1:13">
      <c r="A3146" t="s">
        <v>7427</v>
      </c>
      <c r="B3146" t="str">
        <f t="shared" si="98"/>
        <v>min03-P48</v>
      </c>
      <c r="C3146" t="str">
        <f t="shared" si="99"/>
        <v>min03-P48-R6_UT FE DISTRITAR 2024</v>
      </c>
      <c r="D3146" s="27" t="s">
        <v>3797</v>
      </c>
      <c r="E3146" t="s">
        <v>3101</v>
      </c>
      <c r="F3146" t="s">
        <v>190</v>
      </c>
      <c r="G3146" s="58">
        <v>794641.5</v>
      </c>
      <c r="H3146" s="114">
        <v>1</v>
      </c>
      <c r="I3146">
        <v>10001</v>
      </c>
      <c r="J3146">
        <v>999999</v>
      </c>
      <c r="K3146" t="s">
        <v>3117</v>
      </c>
      <c r="L3146" t="s">
        <v>3111</v>
      </c>
      <c r="M3146" t="s">
        <v>4278</v>
      </c>
    </row>
    <row r="3147" spans="1:13">
      <c r="A3147" t="s">
        <v>7428</v>
      </c>
      <c r="B3147" t="str">
        <f t="shared" si="98"/>
        <v>min03-P48</v>
      </c>
      <c r="C3147" t="str">
        <f t="shared" si="99"/>
        <v>min03-P48-R7_UNION TEMPORAL ACUERDO KB-2024</v>
      </c>
      <c r="D3147" s="27" t="s">
        <v>3798</v>
      </c>
      <c r="E3147" t="s">
        <v>4185</v>
      </c>
      <c r="F3147" t="s">
        <v>190</v>
      </c>
      <c r="G3147" s="58">
        <v>621301.90500000003</v>
      </c>
      <c r="H3147" s="114">
        <v>1</v>
      </c>
      <c r="I3147">
        <v>1</v>
      </c>
      <c r="J3147">
        <v>3000</v>
      </c>
      <c r="K3147" t="s">
        <v>3117</v>
      </c>
      <c r="L3147" t="s">
        <v>3112</v>
      </c>
      <c r="M3147" t="s">
        <v>4278</v>
      </c>
    </row>
    <row r="3148" spans="1:13">
      <c r="A3148" t="s">
        <v>7429</v>
      </c>
      <c r="B3148" t="str">
        <f t="shared" si="98"/>
        <v>min03-P48</v>
      </c>
      <c r="C3148" t="str">
        <f t="shared" si="99"/>
        <v>min03-P48-R7_UNION TEMPORAL ACUERDO KB-2024</v>
      </c>
      <c r="D3148" s="27" t="s">
        <v>3798</v>
      </c>
      <c r="E3148" t="s">
        <v>4185</v>
      </c>
      <c r="F3148" t="s">
        <v>190</v>
      </c>
      <c r="G3148" s="58">
        <v>619820.37</v>
      </c>
      <c r="H3148" s="114">
        <v>1</v>
      </c>
      <c r="I3148">
        <v>3001</v>
      </c>
      <c r="J3148">
        <v>10000</v>
      </c>
      <c r="K3148" t="s">
        <v>3117</v>
      </c>
      <c r="L3148" t="s">
        <v>3112</v>
      </c>
      <c r="M3148" t="s">
        <v>4278</v>
      </c>
    </row>
    <row r="3149" spans="1:13">
      <c r="A3149" t="s">
        <v>7430</v>
      </c>
      <c r="B3149" t="str">
        <f t="shared" si="98"/>
        <v>min03-P48</v>
      </c>
      <c r="C3149" t="str">
        <f t="shared" si="99"/>
        <v>min03-P48-R7_UNION TEMPORAL ACUERDO KB-2024</v>
      </c>
      <c r="D3149" s="27" t="s">
        <v>3798</v>
      </c>
      <c r="E3149" t="s">
        <v>4185</v>
      </c>
      <c r="F3149" t="s">
        <v>190</v>
      </c>
      <c r="G3149" s="58">
        <v>619146.94500000007</v>
      </c>
      <c r="H3149" s="114">
        <v>1</v>
      </c>
      <c r="I3149">
        <v>10001</v>
      </c>
      <c r="J3149">
        <v>999999</v>
      </c>
      <c r="K3149" t="s">
        <v>3117</v>
      </c>
      <c r="L3149" t="s">
        <v>3112</v>
      </c>
      <c r="M3149" t="s">
        <v>4278</v>
      </c>
    </row>
    <row r="3150" spans="1:13">
      <c r="A3150" t="s">
        <v>7431</v>
      </c>
      <c r="B3150" t="str">
        <f t="shared" si="98"/>
        <v>min03-P48</v>
      </c>
      <c r="C3150" t="str">
        <f t="shared" si="99"/>
        <v>min03-P48-R7_DISMOTOS PM EU</v>
      </c>
      <c r="D3150" s="27" t="s">
        <v>3798</v>
      </c>
      <c r="E3150" t="s">
        <v>4175</v>
      </c>
      <c r="F3150" t="s">
        <v>190</v>
      </c>
      <c r="G3150" s="58">
        <v>781173</v>
      </c>
      <c r="H3150" s="114">
        <v>1</v>
      </c>
      <c r="I3150">
        <v>1</v>
      </c>
      <c r="J3150">
        <v>3000</v>
      </c>
      <c r="K3150" t="s">
        <v>3117</v>
      </c>
      <c r="L3150" t="s">
        <v>3112</v>
      </c>
      <c r="M3150" t="s">
        <v>4278</v>
      </c>
    </row>
    <row r="3151" spans="1:13">
      <c r="A3151" t="s">
        <v>7432</v>
      </c>
      <c r="B3151" t="str">
        <f t="shared" si="98"/>
        <v>min03-P48</v>
      </c>
      <c r="C3151" t="str">
        <f t="shared" si="99"/>
        <v>min03-P48-R7_DISMOTOS PM EU</v>
      </c>
      <c r="D3151" s="27" t="s">
        <v>3798</v>
      </c>
      <c r="E3151" t="s">
        <v>4175</v>
      </c>
      <c r="F3151" t="s">
        <v>190</v>
      </c>
      <c r="G3151" s="58">
        <v>767704.5</v>
      </c>
      <c r="H3151" s="114">
        <v>1</v>
      </c>
      <c r="I3151">
        <v>3001</v>
      </c>
      <c r="J3151">
        <v>10000</v>
      </c>
      <c r="K3151" t="s">
        <v>3117</v>
      </c>
      <c r="L3151" t="s">
        <v>3112</v>
      </c>
      <c r="M3151" t="s">
        <v>4278</v>
      </c>
    </row>
    <row r="3152" spans="1:13">
      <c r="A3152" t="s">
        <v>7433</v>
      </c>
      <c r="B3152" t="str">
        <f t="shared" si="98"/>
        <v>min03-P48</v>
      </c>
      <c r="C3152" t="str">
        <f t="shared" si="99"/>
        <v>min03-P48-R7_DISMOTOS PM EU</v>
      </c>
      <c r="D3152" s="27" t="s">
        <v>3798</v>
      </c>
      <c r="E3152" t="s">
        <v>4175</v>
      </c>
      <c r="F3152" t="s">
        <v>190</v>
      </c>
      <c r="G3152" s="58">
        <v>765010.8</v>
      </c>
      <c r="H3152" s="114">
        <v>1</v>
      </c>
      <c r="I3152">
        <v>10001</v>
      </c>
      <c r="J3152">
        <v>999999</v>
      </c>
      <c r="K3152" t="s">
        <v>3117</v>
      </c>
      <c r="L3152" t="s">
        <v>3112</v>
      </c>
      <c r="M3152" t="s">
        <v>4278</v>
      </c>
    </row>
    <row r="3153" spans="1:13">
      <c r="A3153" t="s">
        <v>7434</v>
      </c>
      <c r="B3153" t="str">
        <f t="shared" si="98"/>
        <v>min03-P48</v>
      </c>
      <c r="C3153" t="str">
        <f t="shared" si="99"/>
        <v>min03-P48-R7_DISTRIBUCIÓN Y SERVICIO SAS</v>
      </c>
      <c r="D3153" s="27" t="s">
        <v>3798</v>
      </c>
      <c r="E3153" t="s">
        <v>3089</v>
      </c>
      <c r="F3153" t="s">
        <v>190</v>
      </c>
      <c r="G3153" s="58">
        <v>700362</v>
      </c>
      <c r="H3153" s="114">
        <v>1</v>
      </c>
      <c r="I3153">
        <v>1</v>
      </c>
      <c r="J3153">
        <v>3000</v>
      </c>
      <c r="K3153" t="s">
        <v>3117</v>
      </c>
      <c r="L3153" t="s">
        <v>3112</v>
      </c>
      <c r="M3153" t="s">
        <v>4278</v>
      </c>
    </row>
    <row r="3154" spans="1:13">
      <c r="A3154" t="s">
        <v>7435</v>
      </c>
      <c r="B3154" t="str">
        <f t="shared" si="98"/>
        <v>min03-P48</v>
      </c>
      <c r="C3154" t="str">
        <f t="shared" si="99"/>
        <v>min03-P48-R7_DISTRIBUCIÓN Y SERVICIO SAS</v>
      </c>
      <c r="D3154" s="27" t="s">
        <v>3798</v>
      </c>
      <c r="E3154" t="s">
        <v>3089</v>
      </c>
      <c r="F3154" t="s">
        <v>190</v>
      </c>
      <c r="G3154" s="58">
        <v>697668.3</v>
      </c>
      <c r="H3154" s="114">
        <v>1</v>
      </c>
      <c r="I3154">
        <v>3001</v>
      </c>
      <c r="J3154">
        <v>10000</v>
      </c>
      <c r="K3154" t="s">
        <v>3117</v>
      </c>
      <c r="L3154" t="s">
        <v>3112</v>
      </c>
      <c r="M3154" t="s">
        <v>4278</v>
      </c>
    </row>
    <row r="3155" spans="1:13">
      <c r="A3155" t="s">
        <v>7436</v>
      </c>
      <c r="B3155" t="str">
        <f t="shared" si="98"/>
        <v>min03-P48</v>
      </c>
      <c r="C3155" t="str">
        <f t="shared" si="99"/>
        <v>min03-P48-R7_DISTRIBUCIÓN Y SERVICIO SAS</v>
      </c>
      <c r="D3155" s="27" t="s">
        <v>3798</v>
      </c>
      <c r="E3155" t="s">
        <v>3089</v>
      </c>
      <c r="F3155" t="s">
        <v>190</v>
      </c>
      <c r="G3155" s="58">
        <v>693627.75</v>
      </c>
      <c r="H3155" s="114">
        <v>1</v>
      </c>
      <c r="I3155">
        <v>10001</v>
      </c>
      <c r="J3155">
        <v>999999</v>
      </c>
      <c r="K3155" t="s">
        <v>3117</v>
      </c>
      <c r="L3155" t="s">
        <v>3112</v>
      </c>
      <c r="M3155" t="s">
        <v>4278</v>
      </c>
    </row>
    <row r="3156" spans="1:13">
      <c r="A3156" t="s">
        <v>7437</v>
      </c>
      <c r="B3156" t="str">
        <f t="shared" si="98"/>
        <v>min03-P48</v>
      </c>
      <c r="C3156" t="str">
        <f t="shared" si="99"/>
        <v>min03-P48-R7_IMDICOL SAS</v>
      </c>
      <c r="D3156" s="27" t="s">
        <v>3798</v>
      </c>
      <c r="E3156" t="s">
        <v>4164</v>
      </c>
      <c r="F3156" t="s">
        <v>190</v>
      </c>
      <c r="G3156" s="58">
        <v>666690.75</v>
      </c>
      <c r="H3156" s="114">
        <v>1</v>
      </c>
      <c r="I3156">
        <v>1</v>
      </c>
      <c r="J3156">
        <v>3000</v>
      </c>
      <c r="K3156" t="s">
        <v>3117</v>
      </c>
      <c r="L3156" t="s">
        <v>3112</v>
      </c>
      <c r="M3156" t="s">
        <v>4278</v>
      </c>
    </row>
    <row r="3157" spans="1:13">
      <c r="A3157" t="s">
        <v>7438</v>
      </c>
      <c r="B3157" t="str">
        <f t="shared" si="98"/>
        <v>min03-P48</v>
      </c>
      <c r="C3157" t="str">
        <f t="shared" si="99"/>
        <v>min03-P48-R7_IMDICOL SAS</v>
      </c>
      <c r="D3157" s="27" t="s">
        <v>3798</v>
      </c>
      <c r="E3157" t="s">
        <v>4164</v>
      </c>
      <c r="F3157" t="s">
        <v>190</v>
      </c>
      <c r="G3157" s="58">
        <v>656690.38875000004</v>
      </c>
      <c r="H3157" s="114">
        <v>1</v>
      </c>
      <c r="I3157">
        <v>3001</v>
      </c>
      <c r="J3157">
        <v>10000</v>
      </c>
      <c r="K3157" t="s">
        <v>3117</v>
      </c>
      <c r="L3157" t="s">
        <v>3112</v>
      </c>
      <c r="M3157" t="s">
        <v>4278</v>
      </c>
    </row>
    <row r="3158" spans="1:13">
      <c r="A3158" t="s">
        <v>7439</v>
      </c>
      <c r="B3158" t="str">
        <f t="shared" si="98"/>
        <v>min03-P48</v>
      </c>
      <c r="C3158" t="str">
        <f t="shared" si="99"/>
        <v>min03-P48-R7_IMDICOL SAS</v>
      </c>
      <c r="D3158" s="27" t="s">
        <v>3798</v>
      </c>
      <c r="E3158" t="s">
        <v>4164</v>
      </c>
      <c r="F3158" t="s">
        <v>190</v>
      </c>
      <c r="G3158" s="58">
        <v>646690.02749999997</v>
      </c>
      <c r="H3158" s="114">
        <v>1</v>
      </c>
      <c r="I3158">
        <v>10001</v>
      </c>
      <c r="J3158">
        <v>999999</v>
      </c>
      <c r="K3158" t="s">
        <v>3117</v>
      </c>
      <c r="L3158" t="s">
        <v>3112</v>
      </c>
      <c r="M3158" t="s">
        <v>4278</v>
      </c>
    </row>
    <row r="3159" spans="1:13">
      <c r="A3159" t="s">
        <v>7440</v>
      </c>
      <c r="B3159" t="str">
        <f t="shared" si="98"/>
        <v>min03-P48</v>
      </c>
      <c r="C3159" t="str">
        <f t="shared" si="99"/>
        <v>min03-P48-R7_LEONEL RODRIGUEZ RAMOS</v>
      </c>
      <c r="D3159" s="27" t="s">
        <v>3798</v>
      </c>
      <c r="E3159" t="s">
        <v>1851</v>
      </c>
      <c r="F3159" t="s">
        <v>190</v>
      </c>
      <c r="G3159" s="58">
        <v>915858</v>
      </c>
      <c r="H3159" s="114">
        <v>1</v>
      </c>
      <c r="I3159">
        <v>1</v>
      </c>
      <c r="J3159">
        <v>3000</v>
      </c>
      <c r="K3159" t="s">
        <v>3117</v>
      </c>
      <c r="L3159" t="s">
        <v>3112</v>
      </c>
      <c r="M3159" t="s">
        <v>4278</v>
      </c>
    </row>
    <row r="3160" spans="1:13">
      <c r="A3160" t="s">
        <v>7441</v>
      </c>
      <c r="B3160" t="str">
        <f t="shared" si="98"/>
        <v>min03-P48</v>
      </c>
      <c r="C3160" t="str">
        <f t="shared" si="99"/>
        <v>min03-P48-R7_LEONEL RODRIGUEZ RAMOS</v>
      </c>
      <c r="D3160" s="27" t="s">
        <v>3798</v>
      </c>
      <c r="E3160" t="s">
        <v>1851</v>
      </c>
      <c r="F3160" t="s">
        <v>190</v>
      </c>
      <c r="G3160" s="58">
        <v>902389.5</v>
      </c>
      <c r="H3160" s="114">
        <v>1</v>
      </c>
      <c r="I3160">
        <v>3001</v>
      </c>
      <c r="J3160">
        <v>10000</v>
      </c>
      <c r="K3160" t="s">
        <v>3117</v>
      </c>
      <c r="L3160" t="s">
        <v>3112</v>
      </c>
      <c r="M3160" t="s">
        <v>4278</v>
      </c>
    </row>
    <row r="3161" spans="1:13">
      <c r="A3161" t="s">
        <v>7442</v>
      </c>
      <c r="B3161" t="str">
        <f t="shared" si="98"/>
        <v>min03-P48</v>
      </c>
      <c r="C3161" t="str">
        <f t="shared" si="99"/>
        <v>min03-P48-R7_LEONEL RODRIGUEZ RAMOS</v>
      </c>
      <c r="D3161" s="27" t="s">
        <v>3798</v>
      </c>
      <c r="E3161" t="s">
        <v>1851</v>
      </c>
      <c r="F3161" t="s">
        <v>190</v>
      </c>
      <c r="G3161" s="58">
        <v>888921</v>
      </c>
      <c r="H3161" s="114">
        <v>1</v>
      </c>
      <c r="I3161">
        <v>10001</v>
      </c>
      <c r="J3161">
        <v>999999</v>
      </c>
      <c r="K3161" t="s">
        <v>3117</v>
      </c>
      <c r="L3161" t="s">
        <v>3112</v>
      </c>
      <c r="M3161" t="s">
        <v>4278</v>
      </c>
    </row>
    <row r="3162" spans="1:13">
      <c r="A3162" t="s">
        <v>7443</v>
      </c>
      <c r="B3162" t="str">
        <f t="shared" si="98"/>
        <v>min03-P48</v>
      </c>
      <c r="C3162" t="str">
        <f t="shared" si="99"/>
        <v>min03-P48-R7_NICHOLLS TACTICA SAS</v>
      </c>
      <c r="D3162" s="27" t="s">
        <v>3798</v>
      </c>
      <c r="E3162" t="s">
        <v>4196</v>
      </c>
      <c r="F3162" t="s">
        <v>190</v>
      </c>
      <c r="G3162" s="58">
        <v>336712.5</v>
      </c>
      <c r="H3162" s="114">
        <v>1</v>
      </c>
      <c r="I3162">
        <v>1</v>
      </c>
      <c r="J3162">
        <v>3000</v>
      </c>
      <c r="K3162" t="s">
        <v>3117</v>
      </c>
      <c r="L3162" t="s">
        <v>3112</v>
      </c>
      <c r="M3162" t="s">
        <v>4278</v>
      </c>
    </row>
    <row r="3163" spans="1:13">
      <c r="A3163" t="s">
        <v>7444</v>
      </c>
      <c r="B3163" t="str">
        <f t="shared" si="98"/>
        <v>min03-P48</v>
      </c>
      <c r="C3163" t="str">
        <f t="shared" si="99"/>
        <v>min03-P48-R7_NICHOLLS TACTICA SAS</v>
      </c>
      <c r="D3163" s="27" t="s">
        <v>3798</v>
      </c>
      <c r="E3163" t="s">
        <v>4196</v>
      </c>
      <c r="F3163" t="s">
        <v>190</v>
      </c>
      <c r="G3163" s="58">
        <v>329978.25</v>
      </c>
      <c r="H3163" s="114">
        <v>1</v>
      </c>
      <c r="I3163">
        <v>3001</v>
      </c>
      <c r="J3163">
        <v>10000</v>
      </c>
      <c r="K3163" t="s">
        <v>3117</v>
      </c>
      <c r="L3163" t="s">
        <v>3112</v>
      </c>
      <c r="M3163" t="s">
        <v>4278</v>
      </c>
    </row>
    <row r="3164" spans="1:13">
      <c r="A3164" t="s">
        <v>7445</v>
      </c>
      <c r="B3164" t="str">
        <f t="shared" si="98"/>
        <v>min03-P48</v>
      </c>
      <c r="C3164" t="str">
        <f t="shared" si="99"/>
        <v>min03-P48-R7_NICHOLLS TACTICA SAS</v>
      </c>
      <c r="D3164" s="27" t="s">
        <v>3798</v>
      </c>
      <c r="E3164" t="s">
        <v>4196</v>
      </c>
      <c r="F3164" t="s">
        <v>190</v>
      </c>
      <c r="G3164" s="58">
        <v>323244</v>
      </c>
      <c r="H3164" s="114">
        <v>1</v>
      </c>
      <c r="I3164">
        <v>10001</v>
      </c>
      <c r="J3164">
        <v>999999</v>
      </c>
      <c r="K3164" t="s">
        <v>3117</v>
      </c>
      <c r="L3164" t="s">
        <v>3112</v>
      </c>
      <c r="M3164" t="s">
        <v>4278</v>
      </c>
    </row>
    <row r="3165" spans="1:13">
      <c r="A3165" t="s">
        <v>7446</v>
      </c>
      <c r="B3165" t="str">
        <f t="shared" si="98"/>
        <v>min03-P48</v>
      </c>
      <c r="C3165" t="str">
        <f t="shared" si="99"/>
        <v>min03-P48-R7_UNIÓN TEMPORAL OP-INTENDENCIA</v>
      </c>
      <c r="D3165" s="27" t="s">
        <v>3798</v>
      </c>
      <c r="E3165" t="s">
        <v>4172</v>
      </c>
      <c r="F3165" t="s">
        <v>190</v>
      </c>
      <c r="G3165" s="58">
        <v>740767.5</v>
      </c>
      <c r="H3165" s="114">
        <v>1</v>
      </c>
      <c r="I3165">
        <v>1</v>
      </c>
      <c r="J3165">
        <v>3000</v>
      </c>
      <c r="K3165" t="s">
        <v>3117</v>
      </c>
      <c r="L3165" t="s">
        <v>3112</v>
      </c>
      <c r="M3165" t="s">
        <v>4278</v>
      </c>
    </row>
    <row r="3166" spans="1:13">
      <c r="A3166" t="s">
        <v>7447</v>
      </c>
      <c r="B3166" t="str">
        <f t="shared" si="98"/>
        <v>min03-P48</v>
      </c>
      <c r="C3166" t="str">
        <f t="shared" si="99"/>
        <v>min03-P48-R7_UNIÓN TEMPORAL OP-INTENDENCIA</v>
      </c>
      <c r="D3166" s="27" t="s">
        <v>3798</v>
      </c>
      <c r="E3166" t="s">
        <v>4172</v>
      </c>
      <c r="F3166" t="s">
        <v>190</v>
      </c>
      <c r="G3166" s="58">
        <v>727299</v>
      </c>
      <c r="H3166" s="114">
        <v>1</v>
      </c>
      <c r="I3166">
        <v>3001</v>
      </c>
      <c r="J3166">
        <v>10000</v>
      </c>
      <c r="K3166" t="s">
        <v>3117</v>
      </c>
      <c r="L3166" t="s">
        <v>3112</v>
      </c>
      <c r="M3166" t="s">
        <v>4278</v>
      </c>
    </row>
    <row r="3167" spans="1:13">
      <c r="A3167" t="s">
        <v>7448</v>
      </c>
      <c r="B3167" t="str">
        <f t="shared" si="98"/>
        <v>min03-P48</v>
      </c>
      <c r="C3167" t="str">
        <f t="shared" si="99"/>
        <v>min03-P48-R7_UNIÓN TEMPORAL OP-INTENDENCIA</v>
      </c>
      <c r="D3167" s="27" t="s">
        <v>3798</v>
      </c>
      <c r="E3167" t="s">
        <v>4172</v>
      </c>
      <c r="F3167" t="s">
        <v>190</v>
      </c>
      <c r="G3167" s="58">
        <v>713830.5</v>
      </c>
      <c r="H3167" s="114">
        <v>1</v>
      </c>
      <c r="I3167">
        <v>10001</v>
      </c>
      <c r="J3167">
        <v>999999</v>
      </c>
      <c r="K3167" t="s">
        <v>3117</v>
      </c>
      <c r="L3167" t="s">
        <v>3112</v>
      </c>
      <c r="M3167" t="s">
        <v>4278</v>
      </c>
    </row>
    <row r="3168" spans="1:13">
      <c r="A3168" t="s">
        <v>7449</v>
      </c>
      <c r="B3168" t="str">
        <f t="shared" si="98"/>
        <v>min03-P48</v>
      </c>
      <c r="C3168" t="str">
        <f t="shared" si="99"/>
        <v>min03-P48-R7_INDUCON SAS</v>
      </c>
      <c r="D3168" s="27" t="s">
        <v>3798</v>
      </c>
      <c r="E3168" t="s">
        <v>4188</v>
      </c>
      <c r="F3168" t="s">
        <v>190</v>
      </c>
      <c r="G3168" s="58">
        <v>895655.25</v>
      </c>
      <c r="H3168" s="114">
        <v>1</v>
      </c>
      <c r="I3168">
        <v>1</v>
      </c>
      <c r="J3168">
        <v>3000</v>
      </c>
      <c r="K3168" t="s">
        <v>3117</v>
      </c>
      <c r="L3168" t="s">
        <v>3112</v>
      </c>
      <c r="M3168" t="s">
        <v>4278</v>
      </c>
    </row>
    <row r="3169" spans="1:13">
      <c r="A3169" t="s">
        <v>7450</v>
      </c>
      <c r="B3169" t="str">
        <f t="shared" si="98"/>
        <v>min03-P48</v>
      </c>
      <c r="C3169" t="str">
        <f t="shared" si="99"/>
        <v>min03-P48-R7_INDUCON SAS</v>
      </c>
      <c r="D3169" s="27" t="s">
        <v>3798</v>
      </c>
      <c r="E3169" t="s">
        <v>4188</v>
      </c>
      <c r="F3169" t="s">
        <v>190</v>
      </c>
      <c r="G3169" s="58">
        <v>894308.4</v>
      </c>
      <c r="H3169" s="114">
        <v>1</v>
      </c>
      <c r="I3169">
        <v>3001</v>
      </c>
      <c r="J3169">
        <v>10000</v>
      </c>
      <c r="K3169" t="s">
        <v>3117</v>
      </c>
      <c r="L3169" t="s">
        <v>3112</v>
      </c>
      <c r="M3169" t="s">
        <v>4278</v>
      </c>
    </row>
    <row r="3170" spans="1:13">
      <c r="A3170" t="s">
        <v>7451</v>
      </c>
      <c r="B3170" t="str">
        <f t="shared" si="98"/>
        <v>min03-P48</v>
      </c>
      <c r="C3170" t="str">
        <f t="shared" si="99"/>
        <v>min03-P48-R7_INDUCON SAS</v>
      </c>
      <c r="D3170" s="27" t="s">
        <v>3798</v>
      </c>
      <c r="E3170" t="s">
        <v>4188</v>
      </c>
      <c r="F3170" t="s">
        <v>190</v>
      </c>
      <c r="G3170" s="58">
        <v>892961.55</v>
      </c>
      <c r="H3170" s="114">
        <v>1</v>
      </c>
      <c r="I3170">
        <v>10001</v>
      </c>
      <c r="J3170">
        <v>999999</v>
      </c>
      <c r="K3170" t="s">
        <v>3117</v>
      </c>
      <c r="L3170" t="s">
        <v>3112</v>
      </c>
      <c r="M3170" t="s">
        <v>4278</v>
      </c>
    </row>
    <row r="3171" spans="1:13">
      <c r="A3171" t="s">
        <v>7452</v>
      </c>
      <c r="B3171" t="str">
        <f t="shared" si="98"/>
        <v>min03-P48</v>
      </c>
      <c r="C3171" t="str">
        <f t="shared" si="99"/>
        <v>min03-P48-R7_UTPRESENTE TEXTIL 2024</v>
      </c>
      <c r="D3171" s="27" t="s">
        <v>3798</v>
      </c>
      <c r="E3171" t="s">
        <v>4193</v>
      </c>
      <c r="F3171" t="s">
        <v>190</v>
      </c>
      <c r="G3171" s="58">
        <v>666690.75</v>
      </c>
      <c r="H3171" s="114">
        <v>1</v>
      </c>
      <c r="I3171">
        <v>1</v>
      </c>
      <c r="J3171">
        <v>3000</v>
      </c>
      <c r="K3171" t="s">
        <v>3117</v>
      </c>
      <c r="L3171" t="s">
        <v>3112</v>
      </c>
      <c r="M3171" t="s">
        <v>4278</v>
      </c>
    </row>
    <row r="3172" spans="1:13">
      <c r="A3172" t="s">
        <v>7453</v>
      </c>
      <c r="B3172" t="str">
        <f t="shared" si="98"/>
        <v>min03-P48</v>
      </c>
      <c r="C3172" t="str">
        <f t="shared" si="99"/>
        <v>min03-P48-R7_UTPRESENTE TEXTIL 2024</v>
      </c>
      <c r="D3172" s="27" t="s">
        <v>3798</v>
      </c>
      <c r="E3172" t="s">
        <v>4193</v>
      </c>
      <c r="F3172" t="s">
        <v>190</v>
      </c>
      <c r="G3172" s="58">
        <v>659956.5</v>
      </c>
      <c r="H3172" s="114">
        <v>1</v>
      </c>
      <c r="I3172">
        <v>3001</v>
      </c>
      <c r="J3172">
        <v>10000</v>
      </c>
      <c r="K3172" t="s">
        <v>3117</v>
      </c>
      <c r="L3172" t="s">
        <v>3112</v>
      </c>
      <c r="M3172" t="s">
        <v>4278</v>
      </c>
    </row>
    <row r="3173" spans="1:13">
      <c r="A3173" t="s">
        <v>7454</v>
      </c>
      <c r="B3173" t="str">
        <f t="shared" si="98"/>
        <v>min03-P48</v>
      </c>
      <c r="C3173" t="str">
        <f t="shared" si="99"/>
        <v>min03-P48-R7_UTPRESENTE TEXTIL 2024</v>
      </c>
      <c r="D3173" s="27" t="s">
        <v>3798</v>
      </c>
      <c r="E3173" t="s">
        <v>4193</v>
      </c>
      <c r="F3173" t="s">
        <v>190</v>
      </c>
      <c r="G3173" s="58">
        <v>653222.25</v>
      </c>
      <c r="H3173" s="114">
        <v>1</v>
      </c>
      <c r="I3173">
        <v>10001</v>
      </c>
      <c r="J3173">
        <v>999999</v>
      </c>
      <c r="K3173" t="s">
        <v>3117</v>
      </c>
      <c r="L3173" t="s">
        <v>3112</v>
      </c>
      <c r="M3173" t="s">
        <v>4278</v>
      </c>
    </row>
    <row r="3174" spans="1:13">
      <c r="A3174" t="s">
        <v>7455</v>
      </c>
      <c r="B3174" t="str">
        <f t="shared" si="98"/>
        <v>min03-P48</v>
      </c>
      <c r="C3174" t="str">
        <f t="shared" si="99"/>
        <v>min03-P48-R7_BOSTONIA SAS</v>
      </c>
      <c r="D3174" s="27" t="s">
        <v>3798</v>
      </c>
      <c r="E3174" t="s">
        <v>3093</v>
      </c>
      <c r="F3174" t="s">
        <v>190</v>
      </c>
      <c r="G3174" s="58">
        <v>659956.5</v>
      </c>
      <c r="H3174" s="114">
        <v>1</v>
      </c>
      <c r="I3174">
        <v>1</v>
      </c>
      <c r="J3174">
        <v>3000</v>
      </c>
      <c r="K3174" t="s">
        <v>3117</v>
      </c>
      <c r="L3174" t="s">
        <v>3112</v>
      </c>
      <c r="M3174" t="s">
        <v>4278</v>
      </c>
    </row>
    <row r="3175" spans="1:13">
      <c r="A3175" t="s">
        <v>7456</v>
      </c>
      <c r="B3175" t="str">
        <f t="shared" si="98"/>
        <v>min03-P48</v>
      </c>
      <c r="C3175" t="str">
        <f t="shared" si="99"/>
        <v>min03-P48-R7_BOSTONIA SAS</v>
      </c>
      <c r="D3175" s="27" t="s">
        <v>3798</v>
      </c>
      <c r="E3175" t="s">
        <v>3093</v>
      </c>
      <c r="F3175" t="s">
        <v>190</v>
      </c>
      <c r="G3175" s="58">
        <v>640157.80500000005</v>
      </c>
      <c r="H3175" s="114">
        <v>1</v>
      </c>
      <c r="I3175">
        <v>3001</v>
      </c>
      <c r="J3175">
        <v>10000</v>
      </c>
      <c r="K3175" t="s">
        <v>3117</v>
      </c>
      <c r="L3175" t="s">
        <v>3112</v>
      </c>
      <c r="M3175" t="s">
        <v>4278</v>
      </c>
    </row>
    <row r="3176" spans="1:13">
      <c r="A3176" t="s">
        <v>7457</v>
      </c>
      <c r="B3176" t="str">
        <f t="shared" si="98"/>
        <v>min03-P48</v>
      </c>
      <c r="C3176" t="str">
        <f t="shared" si="99"/>
        <v>min03-P48-R7_BOSTONIA SAS</v>
      </c>
      <c r="D3176" s="27" t="s">
        <v>3798</v>
      </c>
      <c r="E3176" t="s">
        <v>3093</v>
      </c>
      <c r="F3176" t="s">
        <v>190</v>
      </c>
      <c r="G3176" s="58">
        <v>620965.1925</v>
      </c>
      <c r="H3176" s="114">
        <v>1</v>
      </c>
      <c r="I3176">
        <v>10001</v>
      </c>
      <c r="J3176">
        <v>999999</v>
      </c>
      <c r="K3176" t="s">
        <v>3117</v>
      </c>
      <c r="L3176" t="s">
        <v>3112</v>
      </c>
      <c r="M3176" t="s">
        <v>4278</v>
      </c>
    </row>
    <row r="3177" spans="1:13">
      <c r="A3177" t="s">
        <v>7458</v>
      </c>
      <c r="B3177" t="str">
        <f t="shared" si="98"/>
        <v>min03-P48</v>
      </c>
      <c r="C3177" t="str">
        <f t="shared" si="99"/>
        <v>min03-P48-R7_UNIÓN TEMPORAL TACTICAL DEFENSE</v>
      </c>
      <c r="D3177" s="27" t="s">
        <v>3798</v>
      </c>
      <c r="E3177" t="s">
        <v>4171</v>
      </c>
      <c r="F3177" t="s">
        <v>190</v>
      </c>
      <c r="G3177" s="58">
        <v>712766.48849999998</v>
      </c>
      <c r="H3177" s="114">
        <v>1</v>
      </c>
      <c r="I3177">
        <v>1</v>
      </c>
      <c r="J3177">
        <v>3000</v>
      </c>
      <c r="K3177" t="s">
        <v>3117</v>
      </c>
      <c r="L3177" t="s">
        <v>3112</v>
      </c>
      <c r="M3177" t="s">
        <v>4278</v>
      </c>
    </row>
    <row r="3178" spans="1:13">
      <c r="A3178" t="s">
        <v>7459</v>
      </c>
      <c r="B3178" t="str">
        <f t="shared" si="98"/>
        <v>min03-P48</v>
      </c>
      <c r="C3178" t="str">
        <f t="shared" si="99"/>
        <v>min03-P48-R7_UNIÓN TEMPORAL TACTICAL DEFENSE</v>
      </c>
      <c r="D3178" s="27" t="s">
        <v>3798</v>
      </c>
      <c r="E3178" t="s">
        <v>4171</v>
      </c>
      <c r="F3178" t="s">
        <v>190</v>
      </c>
      <c r="G3178" s="58">
        <v>705143.3175</v>
      </c>
      <c r="H3178" s="114">
        <v>1</v>
      </c>
      <c r="I3178">
        <v>3001</v>
      </c>
      <c r="J3178">
        <v>10000</v>
      </c>
      <c r="K3178" t="s">
        <v>3117</v>
      </c>
      <c r="L3178" t="s">
        <v>3112</v>
      </c>
      <c r="M3178" t="s">
        <v>4278</v>
      </c>
    </row>
    <row r="3179" spans="1:13">
      <c r="A3179" t="s">
        <v>7460</v>
      </c>
      <c r="B3179" t="str">
        <f t="shared" si="98"/>
        <v>min03-P48</v>
      </c>
      <c r="C3179" t="str">
        <f t="shared" si="99"/>
        <v>min03-P48-R7_UNIÓN TEMPORAL TACTICAL DEFENSE</v>
      </c>
      <c r="D3179" s="27" t="s">
        <v>3798</v>
      </c>
      <c r="E3179" t="s">
        <v>4171</v>
      </c>
      <c r="F3179" t="s">
        <v>190</v>
      </c>
      <c r="G3179" s="58">
        <v>686085.39</v>
      </c>
      <c r="H3179" s="114">
        <v>1</v>
      </c>
      <c r="I3179">
        <v>10001</v>
      </c>
      <c r="J3179">
        <v>999999</v>
      </c>
      <c r="K3179" t="s">
        <v>3117</v>
      </c>
      <c r="L3179" t="s">
        <v>3112</v>
      </c>
      <c r="M3179" t="s">
        <v>4278</v>
      </c>
    </row>
    <row r="3180" spans="1:13">
      <c r="A3180" t="s">
        <v>7461</v>
      </c>
      <c r="B3180" t="str">
        <f t="shared" si="98"/>
        <v>min03-P48</v>
      </c>
      <c r="C3180" t="str">
        <f t="shared" si="99"/>
        <v>min03-P48-R7_UT SOLUCIONES ANC</v>
      </c>
      <c r="D3180" s="27" t="s">
        <v>3798</v>
      </c>
      <c r="E3180" t="s">
        <v>3091</v>
      </c>
      <c r="F3180" t="s">
        <v>190</v>
      </c>
      <c r="G3180" s="58">
        <v>615510.44999999995</v>
      </c>
      <c r="H3180" s="114">
        <v>1</v>
      </c>
      <c r="I3180">
        <v>1</v>
      </c>
      <c r="J3180">
        <v>3000</v>
      </c>
      <c r="K3180" t="s">
        <v>3117</v>
      </c>
      <c r="L3180" t="s">
        <v>3112</v>
      </c>
      <c r="M3180" t="s">
        <v>4278</v>
      </c>
    </row>
    <row r="3181" spans="1:13">
      <c r="A3181" t="s">
        <v>7462</v>
      </c>
      <c r="B3181" t="str">
        <f t="shared" si="98"/>
        <v>min03-P48</v>
      </c>
      <c r="C3181" t="str">
        <f t="shared" si="99"/>
        <v>min03-P48-R7_UT SOLUCIONES ANC</v>
      </c>
      <c r="D3181" s="27" t="s">
        <v>3798</v>
      </c>
      <c r="E3181" t="s">
        <v>3091</v>
      </c>
      <c r="F3181" t="s">
        <v>190</v>
      </c>
      <c r="G3181" s="58">
        <v>614163.6</v>
      </c>
      <c r="H3181" s="114">
        <v>1</v>
      </c>
      <c r="I3181">
        <v>3001</v>
      </c>
      <c r="J3181">
        <v>10000</v>
      </c>
      <c r="K3181" t="s">
        <v>3117</v>
      </c>
      <c r="L3181" t="s">
        <v>3112</v>
      </c>
      <c r="M3181" t="s">
        <v>4278</v>
      </c>
    </row>
    <row r="3182" spans="1:13">
      <c r="A3182" t="s">
        <v>7463</v>
      </c>
      <c r="B3182" t="str">
        <f t="shared" si="98"/>
        <v>min03-P48</v>
      </c>
      <c r="C3182" t="str">
        <f t="shared" si="99"/>
        <v>min03-P48-R7_UT SOLUCIONES ANC</v>
      </c>
      <c r="D3182" s="27" t="s">
        <v>3798</v>
      </c>
      <c r="E3182" t="s">
        <v>3091</v>
      </c>
      <c r="F3182" t="s">
        <v>190</v>
      </c>
      <c r="G3182" s="58">
        <v>612816.75</v>
      </c>
      <c r="H3182" s="114">
        <v>1</v>
      </c>
      <c r="I3182">
        <v>10001</v>
      </c>
      <c r="J3182">
        <v>999999</v>
      </c>
      <c r="K3182" t="s">
        <v>3117</v>
      </c>
      <c r="L3182" t="s">
        <v>3112</v>
      </c>
      <c r="M3182" t="s">
        <v>4278</v>
      </c>
    </row>
    <row r="3183" spans="1:13">
      <c r="A3183" t="s">
        <v>7464</v>
      </c>
      <c r="B3183" t="str">
        <f t="shared" si="98"/>
        <v>min03-P48</v>
      </c>
      <c r="C3183" t="str">
        <f t="shared" si="99"/>
        <v>min03-P48-R7_MILFORT SAS</v>
      </c>
      <c r="D3183" s="27" t="s">
        <v>3798</v>
      </c>
      <c r="E3183" t="s">
        <v>4181</v>
      </c>
      <c r="F3183" t="s">
        <v>190</v>
      </c>
      <c r="G3183" s="58">
        <v>770398.2</v>
      </c>
      <c r="H3183" s="114">
        <v>1</v>
      </c>
      <c r="I3183">
        <v>1</v>
      </c>
      <c r="J3183">
        <v>3000</v>
      </c>
      <c r="K3183" t="s">
        <v>3117</v>
      </c>
      <c r="L3183" t="s">
        <v>3112</v>
      </c>
      <c r="M3183" t="s">
        <v>4278</v>
      </c>
    </row>
    <row r="3184" spans="1:13">
      <c r="A3184" t="s">
        <v>7465</v>
      </c>
      <c r="B3184" t="str">
        <f t="shared" si="98"/>
        <v>min03-P48</v>
      </c>
      <c r="C3184" t="str">
        <f t="shared" si="99"/>
        <v>min03-P48-R7_MILFORT SAS</v>
      </c>
      <c r="D3184" s="27" t="s">
        <v>3798</v>
      </c>
      <c r="E3184" t="s">
        <v>4181</v>
      </c>
      <c r="F3184" t="s">
        <v>190</v>
      </c>
      <c r="G3184" s="58">
        <v>755582.85</v>
      </c>
      <c r="H3184" s="114">
        <v>1</v>
      </c>
      <c r="I3184">
        <v>3001</v>
      </c>
      <c r="J3184">
        <v>10000</v>
      </c>
      <c r="K3184" t="s">
        <v>3117</v>
      </c>
      <c r="L3184" t="s">
        <v>3112</v>
      </c>
      <c r="M3184" t="s">
        <v>4278</v>
      </c>
    </row>
    <row r="3185" spans="1:13">
      <c r="A3185" t="s">
        <v>7466</v>
      </c>
      <c r="B3185" t="str">
        <f t="shared" si="98"/>
        <v>min03-P48</v>
      </c>
      <c r="C3185" t="str">
        <f t="shared" si="99"/>
        <v>min03-P48-R7_MILFORT SAS</v>
      </c>
      <c r="D3185" s="27" t="s">
        <v>3798</v>
      </c>
      <c r="E3185" t="s">
        <v>4181</v>
      </c>
      <c r="F3185" t="s">
        <v>190</v>
      </c>
      <c r="G3185" s="58">
        <v>747501.75</v>
      </c>
      <c r="H3185" s="114">
        <v>1</v>
      </c>
      <c r="I3185">
        <v>10001</v>
      </c>
      <c r="J3185">
        <v>999999</v>
      </c>
      <c r="K3185" t="s">
        <v>3117</v>
      </c>
      <c r="L3185" t="s">
        <v>3112</v>
      </c>
      <c r="M3185" t="s">
        <v>4278</v>
      </c>
    </row>
    <row r="3186" spans="1:13">
      <c r="A3186" t="s">
        <v>7467</v>
      </c>
      <c r="B3186" t="str">
        <f t="shared" si="98"/>
        <v>min03-P48</v>
      </c>
      <c r="C3186" t="str">
        <f t="shared" si="99"/>
        <v>min03-P48-R7_UT ALTEX+</v>
      </c>
      <c r="D3186" s="27" t="s">
        <v>3798</v>
      </c>
      <c r="E3186" t="s">
        <v>3094</v>
      </c>
      <c r="F3186" t="s">
        <v>190</v>
      </c>
      <c r="G3186" s="58">
        <v>653222.25</v>
      </c>
      <c r="H3186" s="114">
        <v>1</v>
      </c>
      <c r="I3186">
        <v>1</v>
      </c>
      <c r="J3186">
        <v>3000</v>
      </c>
      <c r="K3186" t="s">
        <v>3117</v>
      </c>
      <c r="L3186" t="s">
        <v>3112</v>
      </c>
      <c r="M3186" t="s">
        <v>4278</v>
      </c>
    </row>
    <row r="3187" spans="1:13">
      <c r="A3187" t="s">
        <v>7468</v>
      </c>
      <c r="B3187" t="str">
        <f t="shared" si="98"/>
        <v>min03-P48</v>
      </c>
      <c r="C3187" t="str">
        <f t="shared" si="99"/>
        <v>min03-P48-R7_UT ALTEX+</v>
      </c>
      <c r="D3187" s="27" t="s">
        <v>3798</v>
      </c>
      <c r="E3187" t="s">
        <v>3094</v>
      </c>
      <c r="F3187" t="s">
        <v>190</v>
      </c>
      <c r="G3187" s="58">
        <v>641100.6</v>
      </c>
      <c r="H3187" s="114">
        <v>1</v>
      </c>
      <c r="I3187">
        <v>3001</v>
      </c>
      <c r="J3187">
        <v>10000</v>
      </c>
      <c r="K3187" t="s">
        <v>3117</v>
      </c>
      <c r="L3187" t="s">
        <v>3112</v>
      </c>
      <c r="M3187" t="s">
        <v>4278</v>
      </c>
    </row>
    <row r="3188" spans="1:13">
      <c r="A3188" t="s">
        <v>7469</v>
      </c>
      <c r="B3188" t="str">
        <f t="shared" si="98"/>
        <v>min03-P48</v>
      </c>
      <c r="C3188" t="str">
        <f t="shared" si="99"/>
        <v>min03-P48-R7_UT ALTEX+</v>
      </c>
      <c r="D3188" s="27" t="s">
        <v>3798</v>
      </c>
      <c r="E3188" t="s">
        <v>3094</v>
      </c>
      <c r="F3188" t="s">
        <v>190</v>
      </c>
      <c r="G3188" s="58">
        <v>635713.19999999995</v>
      </c>
      <c r="H3188" s="114">
        <v>1</v>
      </c>
      <c r="I3188">
        <v>10001</v>
      </c>
      <c r="J3188">
        <v>999999</v>
      </c>
      <c r="K3188" t="s">
        <v>3117</v>
      </c>
      <c r="L3188" t="s">
        <v>3112</v>
      </c>
      <c r="M3188" t="s">
        <v>4278</v>
      </c>
    </row>
    <row r="3189" spans="1:13">
      <c r="A3189" t="s">
        <v>7470</v>
      </c>
      <c r="B3189" t="str">
        <f t="shared" si="98"/>
        <v>min03-P48</v>
      </c>
      <c r="C3189" t="str">
        <f t="shared" si="99"/>
        <v>min03-P48-R7_MANUFACTURAS CAPITEX SAS</v>
      </c>
      <c r="D3189" s="27" t="s">
        <v>3798</v>
      </c>
      <c r="E3189" t="s">
        <v>4176</v>
      </c>
      <c r="F3189" t="s">
        <v>190</v>
      </c>
      <c r="G3189" s="58">
        <v>699688.57499999995</v>
      </c>
      <c r="H3189" s="114">
        <v>1</v>
      </c>
      <c r="I3189">
        <v>1</v>
      </c>
      <c r="J3189">
        <v>3000</v>
      </c>
      <c r="K3189" t="s">
        <v>3117</v>
      </c>
      <c r="L3189" t="s">
        <v>3112</v>
      </c>
      <c r="M3189" t="s">
        <v>4278</v>
      </c>
    </row>
    <row r="3190" spans="1:13">
      <c r="A3190" t="s">
        <v>7471</v>
      </c>
      <c r="B3190" t="str">
        <f t="shared" si="98"/>
        <v>min03-P48</v>
      </c>
      <c r="C3190" t="str">
        <f t="shared" si="99"/>
        <v>min03-P48-R7_MANUFACTURAS CAPITEX SAS</v>
      </c>
      <c r="D3190" s="27" t="s">
        <v>3798</v>
      </c>
      <c r="E3190" t="s">
        <v>4176</v>
      </c>
      <c r="F3190" t="s">
        <v>190</v>
      </c>
      <c r="G3190" s="58">
        <v>693627.75</v>
      </c>
      <c r="H3190" s="114">
        <v>1</v>
      </c>
      <c r="I3190">
        <v>3001</v>
      </c>
      <c r="J3190">
        <v>10000</v>
      </c>
      <c r="K3190" t="s">
        <v>3117</v>
      </c>
      <c r="L3190" t="s">
        <v>3112</v>
      </c>
      <c r="M3190" t="s">
        <v>4278</v>
      </c>
    </row>
    <row r="3191" spans="1:13">
      <c r="A3191" t="s">
        <v>7472</v>
      </c>
      <c r="B3191" t="str">
        <f t="shared" si="98"/>
        <v>min03-P48</v>
      </c>
      <c r="C3191" t="str">
        <f t="shared" si="99"/>
        <v>min03-P48-R7_MANUFACTURAS CAPITEX SAS</v>
      </c>
      <c r="D3191" s="27" t="s">
        <v>3798</v>
      </c>
      <c r="E3191" t="s">
        <v>4176</v>
      </c>
      <c r="F3191" t="s">
        <v>190</v>
      </c>
      <c r="G3191" s="58">
        <v>688644.40500000003</v>
      </c>
      <c r="H3191" s="114">
        <v>1</v>
      </c>
      <c r="I3191">
        <v>10001</v>
      </c>
      <c r="J3191">
        <v>999999</v>
      </c>
      <c r="K3191" t="s">
        <v>3117</v>
      </c>
      <c r="L3191" t="s">
        <v>3112</v>
      </c>
      <c r="M3191" t="s">
        <v>4278</v>
      </c>
    </row>
    <row r="3192" spans="1:13">
      <c r="A3192" t="s">
        <v>7473</v>
      </c>
      <c r="B3192" t="str">
        <f t="shared" si="98"/>
        <v>min03-P48</v>
      </c>
      <c r="C3192" t="str">
        <f t="shared" si="99"/>
        <v>min03-P48-R7_INVERSIONES SARHEM DE COLOMBIA S.A.S.</v>
      </c>
      <c r="D3192" s="27" t="s">
        <v>3798</v>
      </c>
      <c r="E3192" t="s">
        <v>4168</v>
      </c>
      <c r="F3192" t="s">
        <v>190</v>
      </c>
      <c r="G3192" s="58">
        <v>676118.7</v>
      </c>
      <c r="H3192" s="114">
        <v>1</v>
      </c>
      <c r="I3192">
        <v>1</v>
      </c>
      <c r="J3192">
        <v>3000</v>
      </c>
      <c r="K3192" t="s">
        <v>3117</v>
      </c>
      <c r="L3192" t="s">
        <v>3112</v>
      </c>
      <c r="M3192" t="s">
        <v>4278</v>
      </c>
    </row>
    <row r="3193" spans="1:13">
      <c r="A3193" t="s">
        <v>7474</v>
      </c>
      <c r="B3193" t="str">
        <f t="shared" si="98"/>
        <v>min03-P48</v>
      </c>
      <c r="C3193" t="str">
        <f t="shared" si="99"/>
        <v>min03-P48-R7_INVERSIONES SARHEM DE COLOMBIA S.A.S.</v>
      </c>
      <c r="D3193" s="27" t="s">
        <v>3798</v>
      </c>
      <c r="E3193" t="s">
        <v>4168</v>
      </c>
      <c r="F3193" t="s">
        <v>190</v>
      </c>
      <c r="G3193" s="58">
        <v>673425</v>
      </c>
      <c r="H3193" s="114">
        <v>1</v>
      </c>
      <c r="I3193">
        <v>3001</v>
      </c>
      <c r="J3193">
        <v>10000</v>
      </c>
      <c r="K3193" t="s">
        <v>3117</v>
      </c>
      <c r="L3193" t="s">
        <v>3112</v>
      </c>
      <c r="M3193" t="s">
        <v>4278</v>
      </c>
    </row>
    <row r="3194" spans="1:13">
      <c r="A3194" t="s">
        <v>7475</v>
      </c>
      <c r="B3194" t="str">
        <f t="shared" si="98"/>
        <v>min03-P48</v>
      </c>
      <c r="C3194" t="str">
        <f t="shared" si="99"/>
        <v>min03-P48-R7_INVERSIONES SARHEM DE COLOMBIA S.A.S.</v>
      </c>
      <c r="D3194" s="27" t="s">
        <v>3798</v>
      </c>
      <c r="E3194" t="s">
        <v>4168</v>
      </c>
      <c r="F3194" t="s">
        <v>190</v>
      </c>
      <c r="G3194" s="58">
        <v>670731.30000000005</v>
      </c>
      <c r="H3194" s="114">
        <v>1</v>
      </c>
      <c r="I3194">
        <v>10001</v>
      </c>
      <c r="J3194">
        <v>999999</v>
      </c>
      <c r="K3194" t="s">
        <v>3117</v>
      </c>
      <c r="L3194" t="s">
        <v>3112</v>
      </c>
      <c r="M3194" t="s">
        <v>4278</v>
      </c>
    </row>
    <row r="3195" spans="1:13">
      <c r="A3195" t="s">
        <v>7476</v>
      </c>
      <c r="B3195" t="str">
        <f t="shared" si="98"/>
        <v>min03-P48</v>
      </c>
      <c r="C3195" t="str">
        <f t="shared" si="99"/>
        <v>min03-P48-R7_UT GED</v>
      </c>
      <c r="D3195" s="27" t="s">
        <v>3798</v>
      </c>
      <c r="E3195" t="s">
        <v>4204</v>
      </c>
      <c r="F3195" t="s">
        <v>190</v>
      </c>
      <c r="G3195" s="58">
        <v>720564.75</v>
      </c>
      <c r="H3195" s="114">
        <v>1</v>
      </c>
      <c r="I3195">
        <v>1</v>
      </c>
      <c r="J3195">
        <v>3000</v>
      </c>
      <c r="K3195" t="s">
        <v>3117</v>
      </c>
      <c r="L3195" t="s">
        <v>3112</v>
      </c>
      <c r="M3195" t="s">
        <v>4278</v>
      </c>
    </row>
    <row r="3196" spans="1:13">
      <c r="A3196" t="s">
        <v>7477</v>
      </c>
      <c r="B3196" t="str">
        <f t="shared" si="98"/>
        <v>min03-P48</v>
      </c>
      <c r="C3196" t="str">
        <f t="shared" si="99"/>
        <v>min03-P48-R7_UT GED</v>
      </c>
      <c r="D3196" s="27" t="s">
        <v>3798</v>
      </c>
      <c r="E3196" t="s">
        <v>4204</v>
      </c>
      <c r="F3196" t="s">
        <v>190</v>
      </c>
      <c r="G3196" s="58">
        <v>691742.16</v>
      </c>
      <c r="H3196" s="114">
        <v>1</v>
      </c>
      <c r="I3196">
        <v>3001</v>
      </c>
      <c r="J3196">
        <v>10000</v>
      </c>
      <c r="K3196" t="s">
        <v>3117</v>
      </c>
      <c r="L3196" t="s">
        <v>3112</v>
      </c>
      <c r="M3196" t="s">
        <v>4278</v>
      </c>
    </row>
    <row r="3197" spans="1:13">
      <c r="A3197" t="s">
        <v>7478</v>
      </c>
      <c r="B3197" t="str">
        <f t="shared" si="98"/>
        <v>min03-P48</v>
      </c>
      <c r="C3197" t="str">
        <f t="shared" si="99"/>
        <v>min03-P48-R7_UT GED</v>
      </c>
      <c r="D3197" s="27" t="s">
        <v>3798</v>
      </c>
      <c r="E3197" t="s">
        <v>4204</v>
      </c>
      <c r="F3197" t="s">
        <v>190</v>
      </c>
      <c r="G3197" s="58">
        <v>664072.47359999991</v>
      </c>
      <c r="H3197" s="114">
        <v>1</v>
      </c>
      <c r="I3197">
        <v>10001</v>
      </c>
      <c r="J3197">
        <v>999999</v>
      </c>
      <c r="K3197" t="s">
        <v>3117</v>
      </c>
      <c r="L3197" t="s">
        <v>3112</v>
      </c>
      <c r="M3197" t="s">
        <v>4278</v>
      </c>
    </row>
    <row r="3198" spans="1:13">
      <c r="A3198" t="s">
        <v>7479</v>
      </c>
      <c r="B3198" t="str">
        <f t="shared" si="98"/>
        <v>min03-P48</v>
      </c>
      <c r="C3198" t="str">
        <f t="shared" si="99"/>
        <v>min03-P48-R7_REPRESENTACIONES CS SAS</v>
      </c>
      <c r="D3198" s="27" t="s">
        <v>3798</v>
      </c>
      <c r="E3198" t="s">
        <v>3095</v>
      </c>
      <c r="F3198" t="s">
        <v>190</v>
      </c>
      <c r="G3198" s="58">
        <v>518267.88</v>
      </c>
      <c r="H3198" s="114">
        <v>1</v>
      </c>
      <c r="I3198">
        <v>1</v>
      </c>
      <c r="J3198">
        <v>3000</v>
      </c>
      <c r="K3198" t="s">
        <v>3117</v>
      </c>
      <c r="L3198" t="s">
        <v>3112</v>
      </c>
      <c r="M3198" t="s">
        <v>4278</v>
      </c>
    </row>
    <row r="3199" spans="1:13">
      <c r="A3199" t="s">
        <v>7480</v>
      </c>
      <c r="B3199" t="str">
        <f t="shared" si="98"/>
        <v>min03-P48</v>
      </c>
      <c r="C3199" t="str">
        <f t="shared" si="99"/>
        <v>min03-P48-R7_REPRESENTACIONES CS SAS</v>
      </c>
      <c r="D3199" s="27" t="s">
        <v>3798</v>
      </c>
      <c r="E3199" t="s">
        <v>3095</v>
      </c>
      <c r="F3199" t="s">
        <v>190</v>
      </c>
      <c r="G3199" s="58">
        <v>505607.49</v>
      </c>
      <c r="H3199" s="114">
        <v>1</v>
      </c>
      <c r="I3199">
        <v>3001</v>
      </c>
      <c r="J3199">
        <v>10000</v>
      </c>
      <c r="K3199" t="s">
        <v>3117</v>
      </c>
      <c r="L3199" t="s">
        <v>3112</v>
      </c>
      <c r="M3199" t="s">
        <v>4278</v>
      </c>
    </row>
    <row r="3200" spans="1:13">
      <c r="A3200" t="s">
        <v>7481</v>
      </c>
      <c r="B3200" t="str">
        <f t="shared" si="98"/>
        <v>min03-P48</v>
      </c>
      <c r="C3200" t="str">
        <f t="shared" si="99"/>
        <v>min03-P48-R7_REPRESENTACIONES CS SAS</v>
      </c>
      <c r="D3200" s="27" t="s">
        <v>3798</v>
      </c>
      <c r="E3200" t="s">
        <v>3095</v>
      </c>
      <c r="F3200" t="s">
        <v>190</v>
      </c>
      <c r="G3200" s="58">
        <v>495640.8</v>
      </c>
      <c r="H3200" s="114">
        <v>1</v>
      </c>
      <c r="I3200">
        <v>10001</v>
      </c>
      <c r="J3200">
        <v>999999</v>
      </c>
      <c r="K3200" t="s">
        <v>3117</v>
      </c>
      <c r="L3200" t="s">
        <v>3112</v>
      </c>
      <c r="M3200" t="s">
        <v>4278</v>
      </c>
    </row>
    <row r="3201" spans="1:13">
      <c r="A3201" t="s">
        <v>7482</v>
      </c>
      <c r="B3201" t="str">
        <f t="shared" si="98"/>
        <v>min03-P48</v>
      </c>
      <c r="C3201" t="str">
        <f t="shared" si="99"/>
        <v>min03-P48-R7_CONSORCIO ACUERDO MARCO MTH – II</v>
      </c>
      <c r="D3201" s="27" t="s">
        <v>3798</v>
      </c>
      <c r="E3201" t="s">
        <v>4197</v>
      </c>
      <c r="F3201" t="s">
        <v>190</v>
      </c>
      <c r="G3201" s="58">
        <v>673425</v>
      </c>
      <c r="H3201" s="114">
        <v>1</v>
      </c>
      <c r="I3201">
        <v>1</v>
      </c>
      <c r="J3201">
        <v>3000</v>
      </c>
      <c r="K3201" t="s">
        <v>3117</v>
      </c>
      <c r="L3201" t="s">
        <v>3112</v>
      </c>
      <c r="M3201" t="s">
        <v>4278</v>
      </c>
    </row>
    <row r="3202" spans="1:13">
      <c r="A3202" t="s">
        <v>7483</v>
      </c>
      <c r="B3202" t="str">
        <f t="shared" si="98"/>
        <v>min03-P48</v>
      </c>
      <c r="C3202" t="str">
        <f t="shared" si="99"/>
        <v>min03-P48-R7_CONSORCIO ACUERDO MARCO MTH – II</v>
      </c>
      <c r="D3202" s="27" t="s">
        <v>3798</v>
      </c>
      <c r="E3202" t="s">
        <v>4197</v>
      </c>
      <c r="F3202" t="s">
        <v>190</v>
      </c>
      <c r="G3202" s="58">
        <v>666690.75</v>
      </c>
      <c r="H3202" s="114">
        <v>1</v>
      </c>
      <c r="I3202">
        <v>3001</v>
      </c>
      <c r="J3202">
        <v>10000</v>
      </c>
      <c r="K3202" t="s">
        <v>3117</v>
      </c>
      <c r="L3202" t="s">
        <v>3112</v>
      </c>
      <c r="M3202" t="s">
        <v>4278</v>
      </c>
    </row>
    <row r="3203" spans="1:13">
      <c r="A3203" t="s">
        <v>7484</v>
      </c>
      <c r="B3203" t="str">
        <f t="shared" ref="B3203:B3266" si="100">+LEFT(D3203,LEN(D3203)-3)</f>
        <v>min03-P48</v>
      </c>
      <c r="C3203" t="str">
        <f t="shared" ref="C3203:C3266" si="101">+D3203&amp;"_"&amp;E3203</f>
        <v>min03-P48-R7_CONSORCIO ACUERDO MARCO MTH – II</v>
      </c>
      <c r="D3203" s="27" t="s">
        <v>3798</v>
      </c>
      <c r="E3203" t="s">
        <v>4197</v>
      </c>
      <c r="F3203" t="s">
        <v>190</v>
      </c>
      <c r="G3203" s="58">
        <v>659956.5</v>
      </c>
      <c r="H3203" s="114">
        <v>1</v>
      </c>
      <c r="I3203">
        <v>10001</v>
      </c>
      <c r="J3203">
        <v>999999</v>
      </c>
      <c r="K3203" t="s">
        <v>3117</v>
      </c>
      <c r="L3203" t="s">
        <v>3112</v>
      </c>
      <c r="M3203" t="s">
        <v>4278</v>
      </c>
    </row>
    <row r="3204" spans="1:13">
      <c r="A3204" t="s">
        <v>7485</v>
      </c>
      <c r="B3204" t="str">
        <f t="shared" si="100"/>
        <v>min03-P49</v>
      </c>
      <c r="C3204" t="str">
        <f t="shared" si="101"/>
        <v>min03-P49-R1_CONSORCIO C2-2024</v>
      </c>
      <c r="D3204" s="27" t="s">
        <v>3799</v>
      </c>
      <c r="E3204" t="s">
        <v>4173</v>
      </c>
      <c r="F3204" t="s">
        <v>190</v>
      </c>
      <c r="G3204" s="58">
        <v>76770.45</v>
      </c>
      <c r="H3204" s="114">
        <v>1</v>
      </c>
      <c r="I3204">
        <v>1</v>
      </c>
      <c r="J3204">
        <v>5000</v>
      </c>
      <c r="K3204" t="s">
        <v>3117</v>
      </c>
      <c r="L3204" t="s">
        <v>3108</v>
      </c>
      <c r="M3204" t="s">
        <v>4279</v>
      </c>
    </row>
    <row r="3205" spans="1:13">
      <c r="A3205" t="s">
        <v>7486</v>
      </c>
      <c r="B3205" t="str">
        <f t="shared" si="100"/>
        <v>min03-P49</v>
      </c>
      <c r="C3205" t="str">
        <f t="shared" si="101"/>
        <v>min03-P49-R1_CONSORCIO C2-2024</v>
      </c>
      <c r="D3205" s="27" t="s">
        <v>3799</v>
      </c>
      <c r="E3205" t="s">
        <v>4173</v>
      </c>
      <c r="F3205" t="s">
        <v>190</v>
      </c>
      <c r="G3205" s="58">
        <v>76097.024999999994</v>
      </c>
      <c r="H3205" s="114">
        <v>1</v>
      </c>
      <c r="I3205">
        <v>5001</v>
      </c>
      <c r="J3205">
        <v>999999</v>
      </c>
      <c r="K3205" t="s">
        <v>3117</v>
      </c>
      <c r="L3205" t="s">
        <v>3108</v>
      </c>
      <c r="M3205" t="s">
        <v>4279</v>
      </c>
    </row>
    <row r="3206" spans="1:13">
      <c r="A3206" t="s">
        <v>7487</v>
      </c>
      <c r="B3206" t="str">
        <f t="shared" si="100"/>
        <v>min03-P49</v>
      </c>
      <c r="C3206" t="str">
        <f t="shared" si="101"/>
        <v>min03-P49-R1_UT MARSAM INTE RAMERICANA</v>
      </c>
      <c r="D3206" s="27" t="s">
        <v>3799</v>
      </c>
      <c r="E3206" t="s">
        <v>4160</v>
      </c>
      <c r="F3206" t="s">
        <v>190</v>
      </c>
      <c r="G3206" s="58">
        <v>159601.72500000001</v>
      </c>
      <c r="H3206" s="114">
        <v>1</v>
      </c>
      <c r="I3206">
        <v>1</v>
      </c>
      <c r="J3206">
        <v>5000</v>
      </c>
      <c r="K3206" t="s">
        <v>3117</v>
      </c>
      <c r="L3206" t="s">
        <v>3108</v>
      </c>
      <c r="M3206" t="s">
        <v>4279</v>
      </c>
    </row>
    <row r="3207" spans="1:13">
      <c r="A3207" t="s">
        <v>7488</v>
      </c>
      <c r="B3207" t="str">
        <f t="shared" si="100"/>
        <v>min03-P49</v>
      </c>
      <c r="C3207" t="str">
        <f t="shared" si="101"/>
        <v>min03-P49-R1_UT MARSAM INTE RAMERICANA</v>
      </c>
      <c r="D3207" s="27" t="s">
        <v>3799</v>
      </c>
      <c r="E3207" t="s">
        <v>4160</v>
      </c>
      <c r="F3207" t="s">
        <v>190</v>
      </c>
      <c r="G3207" s="58">
        <v>158005.70775</v>
      </c>
      <c r="H3207" s="114">
        <v>1</v>
      </c>
      <c r="I3207">
        <v>5001</v>
      </c>
      <c r="J3207">
        <v>999999</v>
      </c>
      <c r="K3207" t="s">
        <v>3117</v>
      </c>
      <c r="L3207" t="s">
        <v>3108</v>
      </c>
      <c r="M3207" t="s">
        <v>4279</v>
      </c>
    </row>
    <row r="3208" spans="1:13">
      <c r="A3208" t="s">
        <v>7489</v>
      </c>
      <c r="B3208" t="str">
        <f t="shared" si="100"/>
        <v>min03-P49</v>
      </c>
      <c r="C3208" t="str">
        <f t="shared" si="101"/>
        <v>min03-P49-R3_UT MARSAM INTE RAMERICANA</v>
      </c>
      <c r="D3208" s="27" t="s">
        <v>3800</v>
      </c>
      <c r="E3208" t="s">
        <v>4160</v>
      </c>
      <c r="F3208" t="s">
        <v>190</v>
      </c>
      <c r="G3208" s="58">
        <v>159601.72500000001</v>
      </c>
      <c r="H3208" s="114">
        <v>1</v>
      </c>
      <c r="I3208">
        <v>1</v>
      </c>
      <c r="J3208">
        <v>5000</v>
      </c>
      <c r="K3208" t="s">
        <v>3117</v>
      </c>
      <c r="L3208" t="s">
        <v>3109</v>
      </c>
      <c r="M3208" t="s">
        <v>4279</v>
      </c>
    </row>
    <row r="3209" spans="1:13">
      <c r="A3209" t="s">
        <v>7490</v>
      </c>
      <c r="B3209" t="str">
        <f t="shared" si="100"/>
        <v>min03-P49</v>
      </c>
      <c r="C3209" t="str">
        <f t="shared" si="101"/>
        <v>min03-P49-R3_UT MARSAM INTE RAMERICANA</v>
      </c>
      <c r="D3209" s="27" t="s">
        <v>3800</v>
      </c>
      <c r="E3209" t="s">
        <v>4160</v>
      </c>
      <c r="F3209" t="s">
        <v>190</v>
      </c>
      <c r="G3209" s="58">
        <v>158005.70775</v>
      </c>
      <c r="H3209" s="114">
        <v>1</v>
      </c>
      <c r="I3209">
        <v>5001</v>
      </c>
      <c r="J3209">
        <v>999999</v>
      </c>
      <c r="K3209" t="s">
        <v>3117</v>
      </c>
      <c r="L3209" t="s">
        <v>3109</v>
      </c>
      <c r="M3209" t="s">
        <v>4279</v>
      </c>
    </row>
    <row r="3210" spans="1:13">
      <c r="A3210" t="s">
        <v>7491</v>
      </c>
      <c r="B3210" t="str">
        <f t="shared" si="100"/>
        <v>min03-P49</v>
      </c>
      <c r="C3210" t="str">
        <f t="shared" si="101"/>
        <v>min03-P49-R4_UT MARSAM INTE RAMERICANA</v>
      </c>
      <c r="D3210" s="27" t="s">
        <v>3801</v>
      </c>
      <c r="E3210" t="s">
        <v>4160</v>
      </c>
      <c r="F3210" t="s">
        <v>190</v>
      </c>
      <c r="G3210" s="58">
        <v>175561.89749999999</v>
      </c>
      <c r="H3210" s="114">
        <v>1</v>
      </c>
      <c r="I3210">
        <v>1</v>
      </c>
      <c r="J3210">
        <v>5000</v>
      </c>
      <c r="K3210" t="s">
        <v>3117</v>
      </c>
      <c r="L3210" t="s">
        <v>3113</v>
      </c>
      <c r="M3210" t="s">
        <v>4279</v>
      </c>
    </row>
    <row r="3211" spans="1:13">
      <c r="A3211" t="s">
        <v>7492</v>
      </c>
      <c r="B3211" t="str">
        <f t="shared" si="100"/>
        <v>min03-P49</v>
      </c>
      <c r="C3211" t="str">
        <f t="shared" si="101"/>
        <v>min03-P49-R4_UT MARSAM INTE RAMERICANA</v>
      </c>
      <c r="D3211" s="27" t="s">
        <v>3801</v>
      </c>
      <c r="E3211" t="s">
        <v>4160</v>
      </c>
      <c r="F3211" t="s">
        <v>190</v>
      </c>
      <c r="G3211" s="58">
        <v>173806.27852500003</v>
      </c>
      <c r="H3211" s="114">
        <v>1</v>
      </c>
      <c r="I3211">
        <v>5001</v>
      </c>
      <c r="J3211">
        <v>999999</v>
      </c>
      <c r="K3211" t="s">
        <v>3117</v>
      </c>
      <c r="L3211" t="s">
        <v>3113</v>
      </c>
      <c r="M3211" t="s">
        <v>4279</v>
      </c>
    </row>
    <row r="3212" spans="1:13">
      <c r="A3212" t="s">
        <v>7493</v>
      </c>
      <c r="B3212" t="str">
        <f t="shared" si="100"/>
        <v>min03-P49</v>
      </c>
      <c r="C3212" t="str">
        <f t="shared" si="101"/>
        <v>min03-P49-R5_UT MARSAM INTE RAMERICANA</v>
      </c>
      <c r="D3212" s="27" t="s">
        <v>3802</v>
      </c>
      <c r="E3212" t="s">
        <v>4160</v>
      </c>
      <c r="F3212" t="s">
        <v>190</v>
      </c>
      <c r="G3212" s="58">
        <v>159601.72500000001</v>
      </c>
      <c r="H3212" s="114">
        <v>1</v>
      </c>
      <c r="I3212">
        <v>1</v>
      </c>
      <c r="J3212">
        <v>5000</v>
      </c>
      <c r="K3212" t="s">
        <v>3117</v>
      </c>
      <c r="L3212" t="s">
        <v>3110</v>
      </c>
      <c r="M3212" t="s">
        <v>4279</v>
      </c>
    </row>
    <row r="3213" spans="1:13">
      <c r="A3213" t="s">
        <v>7494</v>
      </c>
      <c r="B3213" t="str">
        <f t="shared" si="100"/>
        <v>min03-P49</v>
      </c>
      <c r="C3213" t="str">
        <f t="shared" si="101"/>
        <v>min03-P49-R5_UT MARSAM INTE RAMERICANA</v>
      </c>
      <c r="D3213" s="27" t="s">
        <v>3802</v>
      </c>
      <c r="E3213" t="s">
        <v>4160</v>
      </c>
      <c r="F3213" t="s">
        <v>190</v>
      </c>
      <c r="G3213" s="58">
        <v>158005.70775</v>
      </c>
      <c r="H3213" s="114">
        <v>1</v>
      </c>
      <c r="I3213">
        <v>5001</v>
      </c>
      <c r="J3213">
        <v>999999</v>
      </c>
      <c r="K3213" t="s">
        <v>3117</v>
      </c>
      <c r="L3213" t="s">
        <v>3110</v>
      </c>
      <c r="M3213" t="s">
        <v>4279</v>
      </c>
    </row>
    <row r="3214" spans="1:13">
      <c r="A3214" t="s">
        <v>7495</v>
      </c>
      <c r="B3214" t="str">
        <f t="shared" si="100"/>
        <v>min03-P49</v>
      </c>
      <c r="C3214" t="str">
        <f t="shared" si="101"/>
        <v>min03-P49-R6_CONSORCIO C2-2024</v>
      </c>
      <c r="D3214" s="27" t="s">
        <v>3803</v>
      </c>
      <c r="E3214" t="s">
        <v>4173</v>
      </c>
      <c r="F3214" t="s">
        <v>190</v>
      </c>
      <c r="G3214" s="58">
        <v>76770.45</v>
      </c>
      <c r="H3214" s="114">
        <v>1</v>
      </c>
      <c r="I3214">
        <v>1</v>
      </c>
      <c r="J3214">
        <v>5000</v>
      </c>
      <c r="K3214" t="s">
        <v>3117</v>
      </c>
      <c r="L3214" t="s">
        <v>3111</v>
      </c>
      <c r="M3214" t="s">
        <v>4279</v>
      </c>
    </row>
    <row r="3215" spans="1:13">
      <c r="A3215" t="s">
        <v>7496</v>
      </c>
      <c r="B3215" t="str">
        <f t="shared" si="100"/>
        <v>min03-P49</v>
      </c>
      <c r="C3215" t="str">
        <f t="shared" si="101"/>
        <v>min03-P49-R6_CONSORCIO C2-2024</v>
      </c>
      <c r="D3215" s="27" t="s">
        <v>3803</v>
      </c>
      <c r="E3215" t="s">
        <v>4173</v>
      </c>
      <c r="F3215" t="s">
        <v>190</v>
      </c>
      <c r="G3215" s="58">
        <v>76097.024999999994</v>
      </c>
      <c r="H3215" s="114">
        <v>1</v>
      </c>
      <c r="I3215">
        <v>5001</v>
      </c>
      <c r="J3215">
        <v>999999</v>
      </c>
      <c r="K3215" t="s">
        <v>3117</v>
      </c>
      <c r="L3215" t="s">
        <v>3111</v>
      </c>
      <c r="M3215" t="s">
        <v>4279</v>
      </c>
    </row>
    <row r="3216" spans="1:13">
      <c r="A3216" t="s">
        <v>7497</v>
      </c>
      <c r="B3216" t="str">
        <f t="shared" si="100"/>
        <v>min03-P49</v>
      </c>
      <c r="C3216" t="str">
        <f t="shared" si="101"/>
        <v>min03-P49-R6_YUBARTA S.A.S.</v>
      </c>
      <c r="D3216" s="27" t="s">
        <v>3803</v>
      </c>
      <c r="E3216" t="s">
        <v>4162</v>
      </c>
      <c r="F3216" t="s">
        <v>190</v>
      </c>
      <c r="G3216" s="58">
        <v>87545.25</v>
      </c>
      <c r="H3216" s="114">
        <v>1</v>
      </c>
      <c r="I3216">
        <v>1</v>
      </c>
      <c r="J3216">
        <v>5000</v>
      </c>
      <c r="K3216" t="s">
        <v>3117</v>
      </c>
      <c r="L3216" t="s">
        <v>3111</v>
      </c>
      <c r="M3216" t="s">
        <v>4279</v>
      </c>
    </row>
    <row r="3217" spans="1:13">
      <c r="A3217" t="s">
        <v>7498</v>
      </c>
      <c r="B3217" t="str">
        <f t="shared" si="100"/>
        <v>min03-P49</v>
      </c>
      <c r="C3217" t="str">
        <f t="shared" si="101"/>
        <v>min03-P49-R6_YUBARTA S.A.S.</v>
      </c>
      <c r="D3217" s="27" t="s">
        <v>3803</v>
      </c>
      <c r="E3217" t="s">
        <v>4162</v>
      </c>
      <c r="F3217" t="s">
        <v>190</v>
      </c>
      <c r="G3217" s="58">
        <v>86198.399999999994</v>
      </c>
      <c r="H3217" s="114">
        <v>1</v>
      </c>
      <c r="I3217">
        <v>5001</v>
      </c>
      <c r="J3217">
        <v>999999</v>
      </c>
      <c r="K3217" t="s">
        <v>3117</v>
      </c>
      <c r="L3217" t="s">
        <v>3111</v>
      </c>
      <c r="M3217" t="s">
        <v>4279</v>
      </c>
    </row>
    <row r="3218" spans="1:13">
      <c r="A3218" t="s">
        <v>7499</v>
      </c>
      <c r="B3218" t="str">
        <f t="shared" si="100"/>
        <v>min03-P49</v>
      </c>
      <c r="C3218" t="str">
        <f t="shared" si="101"/>
        <v>min03-P49-R6_UT MARSAM INTE RAMERICANA</v>
      </c>
      <c r="D3218" s="27" t="s">
        <v>3803</v>
      </c>
      <c r="E3218" t="s">
        <v>4160</v>
      </c>
      <c r="F3218" t="s">
        <v>190</v>
      </c>
      <c r="G3218" s="58">
        <v>159601.72500000001</v>
      </c>
      <c r="H3218" s="114">
        <v>1</v>
      </c>
      <c r="I3218">
        <v>1</v>
      </c>
      <c r="J3218">
        <v>5000</v>
      </c>
      <c r="K3218" t="s">
        <v>3117</v>
      </c>
      <c r="L3218" t="s">
        <v>3111</v>
      </c>
      <c r="M3218" t="s">
        <v>4279</v>
      </c>
    </row>
    <row r="3219" spans="1:13">
      <c r="A3219" t="s">
        <v>7500</v>
      </c>
      <c r="B3219" t="str">
        <f t="shared" si="100"/>
        <v>min03-P49</v>
      </c>
      <c r="C3219" t="str">
        <f t="shared" si="101"/>
        <v>min03-P49-R6_UT MARSAM INTE RAMERICANA</v>
      </c>
      <c r="D3219" s="27" t="s">
        <v>3803</v>
      </c>
      <c r="E3219" t="s">
        <v>4160</v>
      </c>
      <c r="F3219" t="s">
        <v>190</v>
      </c>
      <c r="G3219" s="58">
        <v>158005.70775</v>
      </c>
      <c r="H3219" s="114">
        <v>1</v>
      </c>
      <c r="I3219">
        <v>5001</v>
      </c>
      <c r="J3219">
        <v>999999</v>
      </c>
      <c r="K3219" t="s">
        <v>3117</v>
      </c>
      <c r="L3219" t="s">
        <v>3111</v>
      </c>
      <c r="M3219" t="s">
        <v>4279</v>
      </c>
    </row>
    <row r="3220" spans="1:13">
      <c r="A3220" t="s">
        <v>7501</v>
      </c>
      <c r="B3220" t="str">
        <f t="shared" si="100"/>
        <v>min03-P49</v>
      </c>
      <c r="C3220" t="str">
        <f t="shared" si="101"/>
        <v>min03-P49-R7_UNION TEMPORAL ACUERDO KB-2024</v>
      </c>
      <c r="D3220" s="27" t="s">
        <v>3804</v>
      </c>
      <c r="E3220" t="s">
        <v>4185</v>
      </c>
      <c r="F3220" t="s">
        <v>190</v>
      </c>
      <c r="G3220" s="58">
        <v>78790.725000000006</v>
      </c>
      <c r="H3220" s="114">
        <v>1</v>
      </c>
      <c r="I3220">
        <v>1</v>
      </c>
      <c r="J3220">
        <v>5000</v>
      </c>
      <c r="K3220" t="s">
        <v>3117</v>
      </c>
      <c r="L3220" t="s">
        <v>3112</v>
      </c>
      <c r="M3220" t="s">
        <v>4279</v>
      </c>
    </row>
    <row r="3221" spans="1:13">
      <c r="A3221" t="s">
        <v>7502</v>
      </c>
      <c r="B3221" t="str">
        <f t="shared" si="100"/>
        <v>min03-P49</v>
      </c>
      <c r="C3221" t="str">
        <f t="shared" si="101"/>
        <v>min03-P49-R7_UNION TEMPORAL ACUERDO KB-2024</v>
      </c>
      <c r="D3221" s="27" t="s">
        <v>3804</v>
      </c>
      <c r="E3221" t="s">
        <v>4185</v>
      </c>
      <c r="F3221" t="s">
        <v>190</v>
      </c>
      <c r="G3221" s="58">
        <v>76972.477500000008</v>
      </c>
      <c r="H3221" s="114">
        <v>1</v>
      </c>
      <c r="I3221">
        <v>5001</v>
      </c>
      <c r="J3221">
        <v>999999</v>
      </c>
      <c r="K3221" t="s">
        <v>3117</v>
      </c>
      <c r="L3221" t="s">
        <v>3112</v>
      </c>
      <c r="M3221" t="s">
        <v>4279</v>
      </c>
    </row>
    <row r="3222" spans="1:13">
      <c r="A3222" t="s">
        <v>7503</v>
      </c>
      <c r="B3222" t="str">
        <f t="shared" si="100"/>
        <v>min03-P49</v>
      </c>
      <c r="C3222" t="str">
        <f t="shared" si="101"/>
        <v>min03-P49-R7_DISMOTOS PM EU</v>
      </c>
      <c r="D3222" s="27" t="s">
        <v>3804</v>
      </c>
      <c r="E3222" t="s">
        <v>4175</v>
      </c>
      <c r="F3222" t="s">
        <v>190</v>
      </c>
      <c r="G3222" s="58">
        <v>127950.75</v>
      </c>
      <c r="H3222" s="114">
        <v>1</v>
      </c>
      <c r="I3222">
        <v>1</v>
      </c>
      <c r="J3222">
        <v>5000</v>
      </c>
      <c r="K3222" t="s">
        <v>3117</v>
      </c>
      <c r="L3222" t="s">
        <v>3112</v>
      </c>
      <c r="M3222" t="s">
        <v>4279</v>
      </c>
    </row>
    <row r="3223" spans="1:13">
      <c r="A3223" t="s">
        <v>7504</v>
      </c>
      <c r="B3223" t="str">
        <f t="shared" si="100"/>
        <v>min03-P49</v>
      </c>
      <c r="C3223" t="str">
        <f t="shared" si="101"/>
        <v>min03-P49-R7_DISMOTOS PM EU</v>
      </c>
      <c r="D3223" s="27" t="s">
        <v>3804</v>
      </c>
      <c r="E3223" t="s">
        <v>4175</v>
      </c>
      <c r="F3223" t="s">
        <v>190</v>
      </c>
      <c r="G3223" s="58">
        <v>123910.2</v>
      </c>
      <c r="H3223" s="114">
        <v>1</v>
      </c>
      <c r="I3223">
        <v>5001</v>
      </c>
      <c r="J3223">
        <v>999999</v>
      </c>
      <c r="K3223" t="s">
        <v>3117</v>
      </c>
      <c r="L3223" t="s">
        <v>3112</v>
      </c>
      <c r="M3223" t="s">
        <v>4279</v>
      </c>
    </row>
    <row r="3224" spans="1:13">
      <c r="A3224" t="s">
        <v>7505</v>
      </c>
      <c r="B3224" t="str">
        <f t="shared" si="100"/>
        <v>min03-P49</v>
      </c>
      <c r="C3224" t="str">
        <f t="shared" si="101"/>
        <v>min03-P49-R7_IMDICOL SAS</v>
      </c>
      <c r="D3224" s="27" t="s">
        <v>3804</v>
      </c>
      <c r="E3224" t="s">
        <v>4164</v>
      </c>
      <c r="F3224" t="s">
        <v>190</v>
      </c>
      <c r="G3224" s="58">
        <v>59261.4</v>
      </c>
      <c r="H3224" s="114">
        <v>1</v>
      </c>
      <c r="I3224">
        <v>1</v>
      </c>
      <c r="J3224">
        <v>5000</v>
      </c>
      <c r="K3224" t="s">
        <v>3117</v>
      </c>
      <c r="L3224" t="s">
        <v>3112</v>
      </c>
      <c r="M3224" t="s">
        <v>4279</v>
      </c>
    </row>
    <row r="3225" spans="1:13">
      <c r="A3225" t="s">
        <v>7506</v>
      </c>
      <c r="B3225" t="str">
        <f t="shared" si="100"/>
        <v>min03-P49</v>
      </c>
      <c r="C3225" t="str">
        <f t="shared" si="101"/>
        <v>min03-P49-R7_IMDICOL SAS</v>
      </c>
      <c r="D3225" s="27" t="s">
        <v>3804</v>
      </c>
      <c r="E3225" t="s">
        <v>4164</v>
      </c>
      <c r="F3225" t="s">
        <v>190</v>
      </c>
      <c r="G3225" s="58">
        <v>58372.479000000007</v>
      </c>
      <c r="H3225" s="114">
        <v>1</v>
      </c>
      <c r="I3225">
        <v>5001</v>
      </c>
      <c r="J3225">
        <v>999999</v>
      </c>
      <c r="K3225" t="s">
        <v>3117</v>
      </c>
      <c r="L3225" t="s">
        <v>3112</v>
      </c>
      <c r="M3225" t="s">
        <v>4279</v>
      </c>
    </row>
    <row r="3226" spans="1:13">
      <c r="A3226" t="s">
        <v>7507</v>
      </c>
      <c r="B3226" t="str">
        <f t="shared" si="100"/>
        <v>min03-P49</v>
      </c>
      <c r="C3226" t="str">
        <f t="shared" si="101"/>
        <v>min03-P49-R7_UTPRESENTE TEXTIL 2024</v>
      </c>
      <c r="D3226" s="27" t="s">
        <v>3804</v>
      </c>
      <c r="E3226" t="s">
        <v>4193</v>
      </c>
      <c r="F3226" t="s">
        <v>190</v>
      </c>
      <c r="G3226" s="58">
        <v>74076.75</v>
      </c>
      <c r="H3226" s="114">
        <v>1</v>
      </c>
      <c r="I3226">
        <v>1</v>
      </c>
      <c r="J3226">
        <v>5000</v>
      </c>
      <c r="K3226" t="s">
        <v>3117</v>
      </c>
      <c r="L3226" t="s">
        <v>3112</v>
      </c>
      <c r="M3226" t="s">
        <v>4279</v>
      </c>
    </row>
    <row r="3227" spans="1:13">
      <c r="A3227" t="s">
        <v>7508</v>
      </c>
      <c r="B3227" t="str">
        <f t="shared" si="100"/>
        <v>min03-P49</v>
      </c>
      <c r="C3227" t="str">
        <f t="shared" si="101"/>
        <v>min03-P49-R7_UTPRESENTE TEXTIL 2024</v>
      </c>
      <c r="D3227" s="27" t="s">
        <v>3804</v>
      </c>
      <c r="E3227" t="s">
        <v>4193</v>
      </c>
      <c r="F3227" t="s">
        <v>190</v>
      </c>
      <c r="G3227" s="58">
        <v>71383.05</v>
      </c>
      <c r="H3227" s="114">
        <v>1</v>
      </c>
      <c r="I3227">
        <v>5001</v>
      </c>
      <c r="J3227">
        <v>999999</v>
      </c>
      <c r="K3227" t="s">
        <v>3117</v>
      </c>
      <c r="L3227" t="s">
        <v>3112</v>
      </c>
      <c r="M3227" t="s">
        <v>4279</v>
      </c>
    </row>
    <row r="3228" spans="1:13">
      <c r="A3228" t="s">
        <v>7509</v>
      </c>
      <c r="B3228" t="str">
        <f t="shared" si="100"/>
        <v>min03-P49</v>
      </c>
      <c r="C3228" t="str">
        <f t="shared" si="101"/>
        <v>min03-P49-R7_BOSTONIA SAS</v>
      </c>
      <c r="D3228" s="27" t="s">
        <v>3804</v>
      </c>
      <c r="E3228" t="s">
        <v>3093</v>
      </c>
      <c r="F3228" t="s">
        <v>190</v>
      </c>
      <c r="G3228" s="58">
        <v>114482.25</v>
      </c>
      <c r="H3228" s="114">
        <v>1</v>
      </c>
      <c r="I3228">
        <v>1</v>
      </c>
      <c r="J3228">
        <v>5000</v>
      </c>
      <c r="K3228" t="s">
        <v>3117</v>
      </c>
      <c r="L3228" t="s">
        <v>3112</v>
      </c>
      <c r="M3228" t="s">
        <v>4279</v>
      </c>
    </row>
    <row r="3229" spans="1:13">
      <c r="A3229" t="s">
        <v>7510</v>
      </c>
      <c r="B3229" t="str">
        <f t="shared" si="100"/>
        <v>min03-P49</v>
      </c>
      <c r="C3229" t="str">
        <f t="shared" si="101"/>
        <v>min03-P49-R7_BOSTONIA SAS</v>
      </c>
      <c r="D3229" s="27" t="s">
        <v>3804</v>
      </c>
      <c r="E3229" t="s">
        <v>3093</v>
      </c>
      <c r="F3229" t="s">
        <v>190</v>
      </c>
      <c r="G3229" s="58">
        <v>111047.7825</v>
      </c>
      <c r="H3229" s="114">
        <v>1</v>
      </c>
      <c r="I3229">
        <v>5001</v>
      </c>
      <c r="J3229">
        <v>999999</v>
      </c>
      <c r="K3229" t="s">
        <v>3117</v>
      </c>
      <c r="L3229" t="s">
        <v>3112</v>
      </c>
      <c r="M3229" t="s">
        <v>4279</v>
      </c>
    </row>
    <row r="3230" spans="1:13">
      <c r="A3230" t="s">
        <v>7511</v>
      </c>
      <c r="B3230" t="str">
        <f t="shared" si="100"/>
        <v>min03-P49</v>
      </c>
      <c r="C3230" t="str">
        <f t="shared" si="101"/>
        <v>min03-P49-R7_UT SOLUCIONES ANC</v>
      </c>
      <c r="D3230" s="27" t="s">
        <v>3804</v>
      </c>
      <c r="E3230" t="s">
        <v>3091</v>
      </c>
      <c r="F3230" t="s">
        <v>190</v>
      </c>
      <c r="G3230" s="58">
        <v>105054.3</v>
      </c>
      <c r="H3230" s="114">
        <v>1</v>
      </c>
      <c r="I3230">
        <v>1</v>
      </c>
      <c r="J3230">
        <v>5000</v>
      </c>
      <c r="K3230" t="s">
        <v>3117</v>
      </c>
      <c r="L3230" t="s">
        <v>3112</v>
      </c>
      <c r="M3230" t="s">
        <v>4279</v>
      </c>
    </row>
    <row r="3231" spans="1:13">
      <c r="A3231" t="s">
        <v>7512</v>
      </c>
      <c r="B3231" t="str">
        <f t="shared" si="100"/>
        <v>min03-P49</v>
      </c>
      <c r="C3231" t="str">
        <f t="shared" si="101"/>
        <v>min03-P49-R7_UT SOLUCIONES ANC</v>
      </c>
      <c r="D3231" s="27" t="s">
        <v>3804</v>
      </c>
      <c r="E3231" t="s">
        <v>3091</v>
      </c>
      <c r="F3231" t="s">
        <v>190</v>
      </c>
      <c r="G3231" s="58">
        <v>103707.45</v>
      </c>
      <c r="H3231" s="114">
        <v>1</v>
      </c>
      <c r="I3231">
        <v>5001</v>
      </c>
      <c r="J3231">
        <v>999999</v>
      </c>
      <c r="K3231" t="s">
        <v>3117</v>
      </c>
      <c r="L3231" t="s">
        <v>3112</v>
      </c>
      <c r="M3231" t="s">
        <v>4279</v>
      </c>
    </row>
    <row r="3232" spans="1:13">
      <c r="A3232" t="s">
        <v>7513</v>
      </c>
      <c r="B3232" t="str">
        <f t="shared" si="100"/>
        <v>min03-P49</v>
      </c>
      <c r="C3232" t="str">
        <f t="shared" si="101"/>
        <v>min03-P49-R7_UT ALTEX+</v>
      </c>
      <c r="D3232" s="27" t="s">
        <v>3804</v>
      </c>
      <c r="E3232" t="s">
        <v>3094</v>
      </c>
      <c r="F3232" t="s">
        <v>190</v>
      </c>
      <c r="G3232" s="58">
        <v>127950.75</v>
      </c>
      <c r="H3232" s="114">
        <v>1</v>
      </c>
      <c r="I3232">
        <v>1</v>
      </c>
      <c r="J3232">
        <v>5000</v>
      </c>
      <c r="K3232" t="s">
        <v>3117</v>
      </c>
      <c r="L3232" t="s">
        <v>3112</v>
      </c>
      <c r="M3232" t="s">
        <v>4279</v>
      </c>
    </row>
    <row r="3233" spans="1:13">
      <c r="A3233" t="s">
        <v>7514</v>
      </c>
      <c r="B3233" t="str">
        <f t="shared" si="100"/>
        <v>min03-P49</v>
      </c>
      <c r="C3233" t="str">
        <f t="shared" si="101"/>
        <v>min03-P49-R7_UT ALTEX+</v>
      </c>
      <c r="D3233" s="27" t="s">
        <v>3804</v>
      </c>
      <c r="E3233" t="s">
        <v>3094</v>
      </c>
      <c r="F3233" t="s">
        <v>190</v>
      </c>
      <c r="G3233" s="58">
        <v>121216.5</v>
      </c>
      <c r="H3233" s="114">
        <v>1</v>
      </c>
      <c r="I3233">
        <v>5001</v>
      </c>
      <c r="J3233">
        <v>999999</v>
      </c>
      <c r="K3233" t="s">
        <v>3117</v>
      </c>
      <c r="L3233" t="s">
        <v>3112</v>
      </c>
      <c r="M3233" t="s">
        <v>4279</v>
      </c>
    </row>
    <row r="3234" spans="1:13">
      <c r="A3234" t="s">
        <v>7515</v>
      </c>
      <c r="B3234" t="str">
        <f t="shared" si="100"/>
        <v>min03-P49</v>
      </c>
      <c r="C3234" t="str">
        <f t="shared" si="101"/>
        <v>min03-P49-R7_MANUFACTURAS CAPITEX SAS</v>
      </c>
      <c r="D3234" s="27" t="s">
        <v>3804</v>
      </c>
      <c r="E3234" t="s">
        <v>4176</v>
      </c>
      <c r="F3234" t="s">
        <v>190</v>
      </c>
      <c r="G3234" s="58">
        <v>92932.65</v>
      </c>
      <c r="H3234" s="114">
        <v>1</v>
      </c>
      <c r="I3234">
        <v>1</v>
      </c>
      <c r="J3234">
        <v>5000</v>
      </c>
      <c r="K3234" t="s">
        <v>3117</v>
      </c>
      <c r="L3234" t="s">
        <v>3112</v>
      </c>
      <c r="M3234" t="s">
        <v>4279</v>
      </c>
    </row>
    <row r="3235" spans="1:13">
      <c r="A3235" t="s">
        <v>7516</v>
      </c>
      <c r="B3235" t="str">
        <f t="shared" si="100"/>
        <v>min03-P49</v>
      </c>
      <c r="C3235" t="str">
        <f t="shared" si="101"/>
        <v>min03-P49-R7_MANUFACTURAS CAPITEX SAS</v>
      </c>
      <c r="D3235" s="27" t="s">
        <v>3804</v>
      </c>
      <c r="E3235" t="s">
        <v>4176</v>
      </c>
      <c r="F3235" t="s">
        <v>190</v>
      </c>
      <c r="G3235" s="58">
        <v>91585.8</v>
      </c>
      <c r="H3235" s="114">
        <v>1</v>
      </c>
      <c r="I3235">
        <v>5001</v>
      </c>
      <c r="J3235">
        <v>999999</v>
      </c>
      <c r="K3235" t="s">
        <v>3117</v>
      </c>
      <c r="L3235" t="s">
        <v>3112</v>
      </c>
      <c r="M3235" t="s">
        <v>4279</v>
      </c>
    </row>
    <row r="3236" spans="1:13">
      <c r="A3236" t="s">
        <v>7517</v>
      </c>
      <c r="B3236" t="str">
        <f t="shared" si="100"/>
        <v>min03-P49</v>
      </c>
      <c r="C3236" t="str">
        <f t="shared" si="101"/>
        <v>min03-P49-R7_UT FACOCREAR 2024</v>
      </c>
      <c r="D3236" s="27" t="s">
        <v>3804</v>
      </c>
      <c r="E3236" t="s">
        <v>3092</v>
      </c>
      <c r="F3236" t="s">
        <v>190</v>
      </c>
      <c r="G3236" s="58">
        <v>90898.906500000012</v>
      </c>
      <c r="H3236" s="114">
        <v>1</v>
      </c>
      <c r="I3236">
        <v>1</v>
      </c>
      <c r="J3236">
        <v>5000</v>
      </c>
      <c r="K3236" t="s">
        <v>3117</v>
      </c>
      <c r="L3236" t="s">
        <v>3112</v>
      </c>
      <c r="M3236" t="s">
        <v>4279</v>
      </c>
    </row>
    <row r="3237" spans="1:13">
      <c r="A3237" t="s">
        <v>7518</v>
      </c>
      <c r="B3237" t="str">
        <f t="shared" si="100"/>
        <v>min03-P49</v>
      </c>
      <c r="C3237" t="str">
        <f t="shared" si="101"/>
        <v>min03-P49-R7_UT FACOCREAR 2024</v>
      </c>
      <c r="D3237" s="27" t="s">
        <v>3804</v>
      </c>
      <c r="E3237" t="s">
        <v>3092</v>
      </c>
      <c r="F3237" t="s">
        <v>190</v>
      </c>
      <c r="G3237" s="58">
        <v>88164.800999999992</v>
      </c>
      <c r="H3237" s="114">
        <v>1</v>
      </c>
      <c r="I3237">
        <v>5001</v>
      </c>
      <c r="J3237">
        <v>999999</v>
      </c>
      <c r="K3237" t="s">
        <v>3117</v>
      </c>
      <c r="L3237" t="s">
        <v>3112</v>
      </c>
      <c r="M3237" t="s">
        <v>4279</v>
      </c>
    </row>
    <row r="3238" spans="1:13">
      <c r="A3238" t="s">
        <v>7519</v>
      </c>
      <c r="B3238" t="str">
        <f t="shared" si="100"/>
        <v>min03-P49</v>
      </c>
      <c r="C3238" t="str">
        <f t="shared" si="101"/>
        <v>min03-P49-R7_REPRESENTACIONES CS SAS</v>
      </c>
      <c r="D3238" s="27" t="s">
        <v>3804</v>
      </c>
      <c r="E3238" t="s">
        <v>3095</v>
      </c>
      <c r="F3238" t="s">
        <v>190</v>
      </c>
      <c r="G3238" s="58">
        <v>71517.735000000001</v>
      </c>
      <c r="H3238" s="114">
        <v>1</v>
      </c>
      <c r="I3238">
        <v>1</v>
      </c>
      <c r="J3238">
        <v>5000</v>
      </c>
      <c r="K3238" t="s">
        <v>3117</v>
      </c>
      <c r="L3238" t="s">
        <v>3112</v>
      </c>
      <c r="M3238" t="s">
        <v>4279</v>
      </c>
    </row>
    <row r="3239" spans="1:13">
      <c r="A3239" t="s">
        <v>7520</v>
      </c>
      <c r="B3239" t="str">
        <f t="shared" si="100"/>
        <v>min03-P49</v>
      </c>
      <c r="C3239" t="str">
        <f t="shared" si="101"/>
        <v>min03-P49-R7_REPRESENTACIONES CS SAS</v>
      </c>
      <c r="D3239" s="27" t="s">
        <v>3804</v>
      </c>
      <c r="E3239" t="s">
        <v>3095</v>
      </c>
      <c r="F3239" t="s">
        <v>190</v>
      </c>
      <c r="G3239" s="58">
        <v>64918.17</v>
      </c>
      <c r="H3239" s="114">
        <v>1</v>
      </c>
      <c r="I3239">
        <v>5001</v>
      </c>
      <c r="J3239">
        <v>999999</v>
      </c>
      <c r="K3239" t="s">
        <v>3117</v>
      </c>
      <c r="L3239" t="s">
        <v>3112</v>
      </c>
      <c r="M3239" t="s">
        <v>4279</v>
      </c>
    </row>
    <row r="3240" spans="1:13">
      <c r="A3240" t="s">
        <v>7521</v>
      </c>
      <c r="B3240" t="str">
        <f t="shared" si="100"/>
        <v>min03-P50</v>
      </c>
      <c r="C3240" t="str">
        <f t="shared" si="101"/>
        <v>min03-P50-R1_UT MARSAM INTE RAMERICANA</v>
      </c>
      <c r="D3240" s="27" t="s">
        <v>3805</v>
      </c>
      <c r="E3240" t="s">
        <v>4160</v>
      </c>
      <c r="F3240" t="s">
        <v>190</v>
      </c>
      <c r="G3240" s="58">
        <v>1212165</v>
      </c>
      <c r="H3240" s="114">
        <v>1</v>
      </c>
      <c r="I3240">
        <v>1</v>
      </c>
      <c r="J3240">
        <v>5000</v>
      </c>
      <c r="K3240" t="s">
        <v>3117</v>
      </c>
      <c r="L3240" t="s">
        <v>3108</v>
      </c>
      <c r="M3240" t="s">
        <v>4280</v>
      </c>
    </row>
    <row r="3241" spans="1:13">
      <c r="A3241" t="s">
        <v>7522</v>
      </c>
      <c r="B3241" t="str">
        <f t="shared" si="100"/>
        <v>min03-P50</v>
      </c>
      <c r="C3241" t="str">
        <f t="shared" si="101"/>
        <v>min03-P50-R1_UT MARSAM INTE RAMERICANA</v>
      </c>
      <c r="D3241" s="27" t="s">
        <v>3805</v>
      </c>
      <c r="E3241" t="s">
        <v>4160</v>
      </c>
      <c r="F3241" t="s">
        <v>190</v>
      </c>
      <c r="G3241" s="58">
        <v>1200043.3500000001</v>
      </c>
      <c r="H3241" s="114">
        <v>1</v>
      </c>
      <c r="I3241">
        <v>5001</v>
      </c>
      <c r="J3241">
        <v>999999</v>
      </c>
      <c r="K3241" t="s">
        <v>3117</v>
      </c>
      <c r="L3241" t="s">
        <v>3108</v>
      </c>
      <c r="M3241" t="s">
        <v>4280</v>
      </c>
    </row>
    <row r="3242" spans="1:13">
      <c r="A3242" t="s">
        <v>7523</v>
      </c>
      <c r="B3242" t="str">
        <f t="shared" si="100"/>
        <v>min03-P50</v>
      </c>
      <c r="C3242" t="str">
        <f t="shared" si="101"/>
        <v>min03-P50-R2_UT MARSAM INTE RAMERICANA</v>
      </c>
      <c r="D3242" s="27" t="s">
        <v>3806</v>
      </c>
      <c r="E3242" t="s">
        <v>4160</v>
      </c>
      <c r="F3242" t="s">
        <v>190</v>
      </c>
      <c r="G3242" s="58">
        <v>1333381.5</v>
      </c>
      <c r="H3242" s="114">
        <v>1</v>
      </c>
      <c r="I3242">
        <v>1</v>
      </c>
      <c r="J3242">
        <v>5000</v>
      </c>
      <c r="K3242" t="s">
        <v>3117</v>
      </c>
      <c r="L3242" t="s">
        <v>3114</v>
      </c>
      <c r="M3242" t="s">
        <v>4280</v>
      </c>
    </row>
    <row r="3243" spans="1:13">
      <c r="A3243" t="s">
        <v>7524</v>
      </c>
      <c r="B3243" t="str">
        <f t="shared" si="100"/>
        <v>min03-P50</v>
      </c>
      <c r="C3243" t="str">
        <f t="shared" si="101"/>
        <v>min03-P50-R2_UT MARSAM INTE RAMERICANA</v>
      </c>
      <c r="D3243" s="27" t="s">
        <v>3806</v>
      </c>
      <c r="E3243" t="s">
        <v>4160</v>
      </c>
      <c r="F3243" t="s">
        <v>190</v>
      </c>
      <c r="G3243" s="58">
        <v>1320047.6850000001</v>
      </c>
      <c r="H3243" s="114">
        <v>1</v>
      </c>
      <c r="I3243">
        <v>5001</v>
      </c>
      <c r="J3243">
        <v>999999</v>
      </c>
      <c r="K3243" t="s">
        <v>3117</v>
      </c>
      <c r="L3243" t="s">
        <v>3114</v>
      </c>
      <c r="M3243" t="s">
        <v>4280</v>
      </c>
    </row>
    <row r="3244" spans="1:13">
      <c r="A3244" t="s">
        <v>7525</v>
      </c>
      <c r="B3244" t="str">
        <f t="shared" si="100"/>
        <v>min03-P50</v>
      </c>
      <c r="C3244" t="str">
        <f t="shared" si="101"/>
        <v>min03-P50-R4_UT DOTACIONES E INTENDENCIA JP 2024</v>
      </c>
      <c r="D3244" s="27" t="s">
        <v>3807</v>
      </c>
      <c r="E3244" t="s">
        <v>3096</v>
      </c>
      <c r="F3244" t="s">
        <v>190</v>
      </c>
      <c r="G3244" s="58">
        <v>1750905</v>
      </c>
      <c r="H3244" s="114">
        <v>1</v>
      </c>
      <c r="I3244">
        <v>1</v>
      </c>
      <c r="J3244">
        <v>5000</v>
      </c>
      <c r="K3244" t="s">
        <v>3117</v>
      </c>
      <c r="L3244" t="s">
        <v>3113</v>
      </c>
      <c r="M3244" t="s">
        <v>4280</v>
      </c>
    </row>
    <row r="3245" spans="1:13">
      <c r="A3245" t="s">
        <v>7526</v>
      </c>
      <c r="B3245" t="str">
        <f t="shared" si="100"/>
        <v>min03-P50</v>
      </c>
      <c r="C3245" t="str">
        <f t="shared" si="101"/>
        <v>min03-P50-R4_UT DOTACIONES E INTENDENCIA JP 2024</v>
      </c>
      <c r="D3245" s="27" t="s">
        <v>3807</v>
      </c>
      <c r="E3245" t="s">
        <v>3096</v>
      </c>
      <c r="F3245" t="s">
        <v>190</v>
      </c>
      <c r="G3245" s="58">
        <v>1724641.425</v>
      </c>
      <c r="H3245" s="114">
        <v>1</v>
      </c>
      <c r="I3245">
        <v>5001</v>
      </c>
      <c r="J3245">
        <v>999999</v>
      </c>
      <c r="K3245" t="s">
        <v>3117</v>
      </c>
      <c r="L3245" t="s">
        <v>3113</v>
      </c>
      <c r="M3245" t="s">
        <v>4280</v>
      </c>
    </row>
    <row r="3246" spans="1:13">
      <c r="A3246" t="s">
        <v>7527</v>
      </c>
      <c r="B3246" t="str">
        <f t="shared" si="100"/>
        <v>min03-P50</v>
      </c>
      <c r="C3246" t="str">
        <f t="shared" si="101"/>
        <v>min03-P50-R4_UT MARSAM INTE RAMERICANA</v>
      </c>
      <c r="D3246" s="27" t="s">
        <v>3807</v>
      </c>
      <c r="E3246" t="s">
        <v>4160</v>
      </c>
      <c r="F3246" t="s">
        <v>190</v>
      </c>
      <c r="G3246" s="58">
        <v>1333381.5</v>
      </c>
      <c r="H3246" s="114">
        <v>1</v>
      </c>
      <c r="I3246">
        <v>1</v>
      </c>
      <c r="J3246">
        <v>5000</v>
      </c>
      <c r="K3246" t="s">
        <v>3117</v>
      </c>
      <c r="L3246" t="s">
        <v>3113</v>
      </c>
      <c r="M3246" t="s">
        <v>4280</v>
      </c>
    </row>
    <row r="3247" spans="1:13">
      <c r="A3247" t="s">
        <v>7528</v>
      </c>
      <c r="B3247" t="str">
        <f t="shared" si="100"/>
        <v>min03-P50</v>
      </c>
      <c r="C3247" t="str">
        <f t="shared" si="101"/>
        <v>min03-P50-R4_UT MARSAM INTE RAMERICANA</v>
      </c>
      <c r="D3247" s="27" t="s">
        <v>3807</v>
      </c>
      <c r="E3247" t="s">
        <v>4160</v>
      </c>
      <c r="F3247" t="s">
        <v>190</v>
      </c>
      <c r="G3247" s="58">
        <v>1320047.6850000001</v>
      </c>
      <c r="H3247" s="114">
        <v>1</v>
      </c>
      <c r="I3247">
        <v>5001</v>
      </c>
      <c r="J3247">
        <v>999999</v>
      </c>
      <c r="K3247" t="s">
        <v>3117</v>
      </c>
      <c r="L3247" t="s">
        <v>3113</v>
      </c>
      <c r="M3247" t="s">
        <v>4280</v>
      </c>
    </row>
    <row r="3248" spans="1:13">
      <c r="A3248" t="s">
        <v>7529</v>
      </c>
      <c r="B3248" t="str">
        <f t="shared" si="100"/>
        <v>min03-P50</v>
      </c>
      <c r="C3248" t="str">
        <f t="shared" si="101"/>
        <v>min03-P50-R5_UT MARSAM INTE RAMERICANA</v>
      </c>
      <c r="D3248" s="27" t="s">
        <v>3808</v>
      </c>
      <c r="E3248" t="s">
        <v>4160</v>
      </c>
      <c r="F3248" t="s">
        <v>190</v>
      </c>
      <c r="G3248" s="58">
        <v>1212165</v>
      </c>
      <c r="H3248" s="114">
        <v>1</v>
      </c>
      <c r="I3248">
        <v>1</v>
      </c>
      <c r="J3248">
        <v>5000</v>
      </c>
      <c r="K3248" t="s">
        <v>3117</v>
      </c>
      <c r="L3248" t="s">
        <v>3110</v>
      </c>
      <c r="M3248" t="s">
        <v>4280</v>
      </c>
    </row>
    <row r="3249" spans="1:13">
      <c r="A3249" t="s">
        <v>7530</v>
      </c>
      <c r="B3249" t="str">
        <f t="shared" si="100"/>
        <v>min03-P50</v>
      </c>
      <c r="C3249" t="str">
        <f t="shared" si="101"/>
        <v>min03-P50-R5_UT MARSAM INTE RAMERICANA</v>
      </c>
      <c r="D3249" s="27" t="s">
        <v>3808</v>
      </c>
      <c r="E3249" t="s">
        <v>4160</v>
      </c>
      <c r="F3249" t="s">
        <v>190</v>
      </c>
      <c r="G3249" s="58">
        <v>1200043.3500000001</v>
      </c>
      <c r="H3249" s="114">
        <v>1</v>
      </c>
      <c r="I3249">
        <v>5001</v>
      </c>
      <c r="J3249">
        <v>999999</v>
      </c>
      <c r="K3249" t="s">
        <v>3117</v>
      </c>
      <c r="L3249" t="s">
        <v>3110</v>
      </c>
      <c r="M3249" t="s">
        <v>4280</v>
      </c>
    </row>
    <row r="3250" spans="1:13">
      <c r="A3250" t="s">
        <v>7531</v>
      </c>
      <c r="B3250" t="str">
        <f t="shared" si="100"/>
        <v>min03-P50</v>
      </c>
      <c r="C3250" t="str">
        <f t="shared" si="101"/>
        <v>min03-P50-R6_YUBARTA S.A.S.</v>
      </c>
      <c r="D3250" s="27" t="s">
        <v>3809</v>
      </c>
      <c r="E3250" t="s">
        <v>4162</v>
      </c>
      <c r="F3250" t="s">
        <v>190</v>
      </c>
      <c r="G3250" s="58">
        <v>1468066.5</v>
      </c>
      <c r="H3250" s="114">
        <v>1</v>
      </c>
      <c r="I3250">
        <v>1</v>
      </c>
      <c r="J3250">
        <v>5000</v>
      </c>
      <c r="K3250" t="s">
        <v>3117</v>
      </c>
      <c r="L3250" t="s">
        <v>3111</v>
      </c>
      <c r="M3250" t="s">
        <v>4280</v>
      </c>
    </row>
    <row r="3251" spans="1:13">
      <c r="A3251" t="s">
        <v>7532</v>
      </c>
      <c r="B3251" t="str">
        <f t="shared" si="100"/>
        <v>min03-P50</v>
      </c>
      <c r="C3251" t="str">
        <f t="shared" si="101"/>
        <v>min03-P50-R6_YUBARTA S.A.S.</v>
      </c>
      <c r="D3251" s="27" t="s">
        <v>3809</v>
      </c>
      <c r="E3251" t="s">
        <v>4162</v>
      </c>
      <c r="F3251" t="s">
        <v>190</v>
      </c>
      <c r="G3251" s="58">
        <v>1439782.65</v>
      </c>
      <c r="H3251" s="114">
        <v>1</v>
      </c>
      <c r="I3251">
        <v>5001</v>
      </c>
      <c r="J3251">
        <v>999999</v>
      </c>
      <c r="K3251" t="s">
        <v>3117</v>
      </c>
      <c r="L3251" t="s">
        <v>3111</v>
      </c>
      <c r="M3251" t="s">
        <v>4280</v>
      </c>
    </row>
    <row r="3252" spans="1:13">
      <c r="A3252" t="s">
        <v>7533</v>
      </c>
      <c r="B3252" t="str">
        <f t="shared" si="100"/>
        <v>min03-P50</v>
      </c>
      <c r="C3252" t="str">
        <f t="shared" si="101"/>
        <v>min03-P50-R6_UT DOTACIONES E INTENDENCIA JP 2024</v>
      </c>
      <c r="D3252" s="27" t="s">
        <v>3809</v>
      </c>
      <c r="E3252" t="s">
        <v>3096</v>
      </c>
      <c r="F3252" t="s">
        <v>190</v>
      </c>
      <c r="G3252" s="58">
        <v>1750905</v>
      </c>
      <c r="H3252" s="114">
        <v>1</v>
      </c>
      <c r="I3252">
        <v>1</v>
      </c>
      <c r="J3252">
        <v>5000</v>
      </c>
      <c r="K3252" t="s">
        <v>3117</v>
      </c>
      <c r="L3252" t="s">
        <v>3111</v>
      </c>
      <c r="M3252" t="s">
        <v>4280</v>
      </c>
    </row>
    <row r="3253" spans="1:13">
      <c r="A3253" t="s">
        <v>7534</v>
      </c>
      <c r="B3253" t="str">
        <f t="shared" si="100"/>
        <v>min03-P50</v>
      </c>
      <c r="C3253" t="str">
        <f t="shared" si="101"/>
        <v>min03-P50-R6_UT DOTACIONES E INTENDENCIA JP 2024</v>
      </c>
      <c r="D3253" s="27" t="s">
        <v>3809</v>
      </c>
      <c r="E3253" t="s">
        <v>3096</v>
      </c>
      <c r="F3253" t="s">
        <v>190</v>
      </c>
      <c r="G3253" s="58">
        <v>1724641.425</v>
      </c>
      <c r="H3253" s="114">
        <v>1</v>
      </c>
      <c r="I3253">
        <v>5001</v>
      </c>
      <c r="J3253">
        <v>999999</v>
      </c>
      <c r="K3253" t="s">
        <v>3117</v>
      </c>
      <c r="L3253" t="s">
        <v>3111</v>
      </c>
      <c r="M3253" t="s">
        <v>4280</v>
      </c>
    </row>
    <row r="3254" spans="1:13">
      <c r="A3254" t="s">
        <v>7535</v>
      </c>
      <c r="B3254" t="str">
        <f t="shared" si="100"/>
        <v>min03-P50</v>
      </c>
      <c r="C3254" t="str">
        <f t="shared" si="101"/>
        <v>min03-P50-R6_UT MARSAM INTE RAMERICANA</v>
      </c>
      <c r="D3254" s="27" t="s">
        <v>3809</v>
      </c>
      <c r="E3254" t="s">
        <v>4160</v>
      </c>
      <c r="F3254" t="s">
        <v>190</v>
      </c>
      <c r="G3254" s="58">
        <v>1212165</v>
      </c>
      <c r="H3254" s="114">
        <v>1</v>
      </c>
      <c r="I3254">
        <v>1</v>
      </c>
      <c r="J3254">
        <v>5000</v>
      </c>
      <c r="K3254" t="s">
        <v>3117</v>
      </c>
      <c r="L3254" t="s">
        <v>3111</v>
      </c>
      <c r="M3254" t="s">
        <v>4280</v>
      </c>
    </row>
    <row r="3255" spans="1:13">
      <c r="A3255" t="s">
        <v>7536</v>
      </c>
      <c r="B3255" t="str">
        <f t="shared" si="100"/>
        <v>min03-P50</v>
      </c>
      <c r="C3255" t="str">
        <f t="shared" si="101"/>
        <v>min03-P50-R6_UT MARSAM INTE RAMERICANA</v>
      </c>
      <c r="D3255" s="27" t="s">
        <v>3809</v>
      </c>
      <c r="E3255" t="s">
        <v>4160</v>
      </c>
      <c r="F3255" t="s">
        <v>190</v>
      </c>
      <c r="G3255" s="58">
        <v>1200043.3500000001</v>
      </c>
      <c r="H3255" s="114">
        <v>1</v>
      </c>
      <c r="I3255">
        <v>5001</v>
      </c>
      <c r="J3255">
        <v>999999</v>
      </c>
      <c r="K3255" t="s">
        <v>3117</v>
      </c>
      <c r="L3255" t="s">
        <v>3111</v>
      </c>
      <c r="M3255" t="s">
        <v>4280</v>
      </c>
    </row>
    <row r="3256" spans="1:13">
      <c r="A3256" t="s">
        <v>7537</v>
      </c>
      <c r="B3256" t="str">
        <f t="shared" si="100"/>
        <v>min03-P50</v>
      </c>
      <c r="C3256" t="str">
        <f t="shared" si="101"/>
        <v>min03-P50-R7_UNION TEMPORAL ACUERDO KB-2024</v>
      </c>
      <c r="D3256" s="27" t="s">
        <v>3810</v>
      </c>
      <c r="E3256" t="s">
        <v>4185</v>
      </c>
      <c r="F3256" t="s">
        <v>190</v>
      </c>
      <c r="G3256" s="58">
        <v>794641.5</v>
      </c>
      <c r="H3256" s="114">
        <v>1</v>
      </c>
      <c r="I3256">
        <v>1</v>
      </c>
      <c r="J3256">
        <v>5000</v>
      </c>
      <c r="K3256" t="s">
        <v>3117</v>
      </c>
      <c r="L3256" t="s">
        <v>3112</v>
      </c>
      <c r="M3256" t="s">
        <v>4280</v>
      </c>
    </row>
    <row r="3257" spans="1:13">
      <c r="A3257" t="s">
        <v>7538</v>
      </c>
      <c r="B3257" t="str">
        <f t="shared" si="100"/>
        <v>min03-P50</v>
      </c>
      <c r="C3257" t="str">
        <f t="shared" si="101"/>
        <v>min03-P50-R7_UNION TEMPORAL ACUERDO KB-2024</v>
      </c>
      <c r="D3257" s="27" t="s">
        <v>3810</v>
      </c>
      <c r="E3257" t="s">
        <v>4185</v>
      </c>
      <c r="F3257" t="s">
        <v>190</v>
      </c>
      <c r="G3257" s="58">
        <v>787907.25</v>
      </c>
      <c r="H3257" s="114">
        <v>1</v>
      </c>
      <c r="I3257">
        <v>5001</v>
      </c>
      <c r="J3257">
        <v>999999</v>
      </c>
      <c r="K3257" t="s">
        <v>3117</v>
      </c>
      <c r="L3257" t="s">
        <v>3112</v>
      </c>
      <c r="M3257" t="s">
        <v>4280</v>
      </c>
    </row>
    <row r="3258" spans="1:13">
      <c r="A3258" t="s">
        <v>7539</v>
      </c>
      <c r="B3258" t="str">
        <f t="shared" si="100"/>
        <v>min03-P50</v>
      </c>
      <c r="C3258" t="str">
        <f t="shared" si="101"/>
        <v>min03-P50-R7_DISMOTOS PM EU</v>
      </c>
      <c r="D3258" s="27" t="s">
        <v>3810</v>
      </c>
      <c r="E3258" t="s">
        <v>4175</v>
      </c>
      <c r="F3258" t="s">
        <v>190</v>
      </c>
      <c r="G3258" s="58">
        <v>1144822.5</v>
      </c>
      <c r="H3258" s="114">
        <v>1</v>
      </c>
      <c r="I3258">
        <v>1</v>
      </c>
      <c r="J3258">
        <v>5000</v>
      </c>
      <c r="K3258" t="s">
        <v>3117</v>
      </c>
      <c r="L3258" t="s">
        <v>3112</v>
      </c>
      <c r="M3258" t="s">
        <v>4280</v>
      </c>
    </row>
    <row r="3259" spans="1:13">
      <c r="A3259" t="s">
        <v>7540</v>
      </c>
      <c r="B3259" t="str">
        <f t="shared" si="100"/>
        <v>min03-P50</v>
      </c>
      <c r="C3259" t="str">
        <f t="shared" si="101"/>
        <v>min03-P50-R7_DISMOTOS PM EU</v>
      </c>
      <c r="D3259" s="27" t="s">
        <v>3810</v>
      </c>
      <c r="E3259" t="s">
        <v>4175</v>
      </c>
      <c r="F3259" t="s">
        <v>190</v>
      </c>
      <c r="G3259" s="58">
        <v>1138088.25</v>
      </c>
      <c r="H3259" s="114">
        <v>1</v>
      </c>
      <c r="I3259">
        <v>5001</v>
      </c>
      <c r="J3259">
        <v>999999</v>
      </c>
      <c r="K3259" t="s">
        <v>3117</v>
      </c>
      <c r="L3259" t="s">
        <v>3112</v>
      </c>
      <c r="M3259" t="s">
        <v>4280</v>
      </c>
    </row>
    <row r="3260" spans="1:13">
      <c r="A3260" t="s">
        <v>7541</v>
      </c>
      <c r="B3260" t="str">
        <f t="shared" si="100"/>
        <v>min03-P50</v>
      </c>
      <c r="C3260" t="str">
        <f t="shared" si="101"/>
        <v>min03-P50-R7_IMDICOL SAS</v>
      </c>
      <c r="D3260" s="27" t="s">
        <v>3810</v>
      </c>
      <c r="E3260" t="s">
        <v>4164</v>
      </c>
      <c r="F3260" t="s">
        <v>190</v>
      </c>
      <c r="G3260" s="58">
        <v>1777842</v>
      </c>
      <c r="H3260" s="114">
        <v>1</v>
      </c>
      <c r="I3260">
        <v>1</v>
      </c>
      <c r="J3260">
        <v>5000</v>
      </c>
      <c r="K3260" t="s">
        <v>3117</v>
      </c>
      <c r="L3260" t="s">
        <v>3112</v>
      </c>
      <c r="M3260" t="s">
        <v>4280</v>
      </c>
    </row>
    <row r="3261" spans="1:13">
      <c r="A3261" t="s">
        <v>7542</v>
      </c>
      <c r="B3261" t="str">
        <f t="shared" si="100"/>
        <v>min03-P50</v>
      </c>
      <c r="C3261" t="str">
        <f t="shared" si="101"/>
        <v>min03-P50-R7_IMDICOL SAS</v>
      </c>
      <c r="D3261" s="27" t="s">
        <v>3810</v>
      </c>
      <c r="E3261" t="s">
        <v>4164</v>
      </c>
      <c r="F3261" t="s">
        <v>190</v>
      </c>
      <c r="G3261" s="58">
        <v>1751174.37</v>
      </c>
      <c r="H3261" s="114">
        <v>1</v>
      </c>
      <c r="I3261">
        <v>5001</v>
      </c>
      <c r="J3261">
        <v>999999</v>
      </c>
      <c r="K3261" t="s">
        <v>3117</v>
      </c>
      <c r="L3261" t="s">
        <v>3112</v>
      </c>
      <c r="M3261" t="s">
        <v>4280</v>
      </c>
    </row>
    <row r="3262" spans="1:13">
      <c r="A3262" t="s">
        <v>7543</v>
      </c>
      <c r="B3262" t="str">
        <f t="shared" si="100"/>
        <v>min03-P50</v>
      </c>
      <c r="C3262" t="str">
        <f t="shared" si="101"/>
        <v>min03-P50-R7_LEONEL RODRIGUEZ RAMOS</v>
      </c>
      <c r="D3262" s="27" t="s">
        <v>3810</v>
      </c>
      <c r="E3262" t="s">
        <v>1851</v>
      </c>
      <c r="F3262" t="s">
        <v>190</v>
      </c>
      <c r="G3262" s="58">
        <v>942795</v>
      </c>
      <c r="H3262" s="114">
        <v>1</v>
      </c>
      <c r="I3262">
        <v>1</v>
      </c>
      <c r="J3262">
        <v>5000</v>
      </c>
      <c r="K3262" t="s">
        <v>3117</v>
      </c>
      <c r="L3262" t="s">
        <v>3112</v>
      </c>
      <c r="M3262" t="s">
        <v>4280</v>
      </c>
    </row>
    <row r="3263" spans="1:13">
      <c r="A3263" t="s">
        <v>7544</v>
      </c>
      <c r="B3263" t="str">
        <f t="shared" si="100"/>
        <v>min03-P50</v>
      </c>
      <c r="C3263" t="str">
        <f t="shared" si="101"/>
        <v>min03-P50-R7_LEONEL RODRIGUEZ RAMOS</v>
      </c>
      <c r="D3263" s="27" t="s">
        <v>3810</v>
      </c>
      <c r="E3263" t="s">
        <v>1851</v>
      </c>
      <c r="F3263" t="s">
        <v>190</v>
      </c>
      <c r="G3263" s="58">
        <v>929326.5</v>
      </c>
      <c r="H3263" s="114">
        <v>1</v>
      </c>
      <c r="I3263">
        <v>5001</v>
      </c>
      <c r="J3263">
        <v>999999</v>
      </c>
      <c r="K3263" t="s">
        <v>3117</v>
      </c>
      <c r="L3263" t="s">
        <v>3112</v>
      </c>
      <c r="M3263" t="s">
        <v>4280</v>
      </c>
    </row>
    <row r="3264" spans="1:13">
      <c r="A3264" t="s">
        <v>7545</v>
      </c>
      <c r="B3264" t="str">
        <f t="shared" si="100"/>
        <v>min03-P50</v>
      </c>
      <c r="C3264" t="str">
        <f t="shared" si="101"/>
        <v>min03-P50-R7_UNION TEMPORAL COINPA</v>
      </c>
      <c r="D3264" s="27" t="s">
        <v>3810</v>
      </c>
      <c r="E3264" t="s">
        <v>3090</v>
      </c>
      <c r="F3264" t="s">
        <v>190</v>
      </c>
      <c r="G3264" s="58">
        <v>1050714.0499499999</v>
      </c>
      <c r="H3264" s="114">
        <v>1</v>
      </c>
      <c r="I3264">
        <v>1</v>
      </c>
      <c r="J3264">
        <v>5000</v>
      </c>
      <c r="K3264" t="s">
        <v>3117</v>
      </c>
      <c r="L3264" t="s">
        <v>3112</v>
      </c>
      <c r="M3264" t="s">
        <v>4280</v>
      </c>
    </row>
    <row r="3265" spans="1:13">
      <c r="A3265" t="s">
        <v>7546</v>
      </c>
      <c r="B3265" t="str">
        <f t="shared" si="100"/>
        <v>min03-P50</v>
      </c>
      <c r="C3265" t="str">
        <f t="shared" si="101"/>
        <v>min03-P50-R7_UNION TEMPORAL COINPA</v>
      </c>
      <c r="D3265" s="27" t="s">
        <v>3810</v>
      </c>
      <c r="E3265" t="s">
        <v>3090</v>
      </c>
      <c r="F3265" t="s">
        <v>190</v>
      </c>
      <c r="G3265" s="58">
        <v>1043808.75</v>
      </c>
      <c r="H3265" s="114">
        <v>1</v>
      </c>
      <c r="I3265">
        <v>5001</v>
      </c>
      <c r="J3265">
        <v>999999</v>
      </c>
      <c r="K3265" t="s">
        <v>3117</v>
      </c>
      <c r="L3265" t="s">
        <v>3112</v>
      </c>
      <c r="M3265" t="s">
        <v>4280</v>
      </c>
    </row>
    <row r="3266" spans="1:13">
      <c r="A3266" t="s">
        <v>7547</v>
      </c>
      <c r="B3266" t="str">
        <f t="shared" si="100"/>
        <v>min03-P50</v>
      </c>
      <c r="C3266" t="str">
        <f t="shared" si="101"/>
        <v>min03-P50-R7_BACET GROUP S.A.S.</v>
      </c>
      <c r="D3266" s="27" t="s">
        <v>3810</v>
      </c>
      <c r="E3266" t="s">
        <v>4166</v>
      </c>
      <c r="F3266" t="s">
        <v>190</v>
      </c>
      <c r="G3266" s="58">
        <v>1535409</v>
      </c>
      <c r="H3266" s="114">
        <v>1</v>
      </c>
      <c r="I3266">
        <v>1</v>
      </c>
      <c r="J3266">
        <v>5000</v>
      </c>
      <c r="K3266" t="s">
        <v>3117</v>
      </c>
      <c r="L3266" t="s">
        <v>3112</v>
      </c>
      <c r="M3266" t="s">
        <v>4280</v>
      </c>
    </row>
    <row r="3267" spans="1:13">
      <c r="A3267" t="s">
        <v>7548</v>
      </c>
      <c r="B3267" t="str">
        <f t="shared" ref="B3267:B3330" si="102">+LEFT(D3267,LEN(D3267)-3)</f>
        <v>min03-P50</v>
      </c>
      <c r="C3267" t="str">
        <f t="shared" ref="C3267:C3330" si="103">+D3267&amp;"_"&amp;E3267</f>
        <v>min03-P50-R7_BACET GROUP S.A.S.</v>
      </c>
      <c r="D3267" s="27" t="s">
        <v>3810</v>
      </c>
      <c r="E3267" t="s">
        <v>4166</v>
      </c>
      <c r="F3267" t="s">
        <v>190</v>
      </c>
      <c r="G3267" s="58">
        <v>1279507.5</v>
      </c>
      <c r="H3267" s="114">
        <v>1</v>
      </c>
      <c r="I3267">
        <v>5001</v>
      </c>
      <c r="J3267">
        <v>999999</v>
      </c>
      <c r="K3267" t="s">
        <v>3117</v>
      </c>
      <c r="L3267" t="s">
        <v>3112</v>
      </c>
      <c r="M3267" t="s">
        <v>4280</v>
      </c>
    </row>
    <row r="3268" spans="1:13">
      <c r="A3268" t="s">
        <v>7549</v>
      </c>
      <c r="B3268" t="str">
        <f t="shared" si="102"/>
        <v>min03-P50</v>
      </c>
      <c r="C3268" t="str">
        <f t="shared" si="103"/>
        <v>min03-P50-R7_NICHOLLS TACTICA SAS</v>
      </c>
      <c r="D3268" s="27" t="s">
        <v>3810</v>
      </c>
      <c r="E3268" t="s">
        <v>4196</v>
      </c>
      <c r="F3268" t="s">
        <v>190</v>
      </c>
      <c r="G3268" s="58">
        <v>1010137.5</v>
      </c>
      <c r="H3268" s="114">
        <v>1</v>
      </c>
      <c r="I3268">
        <v>1</v>
      </c>
      <c r="J3268">
        <v>5000</v>
      </c>
      <c r="K3268" t="s">
        <v>3117</v>
      </c>
      <c r="L3268" t="s">
        <v>3112</v>
      </c>
      <c r="M3268" t="s">
        <v>4280</v>
      </c>
    </row>
    <row r="3269" spans="1:13">
      <c r="A3269" t="s">
        <v>7550</v>
      </c>
      <c r="B3269" t="str">
        <f t="shared" si="102"/>
        <v>min03-P50</v>
      </c>
      <c r="C3269" t="str">
        <f t="shared" si="103"/>
        <v>min03-P50-R7_NICHOLLS TACTICA SAS</v>
      </c>
      <c r="D3269" s="27" t="s">
        <v>3810</v>
      </c>
      <c r="E3269" t="s">
        <v>4196</v>
      </c>
      <c r="F3269" t="s">
        <v>190</v>
      </c>
      <c r="G3269" s="58">
        <v>969732</v>
      </c>
      <c r="H3269" s="114">
        <v>1</v>
      </c>
      <c r="I3269">
        <v>5001</v>
      </c>
      <c r="J3269">
        <v>999999</v>
      </c>
      <c r="K3269" t="s">
        <v>3117</v>
      </c>
      <c r="L3269" t="s">
        <v>3112</v>
      </c>
      <c r="M3269" t="s">
        <v>4280</v>
      </c>
    </row>
    <row r="3270" spans="1:13">
      <c r="A3270" t="s">
        <v>7551</v>
      </c>
      <c r="B3270" t="str">
        <f t="shared" si="102"/>
        <v>min03-P50</v>
      </c>
      <c r="C3270" t="str">
        <f t="shared" si="103"/>
        <v>min03-P50-R7_UNIÓN TEMPORAL OP-INTENDENCIA</v>
      </c>
      <c r="D3270" s="27" t="s">
        <v>3810</v>
      </c>
      <c r="E3270" t="s">
        <v>4172</v>
      </c>
      <c r="F3270" t="s">
        <v>190</v>
      </c>
      <c r="G3270" s="58">
        <v>1212165</v>
      </c>
      <c r="H3270" s="114">
        <v>1</v>
      </c>
      <c r="I3270">
        <v>1</v>
      </c>
      <c r="J3270">
        <v>5000</v>
      </c>
      <c r="K3270" t="s">
        <v>3117</v>
      </c>
      <c r="L3270" t="s">
        <v>3112</v>
      </c>
      <c r="M3270" t="s">
        <v>4280</v>
      </c>
    </row>
    <row r="3271" spans="1:13">
      <c r="A3271" t="s">
        <v>7552</v>
      </c>
      <c r="B3271" t="str">
        <f t="shared" si="102"/>
        <v>min03-P50</v>
      </c>
      <c r="C3271" t="str">
        <f t="shared" si="103"/>
        <v>min03-P50-R7_UNIÓN TEMPORAL OP-INTENDENCIA</v>
      </c>
      <c r="D3271" s="27" t="s">
        <v>3810</v>
      </c>
      <c r="E3271" t="s">
        <v>4172</v>
      </c>
      <c r="F3271" t="s">
        <v>190</v>
      </c>
      <c r="G3271" s="58">
        <v>1198696.5</v>
      </c>
      <c r="H3271" s="114">
        <v>1</v>
      </c>
      <c r="I3271">
        <v>5001</v>
      </c>
      <c r="J3271">
        <v>999999</v>
      </c>
      <c r="K3271" t="s">
        <v>3117</v>
      </c>
      <c r="L3271" t="s">
        <v>3112</v>
      </c>
      <c r="M3271" t="s">
        <v>4280</v>
      </c>
    </row>
    <row r="3272" spans="1:13">
      <c r="A3272" t="s">
        <v>7553</v>
      </c>
      <c r="B3272" t="str">
        <f t="shared" si="102"/>
        <v>min03-P50</v>
      </c>
      <c r="C3272" t="str">
        <f t="shared" si="103"/>
        <v>min03-P50-R7_INDUCON SAS</v>
      </c>
      <c r="D3272" s="27" t="s">
        <v>3810</v>
      </c>
      <c r="E3272" t="s">
        <v>4188</v>
      </c>
      <c r="F3272" t="s">
        <v>190</v>
      </c>
      <c r="G3272" s="58">
        <v>1680868.8</v>
      </c>
      <c r="H3272" s="114">
        <v>1</v>
      </c>
      <c r="I3272">
        <v>1</v>
      </c>
      <c r="J3272">
        <v>5000</v>
      </c>
      <c r="K3272" t="s">
        <v>3117</v>
      </c>
      <c r="L3272" t="s">
        <v>3112</v>
      </c>
      <c r="M3272" t="s">
        <v>4280</v>
      </c>
    </row>
    <row r="3273" spans="1:13">
      <c r="A3273" t="s">
        <v>7554</v>
      </c>
      <c r="B3273" t="str">
        <f t="shared" si="102"/>
        <v>min03-P50</v>
      </c>
      <c r="C3273" t="str">
        <f t="shared" si="103"/>
        <v>min03-P50-R7_INDUCON SAS</v>
      </c>
      <c r="D3273" s="27" t="s">
        <v>3810</v>
      </c>
      <c r="E3273" t="s">
        <v>4188</v>
      </c>
      <c r="F3273" t="s">
        <v>190</v>
      </c>
      <c r="G3273" s="58">
        <v>1667400.3</v>
      </c>
      <c r="H3273" s="114">
        <v>1</v>
      </c>
      <c r="I3273">
        <v>5001</v>
      </c>
      <c r="J3273">
        <v>999999</v>
      </c>
      <c r="K3273" t="s">
        <v>3117</v>
      </c>
      <c r="L3273" t="s">
        <v>3112</v>
      </c>
      <c r="M3273" t="s">
        <v>4280</v>
      </c>
    </row>
    <row r="3274" spans="1:13">
      <c r="A3274" t="s">
        <v>7555</v>
      </c>
      <c r="B3274" t="str">
        <f t="shared" si="102"/>
        <v>min03-P50</v>
      </c>
      <c r="C3274" t="str">
        <f t="shared" si="103"/>
        <v>min03-P50-R7_UTPRESENTE TEXTIL 2024</v>
      </c>
      <c r="D3274" s="27" t="s">
        <v>3810</v>
      </c>
      <c r="E3274" t="s">
        <v>4193</v>
      </c>
      <c r="F3274" t="s">
        <v>190</v>
      </c>
      <c r="G3274" s="58">
        <v>983200.5</v>
      </c>
      <c r="H3274" s="114">
        <v>1</v>
      </c>
      <c r="I3274">
        <v>1</v>
      </c>
      <c r="J3274">
        <v>5000</v>
      </c>
      <c r="K3274" t="s">
        <v>3117</v>
      </c>
      <c r="L3274" t="s">
        <v>3112</v>
      </c>
      <c r="M3274" t="s">
        <v>4280</v>
      </c>
    </row>
    <row r="3275" spans="1:13">
      <c r="A3275" t="s">
        <v>7556</v>
      </c>
      <c r="B3275" t="str">
        <f t="shared" si="102"/>
        <v>min03-P50</v>
      </c>
      <c r="C3275" t="str">
        <f t="shared" si="103"/>
        <v>min03-P50-R7_UTPRESENTE TEXTIL 2024</v>
      </c>
      <c r="D3275" s="27" t="s">
        <v>3810</v>
      </c>
      <c r="E3275" t="s">
        <v>4193</v>
      </c>
      <c r="F3275" t="s">
        <v>190</v>
      </c>
      <c r="G3275" s="58">
        <v>976466.25</v>
      </c>
      <c r="H3275" s="114">
        <v>1</v>
      </c>
      <c r="I3275">
        <v>5001</v>
      </c>
      <c r="J3275">
        <v>999999</v>
      </c>
      <c r="K3275" t="s">
        <v>3117</v>
      </c>
      <c r="L3275" t="s">
        <v>3112</v>
      </c>
      <c r="M3275" t="s">
        <v>4280</v>
      </c>
    </row>
    <row r="3276" spans="1:13">
      <c r="A3276" t="s">
        <v>7557</v>
      </c>
      <c r="B3276" t="str">
        <f t="shared" si="102"/>
        <v>min03-P50</v>
      </c>
      <c r="C3276" t="str">
        <f t="shared" si="103"/>
        <v>min03-P50-R7_BOSTONIA SAS</v>
      </c>
      <c r="D3276" s="27" t="s">
        <v>3810</v>
      </c>
      <c r="E3276" t="s">
        <v>3093</v>
      </c>
      <c r="F3276" t="s">
        <v>190</v>
      </c>
      <c r="G3276" s="58">
        <v>2289645</v>
      </c>
      <c r="H3276" s="114">
        <v>1</v>
      </c>
      <c r="I3276">
        <v>1</v>
      </c>
      <c r="J3276">
        <v>5000</v>
      </c>
      <c r="K3276" t="s">
        <v>3117</v>
      </c>
      <c r="L3276" t="s">
        <v>3112</v>
      </c>
      <c r="M3276" t="s">
        <v>4280</v>
      </c>
    </row>
    <row r="3277" spans="1:13">
      <c r="A3277" t="s">
        <v>7558</v>
      </c>
      <c r="B3277" t="str">
        <f t="shared" si="102"/>
        <v>min03-P50</v>
      </c>
      <c r="C3277" t="str">
        <f t="shared" si="103"/>
        <v>min03-P50-R7_BOSTONIA SAS</v>
      </c>
      <c r="D3277" s="27" t="s">
        <v>3810</v>
      </c>
      <c r="E3277" t="s">
        <v>3093</v>
      </c>
      <c r="F3277" t="s">
        <v>190</v>
      </c>
      <c r="G3277" s="58">
        <v>2220955.65</v>
      </c>
      <c r="H3277" s="114">
        <v>1</v>
      </c>
      <c r="I3277">
        <v>5001</v>
      </c>
      <c r="J3277">
        <v>999999</v>
      </c>
      <c r="K3277" t="s">
        <v>3117</v>
      </c>
      <c r="L3277" t="s">
        <v>3112</v>
      </c>
      <c r="M3277" t="s">
        <v>4280</v>
      </c>
    </row>
    <row r="3278" spans="1:13">
      <c r="A3278" t="s">
        <v>7559</v>
      </c>
      <c r="B3278" t="str">
        <f t="shared" si="102"/>
        <v>min03-P50</v>
      </c>
      <c r="C3278" t="str">
        <f t="shared" si="103"/>
        <v>min03-P50-R7_UNIÓN TEMPORAL TACTICAL DEFENSE</v>
      </c>
      <c r="D3278" s="27" t="s">
        <v>3810</v>
      </c>
      <c r="E3278" t="s">
        <v>4171</v>
      </c>
      <c r="F3278" t="s">
        <v>190</v>
      </c>
      <c r="G3278" s="58">
        <v>2740839.75</v>
      </c>
      <c r="H3278" s="114">
        <v>1</v>
      </c>
      <c r="I3278">
        <v>1</v>
      </c>
      <c r="J3278">
        <v>5000</v>
      </c>
      <c r="K3278" t="s">
        <v>3117</v>
      </c>
      <c r="L3278" t="s">
        <v>3112</v>
      </c>
      <c r="M3278" t="s">
        <v>4280</v>
      </c>
    </row>
    <row r="3279" spans="1:13">
      <c r="A3279" t="s">
        <v>7560</v>
      </c>
      <c r="B3279" t="str">
        <f t="shared" si="102"/>
        <v>min03-P50</v>
      </c>
      <c r="C3279" t="str">
        <f t="shared" si="103"/>
        <v>min03-P50-R7_UNIÓN TEMPORAL TACTICAL DEFENSE</v>
      </c>
      <c r="D3279" s="27" t="s">
        <v>3810</v>
      </c>
      <c r="E3279" t="s">
        <v>4171</v>
      </c>
      <c r="F3279" t="s">
        <v>190</v>
      </c>
      <c r="G3279" s="58">
        <v>2666763</v>
      </c>
      <c r="H3279" s="114">
        <v>1</v>
      </c>
      <c r="I3279">
        <v>5001</v>
      </c>
      <c r="J3279">
        <v>999999</v>
      </c>
      <c r="K3279" t="s">
        <v>3117</v>
      </c>
      <c r="L3279" t="s">
        <v>3112</v>
      </c>
      <c r="M3279" t="s">
        <v>4280</v>
      </c>
    </row>
    <row r="3280" spans="1:13">
      <c r="A3280" t="s">
        <v>7561</v>
      </c>
      <c r="B3280" t="str">
        <f t="shared" si="102"/>
        <v>min03-P50</v>
      </c>
      <c r="C3280" t="str">
        <f t="shared" si="103"/>
        <v>min03-P50-R7_UT SOLUCIONES ANC</v>
      </c>
      <c r="D3280" s="27" t="s">
        <v>3810</v>
      </c>
      <c r="E3280" t="s">
        <v>3091</v>
      </c>
      <c r="F3280" t="s">
        <v>190</v>
      </c>
      <c r="G3280" s="58">
        <v>2020275</v>
      </c>
      <c r="H3280" s="114">
        <v>1</v>
      </c>
      <c r="I3280">
        <v>1</v>
      </c>
      <c r="J3280">
        <v>5000</v>
      </c>
      <c r="K3280" t="s">
        <v>3117</v>
      </c>
      <c r="L3280" t="s">
        <v>3112</v>
      </c>
      <c r="M3280" t="s">
        <v>4280</v>
      </c>
    </row>
    <row r="3281" spans="1:13">
      <c r="A3281" t="s">
        <v>7562</v>
      </c>
      <c r="B3281" t="str">
        <f t="shared" si="102"/>
        <v>min03-P50</v>
      </c>
      <c r="C3281" t="str">
        <f t="shared" si="103"/>
        <v>min03-P50-R7_UT SOLUCIONES ANC</v>
      </c>
      <c r="D3281" s="27" t="s">
        <v>3810</v>
      </c>
      <c r="E3281" t="s">
        <v>3091</v>
      </c>
      <c r="F3281" t="s">
        <v>190</v>
      </c>
      <c r="G3281" s="58">
        <v>2006806.5</v>
      </c>
      <c r="H3281" s="114">
        <v>1</v>
      </c>
      <c r="I3281">
        <v>5001</v>
      </c>
      <c r="J3281">
        <v>999999</v>
      </c>
      <c r="K3281" t="s">
        <v>3117</v>
      </c>
      <c r="L3281" t="s">
        <v>3112</v>
      </c>
      <c r="M3281" t="s">
        <v>4280</v>
      </c>
    </row>
    <row r="3282" spans="1:13">
      <c r="A3282" t="s">
        <v>7563</v>
      </c>
      <c r="B3282" t="str">
        <f t="shared" si="102"/>
        <v>min03-P50</v>
      </c>
      <c r="C3282" t="str">
        <f t="shared" si="103"/>
        <v>min03-P50-R7_MILFORT SAS</v>
      </c>
      <c r="D3282" s="27" t="s">
        <v>3810</v>
      </c>
      <c r="E3282" t="s">
        <v>4181</v>
      </c>
      <c r="F3282" t="s">
        <v>190</v>
      </c>
      <c r="G3282" s="58">
        <v>1454598</v>
      </c>
      <c r="H3282" s="114">
        <v>1</v>
      </c>
      <c r="I3282">
        <v>1</v>
      </c>
      <c r="J3282">
        <v>5000</v>
      </c>
      <c r="K3282" t="s">
        <v>3117</v>
      </c>
      <c r="L3282" t="s">
        <v>3112</v>
      </c>
      <c r="M3282" t="s">
        <v>4280</v>
      </c>
    </row>
    <row r="3283" spans="1:13">
      <c r="A3283" t="s">
        <v>7564</v>
      </c>
      <c r="B3283" t="str">
        <f t="shared" si="102"/>
        <v>min03-P50</v>
      </c>
      <c r="C3283" t="str">
        <f t="shared" si="103"/>
        <v>min03-P50-R7_MILFORT SAS</v>
      </c>
      <c r="D3283" s="27" t="s">
        <v>3810</v>
      </c>
      <c r="E3283" t="s">
        <v>4181</v>
      </c>
      <c r="F3283" t="s">
        <v>190</v>
      </c>
      <c r="G3283" s="58">
        <v>1407458.25</v>
      </c>
      <c r="H3283" s="114">
        <v>1</v>
      </c>
      <c r="I3283">
        <v>5001</v>
      </c>
      <c r="J3283">
        <v>999999</v>
      </c>
      <c r="K3283" t="s">
        <v>3117</v>
      </c>
      <c r="L3283" t="s">
        <v>3112</v>
      </c>
      <c r="M3283" t="s">
        <v>4280</v>
      </c>
    </row>
    <row r="3284" spans="1:13">
      <c r="A3284" t="s">
        <v>7565</v>
      </c>
      <c r="B3284" t="str">
        <f t="shared" si="102"/>
        <v>min03-P50</v>
      </c>
      <c r="C3284" t="str">
        <f t="shared" si="103"/>
        <v>min03-P50-R7_UT ALTEX+</v>
      </c>
      <c r="D3284" s="27" t="s">
        <v>3810</v>
      </c>
      <c r="E3284" t="s">
        <v>3094</v>
      </c>
      <c r="F3284" t="s">
        <v>190</v>
      </c>
      <c r="G3284" s="58">
        <v>1818247.5</v>
      </c>
      <c r="H3284" s="114">
        <v>1</v>
      </c>
      <c r="I3284">
        <v>1</v>
      </c>
      <c r="J3284">
        <v>5000</v>
      </c>
      <c r="K3284" t="s">
        <v>3117</v>
      </c>
      <c r="L3284" t="s">
        <v>3112</v>
      </c>
      <c r="M3284" t="s">
        <v>4280</v>
      </c>
    </row>
    <row r="3285" spans="1:13">
      <c r="A3285" t="s">
        <v>7566</v>
      </c>
      <c r="B3285" t="str">
        <f t="shared" si="102"/>
        <v>min03-P50</v>
      </c>
      <c r="C3285" t="str">
        <f t="shared" si="103"/>
        <v>min03-P50-R7_UT ALTEX+</v>
      </c>
      <c r="D3285" s="27" t="s">
        <v>3810</v>
      </c>
      <c r="E3285" t="s">
        <v>3094</v>
      </c>
      <c r="F3285" t="s">
        <v>190</v>
      </c>
      <c r="G3285" s="58">
        <v>1804779</v>
      </c>
      <c r="H3285" s="114">
        <v>1</v>
      </c>
      <c r="I3285">
        <v>5001</v>
      </c>
      <c r="J3285">
        <v>999999</v>
      </c>
      <c r="K3285" t="s">
        <v>3117</v>
      </c>
      <c r="L3285" t="s">
        <v>3112</v>
      </c>
      <c r="M3285" t="s">
        <v>4280</v>
      </c>
    </row>
    <row r="3286" spans="1:13">
      <c r="A3286" t="s">
        <v>7567</v>
      </c>
      <c r="B3286" t="str">
        <f t="shared" si="102"/>
        <v>min03-P50</v>
      </c>
      <c r="C3286" t="str">
        <f t="shared" si="103"/>
        <v>min03-P50-R7_INDUSTRIAS SALGARI S.A.S</v>
      </c>
      <c r="D3286" s="27" t="s">
        <v>3810</v>
      </c>
      <c r="E3286" t="s">
        <v>3098</v>
      </c>
      <c r="F3286" t="s">
        <v>190</v>
      </c>
      <c r="G3286" s="58">
        <v>1677366.99</v>
      </c>
      <c r="H3286" s="114">
        <v>1</v>
      </c>
      <c r="I3286">
        <v>1</v>
      </c>
      <c r="J3286">
        <v>5000</v>
      </c>
      <c r="K3286" t="s">
        <v>3117</v>
      </c>
      <c r="L3286" t="s">
        <v>3112</v>
      </c>
      <c r="M3286" t="s">
        <v>4280</v>
      </c>
    </row>
    <row r="3287" spans="1:13">
      <c r="A3287" t="s">
        <v>7568</v>
      </c>
      <c r="B3287" t="str">
        <f t="shared" si="102"/>
        <v>min03-P50</v>
      </c>
      <c r="C3287" t="str">
        <f t="shared" si="103"/>
        <v>min03-P50-R7_INDUSTRIAS SALGARI S.A.S</v>
      </c>
      <c r="D3287" s="27" t="s">
        <v>3810</v>
      </c>
      <c r="E3287" t="s">
        <v>3098</v>
      </c>
      <c r="F3287" t="s">
        <v>190</v>
      </c>
      <c r="G3287" s="58">
        <v>1612852.875</v>
      </c>
      <c r="H3287" s="114">
        <v>1</v>
      </c>
      <c r="I3287">
        <v>5001</v>
      </c>
      <c r="J3287">
        <v>999999</v>
      </c>
      <c r="K3287" t="s">
        <v>3117</v>
      </c>
      <c r="L3287" t="s">
        <v>3112</v>
      </c>
      <c r="M3287" t="s">
        <v>4280</v>
      </c>
    </row>
    <row r="3288" spans="1:13">
      <c r="A3288" t="s">
        <v>7569</v>
      </c>
      <c r="B3288" t="str">
        <f t="shared" si="102"/>
        <v>min03-P50</v>
      </c>
      <c r="C3288" t="str">
        <f t="shared" si="103"/>
        <v>min03-P50-R7_INVERSIONES SARHEM DE COLOMBIA S.A.S.</v>
      </c>
      <c r="D3288" s="27" t="s">
        <v>3810</v>
      </c>
      <c r="E3288" t="s">
        <v>4168</v>
      </c>
      <c r="F3288" t="s">
        <v>190</v>
      </c>
      <c r="G3288" s="58">
        <v>1112498.1000000001</v>
      </c>
      <c r="H3288" s="114">
        <v>1</v>
      </c>
      <c r="I3288">
        <v>1</v>
      </c>
      <c r="J3288">
        <v>5000</v>
      </c>
      <c r="K3288" t="s">
        <v>3117</v>
      </c>
      <c r="L3288" t="s">
        <v>3112</v>
      </c>
      <c r="M3288" t="s">
        <v>4280</v>
      </c>
    </row>
    <row r="3289" spans="1:13">
      <c r="A3289" t="s">
        <v>7570</v>
      </c>
      <c r="B3289" t="str">
        <f t="shared" si="102"/>
        <v>min03-P50</v>
      </c>
      <c r="C3289" t="str">
        <f t="shared" si="103"/>
        <v>min03-P50-R7_INVERSIONES SARHEM DE COLOMBIA S.A.S.</v>
      </c>
      <c r="D3289" s="27" t="s">
        <v>3810</v>
      </c>
      <c r="E3289" t="s">
        <v>4168</v>
      </c>
      <c r="F3289" t="s">
        <v>190</v>
      </c>
      <c r="G3289" s="58">
        <v>1109804.3999999999</v>
      </c>
      <c r="H3289" s="114">
        <v>1</v>
      </c>
      <c r="I3289">
        <v>5001</v>
      </c>
      <c r="J3289">
        <v>999999</v>
      </c>
      <c r="K3289" t="s">
        <v>3117</v>
      </c>
      <c r="L3289" t="s">
        <v>3112</v>
      </c>
      <c r="M3289" t="s">
        <v>4280</v>
      </c>
    </row>
    <row r="3290" spans="1:13">
      <c r="A3290" t="s">
        <v>7571</v>
      </c>
      <c r="B3290" t="str">
        <f t="shared" si="102"/>
        <v>min03-P50</v>
      </c>
      <c r="C3290" t="str">
        <f t="shared" si="103"/>
        <v>min03-P50-R7_UT GED</v>
      </c>
      <c r="D3290" s="27" t="s">
        <v>3810</v>
      </c>
      <c r="E3290" t="s">
        <v>4204</v>
      </c>
      <c r="F3290" t="s">
        <v>190</v>
      </c>
      <c r="G3290" s="58">
        <v>1602751.5</v>
      </c>
      <c r="H3290" s="114">
        <v>1</v>
      </c>
      <c r="I3290">
        <v>1</v>
      </c>
      <c r="J3290">
        <v>5000</v>
      </c>
      <c r="K3290" t="s">
        <v>3117</v>
      </c>
      <c r="L3290" t="s">
        <v>3112</v>
      </c>
      <c r="M3290" t="s">
        <v>4280</v>
      </c>
    </row>
    <row r="3291" spans="1:13">
      <c r="A3291" t="s">
        <v>7572</v>
      </c>
      <c r="B3291" t="str">
        <f t="shared" si="102"/>
        <v>min03-P50</v>
      </c>
      <c r="C3291" t="str">
        <f t="shared" si="103"/>
        <v>min03-P50-R7_UT GED</v>
      </c>
      <c r="D3291" s="27" t="s">
        <v>3810</v>
      </c>
      <c r="E3291" t="s">
        <v>4204</v>
      </c>
      <c r="F3291" t="s">
        <v>190</v>
      </c>
      <c r="G3291" s="58">
        <v>1538641.44</v>
      </c>
      <c r="H3291" s="114">
        <v>1</v>
      </c>
      <c r="I3291">
        <v>5001</v>
      </c>
      <c r="J3291">
        <v>999999</v>
      </c>
      <c r="K3291" t="s">
        <v>3117</v>
      </c>
      <c r="L3291" t="s">
        <v>3112</v>
      </c>
      <c r="M3291" t="s">
        <v>4280</v>
      </c>
    </row>
    <row r="3292" spans="1:13">
      <c r="A3292" t="s">
        <v>7573</v>
      </c>
      <c r="B3292" t="str">
        <f t="shared" si="102"/>
        <v>min03-P50</v>
      </c>
      <c r="C3292" t="str">
        <f t="shared" si="103"/>
        <v>min03-P50-R7_REPRESENTACIONES CS SAS</v>
      </c>
      <c r="D3292" s="27" t="s">
        <v>3810</v>
      </c>
      <c r="E3292" t="s">
        <v>3095</v>
      </c>
      <c r="F3292" t="s">
        <v>190</v>
      </c>
      <c r="G3292" s="58">
        <v>1102396.7250000001</v>
      </c>
      <c r="H3292" s="114">
        <v>1</v>
      </c>
      <c r="I3292">
        <v>1</v>
      </c>
      <c r="J3292">
        <v>5000</v>
      </c>
      <c r="K3292" t="s">
        <v>3117</v>
      </c>
      <c r="L3292" t="s">
        <v>3112</v>
      </c>
      <c r="M3292" t="s">
        <v>4280</v>
      </c>
    </row>
    <row r="3293" spans="1:13">
      <c r="A3293" t="s">
        <v>7574</v>
      </c>
      <c r="B3293" t="str">
        <f t="shared" si="102"/>
        <v>min03-P50</v>
      </c>
      <c r="C3293" t="str">
        <f t="shared" si="103"/>
        <v>min03-P50-R7_REPRESENTACIONES CS SAS</v>
      </c>
      <c r="D3293" s="27" t="s">
        <v>3810</v>
      </c>
      <c r="E3293" t="s">
        <v>3095</v>
      </c>
      <c r="F3293" t="s">
        <v>190</v>
      </c>
      <c r="G3293" s="58">
        <v>1072496.655</v>
      </c>
      <c r="H3293" s="114">
        <v>1</v>
      </c>
      <c r="I3293">
        <v>5001</v>
      </c>
      <c r="J3293">
        <v>999999</v>
      </c>
      <c r="K3293" t="s">
        <v>3117</v>
      </c>
      <c r="L3293" t="s">
        <v>3112</v>
      </c>
      <c r="M3293" t="s">
        <v>4280</v>
      </c>
    </row>
    <row r="3294" spans="1:13">
      <c r="A3294" t="s">
        <v>7575</v>
      </c>
      <c r="B3294" t="str">
        <f t="shared" si="102"/>
        <v>min03-P50</v>
      </c>
      <c r="C3294" t="str">
        <f t="shared" si="103"/>
        <v>min03-P50-R7_CONSORCIO ACUERDO MARCO MTH – II</v>
      </c>
      <c r="D3294" s="27" t="s">
        <v>3810</v>
      </c>
      <c r="E3294" t="s">
        <v>4197</v>
      </c>
      <c r="F3294" t="s">
        <v>190</v>
      </c>
      <c r="G3294" s="58">
        <v>1616220</v>
      </c>
      <c r="H3294" s="114">
        <v>1</v>
      </c>
      <c r="I3294">
        <v>1</v>
      </c>
      <c r="J3294">
        <v>5000</v>
      </c>
      <c r="K3294" t="s">
        <v>3117</v>
      </c>
      <c r="L3294" t="s">
        <v>3112</v>
      </c>
      <c r="M3294" t="s">
        <v>4280</v>
      </c>
    </row>
    <row r="3295" spans="1:13">
      <c r="A3295" t="s">
        <v>7576</v>
      </c>
      <c r="B3295" t="str">
        <f t="shared" si="102"/>
        <v>min03-P50</v>
      </c>
      <c r="C3295" t="str">
        <f t="shared" si="103"/>
        <v>min03-P50-R7_CONSORCIO ACUERDO MARCO MTH – II</v>
      </c>
      <c r="D3295" s="27" t="s">
        <v>3810</v>
      </c>
      <c r="E3295" t="s">
        <v>4197</v>
      </c>
      <c r="F3295" t="s">
        <v>190</v>
      </c>
      <c r="G3295" s="58">
        <v>1548877.5</v>
      </c>
      <c r="H3295" s="114">
        <v>1</v>
      </c>
      <c r="I3295">
        <v>5001</v>
      </c>
      <c r="J3295">
        <v>999999</v>
      </c>
      <c r="K3295" t="s">
        <v>3117</v>
      </c>
      <c r="L3295" t="s">
        <v>3112</v>
      </c>
      <c r="M3295" t="s">
        <v>4280</v>
      </c>
    </row>
    <row r="3296" spans="1:13">
      <c r="A3296" t="s">
        <v>7577</v>
      </c>
      <c r="B3296" t="str">
        <f t="shared" si="102"/>
        <v>min03-P51</v>
      </c>
      <c r="C3296" t="str">
        <f t="shared" si="103"/>
        <v>min03-P51-R1_CONSORCIO C2-2024</v>
      </c>
      <c r="D3296" s="27" t="s">
        <v>3811</v>
      </c>
      <c r="E3296" t="s">
        <v>4173</v>
      </c>
      <c r="F3296" t="s">
        <v>190</v>
      </c>
      <c r="G3296" s="58">
        <v>111788.55</v>
      </c>
      <c r="H3296" s="114">
        <v>1</v>
      </c>
      <c r="I3296">
        <v>1</v>
      </c>
      <c r="J3296">
        <v>5000</v>
      </c>
      <c r="K3296" t="s">
        <v>3117</v>
      </c>
      <c r="L3296" t="s">
        <v>3108</v>
      </c>
      <c r="M3296" t="s">
        <v>4281</v>
      </c>
    </row>
    <row r="3297" spans="1:13">
      <c r="A3297" t="s">
        <v>7578</v>
      </c>
      <c r="B3297" t="str">
        <f t="shared" si="102"/>
        <v>min03-P51</v>
      </c>
      <c r="C3297" t="str">
        <f t="shared" si="103"/>
        <v>min03-P51-R1_CONSORCIO C2-2024</v>
      </c>
      <c r="D3297" s="27" t="s">
        <v>3811</v>
      </c>
      <c r="E3297" t="s">
        <v>4173</v>
      </c>
      <c r="F3297" t="s">
        <v>190</v>
      </c>
      <c r="G3297" s="58">
        <v>111115.125</v>
      </c>
      <c r="H3297" s="114">
        <v>1</v>
      </c>
      <c r="I3297">
        <v>5001</v>
      </c>
      <c r="J3297">
        <v>999999</v>
      </c>
      <c r="K3297" t="s">
        <v>3117</v>
      </c>
      <c r="L3297" t="s">
        <v>3108</v>
      </c>
      <c r="M3297" t="s">
        <v>4281</v>
      </c>
    </row>
    <row r="3298" spans="1:13">
      <c r="A3298" t="s">
        <v>7579</v>
      </c>
      <c r="B3298" t="str">
        <f t="shared" si="102"/>
        <v>min03-P51</v>
      </c>
      <c r="C3298" t="str">
        <f t="shared" si="103"/>
        <v>min03-P51-R1_MARCELO GARCIA -MG MARCEL SAS</v>
      </c>
      <c r="D3298" s="27" t="s">
        <v>3811</v>
      </c>
      <c r="E3298" t="s">
        <v>4182</v>
      </c>
      <c r="F3298" t="s">
        <v>190</v>
      </c>
      <c r="G3298" s="58">
        <v>269370</v>
      </c>
      <c r="H3298" s="114">
        <v>1</v>
      </c>
      <c r="I3298">
        <v>1</v>
      </c>
      <c r="J3298">
        <v>5000</v>
      </c>
      <c r="K3298" t="s">
        <v>3117</v>
      </c>
      <c r="L3298" t="s">
        <v>3108</v>
      </c>
      <c r="M3298" t="s">
        <v>4281</v>
      </c>
    </row>
    <row r="3299" spans="1:13">
      <c r="A3299" t="s">
        <v>7580</v>
      </c>
      <c r="B3299" t="str">
        <f t="shared" si="102"/>
        <v>min03-P51</v>
      </c>
      <c r="C3299" t="str">
        <f t="shared" si="103"/>
        <v>min03-P51-R1_MARCELO GARCIA -MG MARCEL SAS</v>
      </c>
      <c r="D3299" s="27" t="s">
        <v>3811</v>
      </c>
      <c r="E3299" t="s">
        <v>4182</v>
      </c>
      <c r="F3299" t="s">
        <v>190</v>
      </c>
      <c r="G3299" s="58">
        <v>269370</v>
      </c>
      <c r="H3299" s="114">
        <v>1</v>
      </c>
      <c r="I3299">
        <v>5001</v>
      </c>
      <c r="J3299">
        <v>999999</v>
      </c>
      <c r="K3299" t="s">
        <v>3117</v>
      </c>
      <c r="L3299" t="s">
        <v>3108</v>
      </c>
      <c r="M3299" t="s">
        <v>4281</v>
      </c>
    </row>
    <row r="3300" spans="1:13">
      <c r="A3300" t="s">
        <v>7581</v>
      </c>
      <c r="B3300" t="str">
        <f t="shared" si="102"/>
        <v>min03-P51</v>
      </c>
      <c r="C3300" t="str">
        <f t="shared" si="103"/>
        <v>min03-P51-R1_UT FACOCREAR 2024</v>
      </c>
      <c r="D3300" s="27" t="s">
        <v>3811</v>
      </c>
      <c r="E3300" t="s">
        <v>3092</v>
      </c>
      <c r="F3300" t="s">
        <v>190</v>
      </c>
      <c r="G3300" s="58">
        <v>146079.351</v>
      </c>
      <c r="H3300" s="114">
        <v>1</v>
      </c>
      <c r="I3300">
        <v>1</v>
      </c>
      <c r="J3300">
        <v>5000</v>
      </c>
      <c r="K3300" t="s">
        <v>3117</v>
      </c>
      <c r="L3300" t="s">
        <v>3108</v>
      </c>
      <c r="M3300" t="s">
        <v>4281</v>
      </c>
    </row>
    <row r="3301" spans="1:13">
      <c r="A3301" t="s">
        <v>7582</v>
      </c>
      <c r="B3301" t="str">
        <f t="shared" si="102"/>
        <v>min03-P51</v>
      </c>
      <c r="C3301" t="str">
        <f t="shared" si="103"/>
        <v>min03-P51-R1_UT FACOCREAR 2024</v>
      </c>
      <c r="D3301" s="27" t="s">
        <v>3811</v>
      </c>
      <c r="E3301" t="s">
        <v>3092</v>
      </c>
      <c r="F3301" t="s">
        <v>190</v>
      </c>
      <c r="G3301" s="58">
        <v>141769.43099999998</v>
      </c>
      <c r="H3301" s="114">
        <v>1</v>
      </c>
      <c r="I3301">
        <v>5001</v>
      </c>
      <c r="J3301">
        <v>999999</v>
      </c>
      <c r="K3301" t="s">
        <v>3117</v>
      </c>
      <c r="L3301" t="s">
        <v>3108</v>
      </c>
      <c r="M3301" t="s">
        <v>4281</v>
      </c>
    </row>
    <row r="3302" spans="1:13">
      <c r="A3302" t="s">
        <v>7583</v>
      </c>
      <c r="B3302" t="str">
        <f t="shared" si="102"/>
        <v>min03-P51</v>
      </c>
      <c r="C3302" t="str">
        <f t="shared" si="103"/>
        <v>min03-P51-R1_CONSORCIO ACUERDO MARCO MTH – II</v>
      </c>
      <c r="D3302" s="27" t="s">
        <v>3811</v>
      </c>
      <c r="E3302" t="s">
        <v>4197</v>
      </c>
      <c r="F3302" t="s">
        <v>190</v>
      </c>
      <c r="G3302" s="58">
        <v>208761.75</v>
      </c>
      <c r="H3302" s="114">
        <v>1</v>
      </c>
      <c r="I3302">
        <v>1</v>
      </c>
      <c r="J3302">
        <v>5000</v>
      </c>
      <c r="K3302" t="s">
        <v>3117</v>
      </c>
      <c r="L3302" t="s">
        <v>3108</v>
      </c>
      <c r="M3302" t="s">
        <v>4281</v>
      </c>
    </row>
    <row r="3303" spans="1:13">
      <c r="A3303" t="s">
        <v>7584</v>
      </c>
      <c r="B3303" t="str">
        <f t="shared" si="102"/>
        <v>min03-P51</v>
      </c>
      <c r="C3303" t="str">
        <f t="shared" si="103"/>
        <v>min03-P51-R1_CONSORCIO ACUERDO MARCO MTH – II</v>
      </c>
      <c r="D3303" s="27" t="s">
        <v>3811</v>
      </c>
      <c r="E3303" t="s">
        <v>4197</v>
      </c>
      <c r="F3303" t="s">
        <v>190</v>
      </c>
      <c r="G3303" s="58">
        <v>202027.5</v>
      </c>
      <c r="H3303" s="114">
        <v>1</v>
      </c>
      <c r="I3303">
        <v>5001</v>
      </c>
      <c r="J3303">
        <v>999999</v>
      </c>
      <c r="K3303" t="s">
        <v>3117</v>
      </c>
      <c r="L3303" t="s">
        <v>3108</v>
      </c>
      <c r="M3303" t="s">
        <v>4281</v>
      </c>
    </row>
    <row r="3304" spans="1:13">
      <c r="A3304" t="s">
        <v>7585</v>
      </c>
      <c r="B3304" t="str">
        <f t="shared" si="102"/>
        <v>min03-P51</v>
      </c>
      <c r="C3304" t="str">
        <f t="shared" si="103"/>
        <v>min03-P51-R1_UT MARSAM INTE RAMERICANA</v>
      </c>
      <c r="D3304" s="27" t="s">
        <v>3811</v>
      </c>
      <c r="E3304" t="s">
        <v>4160</v>
      </c>
      <c r="F3304" t="s">
        <v>190</v>
      </c>
      <c r="G3304" s="58">
        <v>323244</v>
      </c>
      <c r="H3304" s="114">
        <v>1</v>
      </c>
      <c r="I3304">
        <v>1</v>
      </c>
      <c r="J3304">
        <v>5000</v>
      </c>
      <c r="K3304" t="s">
        <v>3117</v>
      </c>
      <c r="L3304" t="s">
        <v>3108</v>
      </c>
      <c r="M3304" t="s">
        <v>4281</v>
      </c>
    </row>
    <row r="3305" spans="1:13">
      <c r="A3305" t="s">
        <v>7586</v>
      </c>
      <c r="B3305" t="str">
        <f t="shared" si="102"/>
        <v>min03-P51</v>
      </c>
      <c r="C3305" t="str">
        <f t="shared" si="103"/>
        <v>min03-P51-R1_UT MARSAM INTE RAMERICANA</v>
      </c>
      <c r="D3305" s="27" t="s">
        <v>3811</v>
      </c>
      <c r="E3305" t="s">
        <v>4160</v>
      </c>
      <c r="F3305" t="s">
        <v>190</v>
      </c>
      <c r="G3305" s="58">
        <v>320011.56</v>
      </c>
      <c r="H3305" s="114">
        <v>1</v>
      </c>
      <c r="I3305">
        <v>5001</v>
      </c>
      <c r="J3305">
        <v>999999</v>
      </c>
      <c r="K3305" t="s">
        <v>3117</v>
      </c>
      <c r="L3305" t="s">
        <v>3108</v>
      </c>
      <c r="M3305" t="s">
        <v>4281</v>
      </c>
    </row>
    <row r="3306" spans="1:13">
      <c r="A3306" t="s">
        <v>7587</v>
      </c>
      <c r="B3306" t="str">
        <f t="shared" si="102"/>
        <v>min03-P51</v>
      </c>
      <c r="C3306" t="str">
        <f t="shared" si="103"/>
        <v>min03-P51-R2_UT MARSAM INTE RAMERICANA</v>
      </c>
      <c r="D3306" s="27" t="s">
        <v>3812</v>
      </c>
      <c r="E3306" t="s">
        <v>4160</v>
      </c>
      <c r="F3306" t="s">
        <v>190</v>
      </c>
      <c r="G3306" s="58">
        <v>355568.4</v>
      </c>
      <c r="H3306" s="114">
        <v>1</v>
      </c>
      <c r="I3306">
        <v>1</v>
      </c>
      <c r="J3306">
        <v>5000</v>
      </c>
      <c r="K3306" t="s">
        <v>3117</v>
      </c>
      <c r="L3306" t="s">
        <v>3114</v>
      </c>
      <c r="M3306" t="s">
        <v>4281</v>
      </c>
    </row>
    <row r="3307" spans="1:13">
      <c r="A3307" t="s">
        <v>7588</v>
      </c>
      <c r="B3307" t="str">
        <f t="shared" si="102"/>
        <v>min03-P51</v>
      </c>
      <c r="C3307" t="str">
        <f t="shared" si="103"/>
        <v>min03-P51-R2_UT MARSAM INTE RAMERICANA</v>
      </c>
      <c r="D3307" s="27" t="s">
        <v>3812</v>
      </c>
      <c r="E3307" t="s">
        <v>4160</v>
      </c>
      <c r="F3307" t="s">
        <v>190</v>
      </c>
      <c r="G3307" s="58">
        <v>352012.71600000001</v>
      </c>
      <c r="H3307" s="114">
        <v>1</v>
      </c>
      <c r="I3307">
        <v>5001</v>
      </c>
      <c r="J3307">
        <v>999999</v>
      </c>
      <c r="K3307" t="s">
        <v>3117</v>
      </c>
      <c r="L3307" t="s">
        <v>3114</v>
      </c>
      <c r="M3307" t="s">
        <v>4281</v>
      </c>
    </row>
    <row r="3308" spans="1:13">
      <c r="A3308" t="s">
        <v>7589</v>
      </c>
      <c r="B3308" t="str">
        <f t="shared" si="102"/>
        <v>min03-P51</v>
      </c>
      <c r="C3308" t="str">
        <f t="shared" si="103"/>
        <v>min03-P51-R3_UT FACOCREAR 2024</v>
      </c>
      <c r="D3308" s="27" t="s">
        <v>3813</v>
      </c>
      <c r="E3308" t="s">
        <v>3092</v>
      </c>
      <c r="F3308" t="s">
        <v>190</v>
      </c>
      <c r="G3308" s="58">
        <v>146079.351</v>
      </c>
      <c r="H3308" s="114">
        <v>1</v>
      </c>
      <c r="I3308">
        <v>1</v>
      </c>
      <c r="J3308">
        <v>5000</v>
      </c>
      <c r="K3308" t="s">
        <v>3117</v>
      </c>
      <c r="L3308" t="s">
        <v>3109</v>
      </c>
      <c r="M3308" t="s">
        <v>4281</v>
      </c>
    </row>
    <row r="3309" spans="1:13">
      <c r="A3309" t="s">
        <v>7590</v>
      </c>
      <c r="B3309" t="str">
        <f t="shared" si="102"/>
        <v>min03-P51</v>
      </c>
      <c r="C3309" t="str">
        <f t="shared" si="103"/>
        <v>min03-P51-R3_UT FACOCREAR 2024</v>
      </c>
      <c r="D3309" s="27" t="s">
        <v>3813</v>
      </c>
      <c r="E3309" t="s">
        <v>3092</v>
      </c>
      <c r="F3309" t="s">
        <v>190</v>
      </c>
      <c r="G3309" s="58">
        <v>141769.43099999998</v>
      </c>
      <c r="H3309" s="114">
        <v>1</v>
      </c>
      <c r="I3309">
        <v>5001</v>
      </c>
      <c r="J3309">
        <v>999999</v>
      </c>
      <c r="K3309" t="s">
        <v>3117</v>
      </c>
      <c r="L3309" t="s">
        <v>3109</v>
      </c>
      <c r="M3309" t="s">
        <v>4281</v>
      </c>
    </row>
    <row r="3310" spans="1:13">
      <c r="A3310" t="s">
        <v>7591</v>
      </c>
      <c r="B3310" t="str">
        <f t="shared" si="102"/>
        <v>min03-P51</v>
      </c>
      <c r="C3310" t="str">
        <f t="shared" si="103"/>
        <v>min03-P51-R3_CONSORCIO ACUERDO MARCO MTH – II</v>
      </c>
      <c r="D3310" s="27" t="s">
        <v>3813</v>
      </c>
      <c r="E3310" t="s">
        <v>4197</v>
      </c>
      <c r="F3310" t="s">
        <v>190</v>
      </c>
      <c r="G3310" s="58">
        <v>208761.75</v>
      </c>
      <c r="H3310" s="114">
        <v>1</v>
      </c>
      <c r="I3310">
        <v>1</v>
      </c>
      <c r="J3310">
        <v>5000</v>
      </c>
      <c r="K3310" t="s">
        <v>3117</v>
      </c>
      <c r="L3310" t="s">
        <v>3109</v>
      </c>
      <c r="M3310" t="s">
        <v>4281</v>
      </c>
    </row>
    <row r="3311" spans="1:13">
      <c r="A3311" t="s">
        <v>7592</v>
      </c>
      <c r="B3311" t="str">
        <f t="shared" si="102"/>
        <v>min03-P51</v>
      </c>
      <c r="C3311" t="str">
        <f t="shared" si="103"/>
        <v>min03-P51-R3_CONSORCIO ACUERDO MARCO MTH – II</v>
      </c>
      <c r="D3311" s="27" t="s">
        <v>3813</v>
      </c>
      <c r="E3311" t="s">
        <v>4197</v>
      </c>
      <c r="F3311" t="s">
        <v>190</v>
      </c>
      <c r="G3311" s="58">
        <v>202027.5</v>
      </c>
      <c r="H3311" s="114">
        <v>1</v>
      </c>
      <c r="I3311">
        <v>5001</v>
      </c>
      <c r="J3311">
        <v>999999</v>
      </c>
      <c r="K3311" t="s">
        <v>3117</v>
      </c>
      <c r="L3311" t="s">
        <v>3109</v>
      </c>
      <c r="M3311" t="s">
        <v>4281</v>
      </c>
    </row>
    <row r="3312" spans="1:13">
      <c r="A3312" t="s">
        <v>7593</v>
      </c>
      <c r="B3312" t="str">
        <f t="shared" si="102"/>
        <v>min03-P51</v>
      </c>
      <c r="C3312" t="str">
        <f t="shared" si="103"/>
        <v>min03-P51-R3_UT MARSAM INTE RAMERICANA</v>
      </c>
      <c r="D3312" s="27" t="s">
        <v>3813</v>
      </c>
      <c r="E3312" t="s">
        <v>4160</v>
      </c>
      <c r="F3312" t="s">
        <v>190</v>
      </c>
      <c r="G3312" s="58">
        <v>323244</v>
      </c>
      <c r="H3312" s="114">
        <v>1</v>
      </c>
      <c r="I3312">
        <v>1</v>
      </c>
      <c r="J3312">
        <v>5000</v>
      </c>
      <c r="K3312" t="s">
        <v>3117</v>
      </c>
      <c r="L3312" t="s">
        <v>3109</v>
      </c>
      <c r="M3312" t="s">
        <v>4281</v>
      </c>
    </row>
    <row r="3313" spans="1:13">
      <c r="A3313" t="s">
        <v>7594</v>
      </c>
      <c r="B3313" t="str">
        <f t="shared" si="102"/>
        <v>min03-P51</v>
      </c>
      <c r="C3313" t="str">
        <f t="shared" si="103"/>
        <v>min03-P51-R3_UT MARSAM INTE RAMERICANA</v>
      </c>
      <c r="D3313" s="27" t="s">
        <v>3813</v>
      </c>
      <c r="E3313" t="s">
        <v>4160</v>
      </c>
      <c r="F3313" t="s">
        <v>190</v>
      </c>
      <c r="G3313" s="58">
        <v>320011.56</v>
      </c>
      <c r="H3313" s="114">
        <v>1</v>
      </c>
      <c r="I3313">
        <v>5001</v>
      </c>
      <c r="J3313">
        <v>999999</v>
      </c>
      <c r="K3313" t="s">
        <v>3117</v>
      </c>
      <c r="L3313" t="s">
        <v>3109</v>
      </c>
      <c r="M3313" t="s">
        <v>4281</v>
      </c>
    </row>
    <row r="3314" spans="1:13">
      <c r="A3314" t="s">
        <v>7595</v>
      </c>
      <c r="B3314" t="str">
        <f t="shared" si="102"/>
        <v>min03-P51</v>
      </c>
      <c r="C3314" t="str">
        <f t="shared" si="103"/>
        <v>min03-P51-R4_UT DOTACIONES E INTENDENCIA JP 2024</v>
      </c>
      <c r="D3314" s="27" t="s">
        <v>3814</v>
      </c>
      <c r="E3314" t="s">
        <v>3096</v>
      </c>
      <c r="F3314" t="s">
        <v>190</v>
      </c>
      <c r="G3314" s="58">
        <v>279096.95069999999</v>
      </c>
      <c r="H3314" s="114">
        <v>1</v>
      </c>
      <c r="I3314">
        <v>1</v>
      </c>
      <c r="J3314">
        <v>5000</v>
      </c>
      <c r="K3314" t="s">
        <v>3117</v>
      </c>
      <c r="L3314" t="s">
        <v>3113</v>
      </c>
      <c r="M3314" t="s">
        <v>4281</v>
      </c>
    </row>
    <row r="3315" spans="1:13">
      <c r="A3315" t="s">
        <v>7596</v>
      </c>
      <c r="B3315" t="str">
        <f t="shared" si="102"/>
        <v>min03-P51</v>
      </c>
      <c r="C3315" t="str">
        <f t="shared" si="103"/>
        <v>min03-P51-R4_UT DOTACIONES E INTENDENCIA JP 2024</v>
      </c>
      <c r="D3315" s="27" t="s">
        <v>3814</v>
      </c>
      <c r="E3315" t="s">
        <v>3096</v>
      </c>
      <c r="F3315" t="s">
        <v>190</v>
      </c>
      <c r="G3315" s="58">
        <v>274909.59404999996</v>
      </c>
      <c r="H3315" s="114">
        <v>1</v>
      </c>
      <c r="I3315">
        <v>5001</v>
      </c>
      <c r="J3315">
        <v>999999</v>
      </c>
      <c r="K3315" t="s">
        <v>3117</v>
      </c>
      <c r="L3315" t="s">
        <v>3113</v>
      </c>
      <c r="M3315" t="s">
        <v>4281</v>
      </c>
    </row>
    <row r="3316" spans="1:13">
      <c r="A3316" t="s">
        <v>7597</v>
      </c>
      <c r="B3316" t="str">
        <f t="shared" si="102"/>
        <v>min03-P51</v>
      </c>
      <c r="C3316" t="str">
        <f t="shared" si="103"/>
        <v>min03-P51-R4_UT FACOCREAR 2024</v>
      </c>
      <c r="D3316" s="27" t="s">
        <v>3814</v>
      </c>
      <c r="E3316" t="s">
        <v>3092</v>
      </c>
      <c r="F3316" t="s">
        <v>190</v>
      </c>
      <c r="G3316" s="58">
        <v>146079.351</v>
      </c>
      <c r="H3316" s="114">
        <v>1</v>
      </c>
      <c r="I3316">
        <v>1</v>
      </c>
      <c r="J3316">
        <v>5000</v>
      </c>
      <c r="K3316" t="s">
        <v>3117</v>
      </c>
      <c r="L3316" t="s">
        <v>3113</v>
      </c>
      <c r="M3316" t="s">
        <v>4281</v>
      </c>
    </row>
    <row r="3317" spans="1:13">
      <c r="A3317" t="s">
        <v>7598</v>
      </c>
      <c r="B3317" t="str">
        <f t="shared" si="102"/>
        <v>min03-P51</v>
      </c>
      <c r="C3317" t="str">
        <f t="shared" si="103"/>
        <v>min03-P51-R4_UT FACOCREAR 2024</v>
      </c>
      <c r="D3317" s="27" t="s">
        <v>3814</v>
      </c>
      <c r="E3317" t="s">
        <v>3092</v>
      </c>
      <c r="F3317" t="s">
        <v>190</v>
      </c>
      <c r="G3317" s="58">
        <v>141769.43099999998</v>
      </c>
      <c r="H3317" s="114">
        <v>1</v>
      </c>
      <c r="I3317">
        <v>5001</v>
      </c>
      <c r="J3317">
        <v>999999</v>
      </c>
      <c r="K3317" t="s">
        <v>3117</v>
      </c>
      <c r="L3317" t="s">
        <v>3113</v>
      </c>
      <c r="M3317" t="s">
        <v>4281</v>
      </c>
    </row>
    <row r="3318" spans="1:13">
      <c r="A3318" t="s">
        <v>7599</v>
      </c>
      <c r="B3318" t="str">
        <f t="shared" si="102"/>
        <v>min03-P51</v>
      </c>
      <c r="C3318" t="str">
        <f t="shared" si="103"/>
        <v>min03-P51-R4_CONSORCIO ACUERDO MARCO MTH – II</v>
      </c>
      <c r="D3318" s="27" t="s">
        <v>3814</v>
      </c>
      <c r="E3318" t="s">
        <v>4197</v>
      </c>
      <c r="F3318" t="s">
        <v>190</v>
      </c>
      <c r="G3318" s="58">
        <v>208761.75</v>
      </c>
      <c r="H3318" s="114">
        <v>1</v>
      </c>
      <c r="I3318">
        <v>1</v>
      </c>
      <c r="J3318">
        <v>5000</v>
      </c>
      <c r="K3318" t="s">
        <v>3117</v>
      </c>
      <c r="L3318" t="s">
        <v>3113</v>
      </c>
      <c r="M3318" t="s">
        <v>4281</v>
      </c>
    </row>
    <row r="3319" spans="1:13">
      <c r="A3319" t="s">
        <v>7600</v>
      </c>
      <c r="B3319" t="str">
        <f t="shared" si="102"/>
        <v>min03-P51</v>
      </c>
      <c r="C3319" t="str">
        <f t="shared" si="103"/>
        <v>min03-P51-R4_CONSORCIO ACUERDO MARCO MTH – II</v>
      </c>
      <c r="D3319" s="27" t="s">
        <v>3814</v>
      </c>
      <c r="E3319" t="s">
        <v>4197</v>
      </c>
      <c r="F3319" t="s">
        <v>190</v>
      </c>
      <c r="G3319" s="58">
        <v>202027.5</v>
      </c>
      <c r="H3319" s="114">
        <v>1</v>
      </c>
      <c r="I3319">
        <v>5001</v>
      </c>
      <c r="J3319">
        <v>999999</v>
      </c>
      <c r="K3319" t="s">
        <v>3117</v>
      </c>
      <c r="L3319" t="s">
        <v>3113</v>
      </c>
      <c r="M3319" t="s">
        <v>4281</v>
      </c>
    </row>
    <row r="3320" spans="1:13">
      <c r="A3320" t="s">
        <v>7601</v>
      </c>
      <c r="B3320" t="str">
        <f t="shared" si="102"/>
        <v>min03-P51</v>
      </c>
      <c r="C3320" t="str">
        <f t="shared" si="103"/>
        <v>min03-P51-R5_UT FACOCREAR 2024</v>
      </c>
      <c r="D3320" s="27" t="s">
        <v>3815</v>
      </c>
      <c r="E3320" t="s">
        <v>3092</v>
      </c>
      <c r="F3320" t="s">
        <v>190</v>
      </c>
      <c r="G3320" s="58">
        <v>146079.351</v>
      </c>
      <c r="H3320" s="114">
        <v>1</v>
      </c>
      <c r="I3320">
        <v>1</v>
      </c>
      <c r="J3320">
        <v>5000</v>
      </c>
      <c r="K3320" t="s">
        <v>3117</v>
      </c>
      <c r="L3320" t="s">
        <v>3110</v>
      </c>
      <c r="M3320" t="s">
        <v>4281</v>
      </c>
    </row>
    <row r="3321" spans="1:13">
      <c r="A3321" t="s">
        <v>7602</v>
      </c>
      <c r="B3321" t="str">
        <f t="shared" si="102"/>
        <v>min03-P51</v>
      </c>
      <c r="C3321" t="str">
        <f t="shared" si="103"/>
        <v>min03-P51-R5_UT FACOCREAR 2024</v>
      </c>
      <c r="D3321" s="27" t="s">
        <v>3815</v>
      </c>
      <c r="E3321" t="s">
        <v>3092</v>
      </c>
      <c r="F3321" t="s">
        <v>190</v>
      </c>
      <c r="G3321" s="58">
        <v>141769.43099999998</v>
      </c>
      <c r="H3321" s="114">
        <v>1</v>
      </c>
      <c r="I3321">
        <v>5001</v>
      </c>
      <c r="J3321">
        <v>999999</v>
      </c>
      <c r="K3321" t="s">
        <v>3117</v>
      </c>
      <c r="L3321" t="s">
        <v>3110</v>
      </c>
      <c r="M3321" t="s">
        <v>4281</v>
      </c>
    </row>
    <row r="3322" spans="1:13">
      <c r="A3322" t="s">
        <v>7603</v>
      </c>
      <c r="B3322" t="str">
        <f t="shared" si="102"/>
        <v>min03-P51</v>
      </c>
      <c r="C3322" t="str">
        <f t="shared" si="103"/>
        <v>min03-P51-R5_CONSORCIO ACUERDO MARCO MTH – II</v>
      </c>
      <c r="D3322" s="27" t="s">
        <v>3815</v>
      </c>
      <c r="E3322" t="s">
        <v>4197</v>
      </c>
      <c r="F3322" t="s">
        <v>190</v>
      </c>
      <c r="G3322" s="58">
        <v>208761.75</v>
      </c>
      <c r="H3322" s="114">
        <v>1</v>
      </c>
      <c r="I3322">
        <v>1</v>
      </c>
      <c r="J3322">
        <v>5000</v>
      </c>
      <c r="K3322" t="s">
        <v>3117</v>
      </c>
      <c r="L3322" t="s">
        <v>3110</v>
      </c>
      <c r="M3322" t="s">
        <v>4281</v>
      </c>
    </row>
    <row r="3323" spans="1:13">
      <c r="A3323" t="s">
        <v>7604</v>
      </c>
      <c r="B3323" t="str">
        <f t="shared" si="102"/>
        <v>min03-P51</v>
      </c>
      <c r="C3323" t="str">
        <f t="shared" si="103"/>
        <v>min03-P51-R5_CONSORCIO ACUERDO MARCO MTH – II</v>
      </c>
      <c r="D3323" s="27" t="s">
        <v>3815</v>
      </c>
      <c r="E3323" t="s">
        <v>4197</v>
      </c>
      <c r="F3323" t="s">
        <v>190</v>
      </c>
      <c r="G3323" s="58">
        <v>202027.5</v>
      </c>
      <c r="H3323" s="114">
        <v>1</v>
      </c>
      <c r="I3323">
        <v>5001</v>
      </c>
      <c r="J3323">
        <v>999999</v>
      </c>
      <c r="K3323" t="s">
        <v>3117</v>
      </c>
      <c r="L3323" t="s">
        <v>3110</v>
      </c>
      <c r="M3323" t="s">
        <v>4281</v>
      </c>
    </row>
    <row r="3324" spans="1:13">
      <c r="A3324" t="s">
        <v>7605</v>
      </c>
      <c r="B3324" t="str">
        <f t="shared" si="102"/>
        <v>min03-P51</v>
      </c>
      <c r="C3324" t="str">
        <f t="shared" si="103"/>
        <v>min03-P51-R5_UT MARSAM INTE RAMERICANA</v>
      </c>
      <c r="D3324" s="27" t="s">
        <v>3815</v>
      </c>
      <c r="E3324" t="s">
        <v>4160</v>
      </c>
      <c r="F3324" t="s">
        <v>190</v>
      </c>
      <c r="G3324" s="58">
        <v>323244</v>
      </c>
      <c r="H3324" s="114">
        <v>1</v>
      </c>
      <c r="I3324">
        <v>1</v>
      </c>
      <c r="J3324">
        <v>5000</v>
      </c>
      <c r="K3324" t="s">
        <v>3117</v>
      </c>
      <c r="L3324" t="s">
        <v>3110</v>
      </c>
      <c r="M3324" t="s">
        <v>4281</v>
      </c>
    </row>
    <row r="3325" spans="1:13">
      <c r="A3325" t="s">
        <v>7606</v>
      </c>
      <c r="B3325" t="str">
        <f t="shared" si="102"/>
        <v>min03-P51</v>
      </c>
      <c r="C3325" t="str">
        <f t="shared" si="103"/>
        <v>min03-P51-R5_UT MARSAM INTE RAMERICANA</v>
      </c>
      <c r="D3325" s="27" t="s">
        <v>3815</v>
      </c>
      <c r="E3325" t="s">
        <v>4160</v>
      </c>
      <c r="F3325" t="s">
        <v>190</v>
      </c>
      <c r="G3325" s="58">
        <v>320011.56</v>
      </c>
      <c r="H3325" s="114">
        <v>1</v>
      </c>
      <c r="I3325">
        <v>5001</v>
      </c>
      <c r="J3325">
        <v>999999</v>
      </c>
      <c r="K3325" t="s">
        <v>3117</v>
      </c>
      <c r="L3325" t="s">
        <v>3110</v>
      </c>
      <c r="M3325" t="s">
        <v>4281</v>
      </c>
    </row>
    <row r="3326" spans="1:13">
      <c r="A3326" t="s">
        <v>7607</v>
      </c>
      <c r="B3326" t="str">
        <f t="shared" si="102"/>
        <v>min03-P51</v>
      </c>
      <c r="C3326" t="str">
        <f t="shared" si="103"/>
        <v>min03-P51-R6_YUBARTA S.A.S.</v>
      </c>
      <c r="D3326" s="27" t="s">
        <v>3816</v>
      </c>
      <c r="E3326" t="s">
        <v>4162</v>
      </c>
      <c r="F3326" t="s">
        <v>190</v>
      </c>
      <c r="G3326" s="58">
        <v>390586.5</v>
      </c>
      <c r="H3326" s="114">
        <v>1</v>
      </c>
      <c r="I3326">
        <v>1</v>
      </c>
      <c r="J3326">
        <v>5000</v>
      </c>
      <c r="K3326" t="s">
        <v>3117</v>
      </c>
      <c r="L3326" t="s">
        <v>3111</v>
      </c>
      <c r="M3326" t="s">
        <v>4281</v>
      </c>
    </row>
    <row r="3327" spans="1:13">
      <c r="A3327" t="s">
        <v>7608</v>
      </c>
      <c r="B3327" t="str">
        <f t="shared" si="102"/>
        <v>min03-P51</v>
      </c>
      <c r="C3327" t="str">
        <f t="shared" si="103"/>
        <v>min03-P51-R6_YUBARTA S.A.S.</v>
      </c>
      <c r="D3327" s="27" t="s">
        <v>3816</v>
      </c>
      <c r="E3327" t="s">
        <v>4162</v>
      </c>
      <c r="F3327" t="s">
        <v>190</v>
      </c>
      <c r="G3327" s="58">
        <v>383852.25</v>
      </c>
      <c r="H3327" s="114">
        <v>1</v>
      </c>
      <c r="I3327">
        <v>5001</v>
      </c>
      <c r="J3327">
        <v>999999</v>
      </c>
      <c r="K3327" t="s">
        <v>3117</v>
      </c>
      <c r="L3327" t="s">
        <v>3111</v>
      </c>
      <c r="M3327" t="s">
        <v>4281</v>
      </c>
    </row>
    <row r="3328" spans="1:13">
      <c r="A3328" t="s">
        <v>7609</v>
      </c>
      <c r="B3328" t="str">
        <f t="shared" si="102"/>
        <v>min03-P51</v>
      </c>
      <c r="C3328" t="str">
        <f t="shared" si="103"/>
        <v>min03-P51-R6_UNIÓN TEMPORAL 24</v>
      </c>
      <c r="D3328" s="27" t="s">
        <v>3816</v>
      </c>
      <c r="E3328" t="s">
        <v>4163</v>
      </c>
      <c r="F3328" t="s">
        <v>190</v>
      </c>
      <c r="G3328" s="58">
        <v>269370</v>
      </c>
      <c r="H3328" s="114">
        <v>1</v>
      </c>
      <c r="I3328">
        <v>1</v>
      </c>
      <c r="J3328">
        <v>5000</v>
      </c>
      <c r="K3328" t="s">
        <v>3117</v>
      </c>
      <c r="L3328" t="s">
        <v>3111</v>
      </c>
      <c r="M3328" t="s">
        <v>4281</v>
      </c>
    </row>
    <row r="3329" spans="1:13">
      <c r="A3329" t="s">
        <v>7610</v>
      </c>
      <c r="B3329" t="str">
        <f t="shared" si="102"/>
        <v>min03-P51</v>
      </c>
      <c r="C3329" t="str">
        <f t="shared" si="103"/>
        <v>min03-P51-R6_UNIÓN TEMPORAL 24</v>
      </c>
      <c r="D3329" s="27" t="s">
        <v>3816</v>
      </c>
      <c r="E3329" t="s">
        <v>4163</v>
      </c>
      <c r="F3329" t="s">
        <v>190</v>
      </c>
      <c r="G3329" s="58">
        <v>269370</v>
      </c>
      <c r="H3329" s="114">
        <v>1</v>
      </c>
      <c r="I3329">
        <v>5001</v>
      </c>
      <c r="J3329">
        <v>999999</v>
      </c>
      <c r="K3329" t="s">
        <v>3117</v>
      </c>
      <c r="L3329" t="s">
        <v>3111</v>
      </c>
      <c r="M3329" t="s">
        <v>4281</v>
      </c>
    </row>
    <row r="3330" spans="1:13">
      <c r="A3330" t="s">
        <v>7611</v>
      </c>
      <c r="B3330" t="str">
        <f t="shared" si="102"/>
        <v>min03-P51</v>
      </c>
      <c r="C3330" t="str">
        <f t="shared" si="103"/>
        <v>min03-P51-R6_MARCELO GARCIA -MG MARCEL SAS</v>
      </c>
      <c r="D3330" s="27" t="s">
        <v>3816</v>
      </c>
      <c r="E3330" t="s">
        <v>4182</v>
      </c>
      <c r="F3330" t="s">
        <v>190</v>
      </c>
      <c r="G3330" s="58">
        <v>269370</v>
      </c>
      <c r="H3330" s="114">
        <v>1</v>
      </c>
      <c r="I3330">
        <v>1</v>
      </c>
      <c r="J3330">
        <v>5000</v>
      </c>
      <c r="K3330" t="s">
        <v>3117</v>
      </c>
      <c r="L3330" t="s">
        <v>3111</v>
      </c>
      <c r="M3330" t="s">
        <v>4281</v>
      </c>
    </row>
    <row r="3331" spans="1:13">
      <c r="A3331" t="s">
        <v>7612</v>
      </c>
      <c r="B3331" t="str">
        <f t="shared" ref="B3331:B3394" si="104">+LEFT(D3331,LEN(D3331)-3)</f>
        <v>min03-P51</v>
      </c>
      <c r="C3331" t="str">
        <f t="shared" ref="C3331:C3394" si="105">+D3331&amp;"_"&amp;E3331</f>
        <v>min03-P51-R6_MARCELO GARCIA -MG MARCEL SAS</v>
      </c>
      <c r="D3331" s="27" t="s">
        <v>3816</v>
      </c>
      <c r="E3331" t="s">
        <v>4182</v>
      </c>
      <c r="F3331" t="s">
        <v>190</v>
      </c>
      <c r="G3331" s="58">
        <v>269370</v>
      </c>
      <c r="H3331" s="114">
        <v>1</v>
      </c>
      <c r="I3331">
        <v>5001</v>
      </c>
      <c r="J3331">
        <v>999999</v>
      </c>
      <c r="K3331" t="s">
        <v>3117</v>
      </c>
      <c r="L3331" t="s">
        <v>3111</v>
      </c>
      <c r="M3331" t="s">
        <v>4281</v>
      </c>
    </row>
    <row r="3332" spans="1:13">
      <c r="A3332" t="s">
        <v>7613</v>
      </c>
      <c r="B3332" t="str">
        <f t="shared" si="104"/>
        <v>min03-P51</v>
      </c>
      <c r="C3332" t="str">
        <f t="shared" si="105"/>
        <v>min03-P51-R6_UT DOTACIONES E INTENDENCIA JP 2024</v>
      </c>
      <c r="D3332" s="27" t="s">
        <v>3816</v>
      </c>
      <c r="E3332" t="s">
        <v>3096</v>
      </c>
      <c r="F3332" t="s">
        <v>190</v>
      </c>
      <c r="G3332" s="58">
        <v>275056.4007</v>
      </c>
      <c r="H3332" s="114">
        <v>1</v>
      </c>
      <c r="I3332">
        <v>1</v>
      </c>
      <c r="J3332">
        <v>5000</v>
      </c>
      <c r="K3332" t="s">
        <v>3117</v>
      </c>
      <c r="L3332" t="s">
        <v>3111</v>
      </c>
      <c r="M3332" t="s">
        <v>4281</v>
      </c>
    </row>
    <row r="3333" spans="1:13">
      <c r="A3333" t="s">
        <v>7614</v>
      </c>
      <c r="B3333" t="str">
        <f t="shared" si="104"/>
        <v>min03-P51</v>
      </c>
      <c r="C3333" t="str">
        <f t="shared" si="105"/>
        <v>min03-P51-R6_UT DOTACIONES E INTENDENCIA JP 2024</v>
      </c>
      <c r="D3333" s="27" t="s">
        <v>3816</v>
      </c>
      <c r="E3333" t="s">
        <v>3096</v>
      </c>
      <c r="F3333" t="s">
        <v>190</v>
      </c>
      <c r="G3333" s="58">
        <v>270929.65230000002</v>
      </c>
      <c r="H3333" s="114">
        <v>1</v>
      </c>
      <c r="I3333">
        <v>5001</v>
      </c>
      <c r="J3333">
        <v>999999</v>
      </c>
      <c r="K3333" t="s">
        <v>3117</v>
      </c>
      <c r="L3333" t="s">
        <v>3111</v>
      </c>
      <c r="M3333" t="s">
        <v>4281</v>
      </c>
    </row>
    <row r="3334" spans="1:13">
      <c r="A3334" t="s">
        <v>7615</v>
      </c>
      <c r="B3334" t="str">
        <f t="shared" si="104"/>
        <v>min03-P51</v>
      </c>
      <c r="C3334" t="str">
        <f t="shared" si="105"/>
        <v>min03-P51-R6_UT FACOCREAR 2024</v>
      </c>
      <c r="D3334" s="27" t="s">
        <v>3816</v>
      </c>
      <c r="E3334" t="s">
        <v>3092</v>
      </c>
      <c r="F3334" t="s">
        <v>190</v>
      </c>
      <c r="G3334" s="58">
        <v>146079.351</v>
      </c>
      <c r="H3334" s="114">
        <v>1</v>
      </c>
      <c r="I3334">
        <v>1</v>
      </c>
      <c r="J3334">
        <v>5000</v>
      </c>
      <c r="K3334" t="s">
        <v>3117</v>
      </c>
      <c r="L3334" t="s">
        <v>3111</v>
      </c>
      <c r="M3334" t="s">
        <v>4281</v>
      </c>
    </row>
    <row r="3335" spans="1:13">
      <c r="A3335" t="s">
        <v>7616</v>
      </c>
      <c r="B3335" t="str">
        <f t="shared" si="104"/>
        <v>min03-P51</v>
      </c>
      <c r="C3335" t="str">
        <f t="shared" si="105"/>
        <v>min03-P51-R6_UT FACOCREAR 2024</v>
      </c>
      <c r="D3335" s="27" t="s">
        <v>3816</v>
      </c>
      <c r="E3335" t="s">
        <v>3092</v>
      </c>
      <c r="F3335" t="s">
        <v>190</v>
      </c>
      <c r="G3335" s="58">
        <v>141769.43099999998</v>
      </c>
      <c r="H3335" s="114">
        <v>1</v>
      </c>
      <c r="I3335">
        <v>5001</v>
      </c>
      <c r="J3335">
        <v>999999</v>
      </c>
      <c r="K3335" t="s">
        <v>3117</v>
      </c>
      <c r="L3335" t="s">
        <v>3111</v>
      </c>
      <c r="M3335" t="s">
        <v>4281</v>
      </c>
    </row>
    <row r="3336" spans="1:13">
      <c r="A3336" t="s">
        <v>7617</v>
      </c>
      <c r="B3336" t="str">
        <f t="shared" si="104"/>
        <v>min03-P51</v>
      </c>
      <c r="C3336" t="str">
        <f t="shared" si="105"/>
        <v>min03-P51-R6_CONSORCIO ACUERDO MARCO MTH – II</v>
      </c>
      <c r="D3336" s="27" t="s">
        <v>3816</v>
      </c>
      <c r="E3336" t="s">
        <v>4197</v>
      </c>
      <c r="F3336" t="s">
        <v>190</v>
      </c>
      <c r="G3336" s="58">
        <v>208761.75</v>
      </c>
      <c r="H3336" s="114">
        <v>1</v>
      </c>
      <c r="I3336">
        <v>1</v>
      </c>
      <c r="J3336">
        <v>5000</v>
      </c>
      <c r="K3336" t="s">
        <v>3117</v>
      </c>
      <c r="L3336" t="s">
        <v>3111</v>
      </c>
      <c r="M3336" t="s">
        <v>4281</v>
      </c>
    </row>
    <row r="3337" spans="1:13">
      <c r="A3337" t="s">
        <v>7618</v>
      </c>
      <c r="B3337" t="str">
        <f t="shared" si="104"/>
        <v>min03-P51</v>
      </c>
      <c r="C3337" t="str">
        <f t="shared" si="105"/>
        <v>min03-P51-R6_CONSORCIO ACUERDO MARCO MTH – II</v>
      </c>
      <c r="D3337" s="27" t="s">
        <v>3816</v>
      </c>
      <c r="E3337" t="s">
        <v>4197</v>
      </c>
      <c r="F3337" t="s">
        <v>190</v>
      </c>
      <c r="G3337" s="58">
        <v>202027.5</v>
      </c>
      <c r="H3337" s="114">
        <v>1</v>
      </c>
      <c r="I3337">
        <v>5001</v>
      </c>
      <c r="J3337">
        <v>999999</v>
      </c>
      <c r="K3337" t="s">
        <v>3117</v>
      </c>
      <c r="L3337" t="s">
        <v>3111</v>
      </c>
      <c r="M3337" t="s">
        <v>4281</v>
      </c>
    </row>
    <row r="3338" spans="1:13">
      <c r="A3338" t="s">
        <v>7619</v>
      </c>
      <c r="B3338" t="str">
        <f t="shared" si="104"/>
        <v>min03-P51</v>
      </c>
      <c r="C3338" t="str">
        <f t="shared" si="105"/>
        <v>min03-P51-R6_UT MARSAM INTE RAMERICANA</v>
      </c>
      <c r="D3338" s="27" t="s">
        <v>3816</v>
      </c>
      <c r="E3338" t="s">
        <v>4160</v>
      </c>
      <c r="F3338" t="s">
        <v>190</v>
      </c>
      <c r="G3338" s="58">
        <v>323244</v>
      </c>
      <c r="H3338" s="114">
        <v>1</v>
      </c>
      <c r="I3338">
        <v>1</v>
      </c>
      <c r="J3338">
        <v>5000</v>
      </c>
      <c r="K3338" t="s">
        <v>3117</v>
      </c>
      <c r="L3338" t="s">
        <v>3111</v>
      </c>
      <c r="M3338" t="s">
        <v>4281</v>
      </c>
    </row>
    <row r="3339" spans="1:13">
      <c r="A3339" t="s">
        <v>7620</v>
      </c>
      <c r="B3339" t="str">
        <f t="shared" si="104"/>
        <v>min03-P51</v>
      </c>
      <c r="C3339" t="str">
        <f t="shared" si="105"/>
        <v>min03-P51-R6_UT MARSAM INTE RAMERICANA</v>
      </c>
      <c r="D3339" s="27" t="s">
        <v>3816</v>
      </c>
      <c r="E3339" t="s">
        <v>4160</v>
      </c>
      <c r="F3339" t="s">
        <v>190</v>
      </c>
      <c r="G3339" s="58">
        <v>320011.56</v>
      </c>
      <c r="H3339" s="114">
        <v>1</v>
      </c>
      <c r="I3339">
        <v>5001</v>
      </c>
      <c r="J3339">
        <v>999999</v>
      </c>
      <c r="K3339" t="s">
        <v>3117</v>
      </c>
      <c r="L3339" t="s">
        <v>3111</v>
      </c>
      <c r="M3339" t="s">
        <v>4281</v>
      </c>
    </row>
    <row r="3340" spans="1:13">
      <c r="A3340" t="s">
        <v>7621</v>
      </c>
      <c r="B3340" t="str">
        <f t="shared" si="104"/>
        <v>min03-P51</v>
      </c>
      <c r="C3340" t="str">
        <f t="shared" si="105"/>
        <v>min03-P51-R7_UNION TEMPORAL ACUERDO KB-2024</v>
      </c>
      <c r="D3340" s="27" t="s">
        <v>3817</v>
      </c>
      <c r="E3340" t="s">
        <v>4185</v>
      </c>
      <c r="F3340" t="s">
        <v>190</v>
      </c>
      <c r="G3340" s="58">
        <v>267349.72499999998</v>
      </c>
      <c r="H3340" s="114">
        <v>1</v>
      </c>
      <c r="I3340">
        <v>1</v>
      </c>
      <c r="J3340">
        <v>5000</v>
      </c>
      <c r="K3340" t="s">
        <v>3117</v>
      </c>
      <c r="L3340" t="s">
        <v>3112</v>
      </c>
      <c r="M3340" t="s">
        <v>4281</v>
      </c>
    </row>
    <row r="3341" spans="1:13">
      <c r="A3341" t="s">
        <v>7622</v>
      </c>
      <c r="B3341" t="str">
        <f t="shared" si="104"/>
        <v>min03-P51</v>
      </c>
      <c r="C3341" t="str">
        <f t="shared" si="105"/>
        <v>min03-P51-R7_UNION TEMPORAL ACUERDO KB-2024</v>
      </c>
      <c r="D3341" s="27" t="s">
        <v>3817</v>
      </c>
      <c r="E3341" t="s">
        <v>4185</v>
      </c>
      <c r="F3341" t="s">
        <v>190</v>
      </c>
      <c r="G3341" s="58">
        <v>265329.45</v>
      </c>
      <c r="H3341" s="114">
        <v>1</v>
      </c>
      <c r="I3341">
        <v>5001</v>
      </c>
      <c r="J3341">
        <v>999999</v>
      </c>
      <c r="K3341" t="s">
        <v>3117</v>
      </c>
      <c r="L3341" t="s">
        <v>3112</v>
      </c>
      <c r="M3341" t="s">
        <v>4281</v>
      </c>
    </row>
    <row r="3342" spans="1:13">
      <c r="A3342" t="s">
        <v>7623</v>
      </c>
      <c r="B3342" t="str">
        <f t="shared" si="104"/>
        <v>min03-P51</v>
      </c>
      <c r="C3342" t="str">
        <f t="shared" si="105"/>
        <v>min03-P51-R7_DISMOTOS PM EU</v>
      </c>
      <c r="D3342" s="27" t="s">
        <v>3817</v>
      </c>
      <c r="E3342" t="s">
        <v>4175</v>
      </c>
      <c r="F3342" t="s">
        <v>190</v>
      </c>
      <c r="G3342" s="58">
        <v>336712.5</v>
      </c>
      <c r="H3342" s="114">
        <v>1</v>
      </c>
      <c r="I3342">
        <v>1</v>
      </c>
      <c r="J3342">
        <v>5000</v>
      </c>
      <c r="K3342" t="s">
        <v>3117</v>
      </c>
      <c r="L3342" t="s">
        <v>3112</v>
      </c>
      <c r="M3342" t="s">
        <v>4281</v>
      </c>
    </row>
    <row r="3343" spans="1:13">
      <c r="A3343" t="s">
        <v>7624</v>
      </c>
      <c r="B3343" t="str">
        <f t="shared" si="104"/>
        <v>min03-P51</v>
      </c>
      <c r="C3343" t="str">
        <f t="shared" si="105"/>
        <v>min03-P51-R7_DISMOTOS PM EU</v>
      </c>
      <c r="D3343" s="27" t="s">
        <v>3817</v>
      </c>
      <c r="E3343" t="s">
        <v>4175</v>
      </c>
      <c r="F3343" t="s">
        <v>190</v>
      </c>
      <c r="G3343" s="58">
        <v>329978.25</v>
      </c>
      <c r="H3343" s="114">
        <v>1</v>
      </c>
      <c r="I3343">
        <v>5001</v>
      </c>
      <c r="J3343">
        <v>999999</v>
      </c>
      <c r="K3343" t="s">
        <v>3117</v>
      </c>
      <c r="L3343" t="s">
        <v>3112</v>
      </c>
      <c r="M3343" t="s">
        <v>4281</v>
      </c>
    </row>
    <row r="3344" spans="1:13">
      <c r="A3344" t="s">
        <v>7625</v>
      </c>
      <c r="B3344" t="str">
        <f t="shared" si="104"/>
        <v>min03-P51</v>
      </c>
      <c r="C3344" t="str">
        <f t="shared" si="105"/>
        <v>min03-P51-R7_DISTRIBUCIÓN Y SERVICIO SAS</v>
      </c>
      <c r="D3344" s="27" t="s">
        <v>3817</v>
      </c>
      <c r="E3344" t="s">
        <v>3089</v>
      </c>
      <c r="F3344" t="s">
        <v>190</v>
      </c>
      <c r="G3344" s="58">
        <v>202027.5</v>
      </c>
      <c r="H3344" s="114">
        <v>1</v>
      </c>
      <c r="I3344">
        <v>1</v>
      </c>
      <c r="J3344">
        <v>5000</v>
      </c>
      <c r="K3344" t="s">
        <v>3117</v>
      </c>
      <c r="L3344" t="s">
        <v>3112</v>
      </c>
      <c r="M3344" t="s">
        <v>4281</v>
      </c>
    </row>
    <row r="3345" spans="1:13">
      <c r="A3345" t="s">
        <v>7626</v>
      </c>
      <c r="B3345" t="str">
        <f t="shared" si="104"/>
        <v>min03-P51</v>
      </c>
      <c r="C3345" t="str">
        <f t="shared" si="105"/>
        <v>min03-P51-R7_DISTRIBUCIÓN Y SERVICIO SAS</v>
      </c>
      <c r="D3345" s="27" t="s">
        <v>3817</v>
      </c>
      <c r="E3345" t="s">
        <v>3089</v>
      </c>
      <c r="F3345" t="s">
        <v>190</v>
      </c>
      <c r="G3345" s="58">
        <v>199333.8</v>
      </c>
      <c r="H3345" s="114">
        <v>1</v>
      </c>
      <c r="I3345">
        <v>5001</v>
      </c>
      <c r="J3345">
        <v>999999</v>
      </c>
      <c r="K3345" t="s">
        <v>3117</v>
      </c>
      <c r="L3345" t="s">
        <v>3112</v>
      </c>
      <c r="M3345" t="s">
        <v>4281</v>
      </c>
    </row>
    <row r="3346" spans="1:13">
      <c r="A3346" t="s">
        <v>7627</v>
      </c>
      <c r="B3346" t="str">
        <f t="shared" si="104"/>
        <v>min03-P51</v>
      </c>
      <c r="C3346" t="str">
        <f t="shared" si="105"/>
        <v>min03-P51-R7_LEONEL RODRIGUEZ RAMOS</v>
      </c>
      <c r="D3346" s="27" t="s">
        <v>3817</v>
      </c>
      <c r="E3346" t="s">
        <v>1851</v>
      </c>
      <c r="F3346" t="s">
        <v>190</v>
      </c>
      <c r="G3346" s="58">
        <v>336712.5</v>
      </c>
      <c r="H3346" s="114">
        <v>1</v>
      </c>
      <c r="I3346">
        <v>1</v>
      </c>
      <c r="J3346">
        <v>5000</v>
      </c>
      <c r="K3346" t="s">
        <v>3117</v>
      </c>
      <c r="L3346" t="s">
        <v>3112</v>
      </c>
      <c r="M3346" t="s">
        <v>4281</v>
      </c>
    </row>
    <row r="3347" spans="1:13">
      <c r="A3347" t="s">
        <v>7628</v>
      </c>
      <c r="B3347" t="str">
        <f t="shared" si="104"/>
        <v>min03-P51</v>
      </c>
      <c r="C3347" t="str">
        <f t="shared" si="105"/>
        <v>min03-P51-R7_LEONEL RODRIGUEZ RAMOS</v>
      </c>
      <c r="D3347" s="27" t="s">
        <v>3817</v>
      </c>
      <c r="E3347" t="s">
        <v>1851</v>
      </c>
      <c r="F3347" t="s">
        <v>190</v>
      </c>
      <c r="G3347" s="58">
        <v>323244</v>
      </c>
      <c r="H3347" s="114">
        <v>1</v>
      </c>
      <c r="I3347">
        <v>5001</v>
      </c>
      <c r="J3347">
        <v>999999</v>
      </c>
      <c r="K3347" t="s">
        <v>3117</v>
      </c>
      <c r="L3347" t="s">
        <v>3112</v>
      </c>
      <c r="M3347" t="s">
        <v>4281</v>
      </c>
    </row>
    <row r="3348" spans="1:13">
      <c r="A3348" t="s">
        <v>7629</v>
      </c>
      <c r="B3348" t="str">
        <f t="shared" si="104"/>
        <v>min03-P51</v>
      </c>
      <c r="C3348" t="str">
        <f t="shared" si="105"/>
        <v>min03-P51-R7_UNIÓN TEMPORAL OP-INTENDENCIA</v>
      </c>
      <c r="D3348" s="27" t="s">
        <v>3817</v>
      </c>
      <c r="E3348" t="s">
        <v>4172</v>
      </c>
      <c r="F3348" t="s">
        <v>190</v>
      </c>
      <c r="G3348" s="58">
        <v>255901.5</v>
      </c>
      <c r="H3348" s="114">
        <v>1</v>
      </c>
      <c r="I3348">
        <v>1</v>
      </c>
      <c r="J3348">
        <v>5000</v>
      </c>
      <c r="K3348" t="s">
        <v>3117</v>
      </c>
      <c r="L3348" t="s">
        <v>3112</v>
      </c>
      <c r="M3348" t="s">
        <v>4281</v>
      </c>
    </row>
    <row r="3349" spans="1:13">
      <c r="A3349" t="s">
        <v>7630</v>
      </c>
      <c r="B3349" t="str">
        <f t="shared" si="104"/>
        <v>min03-P51</v>
      </c>
      <c r="C3349" t="str">
        <f t="shared" si="105"/>
        <v>min03-P51-R7_UNIÓN TEMPORAL OP-INTENDENCIA</v>
      </c>
      <c r="D3349" s="27" t="s">
        <v>3817</v>
      </c>
      <c r="E3349" t="s">
        <v>4172</v>
      </c>
      <c r="F3349" t="s">
        <v>190</v>
      </c>
      <c r="G3349" s="58">
        <v>249167.25</v>
      </c>
      <c r="H3349" s="114">
        <v>1</v>
      </c>
      <c r="I3349">
        <v>5001</v>
      </c>
      <c r="J3349">
        <v>999999</v>
      </c>
      <c r="K3349" t="s">
        <v>3117</v>
      </c>
      <c r="L3349" t="s">
        <v>3112</v>
      </c>
      <c r="M3349" t="s">
        <v>4281</v>
      </c>
    </row>
    <row r="3350" spans="1:13">
      <c r="A3350" t="s">
        <v>7631</v>
      </c>
      <c r="B3350" t="str">
        <f t="shared" si="104"/>
        <v>min03-P51</v>
      </c>
      <c r="C3350" t="str">
        <f t="shared" si="105"/>
        <v>min03-P51-R7_UTPRESENTE TEXTIL 2024</v>
      </c>
      <c r="D3350" s="27" t="s">
        <v>3817</v>
      </c>
      <c r="E3350" t="s">
        <v>4193</v>
      </c>
      <c r="F3350" t="s">
        <v>190</v>
      </c>
      <c r="G3350" s="58">
        <v>309775.5</v>
      </c>
      <c r="H3350" s="114">
        <v>1</v>
      </c>
      <c r="I3350">
        <v>1</v>
      </c>
      <c r="J3350">
        <v>5000</v>
      </c>
      <c r="K3350" t="s">
        <v>3117</v>
      </c>
      <c r="L3350" t="s">
        <v>3112</v>
      </c>
      <c r="M3350" t="s">
        <v>4281</v>
      </c>
    </row>
    <row r="3351" spans="1:13">
      <c r="A3351" t="s">
        <v>7632</v>
      </c>
      <c r="B3351" t="str">
        <f t="shared" si="104"/>
        <v>min03-P51</v>
      </c>
      <c r="C3351" t="str">
        <f t="shared" si="105"/>
        <v>min03-P51-R7_UTPRESENTE TEXTIL 2024</v>
      </c>
      <c r="D3351" s="27" t="s">
        <v>3817</v>
      </c>
      <c r="E3351" t="s">
        <v>4193</v>
      </c>
      <c r="F3351" t="s">
        <v>190</v>
      </c>
      <c r="G3351" s="58">
        <v>303041.25</v>
      </c>
      <c r="H3351" s="114">
        <v>1</v>
      </c>
      <c r="I3351">
        <v>5001</v>
      </c>
      <c r="J3351">
        <v>999999</v>
      </c>
      <c r="K3351" t="s">
        <v>3117</v>
      </c>
      <c r="L3351" t="s">
        <v>3112</v>
      </c>
      <c r="M3351" t="s">
        <v>4281</v>
      </c>
    </row>
    <row r="3352" spans="1:13">
      <c r="A3352" t="s">
        <v>7633</v>
      </c>
      <c r="B3352" t="str">
        <f t="shared" si="104"/>
        <v>min03-P51</v>
      </c>
      <c r="C3352" t="str">
        <f t="shared" si="105"/>
        <v>min03-P51-R7_BOSTONIA SAS</v>
      </c>
      <c r="D3352" s="27" t="s">
        <v>3817</v>
      </c>
      <c r="E3352" t="s">
        <v>3093</v>
      </c>
      <c r="F3352" t="s">
        <v>190</v>
      </c>
      <c r="G3352" s="58">
        <v>255901.5</v>
      </c>
      <c r="H3352" s="114">
        <v>1</v>
      </c>
      <c r="I3352">
        <v>1</v>
      </c>
      <c r="J3352">
        <v>5000</v>
      </c>
      <c r="K3352" t="s">
        <v>3117</v>
      </c>
      <c r="L3352" t="s">
        <v>3112</v>
      </c>
      <c r="M3352" t="s">
        <v>4281</v>
      </c>
    </row>
    <row r="3353" spans="1:13">
      <c r="A3353" t="s">
        <v>7634</v>
      </c>
      <c r="B3353" t="str">
        <f t="shared" si="104"/>
        <v>min03-P51</v>
      </c>
      <c r="C3353" t="str">
        <f t="shared" si="105"/>
        <v>min03-P51-R7_BOSTONIA SAS</v>
      </c>
      <c r="D3353" s="27" t="s">
        <v>3817</v>
      </c>
      <c r="E3353" t="s">
        <v>3093</v>
      </c>
      <c r="F3353" t="s">
        <v>190</v>
      </c>
      <c r="G3353" s="58">
        <v>248224.45500000002</v>
      </c>
      <c r="H3353" s="114">
        <v>1</v>
      </c>
      <c r="I3353">
        <v>5001</v>
      </c>
      <c r="J3353">
        <v>999999</v>
      </c>
      <c r="K3353" t="s">
        <v>3117</v>
      </c>
      <c r="L3353" t="s">
        <v>3112</v>
      </c>
      <c r="M3353" t="s">
        <v>4281</v>
      </c>
    </row>
    <row r="3354" spans="1:13">
      <c r="A3354" t="s">
        <v>7635</v>
      </c>
      <c r="B3354" t="str">
        <f t="shared" si="104"/>
        <v>min03-P51</v>
      </c>
      <c r="C3354" t="str">
        <f t="shared" si="105"/>
        <v>min03-P51-R7_UT SOLUCIONES ANC</v>
      </c>
      <c r="D3354" s="27" t="s">
        <v>3817</v>
      </c>
      <c r="E3354" t="s">
        <v>3091</v>
      </c>
      <c r="F3354" t="s">
        <v>190</v>
      </c>
      <c r="G3354" s="58">
        <v>228964.5</v>
      </c>
      <c r="H3354" s="114">
        <v>1</v>
      </c>
      <c r="I3354">
        <v>1</v>
      </c>
      <c r="J3354">
        <v>5000</v>
      </c>
      <c r="K3354" t="s">
        <v>3117</v>
      </c>
      <c r="L3354" t="s">
        <v>3112</v>
      </c>
      <c r="M3354" t="s">
        <v>4281</v>
      </c>
    </row>
    <row r="3355" spans="1:13">
      <c r="A3355" t="s">
        <v>7636</v>
      </c>
      <c r="B3355" t="str">
        <f t="shared" si="104"/>
        <v>min03-P51</v>
      </c>
      <c r="C3355" t="str">
        <f t="shared" si="105"/>
        <v>min03-P51-R7_UT SOLUCIONES ANC</v>
      </c>
      <c r="D3355" s="27" t="s">
        <v>3817</v>
      </c>
      <c r="E3355" t="s">
        <v>3091</v>
      </c>
      <c r="F3355" t="s">
        <v>190</v>
      </c>
      <c r="G3355" s="58">
        <v>227617.65</v>
      </c>
      <c r="H3355" s="114">
        <v>1</v>
      </c>
      <c r="I3355">
        <v>5001</v>
      </c>
      <c r="J3355">
        <v>999999</v>
      </c>
      <c r="K3355" t="s">
        <v>3117</v>
      </c>
      <c r="L3355" t="s">
        <v>3112</v>
      </c>
      <c r="M3355" t="s">
        <v>4281</v>
      </c>
    </row>
    <row r="3356" spans="1:13">
      <c r="A3356" t="s">
        <v>7637</v>
      </c>
      <c r="B3356" t="str">
        <f t="shared" si="104"/>
        <v>min03-P51</v>
      </c>
      <c r="C3356" t="str">
        <f t="shared" si="105"/>
        <v>min03-P51-R7_UT ALTEX+</v>
      </c>
      <c r="D3356" s="27" t="s">
        <v>3817</v>
      </c>
      <c r="E3356" t="s">
        <v>3094</v>
      </c>
      <c r="F3356" t="s">
        <v>190</v>
      </c>
      <c r="G3356" s="58">
        <v>195293.25</v>
      </c>
      <c r="H3356" s="114">
        <v>1</v>
      </c>
      <c r="I3356">
        <v>1</v>
      </c>
      <c r="J3356">
        <v>5000</v>
      </c>
      <c r="K3356" t="s">
        <v>3117</v>
      </c>
      <c r="L3356" t="s">
        <v>3112</v>
      </c>
      <c r="M3356" t="s">
        <v>4281</v>
      </c>
    </row>
    <row r="3357" spans="1:13">
      <c r="A3357" t="s">
        <v>7638</v>
      </c>
      <c r="B3357" t="str">
        <f t="shared" si="104"/>
        <v>min03-P51</v>
      </c>
      <c r="C3357" t="str">
        <f t="shared" si="105"/>
        <v>min03-P51-R7_UT ALTEX+</v>
      </c>
      <c r="D3357" s="27" t="s">
        <v>3817</v>
      </c>
      <c r="E3357" t="s">
        <v>3094</v>
      </c>
      <c r="F3357" t="s">
        <v>190</v>
      </c>
      <c r="G3357" s="58">
        <v>188559</v>
      </c>
      <c r="H3357" s="114">
        <v>1</v>
      </c>
      <c r="I3357">
        <v>5001</v>
      </c>
      <c r="J3357">
        <v>999999</v>
      </c>
      <c r="K3357" t="s">
        <v>3117</v>
      </c>
      <c r="L3357" t="s">
        <v>3112</v>
      </c>
      <c r="M3357" t="s">
        <v>4281</v>
      </c>
    </row>
    <row r="3358" spans="1:13">
      <c r="A3358" t="s">
        <v>7639</v>
      </c>
      <c r="B3358" t="str">
        <f t="shared" si="104"/>
        <v>min03-P51</v>
      </c>
      <c r="C3358" t="str">
        <f t="shared" si="105"/>
        <v>min03-P51-R7_MANUFACTURAS CAPITEX SAS</v>
      </c>
      <c r="D3358" s="27" t="s">
        <v>3817</v>
      </c>
      <c r="E3358" t="s">
        <v>4176</v>
      </c>
      <c r="F3358" t="s">
        <v>190</v>
      </c>
      <c r="G3358" s="58">
        <v>200680.65</v>
      </c>
      <c r="H3358" s="114">
        <v>1</v>
      </c>
      <c r="I3358">
        <v>1</v>
      </c>
      <c r="J3358">
        <v>5000</v>
      </c>
      <c r="K3358" t="s">
        <v>3117</v>
      </c>
      <c r="L3358" t="s">
        <v>3112</v>
      </c>
      <c r="M3358" t="s">
        <v>4281</v>
      </c>
    </row>
    <row r="3359" spans="1:13">
      <c r="A3359" t="s">
        <v>7640</v>
      </c>
      <c r="B3359" t="str">
        <f t="shared" si="104"/>
        <v>min03-P51</v>
      </c>
      <c r="C3359" t="str">
        <f t="shared" si="105"/>
        <v>min03-P51-R7_MANUFACTURAS CAPITEX SAS</v>
      </c>
      <c r="D3359" s="27" t="s">
        <v>3817</v>
      </c>
      <c r="E3359" t="s">
        <v>4176</v>
      </c>
      <c r="F3359" t="s">
        <v>190</v>
      </c>
      <c r="G3359" s="58">
        <v>197313.52499999999</v>
      </c>
      <c r="H3359" s="114">
        <v>1</v>
      </c>
      <c r="I3359">
        <v>5001</v>
      </c>
      <c r="J3359">
        <v>999999</v>
      </c>
      <c r="K3359" t="s">
        <v>3117</v>
      </c>
      <c r="L3359" t="s">
        <v>3112</v>
      </c>
      <c r="M3359" t="s">
        <v>4281</v>
      </c>
    </row>
    <row r="3360" spans="1:13">
      <c r="A3360" t="s">
        <v>7641</v>
      </c>
      <c r="B3360" t="str">
        <f t="shared" si="104"/>
        <v>min03-P51</v>
      </c>
      <c r="C3360" t="str">
        <f t="shared" si="105"/>
        <v>min03-P51-R7_INDUSTRIAS SALGARI S.A.S</v>
      </c>
      <c r="D3360" s="27" t="s">
        <v>3817</v>
      </c>
      <c r="E3360" t="s">
        <v>3098</v>
      </c>
      <c r="F3360" t="s">
        <v>190</v>
      </c>
      <c r="G3360" s="58">
        <v>186538.72500000001</v>
      </c>
      <c r="H3360" s="114">
        <v>1</v>
      </c>
      <c r="I3360">
        <v>1</v>
      </c>
      <c r="J3360">
        <v>5000</v>
      </c>
      <c r="K3360" t="s">
        <v>3117</v>
      </c>
      <c r="L3360" t="s">
        <v>3112</v>
      </c>
      <c r="M3360" t="s">
        <v>4281</v>
      </c>
    </row>
    <row r="3361" spans="1:14">
      <c r="A3361" t="s">
        <v>7642</v>
      </c>
      <c r="B3361" t="str">
        <f t="shared" si="104"/>
        <v>min03-P51</v>
      </c>
      <c r="C3361" t="str">
        <f t="shared" si="105"/>
        <v>min03-P51-R7_INDUSTRIAS SALGARI S.A.S</v>
      </c>
      <c r="D3361" s="27" t="s">
        <v>3817</v>
      </c>
      <c r="E3361" t="s">
        <v>3098</v>
      </c>
      <c r="F3361" t="s">
        <v>190</v>
      </c>
      <c r="G3361" s="58">
        <v>179265.73499999999</v>
      </c>
      <c r="H3361" s="114">
        <v>1</v>
      </c>
      <c r="I3361">
        <v>5001</v>
      </c>
      <c r="J3361">
        <v>999999</v>
      </c>
      <c r="K3361" t="s">
        <v>3117</v>
      </c>
      <c r="L3361" t="s">
        <v>3112</v>
      </c>
      <c r="M3361" t="s">
        <v>4281</v>
      </c>
    </row>
    <row r="3362" spans="1:14">
      <c r="A3362" t="s">
        <v>7643</v>
      </c>
      <c r="B3362" t="str">
        <f t="shared" si="104"/>
        <v>min03-P51</v>
      </c>
      <c r="C3362" t="str">
        <f t="shared" si="105"/>
        <v>min03-P51-R7_INVERSIONES SARHEM DE COLOMBIA S.A.S.</v>
      </c>
      <c r="D3362" s="27" t="s">
        <v>3817</v>
      </c>
      <c r="E3362" t="s">
        <v>4168</v>
      </c>
      <c r="F3362" t="s">
        <v>190</v>
      </c>
      <c r="G3362" s="58">
        <v>406748.7</v>
      </c>
      <c r="H3362" s="114">
        <v>1</v>
      </c>
      <c r="I3362">
        <v>1</v>
      </c>
      <c r="J3362">
        <v>5000</v>
      </c>
      <c r="K3362" t="s">
        <v>3117</v>
      </c>
      <c r="L3362" t="s">
        <v>3112</v>
      </c>
      <c r="M3362" t="s">
        <v>4281</v>
      </c>
    </row>
    <row r="3363" spans="1:14">
      <c r="A3363" t="s">
        <v>7644</v>
      </c>
      <c r="B3363" t="str">
        <f t="shared" si="104"/>
        <v>min03-P51</v>
      </c>
      <c r="C3363" t="str">
        <f t="shared" si="105"/>
        <v>min03-P51-R7_INVERSIONES SARHEM DE COLOMBIA S.A.S.</v>
      </c>
      <c r="D3363" s="27" t="s">
        <v>3817</v>
      </c>
      <c r="E3363" t="s">
        <v>4168</v>
      </c>
      <c r="F3363" t="s">
        <v>190</v>
      </c>
      <c r="G3363" s="58">
        <v>404055</v>
      </c>
      <c r="H3363" s="114">
        <v>1</v>
      </c>
      <c r="I3363">
        <v>5001</v>
      </c>
      <c r="J3363">
        <v>999999</v>
      </c>
      <c r="K3363" t="s">
        <v>3117</v>
      </c>
      <c r="L3363" t="s">
        <v>3112</v>
      </c>
      <c r="M3363" t="s">
        <v>4281</v>
      </c>
    </row>
    <row r="3364" spans="1:14">
      <c r="A3364" t="s">
        <v>7645</v>
      </c>
      <c r="B3364" t="str">
        <f t="shared" si="104"/>
        <v>min03-P51</v>
      </c>
      <c r="C3364" t="str">
        <f t="shared" si="105"/>
        <v>min03-P51-R7_REPRESENTACIONES CS SAS</v>
      </c>
      <c r="D3364" s="27" t="s">
        <v>3817</v>
      </c>
      <c r="E3364" t="s">
        <v>3095</v>
      </c>
      <c r="F3364" t="s">
        <v>190</v>
      </c>
      <c r="G3364" s="58">
        <v>94212.157500000001</v>
      </c>
      <c r="H3364" s="114">
        <v>1</v>
      </c>
      <c r="I3364">
        <v>1</v>
      </c>
      <c r="J3364">
        <v>5000</v>
      </c>
      <c r="K3364" t="s">
        <v>3117</v>
      </c>
      <c r="L3364" t="s">
        <v>3112</v>
      </c>
      <c r="M3364" t="s">
        <v>4281</v>
      </c>
    </row>
    <row r="3365" spans="1:14">
      <c r="A3365" t="s">
        <v>7646</v>
      </c>
      <c r="B3365" t="str">
        <f t="shared" si="104"/>
        <v>min03-P51</v>
      </c>
      <c r="C3365" t="str">
        <f t="shared" si="105"/>
        <v>min03-P51-R7_REPRESENTACIONES CS SAS</v>
      </c>
      <c r="D3365" s="27" t="s">
        <v>3817</v>
      </c>
      <c r="E3365" t="s">
        <v>3095</v>
      </c>
      <c r="F3365" t="s">
        <v>190</v>
      </c>
      <c r="G3365" s="58">
        <v>97538.876999999993</v>
      </c>
      <c r="H3365" s="114">
        <v>1</v>
      </c>
      <c r="I3365">
        <v>5001</v>
      </c>
      <c r="J3365">
        <v>999999</v>
      </c>
      <c r="K3365" t="s">
        <v>3117</v>
      </c>
      <c r="L3365" t="s">
        <v>3112</v>
      </c>
      <c r="M3365" t="s">
        <v>4281</v>
      </c>
    </row>
    <row r="3366" spans="1:14">
      <c r="A3366" t="s">
        <v>7647</v>
      </c>
      <c r="B3366" t="str">
        <f t="shared" si="104"/>
        <v>min03-P52</v>
      </c>
      <c r="C3366" t="str">
        <f t="shared" si="105"/>
        <v>min03-P52-R1_MARCELO GARCIA -MG MARCEL SAS</v>
      </c>
      <c r="D3366" s="27" t="s">
        <v>3818</v>
      </c>
      <c r="E3366" t="s">
        <v>4182</v>
      </c>
      <c r="F3366" t="s">
        <v>190</v>
      </c>
      <c r="G3366" s="58">
        <v>40405.5</v>
      </c>
      <c r="H3366" s="114">
        <v>1</v>
      </c>
      <c r="I3366">
        <v>1</v>
      </c>
      <c r="J3366">
        <v>3000</v>
      </c>
      <c r="K3366" t="s">
        <v>3117</v>
      </c>
      <c r="L3366" t="s">
        <v>3108</v>
      </c>
      <c r="M3366" t="s">
        <v>4282</v>
      </c>
    </row>
    <row r="3367" spans="1:14">
      <c r="A3367" t="s">
        <v>7648</v>
      </c>
      <c r="B3367" t="str">
        <f t="shared" si="104"/>
        <v>min03-P52</v>
      </c>
      <c r="C3367" t="str">
        <f t="shared" si="105"/>
        <v>min03-P52-R1_MARCELO GARCIA -MG MARCEL SAS</v>
      </c>
      <c r="D3367" s="27" t="s">
        <v>3818</v>
      </c>
      <c r="E3367" t="s">
        <v>4182</v>
      </c>
      <c r="F3367" t="s">
        <v>190</v>
      </c>
      <c r="G3367" s="58">
        <v>36364.949999999997</v>
      </c>
      <c r="H3367" s="114">
        <v>1</v>
      </c>
      <c r="I3367">
        <v>3001</v>
      </c>
      <c r="J3367">
        <v>10000</v>
      </c>
      <c r="K3367" t="s">
        <v>3117</v>
      </c>
      <c r="L3367" t="s">
        <v>3108</v>
      </c>
      <c r="M3367" t="s">
        <v>4282</v>
      </c>
    </row>
    <row r="3368" spans="1:14">
      <c r="A3368" t="s">
        <v>7649</v>
      </c>
      <c r="B3368" t="str">
        <f t="shared" si="104"/>
        <v>min03-P52</v>
      </c>
      <c r="C3368" t="str">
        <f t="shared" si="105"/>
        <v>min03-P52-R1_MARCELO GARCIA -MG MARCEL SAS</v>
      </c>
      <c r="D3368" s="27" t="s">
        <v>3818</v>
      </c>
      <c r="E3368" t="s">
        <v>4182</v>
      </c>
      <c r="F3368" t="s">
        <v>190</v>
      </c>
      <c r="G3368" s="58">
        <v>33671.25</v>
      </c>
      <c r="H3368" s="114">
        <v>1</v>
      </c>
      <c r="I3368">
        <v>10001</v>
      </c>
      <c r="J3368">
        <v>999999</v>
      </c>
      <c r="K3368" t="s">
        <v>3117</v>
      </c>
      <c r="L3368" t="s">
        <v>3108</v>
      </c>
      <c r="M3368" t="s">
        <v>4282</v>
      </c>
    </row>
    <row r="3369" spans="1:14">
      <c r="A3369" t="s">
        <v>7650</v>
      </c>
      <c r="B3369" t="str">
        <f t="shared" si="104"/>
        <v>min03-P52</v>
      </c>
      <c r="C3369" t="str">
        <f t="shared" si="105"/>
        <v>min03-P52-R1_UT SUMINISTROS INTENDENCIA</v>
      </c>
      <c r="D3369" s="27" t="s">
        <v>3818</v>
      </c>
      <c r="E3369" t="s">
        <v>3097</v>
      </c>
      <c r="F3369" t="s">
        <v>190</v>
      </c>
      <c r="G3369" s="58">
        <v>19529.325000000001</v>
      </c>
      <c r="H3369" s="114">
        <v>0</v>
      </c>
      <c r="I3369">
        <v>1</v>
      </c>
      <c r="J3369">
        <v>3000</v>
      </c>
      <c r="K3369" t="s">
        <v>3117</v>
      </c>
      <c r="L3369" t="s">
        <v>3108</v>
      </c>
      <c r="M3369" t="s">
        <v>4282</v>
      </c>
      <c r="N3369" t="s">
        <v>8685</v>
      </c>
    </row>
    <row r="3370" spans="1:14">
      <c r="A3370" t="s">
        <v>7651</v>
      </c>
      <c r="B3370" t="str">
        <f t="shared" si="104"/>
        <v>min03-P52</v>
      </c>
      <c r="C3370" t="str">
        <f t="shared" si="105"/>
        <v>min03-P52-R1_UT SUMINISTROS INTENDENCIA</v>
      </c>
      <c r="D3370" s="27" t="s">
        <v>3818</v>
      </c>
      <c r="E3370" t="s">
        <v>3097</v>
      </c>
      <c r="F3370" t="s">
        <v>190</v>
      </c>
      <c r="G3370" s="58">
        <v>18451.845000000001</v>
      </c>
      <c r="H3370" s="114">
        <v>0</v>
      </c>
      <c r="I3370">
        <v>3001</v>
      </c>
      <c r="J3370">
        <v>10000</v>
      </c>
      <c r="K3370" t="s">
        <v>3117</v>
      </c>
      <c r="L3370" t="s">
        <v>3108</v>
      </c>
      <c r="M3370" t="s">
        <v>4282</v>
      </c>
      <c r="N3370" t="s">
        <v>8685</v>
      </c>
    </row>
    <row r="3371" spans="1:14">
      <c r="A3371" t="s">
        <v>7652</v>
      </c>
      <c r="B3371" t="str">
        <f t="shared" si="104"/>
        <v>min03-P52</v>
      </c>
      <c r="C3371" t="str">
        <f t="shared" si="105"/>
        <v>min03-P52-R1_UT SUMINISTROS INTENDENCIA</v>
      </c>
      <c r="D3371" s="27" t="s">
        <v>3818</v>
      </c>
      <c r="E3371" t="s">
        <v>3097</v>
      </c>
      <c r="F3371" t="s">
        <v>190</v>
      </c>
      <c r="G3371" s="58">
        <v>17778.419999999998</v>
      </c>
      <c r="H3371" s="114">
        <v>0</v>
      </c>
      <c r="I3371">
        <v>10001</v>
      </c>
      <c r="J3371">
        <v>999999</v>
      </c>
      <c r="K3371" t="s">
        <v>3117</v>
      </c>
      <c r="L3371" t="s">
        <v>3108</v>
      </c>
      <c r="M3371" t="s">
        <v>4282</v>
      </c>
      <c r="N3371" t="s">
        <v>8685</v>
      </c>
    </row>
    <row r="3372" spans="1:14">
      <c r="A3372" t="s">
        <v>7653</v>
      </c>
      <c r="B3372" t="str">
        <f t="shared" si="104"/>
        <v>min03-P52</v>
      </c>
      <c r="C3372" t="str">
        <f t="shared" si="105"/>
        <v>min03-P52-R2_UT SUMINISTROS INTENDENCIA</v>
      </c>
      <c r="D3372" s="27" t="s">
        <v>3819</v>
      </c>
      <c r="E3372" t="s">
        <v>3097</v>
      </c>
      <c r="F3372" t="s">
        <v>190</v>
      </c>
      <c r="G3372" s="58">
        <v>19529.325000000001</v>
      </c>
      <c r="H3372" s="114">
        <v>0</v>
      </c>
      <c r="I3372">
        <v>1</v>
      </c>
      <c r="J3372">
        <v>3000</v>
      </c>
      <c r="K3372" t="s">
        <v>3117</v>
      </c>
      <c r="L3372" t="s">
        <v>3114</v>
      </c>
      <c r="M3372" t="s">
        <v>4282</v>
      </c>
      <c r="N3372" t="s">
        <v>8685</v>
      </c>
    </row>
    <row r="3373" spans="1:14">
      <c r="A3373" t="s">
        <v>7654</v>
      </c>
      <c r="B3373" t="str">
        <f t="shared" si="104"/>
        <v>min03-P52</v>
      </c>
      <c r="C3373" t="str">
        <f t="shared" si="105"/>
        <v>min03-P52-R2_UT SUMINISTROS INTENDENCIA</v>
      </c>
      <c r="D3373" s="27" t="s">
        <v>3819</v>
      </c>
      <c r="E3373" t="s">
        <v>3097</v>
      </c>
      <c r="F3373" t="s">
        <v>190</v>
      </c>
      <c r="G3373" s="58">
        <v>18451.845000000001</v>
      </c>
      <c r="H3373" s="114">
        <v>0</v>
      </c>
      <c r="I3373">
        <v>3001</v>
      </c>
      <c r="J3373">
        <v>10000</v>
      </c>
      <c r="K3373" t="s">
        <v>3117</v>
      </c>
      <c r="L3373" t="s">
        <v>3114</v>
      </c>
      <c r="M3373" t="s">
        <v>4282</v>
      </c>
      <c r="N3373" t="s">
        <v>8685</v>
      </c>
    </row>
    <row r="3374" spans="1:14">
      <c r="A3374" t="s">
        <v>7655</v>
      </c>
      <c r="B3374" t="str">
        <f t="shared" si="104"/>
        <v>min03-P52</v>
      </c>
      <c r="C3374" t="str">
        <f t="shared" si="105"/>
        <v>min03-P52-R2_UT SUMINISTROS INTENDENCIA</v>
      </c>
      <c r="D3374" s="27" t="s">
        <v>3819</v>
      </c>
      <c r="E3374" t="s">
        <v>3097</v>
      </c>
      <c r="F3374" t="s">
        <v>190</v>
      </c>
      <c r="G3374" s="58">
        <v>17778.419999999998</v>
      </c>
      <c r="H3374" s="114">
        <v>0</v>
      </c>
      <c r="I3374">
        <v>10001</v>
      </c>
      <c r="J3374">
        <v>999999</v>
      </c>
      <c r="K3374" t="s">
        <v>3117</v>
      </c>
      <c r="L3374" t="s">
        <v>3114</v>
      </c>
      <c r="M3374" t="s">
        <v>4282</v>
      </c>
      <c r="N3374" t="s">
        <v>8685</v>
      </c>
    </row>
    <row r="3375" spans="1:14">
      <c r="A3375" t="s">
        <v>7656</v>
      </c>
      <c r="B3375" t="str">
        <f t="shared" si="104"/>
        <v>min03-P52</v>
      </c>
      <c r="C3375" t="str">
        <f t="shared" si="105"/>
        <v>min03-P52-R3_TAMAYO DIAZ LTDA</v>
      </c>
      <c r="D3375" s="27" t="s">
        <v>3820</v>
      </c>
      <c r="E3375" t="s">
        <v>4191</v>
      </c>
      <c r="F3375" t="s">
        <v>190</v>
      </c>
      <c r="G3375" s="58">
        <v>32189.715</v>
      </c>
      <c r="H3375" s="114">
        <v>1</v>
      </c>
      <c r="I3375">
        <v>1</v>
      </c>
      <c r="J3375">
        <v>3000</v>
      </c>
      <c r="K3375" t="s">
        <v>3117</v>
      </c>
      <c r="L3375" t="s">
        <v>3109</v>
      </c>
      <c r="M3375" t="s">
        <v>4282</v>
      </c>
    </row>
    <row r="3376" spans="1:14">
      <c r="A3376" t="s">
        <v>7657</v>
      </c>
      <c r="B3376" t="str">
        <f t="shared" si="104"/>
        <v>min03-P52</v>
      </c>
      <c r="C3376" t="str">
        <f t="shared" si="105"/>
        <v>min03-P52-R3_TAMAYO DIAZ LTDA</v>
      </c>
      <c r="D3376" s="27" t="s">
        <v>3820</v>
      </c>
      <c r="E3376" t="s">
        <v>4191</v>
      </c>
      <c r="F3376" t="s">
        <v>190</v>
      </c>
      <c r="G3376" s="58">
        <v>31785.66</v>
      </c>
      <c r="H3376" s="114">
        <v>1</v>
      </c>
      <c r="I3376">
        <v>3001</v>
      </c>
      <c r="J3376">
        <v>10000</v>
      </c>
      <c r="K3376" t="s">
        <v>3117</v>
      </c>
      <c r="L3376" t="s">
        <v>3109</v>
      </c>
      <c r="M3376" t="s">
        <v>4282</v>
      </c>
    </row>
    <row r="3377" spans="1:14">
      <c r="A3377" t="s">
        <v>7658</v>
      </c>
      <c r="B3377" t="str">
        <f t="shared" si="104"/>
        <v>min03-P52</v>
      </c>
      <c r="C3377" t="str">
        <f t="shared" si="105"/>
        <v>min03-P52-R3_TAMAYO DIAZ LTDA</v>
      </c>
      <c r="D3377" s="27" t="s">
        <v>3820</v>
      </c>
      <c r="E3377" t="s">
        <v>4191</v>
      </c>
      <c r="F3377" t="s">
        <v>190</v>
      </c>
      <c r="G3377" s="58">
        <v>31381.605</v>
      </c>
      <c r="H3377" s="114">
        <v>1</v>
      </c>
      <c r="I3377">
        <v>10001</v>
      </c>
      <c r="J3377">
        <v>999999</v>
      </c>
      <c r="K3377" t="s">
        <v>3117</v>
      </c>
      <c r="L3377" t="s">
        <v>3109</v>
      </c>
      <c r="M3377" t="s">
        <v>4282</v>
      </c>
    </row>
    <row r="3378" spans="1:14">
      <c r="A3378" t="s">
        <v>7659</v>
      </c>
      <c r="B3378" t="str">
        <f t="shared" si="104"/>
        <v>min03-P52</v>
      </c>
      <c r="C3378" t="str">
        <f t="shared" si="105"/>
        <v>min03-P52-R3_CREACIONES BAGS STAR SAS</v>
      </c>
      <c r="D3378" s="27" t="s">
        <v>3820</v>
      </c>
      <c r="E3378" t="s">
        <v>4192</v>
      </c>
      <c r="F3378" t="s">
        <v>190</v>
      </c>
      <c r="G3378" s="58">
        <v>22492.395</v>
      </c>
      <c r="H3378" s="114">
        <v>1</v>
      </c>
      <c r="I3378">
        <v>1</v>
      </c>
      <c r="J3378">
        <v>3000</v>
      </c>
      <c r="K3378" t="s">
        <v>3117</v>
      </c>
      <c r="L3378" t="s">
        <v>3109</v>
      </c>
      <c r="M3378" t="s">
        <v>4282</v>
      </c>
    </row>
    <row r="3379" spans="1:14">
      <c r="A3379" t="s">
        <v>7660</v>
      </c>
      <c r="B3379" t="str">
        <f t="shared" si="104"/>
        <v>min03-P52</v>
      </c>
      <c r="C3379" t="str">
        <f t="shared" si="105"/>
        <v>min03-P52-R3_CREACIONES BAGS STAR SAS</v>
      </c>
      <c r="D3379" s="27" t="s">
        <v>3820</v>
      </c>
      <c r="E3379" t="s">
        <v>4192</v>
      </c>
      <c r="F3379" t="s">
        <v>190</v>
      </c>
      <c r="G3379" s="58">
        <v>21010.86</v>
      </c>
      <c r="H3379" s="114">
        <v>1</v>
      </c>
      <c r="I3379">
        <v>3001</v>
      </c>
      <c r="J3379">
        <v>10000</v>
      </c>
      <c r="K3379" t="s">
        <v>3117</v>
      </c>
      <c r="L3379" t="s">
        <v>3109</v>
      </c>
      <c r="M3379" t="s">
        <v>4282</v>
      </c>
    </row>
    <row r="3380" spans="1:14">
      <c r="A3380" t="s">
        <v>7661</v>
      </c>
      <c r="B3380" t="str">
        <f t="shared" si="104"/>
        <v>min03-P52</v>
      </c>
      <c r="C3380" t="str">
        <f t="shared" si="105"/>
        <v>min03-P52-R3_CREACIONES BAGS STAR SAS</v>
      </c>
      <c r="D3380" s="27" t="s">
        <v>3820</v>
      </c>
      <c r="E3380" t="s">
        <v>4192</v>
      </c>
      <c r="F3380" t="s">
        <v>190</v>
      </c>
      <c r="G3380" s="58">
        <v>20337.435000000001</v>
      </c>
      <c r="H3380" s="114">
        <v>1</v>
      </c>
      <c r="I3380">
        <v>10001</v>
      </c>
      <c r="J3380">
        <v>999999</v>
      </c>
      <c r="K3380" t="s">
        <v>3117</v>
      </c>
      <c r="L3380" t="s">
        <v>3109</v>
      </c>
      <c r="M3380" t="s">
        <v>4282</v>
      </c>
    </row>
    <row r="3381" spans="1:14">
      <c r="A3381" t="s">
        <v>7662</v>
      </c>
      <c r="B3381" t="str">
        <f t="shared" si="104"/>
        <v>min03-P52</v>
      </c>
      <c r="C3381" t="str">
        <f t="shared" si="105"/>
        <v>min03-P52-R3_UT SUMINISTROS INTENDENCIA</v>
      </c>
      <c r="D3381" s="27" t="s">
        <v>3820</v>
      </c>
      <c r="E3381" t="s">
        <v>3097</v>
      </c>
      <c r="F3381" t="s">
        <v>190</v>
      </c>
      <c r="G3381" s="58">
        <v>19529.325000000001</v>
      </c>
      <c r="H3381" s="114">
        <v>0</v>
      </c>
      <c r="I3381">
        <v>1</v>
      </c>
      <c r="J3381">
        <v>3000</v>
      </c>
      <c r="K3381" t="s">
        <v>3117</v>
      </c>
      <c r="L3381" t="s">
        <v>3109</v>
      </c>
      <c r="M3381" t="s">
        <v>4282</v>
      </c>
      <c r="N3381" t="s">
        <v>8685</v>
      </c>
    </row>
    <row r="3382" spans="1:14">
      <c r="A3382" t="s">
        <v>7663</v>
      </c>
      <c r="B3382" t="str">
        <f t="shared" si="104"/>
        <v>min03-P52</v>
      </c>
      <c r="C3382" t="str">
        <f t="shared" si="105"/>
        <v>min03-P52-R3_UT SUMINISTROS INTENDENCIA</v>
      </c>
      <c r="D3382" s="27" t="s">
        <v>3820</v>
      </c>
      <c r="E3382" t="s">
        <v>3097</v>
      </c>
      <c r="F3382" t="s">
        <v>190</v>
      </c>
      <c r="G3382" s="58">
        <v>18451.845000000001</v>
      </c>
      <c r="H3382" s="114">
        <v>0</v>
      </c>
      <c r="I3382">
        <v>3001</v>
      </c>
      <c r="J3382">
        <v>10000</v>
      </c>
      <c r="K3382" t="s">
        <v>3117</v>
      </c>
      <c r="L3382" t="s">
        <v>3109</v>
      </c>
      <c r="M3382" t="s">
        <v>4282</v>
      </c>
      <c r="N3382" t="s">
        <v>8685</v>
      </c>
    </row>
    <row r="3383" spans="1:14">
      <c r="A3383" t="s">
        <v>7664</v>
      </c>
      <c r="B3383" t="str">
        <f t="shared" si="104"/>
        <v>min03-P52</v>
      </c>
      <c r="C3383" t="str">
        <f t="shared" si="105"/>
        <v>min03-P52-R3_UT SUMINISTROS INTENDENCIA</v>
      </c>
      <c r="D3383" s="27" t="s">
        <v>3820</v>
      </c>
      <c r="E3383" t="s">
        <v>3097</v>
      </c>
      <c r="F3383" t="s">
        <v>190</v>
      </c>
      <c r="G3383" s="58">
        <v>17778.419999999998</v>
      </c>
      <c r="H3383" s="114">
        <v>0</v>
      </c>
      <c r="I3383">
        <v>10001</v>
      </c>
      <c r="J3383">
        <v>999999</v>
      </c>
      <c r="K3383" t="s">
        <v>3117</v>
      </c>
      <c r="L3383" t="s">
        <v>3109</v>
      </c>
      <c r="M3383" t="s">
        <v>4282</v>
      </c>
      <c r="N3383" t="s">
        <v>8685</v>
      </c>
    </row>
    <row r="3384" spans="1:14">
      <c r="A3384" t="s">
        <v>7665</v>
      </c>
      <c r="B3384" t="str">
        <f t="shared" si="104"/>
        <v>min03-P52</v>
      </c>
      <c r="C3384" t="str">
        <f t="shared" si="105"/>
        <v>min03-P52-R4_TAMAYO DIAZ LTDA</v>
      </c>
      <c r="D3384" s="27" t="s">
        <v>3821</v>
      </c>
      <c r="E3384" t="s">
        <v>4191</v>
      </c>
      <c r="F3384" t="s">
        <v>190</v>
      </c>
      <c r="G3384" s="58">
        <v>32189.715</v>
      </c>
      <c r="H3384" s="114">
        <v>1</v>
      </c>
      <c r="I3384">
        <v>1</v>
      </c>
      <c r="J3384">
        <v>3000</v>
      </c>
      <c r="K3384" t="s">
        <v>3117</v>
      </c>
      <c r="L3384" t="s">
        <v>3113</v>
      </c>
      <c r="M3384" t="s">
        <v>4282</v>
      </c>
    </row>
    <row r="3385" spans="1:14">
      <c r="A3385" t="s">
        <v>7666</v>
      </c>
      <c r="B3385" t="str">
        <f t="shared" si="104"/>
        <v>min03-P52</v>
      </c>
      <c r="C3385" t="str">
        <f t="shared" si="105"/>
        <v>min03-P52-R4_TAMAYO DIAZ LTDA</v>
      </c>
      <c r="D3385" s="27" t="s">
        <v>3821</v>
      </c>
      <c r="E3385" t="s">
        <v>4191</v>
      </c>
      <c r="F3385" t="s">
        <v>190</v>
      </c>
      <c r="G3385" s="58">
        <v>31785.66</v>
      </c>
      <c r="H3385" s="114">
        <v>1</v>
      </c>
      <c r="I3385">
        <v>3001</v>
      </c>
      <c r="J3385">
        <v>10000</v>
      </c>
      <c r="K3385" t="s">
        <v>3117</v>
      </c>
      <c r="L3385" t="s">
        <v>3113</v>
      </c>
      <c r="M3385" t="s">
        <v>4282</v>
      </c>
    </row>
    <row r="3386" spans="1:14">
      <c r="A3386" t="s">
        <v>7667</v>
      </c>
      <c r="B3386" t="str">
        <f t="shared" si="104"/>
        <v>min03-P52</v>
      </c>
      <c r="C3386" t="str">
        <f t="shared" si="105"/>
        <v>min03-P52-R4_TAMAYO DIAZ LTDA</v>
      </c>
      <c r="D3386" s="27" t="s">
        <v>3821</v>
      </c>
      <c r="E3386" t="s">
        <v>4191</v>
      </c>
      <c r="F3386" t="s">
        <v>190</v>
      </c>
      <c r="G3386" s="58">
        <v>31381.605</v>
      </c>
      <c r="H3386" s="114">
        <v>1</v>
      </c>
      <c r="I3386">
        <v>10001</v>
      </c>
      <c r="J3386">
        <v>999999</v>
      </c>
      <c r="K3386" t="s">
        <v>3117</v>
      </c>
      <c r="L3386" t="s">
        <v>3113</v>
      </c>
      <c r="M3386" t="s">
        <v>4282</v>
      </c>
    </row>
    <row r="3387" spans="1:14">
      <c r="A3387" t="s">
        <v>7668</v>
      </c>
      <c r="B3387" t="str">
        <f t="shared" si="104"/>
        <v>min03-P52</v>
      </c>
      <c r="C3387" t="str">
        <f t="shared" si="105"/>
        <v>min03-P52-R4_ML SUMINISTROS Y SOLUCIONES SAS</v>
      </c>
      <c r="D3387" s="27" t="s">
        <v>3821</v>
      </c>
      <c r="E3387" t="s">
        <v>4170</v>
      </c>
      <c r="F3387" t="s">
        <v>190</v>
      </c>
      <c r="G3387" s="58">
        <v>34077.998699999996</v>
      </c>
      <c r="H3387" s="114">
        <v>1</v>
      </c>
      <c r="I3387">
        <v>1</v>
      </c>
      <c r="J3387">
        <v>3000</v>
      </c>
      <c r="K3387" t="s">
        <v>3117</v>
      </c>
      <c r="L3387" t="s">
        <v>3113</v>
      </c>
      <c r="M3387" t="s">
        <v>4282</v>
      </c>
    </row>
    <row r="3388" spans="1:14">
      <c r="A3388" t="s">
        <v>7669</v>
      </c>
      <c r="B3388" t="str">
        <f t="shared" si="104"/>
        <v>min03-P52</v>
      </c>
      <c r="C3388" t="str">
        <f t="shared" si="105"/>
        <v>min03-P52-R4_ML SUMINISTROS Y SOLUCIONES SAS</v>
      </c>
      <c r="D3388" s="27" t="s">
        <v>3821</v>
      </c>
      <c r="E3388" t="s">
        <v>4170</v>
      </c>
      <c r="F3388" t="s">
        <v>190</v>
      </c>
      <c r="G3388" s="58">
        <v>33737.245649999997</v>
      </c>
      <c r="H3388" s="114">
        <v>1</v>
      </c>
      <c r="I3388">
        <v>3001</v>
      </c>
      <c r="J3388">
        <v>10000</v>
      </c>
      <c r="K3388" t="s">
        <v>3117</v>
      </c>
      <c r="L3388" t="s">
        <v>3113</v>
      </c>
      <c r="M3388" t="s">
        <v>4282</v>
      </c>
    </row>
    <row r="3389" spans="1:14">
      <c r="A3389" t="s">
        <v>7670</v>
      </c>
      <c r="B3389" t="str">
        <f t="shared" si="104"/>
        <v>min03-P52</v>
      </c>
      <c r="C3389" t="str">
        <f t="shared" si="105"/>
        <v>min03-P52-R4_ML SUMINISTROS Y SOLUCIONES SAS</v>
      </c>
      <c r="D3389" s="27" t="s">
        <v>3821</v>
      </c>
      <c r="E3389" t="s">
        <v>4170</v>
      </c>
      <c r="F3389" t="s">
        <v>190</v>
      </c>
      <c r="G3389" s="58">
        <v>33400.533149999996</v>
      </c>
      <c r="H3389" s="114">
        <v>1</v>
      </c>
      <c r="I3389">
        <v>10001</v>
      </c>
      <c r="J3389">
        <v>999999</v>
      </c>
      <c r="K3389" t="s">
        <v>3117</v>
      </c>
      <c r="L3389" t="s">
        <v>3113</v>
      </c>
      <c r="M3389" t="s">
        <v>4282</v>
      </c>
    </row>
    <row r="3390" spans="1:14">
      <c r="A3390" t="s">
        <v>7671</v>
      </c>
      <c r="B3390" t="str">
        <f t="shared" si="104"/>
        <v>min03-P52</v>
      </c>
      <c r="C3390" t="str">
        <f t="shared" si="105"/>
        <v>min03-P52-R4_UT SUMINISTROS INTENDENCIA</v>
      </c>
      <c r="D3390" s="27" t="s">
        <v>3821</v>
      </c>
      <c r="E3390" t="s">
        <v>3097</v>
      </c>
      <c r="F3390" t="s">
        <v>190</v>
      </c>
      <c r="G3390" s="58">
        <v>19529.325000000001</v>
      </c>
      <c r="H3390" s="114">
        <v>0</v>
      </c>
      <c r="I3390">
        <v>1</v>
      </c>
      <c r="J3390">
        <v>3000</v>
      </c>
      <c r="K3390" t="s">
        <v>3117</v>
      </c>
      <c r="L3390" t="s">
        <v>3113</v>
      </c>
      <c r="M3390" t="s">
        <v>4282</v>
      </c>
      <c r="N3390" t="s">
        <v>8685</v>
      </c>
    </row>
    <row r="3391" spans="1:14">
      <c r="A3391" t="s">
        <v>7672</v>
      </c>
      <c r="B3391" t="str">
        <f t="shared" si="104"/>
        <v>min03-P52</v>
      </c>
      <c r="C3391" t="str">
        <f t="shared" si="105"/>
        <v>min03-P52-R4_UT SUMINISTROS INTENDENCIA</v>
      </c>
      <c r="D3391" s="27" t="s">
        <v>3821</v>
      </c>
      <c r="E3391" t="s">
        <v>3097</v>
      </c>
      <c r="F3391" t="s">
        <v>190</v>
      </c>
      <c r="G3391" s="58">
        <v>18451.845000000001</v>
      </c>
      <c r="H3391" s="114">
        <v>0</v>
      </c>
      <c r="I3391">
        <v>3001</v>
      </c>
      <c r="J3391">
        <v>10000</v>
      </c>
      <c r="K3391" t="s">
        <v>3117</v>
      </c>
      <c r="L3391" t="s">
        <v>3113</v>
      </c>
      <c r="M3391" t="s">
        <v>4282</v>
      </c>
      <c r="N3391" t="s">
        <v>8685</v>
      </c>
    </row>
    <row r="3392" spans="1:14">
      <c r="A3392" t="s">
        <v>7673</v>
      </c>
      <c r="B3392" t="str">
        <f t="shared" si="104"/>
        <v>min03-P52</v>
      </c>
      <c r="C3392" t="str">
        <f t="shared" si="105"/>
        <v>min03-P52-R4_UT SUMINISTROS INTENDENCIA</v>
      </c>
      <c r="D3392" s="27" t="s">
        <v>3821</v>
      </c>
      <c r="E3392" t="s">
        <v>3097</v>
      </c>
      <c r="F3392" t="s">
        <v>190</v>
      </c>
      <c r="G3392" s="58">
        <v>17778.419999999998</v>
      </c>
      <c r="H3392" s="114">
        <v>0</v>
      </c>
      <c r="I3392">
        <v>10001</v>
      </c>
      <c r="J3392">
        <v>999999</v>
      </c>
      <c r="K3392" t="s">
        <v>3117</v>
      </c>
      <c r="L3392" t="s">
        <v>3113</v>
      </c>
      <c r="M3392" t="s">
        <v>4282</v>
      </c>
      <c r="N3392" t="s">
        <v>8685</v>
      </c>
    </row>
    <row r="3393" spans="1:14">
      <c r="A3393" t="s">
        <v>7674</v>
      </c>
      <c r="B3393" t="str">
        <f t="shared" si="104"/>
        <v>min03-P52</v>
      </c>
      <c r="C3393" t="str">
        <f t="shared" si="105"/>
        <v>min03-P52-R6_UNION TEMPORAL ACUERDO KB-2024</v>
      </c>
      <c r="D3393" s="27" t="s">
        <v>3822</v>
      </c>
      <c r="E3393" t="s">
        <v>4185</v>
      </c>
      <c r="F3393" t="s">
        <v>190</v>
      </c>
      <c r="G3393" s="58">
        <v>28957.275000000001</v>
      </c>
      <c r="H3393" s="114">
        <v>1</v>
      </c>
      <c r="I3393">
        <v>1</v>
      </c>
      <c r="J3393">
        <v>3000</v>
      </c>
      <c r="K3393" t="s">
        <v>3117</v>
      </c>
      <c r="L3393" t="s">
        <v>3111</v>
      </c>
      <c r="M3393" t="s">
        <v>4282</v>
      </c>
    </row>
    <row r="3394" spans="1:14">
      <c r="A3394" t="s">
        <v>7675</v>
      </c>
      <c r="B3394" t="str">
        <f t="shared" si="104"/>
        <v>min03-P52</v>
      </c>
      <c r="C3394" t="str">
        <f t="shared" si="105"/>
        <v>min03-P52-R6_UNION TEMPORAL ACUERDO KB-2024</v>
      </c>
      <c r="D3394" s="27" t="s">
        <v>3822</v>
      </c>
      <c r="E3394" t="s">
        <v>4185</v>
      </c>
      <c r="F3394" t="s">
        <v>190</v>
      </c>
      <c r="G3394" s="58">
        <v>28014.48</v>
      </c>
      <c r="H3394" s="114">
        <v>1</v>
      </c>
      <c r="I3394">
        <v>3001</v>
      </c>
      <c r="J3394">
        <v>10000</v>
      </c>
      <c r="K3394" t="s">
        <v>3117</v>
      </c>
      <c r="L3394" t="s">
        <v>3111</v>
      </c>
      <c r="M3394" t="s">
        <v>4282</v>
      </c>
    </row>
    <row r="3395" spans="1:14">
      <c r="A3395" t="s">
        <v>7676</v>
      </c>
      <c r="B3395" t="str">
        <f t="shared" ref="B3395:B3458" si="106">+LEFT(D3395,LEN(D3395)-3)</f>
        <v>min03-P52</v>
      </c>
      <c r="C3395" t="str">
        <f t="shared" ref="C3395:C3458" si="107">+D3395&amp;"_"&amp;E3395</f>
        <v>min03-P52-R6_UNION TEMPORAL ACUERDO KB-2024</v>
      </c>
      <c r="D3395" s="27" t="s">
        <v>3822</v>
      </c>
      <c r="E3395" t="s">
        <v>4185</v>
      </c>
      <c r="F3395" t="s">
        <v>190</v>
      </c>
      <c r="G3395" s="58">
        <v>26802.315000000002</v>
      </c>
      <c r="H3395" s="114">
        <v>1</v>
      </c>
      <c r="I3395">
        <v>10001</v>
      </c>
      <c r="J3395">
        <v>999999</v>
      </c>
      <c r="K3395" t="s">
        <v>3117</v>
      </c>
      <c r="L3395" t="s">
        <v>3111</v>
      </c>
      <c r="M3395" t="s">
        <v>4282</v>
      </c>
    </row>
    <row r="3396" spans="1:14">
      <c r="A3396" t="s">
        <v>7677</v>
      </c>
      <c r="B3396" t="str">
        <f t="shared" si="106"/>
        <v>min03-P52</v>
      </c>
      <c r="C3396" t="str">
        <f t="shared" si="107"/>
        <v>min03-P52-R6_TAMAYO DIAZ LTDA</v>
      </c>
      <c r="D3396" s="27" t="s">
        <v>3822</v>
      </c>
      <c r="E3396" t="s">
        <v>4191</v>
      </c>
      <c r="F3396" t="s">
        <v>190</v>
      </c>
      <c r="G3396" s="58">
        <v>32189.715</v>
      </c>
      <c r="H3396" s="114">
        <v>1</v>
      </c>
      <c r="I3396">
        <v>1</v>
      </c>
      <c r="J3396">
        <v>3000</v>
      </c>
      <c r="K3396" t="s">
        <v>3117</v>
      </c>
      <c r="L3396" t="s">
        <v>3111</v>
      </c>
      <c r="M3396" t="s">
        <v>4282</v>
      </c>
    </row>
    <row r="3397" spans="1:14">
      <c r="A3397" t="s">
        <v>7678</v>
      </c>
      <c r="B3397" t="str">
        <f t="shared" si="106"/>
        <v>min03-P52</v>
      </c>
      <c r="C3397" t="str">
        <f t="shared" si="107"/>
        <v>min03-P52-R6_TAMAYO DIAZ LTDA</v>
      </c>
      <c r="D3397" s="27" t="s">
        <v>3822</v>
      </c>
      <c r="E3397" t="s">
        <v>4191</v>
      </c>
      <c r="F3397" t="s">
        <v>190</v>
      </c>
      <c r="G3397" s="58">
        <v>31785.66</v>
      </c>
      <c r="H3397" s="114">
        <v>1</v>
      </c>
      <c r="I3397">
        <v>3001</v>
      </c>
      <c r="J3397">
        <v>10000</v>
      </c>
      <c r="K3397" t="s">
        <v>3117</v>
      </c>
      <c r="L3397" t="s">
        <v>3111</v>
      </c>
      <c r="M3397" t="s">
        <v>4282</v>
      </c>
    </row>
    <row r="3398" spans="1:14">
      <c r="A3398" t="s">
        <v>7679</v>
      </c>
      <c r="B3398" t="str">
        <f t="shared" si="106"/>
        <v>min03-P52</v>
      </c>
      <c r="C3398" t="str">
        <f t="shared" si="107"/>
        <v>min03-P52-R6_TAMAYO DIAZ LTDA</v>
      </c>
      <c r="D3398" s="27" t="s">
        <v>3822</v>
      </c>
      <c r="E3398" t="s">
        <v>4191</v>
      </c>
      <c r="F3398" t="s">
        <v>190</v>
      </c>
      <c r="G3398" s="58">
        <v>31381.605</v>
      </c>
      <c r="H3398" s="114">
        <v>1</v>
      </c>
      <c r="I3398">
        <v>10001</v>
      </c>
      <c r="J3398">
        <v>999999</v>
      </c>
      <c r="K3398" t="s">
        <v>3117</v>
      </c>
      <c r="L3398" t="s">
        <v>3111</v>
      </c>
      <c r="M3398" t="s">
        <v>4282</v>
      </c>
    </row>
    <row r="3399" spans="1:14">
      <c r="A3399" t="s">
        <v>7680</v>
      </c>
      <c r="B3399" t="str">
        <f t="shared" si="106"/>
        <v>min03-P52</v>
      </c>
      <c r="C3399" t="str">
        <f t="shared" si="107"/>
        <v>min03-P52-R6_SPARTA SHOES S.A.S</v>
      </c>
      <c r="D3399" s="27" t="s">
        <v>3822</v>
      </c>
      <c r="E3399" t="s">
        <v>3086</v>
      </c>
      <c r="F3399" t="s">
        <v>190</v>
      </c>
      <c r="G3399" s="58">
        <v>30977.55</v>
      </c>
      <c r="H3399" s="114">
        <v>1</v>
      </c>
      <c r="I3399">
        <v>1</v>
      </c>
      <c r="J3399">
        <v>3000</v>
      </c>
      <c r="K3399" t="s">
        <v>3117</v>
      </c>
      <c r="L3399" t="s">
        <v>3111</v>
      </c>
      <c r="M3399" t="s">
        <v>4282</v>
      </c>
    </row>
    <row r="3400" spans="1:14">
      <c r="A3400" t="s">
        <v>7681</v>
      </c>
      <c r="B3400" t="str">
        <f t="shared" si="106"/>
        <v>min03-P52</v>
      </c>
      <c r="C3400" t="str">
        <f t="shared" si="107"/>
        <v>min03-P52-R6_SPARTA SHOES S.A.S</v>
      </c>
      <c r="D3400" s="27" t="s">
        <v>3822</v>
      </c>
      <c r="E3400" t="s">
        <v>3086</v>
      </c>
      <c r="F3400" t="s">
        <v>190</v>
      </c>
      <c r="G3400" s="58">
        <v>30304.125</v>
      </c>
      <c r="H3400" s="114">
        <v>1</v>
      </c>
      <c r="I3400">
        <v>3001</v>
      </c>
      <c r="J3400">
        <v>10000</v>
      </c>
      <c r="K3400" t="s">
        <v>3117</v>
      </c>
      <c r="L3400" t="s">
        <v>3111</v>
      </c>
      <c r="M3400" t="s">
        <v>4282</v>
      </c>
    </row>
    <row r="3401" spans="1:14">
      <c r="A3401" t="s">
        <v>7682</v>
      </c>
      <c r="B3401" t="str">
        <f t="shared" si="106"/>
        <v>min03-P52</v>
      </c>
      <c r="C3401" t="str">
        <f t="shared" si="107"/>
        <v>min03-P52-R6_SPARTA SHOES S.A.S</v>
      </c>
      <c r="D3401" s="27" t="s">
        <v>3822</v>
      </c>
      <c r="E3401" t="s">
        <v>3086</v>
      </c>
      <c r="F3401" t="s">
        <v>190</v>
      </c>
      <c r="G3401" s="58">
        <v>29630.7</v>
      </c>
      <c r="H3401" s="114">
        <v>1</v>
      </c>
      <c r="I3401">
        <v>10001</v>
      </c>
      <c r="J3401">
        <v>999999</v>
      </c>
      <c r="K3401" t="s">
        <v>3117</v>
      </c>
      <c r="L3401" t="s">
        <v>3111</v>
      </c>
      <c r="M3401" t="s">
        <v>4282</v>
      </c>
    </row>
    <row r="3402" spans="1:14">
      <c r="A3402" t="s">
        <v>7683</v>
      </c>
      <c r="B3402" t="str">
        <f t="shared" si="106"/>
        <v>min03-P52</v>
      </c>
      <c r="C3402" t="str">
        <f t="shared" si="107"/>
        <v>min03-P52-R6_YUBARTA S.A.S.</v>
      </c>
      <c r="D3402" s="27" t="s">
        <v>3822</v>
      </c>
      <c r="E3402" t="s">
        <v>4162</v>
      </c>
      <c r="F3402" t="s">
        <v>190</v>
      </c>
      <c r="G3402" s="58">
        <v>60608.25</v>
      </c>
      <c r="H3402" s="114">
        <v>1</v>
      </c>
      <c r="I3402">
        <v>1</v>
      </c>
      <c r="J3402">
        <v>3000</v>
      </c>
      <c r="K3402" t="s">
        <v>3117</v>
      </c>
      <c r="L3402" t="s">
        <v>3111</v>
      </c>
      <c r="M3402" t="s">
        <v>4282</v>
      </c>
    </row>
    <row r="3403" spans="1:14">
      <c r="A3403" t="s">
        <v>7684</v>
      </c>
      <c r="B3403" t="str">
        <f t="shared" si="106"/>
        <v>min03-P52</v>
      </c>
      <c r="C3403" t="str">
        <f t="shared" si="107"/>
        <v>min03-P52-R6_YUBARTA S.A.S.</v>
      </c>
      <c r="D3403" s="27" t="s">
        <v>3822</v>
      </c>
      <c r="E3403" t="s">
        <v>4162</v>
      </c>
      <c r="F3403" t="s">
        <v>190</v>
      </c>
      <c r="G3403" s="58">
        <v>60608.25</v>
      </c>
      <c r="H3403" s="114">
        <v>1</v>
      </c>
      <c r="I3403">
        <v>3001</v>
      </c>
      <c r="J3403">
        <v>10000</v>
      </c>
      <c r="K3403" t="s">
        <v>3117</v>
      </c>
      <c r="L3403" t="s">
        <v>3111</v>
      </c>
      <c r="M3403" t="s">
        <v>4282</v>
      </c>
    </row>
    <row r="3404" spans="1:14">
      <c r="A3404" t="s">
        <v>7685</v>
      </c>
      <c r="B3404" t="str">
        <f t="shared" si="106"/>
        <v>min03-P52</v>
      </c>
      <c r="C3404" t="str">
        <f t="shared" si="107"/>
        <v>min03-P52-R6_YUBARTA S.A.S.</v>
      </c>
      <c r="D3404" s="27" t="s">
        <v>3822</v>
      </c>
      <c r="E3404" t="s">
        <v>4162</v>
      </c>
      <c r="F3404" t="s">
        <v>190</v>
      </c>
      <c r="G3404" s="58">
        <v>60608.25</v>
      </c>
      <c r="H3404" s="114">
        <v>1</v>
      </c>
      <c r="I3404">
        <v>10001</v>
      </c>
      <c r="J3404">
        <v>999999</v>
      </c>
      <c r="K3404" t="s">
        <v>3117</v>
      </c>
      <c r="L3404" t="s">
        <v>3111</v>
      </c>
      <c r="M3404" t="s">
        <v>4282</v>
      </c>
    </row>
    <row r="3405" spans="1:14">
      <c r="A3405" t="s">
        <v>7686</v>
      </c>
      <c r="B3405" t="str">
        <f t="shared" si="106"/>
        <v>min03-P52</v>
      </c>
      <c r="C3405" t="str">
        <f t="shared" si="107"/>
        <v>min03-P52-R6_MARCELO GARCIA -MG MARCEL SAS</v>
      </c>
      <c r="D3405" s="27" t="s">
        <v>3822</v>
      </c>
      <c r="E3405" t="s">
        <v>4182</v>
      </c>
      <c r="F3405" t="s">
        <v>190</v>
      </c>
      <c r="G3405" s="58">
        <v>40405.5</v>
      </c>
      <c r="H3405" s="114">
        <v>1</v>
      </c>
      <c r="I3405">
        <v>1</v>
      </c>
      <c r="J3405">
        <v>3000</v>
      </c>
      <c r="K3405" t="s">
        <v>3117</v>
      </c>
      <c r="L3405" t="s">
        <v>3111</v>
      </c>
      <c r="M3405" t="s">
        <v>4282</v>
      </c>
    </row>
    <row r="3406" spans="1:14">
      <c r="A3406" t="s">
        <v>7687</v>
      </c>
      <c r="B3406" t="str">
        <f t="shared" si="106"/>
        <v>min03-P52</v>
      </c>
      <c r="C3406" t="str">
        <f t="shared" si="107"/>
        <v>min03-P52-R6_MARCELO GARCIA -MG MARCEL SAS</v>
      </c>
      <c r="D3406" s="27" t="s">
        <v>3822</v>
      </c>
      <c r="E3406" t="s">
        <v>4182</v>
      </c>
      <c r="F3406" t="s">
        <v>190</v>
      </c>
      <c r="G3406" s="58">
        <v>36364.949999999997</v>
      </c>
      <c r="H3406" s="114">
        <v>1</v>
      </c>
      <c r="I3406">
        <v>3001</v>
      </c>
      <c r="J3406">
        <v>10000</v>
      </c>
      <c r="K3406" t="s">
        <v>3117</v>
      </c>
      <c r="L3406" t="s">
        <v>3111</v>
      </c>
      <c r="M3406" t="s">
        <v>4282</v>
      </c>
    </row>
    <row r="3407" spans="1:14">
      <c r="A3407" t="s">
        <v>7688</v>
      </c>
      <c r="B3407" t="str">
        <f t="shared" si="106"/>
        <v>min03-P52</v>
      </c>
      <c r="C3407" t="str">
        <f t="shared" si="107"/>
        <v>min03-P52-R6_MARCELO GARCIA -MG MARCEL SAS</v>
      </c>
      <c r="D3407" s="27" t="s">
        <v>3822</v>
      </c>
      <c r="E3407" t="s">
        <v>4182</v>
      </c>
      <c r="F3407" t="s">
        <v>190</v>
      </c>
      <c r="G3407" s="58">
        <v>33671.25</v>
      </c>
      <c r="H3407" s="114">
        <v>1</v>
      </c>
      <c r="I3407">
        <v>10001</v>
      </c>
      <c r="J3407">
        <v>999999</v>
      </c>
      <c r="K3407" t="s">
        <v>3117</v>
      </c>
      <c r="L3407" t="s">
        <v>3111</v>
      </c>
      <c r="M3407" t="s">
        <v>4282</v>
      </c>
    </row>
    <row r="3408" spans="1:14">
      <c r="A3408" t="s">
        <v>7689</v>
      </c>
      <c r="B3408" t="str">
        <f t="shared" si="106"/>
        <v>min03-P52</v>
      </c>
      <c r="C3408" t="str">
        <f t="shared" si="107"/>
        <v>min03-P52-R6_UT SUMINISTROS INTENDENCIA</v>
      </c>
      <c r="D3408" s="27" t="s">
        <v>3822</v>
      </c>
      <c r="E3408" t="s">
        <v>3097</v>
      </c>
      <c r="F3408" t="s">
        <v>190</v>
      </c>
      <c r="G3408" s="58">
        <v>19529.325000000001</v>
      </c>
      <c r="H3408" s="114">
        <v>0</v>
      </c>
      <c r="I3408">
        <v>1</v>
      </c>
      <c r="J3408">
        <v>3000</v>
      </c>
      <c r="K3408" t="s">
        <v>3117</v>
      </c>
      <c r="L3408" t="s">
        <v>3111</v>
      </c>
      <c r="M3408" t="s">
        <v>4282</v>
      </c>
      <c r="N3408" t="s">
        <v>8685</v>
      </c>
    </row>
    <row r="3409" spans="1:14">
      <c r="A3409" t="s">
        <v>7690</v>
      </c>
      <c r="B3409" t="str">
        <f t="shared" si="106"/>
        <v>min03-P52</v>
      </c>
      <c r="C3409" t="str">
        <f t="shared" si="107"/>
        <v>min03-P52-R6_UT SUMINISTROS INTENDENCIA</v>
      </c>
      <c r="D3409" s="27" t="s">
        <v>3822</v>
      </c>
      <c r="E3409" t="s">
        <v>3097</v>
      </c>
      <c r="F3409" t="s">
        <v>190</v>
      </c>
      <c r="G3409" s="58">
        <v>18451.845000000001</v>
      </c>
      <c r="H3409" s="114">
        <v>0</v>
      </c>
      <c r="I3409">
        <v>3001</v>
      </c>
      <c r="J3409">
        <v>10000</v>
      </c>
      <c r="K3409" t="s">
        <v>3117</v>
      </c>
      <c r="L3409" t="s">
        <v>3111</v>
      </c>
      <c r="M3409" t="s">
        <v>4282</v>
      </c>
      <c r="N3409" t="s">
        <v>8685</v>
      </c>
    </row>
    <row r="3410" spans="1:14">
      <c r="A3410" t="s">
        <v>7691</v>
      </c>
      <c r="B3410" t="str">
        <f t="shared" si="106"/>
        <v>min03-P52</v>
      </c>
      <c r="C3410" t="str">
        <f t="shared" si="107"/>
        <v>min03-P52-R6_UT SUMINISTROS INTENDENCIA</v>
      </c>
      <c r="D3410" s="27" t="s">
        <v>3822</v>
      </c>
      <c r="E3410" t="s">
        <v>3097</v>
      </c>
      <c r="F3410" t="s">
        <v>190</v>
      </c>
      <c r="G3410" s="58">
        <v>17778.419999999998</v>
      </c>
      <c r="H3410" s="114">
        <v>0</v>
      </c>
      <c r="I3410">
        <v>10001</v>
      </c>
      <c r="J3410">
        <v>999999</v>
      </c>
      <c r="K3410" t="s">
        <v>3117</v>
      </c>
      <c r="L3410" t="s">
        <v>3111</v>
      </c>
      <c r="M3410" t="s">
        <v>4282</v>
      </c>
      <c r="N3410" t="s">
        <v>8685</v>
      </c>
    </row>
    <row r="3411" spans="1:14">
      <c r="A3411" t="s">
        <v>7692</v>
      </c>
      <c r="B3411" t="str">
        <f t="shared" si="106"/>
        <v>min03-P52</v>
      </c>
      <c r="C3411" t="str">
        <f t="shared" si="107"/>
        <v>min03-P52-R6_UT DOTEC</v>
      </c>
      <c r="D3411" s="27" t="s">
        <v>3822</v>
      </c>
      <c r="E3411" t="s">
        <v>4199</v>
      </c>
      <c r="F3411" t="s">
        <v>190</v>
      </c>
      <c r="G3411" s="58">
        <v>25455.465</v>
      </c>
      <c r="H3411" s="114">
        <v>0</v>
      </c>
      <c r="I3411">
        <v>1</v>
      </c>
      <c r="J3411">
        <v>3000</v>
      </c>
      <c r="K3411" t="s">
        <v>3117</v>
      </c>
      <c r="L3411" t="s">
        <v>3111</v>
      </c>
      <c r="M3411" t="s">
        <v>4282</v>
      </c>
      <c r="N3411" t="s">
        <v>8685</v>
      </c>
    </row>
    <row r="3412" spans="1:14">
      <c r="A3412" t="s">
        <v>7693</v>
      </c>
      <c r="B3412" t="str">
        <f t="shared" si="106"/>
        <v>min03-P52</v>
      </c>
      <c r="C3412" t="str">
        <f t="shared" si="107"/>
        <v>min03-P52-R6_UT DOTEC</v>
      </c>
      <c r="D3412" s="27" t="s">
        <v>3822</v>
      </c>
      <c r="E3412" t="s">
        <v>4199</v>
      </c>
      <c r="F3412" t="s">
        <v>190</v>
      </c>
      <c r="G3412" s="58">
        <v>25051.41</v>
      </c>
      <c r="H3412" s="114">
        <v>0</v>
      </c>
      <c r="I3412">
        <v>3001</v>
      </c>
      <c r="J3412">
        <v>10000</v>
      </c>
      <c r="K3412" t="s">
        <v>3117</v>
      </c>
      <c r="L3412" t="s">
        <v>3111</v>
      </c>
      <c r="M3412" t="s">
        <v>4282</v>
      </c>
      <c r="N3412" t="s">
        <v>8685</v>
      </c>
    </row>
    <row r="3413" spans="1:14">
      <c r="A3413" t="s">
        <v>7694</v>
      </c>
      <c r="B3413" t="str">
        <f t="shared" si="106"/>
        <v>min03-P52</v>
      </c>
      <c r="C3413" t="str">
        <f t="shared" si="107"/>
        <v>min03-P52-R6_UT DOTEC</v>
      </c>
      <c r="D3413" s="27" t="s">
        <v>3822</v>
      </c>
      <c r="E3413" t="s">
        <v>4199</v>
      </c>
      <c r="F3413" t="s">
        <v>190</v>
      </c>
      <c r="G3413" s="58">
        <v>24512.67</v>
      </c>
      <c r="H3413" s="114">
        <v>0</v>
      </c>
      <c r="I3413">
        <v>10001</v>
      </c>
      <c r="J3413">
        <v>999999</v>
      </c>
      <c r="K3413" t="s">
        <v>3117</v>
      </c>
      <c r="L3413" t="s">
        <v>3111</v>
      </c>
      <c r="M3413" t="s">
        <v>4282</v>
      </c>
      <c r="N3413" t="s">
        <v>8685</v>
      </c>
    </row>
    <row r="3414" spans="1:14">
      <c r="A3414" t="s">
        <v>7695</v>
      </c>
      <c r="B3414" t="str">
        <f t="shared" si="106"/>
        <v>min03-P52</v>
      </c>
      <c r="C3414" t="str">
        <f t="shared" si="107"/>
        <v>min03-P52-R7_DISTRIBUCIÓN Y SERVICIO SAS</v>
      </c>
      <c r="D3414" s="27" t="s">
        <v>3823</v>
      </c>
      <c r="E3414" t="s">
        <v>3089</v>
      </c>
      <c r="F3414" t="s">
        <v>190</v>
      </c>
      <c r="G3414" s="58">
        <v>29630.7</v>
      </c>
      <c r="H3414" s="114">
        <v>1</v>
      </c>
      <c r="I3414">
        <v>1</v>
      </c>
      <c r="J3414">
        <v>3000</v>
      </c>
      <c r="K3414" t="s">
        <v>3117</v>
      </c>
      <c r="L3414" t="s">
        <v>3112</v>
      </c>
      <c r="M3414" t="s">
        <v>4282</v>
      </c>
    </row>
    <row r="3415" spans="1:14">
      <c r="A3415" t="s">
        <v>7696</v>
      </c>
      <c r="B3415" t="str">
        <f t="shared" si="106"/>
        <v>min03-P52</v>
      </c>
      <c r="C3415" t="str">
        <f t="shared" si="107"/>
        <v>min03-P52-R7_DISTRIBUCIÓN Y SERVICIO SAS</v>
      </c>
      <c r="D3415" s="27" t="s">
        <v>3823</v>
      </c>
      <c r="E3415" t="s">
        <v>3089</v>
      </c>
      <c r="F3415" t="s">
        <v>190</v>
      </c>
      <c r="G3415" s="58">
        <v>26937</v>
      </c>
      <c r="H3415" s="114">
        <v>1</v>
      </c>
      <c r="I3415">
        <v>3001</v>
      </c>
      <c r="J3415">
        <v>10000</v>
      </c>
      <c r="K3415" t="s">
        <v>3117</v>
      </c>
      <c r="L3415" t="s">
        <v>3112</v>
      </c>
      <c r="M3415" t="s">
        <v>4282</v>
      </c>
    </row>
    <row r="3416" spans="1:14">
      <c r="A3416" t="s">
        <v>7697</v>
      </c>
      <c r="B3416" t="str">
        <f t="shared" si="106"/>
        <v>min03-P52</v>
      </c>
      <c r="C3416" t="str">
        <f t="shared" si="107"/>
        <v>min03-P52-R7_DISTRIBUCIÓN Y SERVICIO SAS</v>
      </c>
      <c r="D3416" s="27" t="s">
        <v>3823</v>
      </c>
      <c r="E3416" t="s">
        <v>3089</v>
      </c>
      <c r="F3416" t="s">
        <v>190</v>
      </c>
      <c r="G3416" s="58">
        <v>24243.3</v>
      </c>
      <c r="H3416" s="114">
        <v>1</v>
      </c>
      <c r="I3416">
        <v>10001</v>
      </c>
      <c r="J3416">
        <v>999999</v>
      </c>
      <c r="K3416" t="s">
        <v>3117</v>
      </c>
      <c r="L3416" t="s">
        <v>3112</v>
      </c>
      <c r="M3416" t="s">
        <v>4282</v>
      </c>
    </row>
    <row r="3417" spans="1:14">
      <c r="A3417" t="s">
        <v>7698</v>
      </c>
      <c r="B3417" t="str">
        <f t="shared" si="106"/>
        <v>min03-P52</v>
      </c>
      <c r="C3417" t="str">
        <f t="shared" si="107"/>
        <v>min03-P52-R7_IMDICOL SAS</v>
      </c>
      <c r="D3417" s="27" t="s">
        <v>3823</v>
      </c>
      <c r="E3417" t="s">
        <v>4164</v>
      </c>
      <c r="F3417" t="s">
        <v>190</v>
      </c>
      <c r="G3417" s="58">
        <v>37038.375</v>
      </c>
      <c r="H3417" s="114">
        <v>1</v>
      </c>
      <c r="I3417">
        <v>1</v>
      </c>
      <c r="J3417">
        <v>3000</v>
      </c>
      <c r="K3417" t="s">
        <v>3117</v>
      </c>
      <c r="L3417" t="s">
        <v>3112</v>
      </c>
      <c r="M3417" t="s">
        <v>4282</v>
      </c>
    </row>
    <row r="3418" spans="1:14">
      <c r="A3418" t="s">
        <v>7699</v>
      </c>
      <c r="B3418" t="str">
        <f t="shared" si="106"/>
        <v>min03-P52</v>
      </c>
      <c r="C3418" t="str">
        <f t="shared" si="107"/>
        <v>min03-P52-R7_IMDICOL SAS</v>
      </c>
      <c r="D3418" s="27" t="s">
        <v>3823</v>
      </c>
      <c r="E3418" t="s">
        <v>4164</v>
      </c>
      <c r="F3418" t="s">
        <v>190</v>
      </c>
      <c r="G3418" s="58">
        <v>36483.472800000003</v>
      </c>
      <c r="H3418" s="114">
        <v>1</v>
      </c>
      <c r="I3418">
        <v>3001</v>
      </c>
      <c r="J3418">
        <v>10000</v>
      </c>
      <c r="K3418" t="s">
        <v>3117</v>
      </c>
      <c r="L3418" t="s">
        <v>3112</v>
      </c>
      <c r="M3418" t="s">
        <v>4282</v>
      </c>
    </row>
    <row r="3419" spans="1:14">
      <c r="A3419" t="s">
        <v>7700</v>
      </c>
      <c r="B3419" t="str">
        <f t="shared" si="106"/>
        <v>min03-P52</v>
      </c>
      <c r="C3419" t="str">
        <f t="shared" si="107"/>
        <v>min03-P52-R7_IMDICOL SAS</v>
      </c>
      <c r="D3419" s="27" t="s">
        <v>3823</v>
      </c>
      <c r="E3419" t="s">
        <v>4164</v>
      </c>
      <c r="F3419" t="s">
        <v>190</v>
      </c>
      <c r="G3419" s="58">
        <v>35927.223749999997</v>
      </c>
      <c r="H3419" s="114">
        <v>1</v>
      </c>
      <c r="I3419">
        <v>10001</v>
      </c>
      <c r="J3419">
        <v>999999</v>
      </c>
      <c r="K3419" t="s">
        <v>3117</v>
      </c>
      <c r="L3419" t="s">
        <v>3112</v>
      </c>
      <c r="M3419" t="s">
        <v>4282</v>
      </c>
    </row>
    <row r="3420" spans="1:14">
      <c r="A3420" t="s">
        <v>7701</v>
      </c>
      <c r="B3420" t="str">
        <f t="shared" si="106"/>
        <v>min03-P52</v>
      </c>
      <c r="C3420" t="str">
        <f t="shared" si="107"/>
        <v>min03-P52-R7_LEONEL RODRIGUEZ RAMOS</v>
      </c>
      <c r="D3420" s="27" t="s">
        <v>3823</v>
      </c>
      <c r="E3420" t="s">
        <v>1851</v>
      </c>
      <c r="F3420" t="s">
        <v>190</v>
      </c>
      <c r="G3420" s="58">
        <v>80811</v>
      </c>
      <c r="H3420" s="114">
        <v>1</v>
      </c>
      <c r="I3420">
        <v>1</v>
      </c>
      <c r="J3420">
        <v>3000</v>
      </c>
      <c r="K3420" t="s">
        <v>3117</v>
      </c>
      <c r="L3420" t="s">
        <v>3112</v>
      </c>
      <c r="M3420" t="s">
        <v>4282</v>
      </c>
    </row>
    <row r="3421" spans="1:14">
      <c r="A3421" t="s">
        <v>7702</v>
      </c>
      <c r="B3421" t="str">
        <f t="shared" si="106"/>
        <v>min03-P52</v>
      </c>
      <c r="C3421" t="str">
        <f t="shared" si="107"/>
        <v>min03-P52-R7_LEONEL RODRIGUEZ RAMOS</v>
      </c>
      <c r="D3421" s="27" t="s">
        <v>3823</v>
      </c>
      <c r="E3421" t="s">
        <v>1851</v>
      </c>
      <c r="F3421" t="s">
        <v>190</v>
      </c>
      <c r="G3421" s="58">
        <v>67342.5</v>
      </c>
      <c r="H3421" s="114">
        <v>1</v>
      </c>
      <c r="I3421">
        <v>3001</v>
      </c>
      <c r="J3421">
        <v>10000</v>
      </c>
      <c r="K3421" t="s">
        <v>3117</v>
      </c>
      <c r="L3421" t="s">
        <v>3112</v>
      </c>
      <c r="M3421" t="s">
        <v>4282</v>
      </c>
    </row>
    <row r="3422" spans="1:14">
      <c r="A3422" t="s">
        <v>7703</v>
      </c>
      <c r="B3422" t="str">
        <f t="shared" si="106"/>
        <v>min03-P52</v>
      </c>
      <c r="C3422" t="str">
        <f t="shared" si="107"/>
        <v>min03-P52-R7_LEONEL RODRIGUEZ RAMOS</v>
      </c>
      <c r="D3422" s="27" t="s">
        <v>3823</v>
      </c>
      <c r="E3422" t="s">
        <v>1851</v>
      </c>
      <c r="F3422" t="s">
        <v>190</v>
      </c>
      <c r="G3422" s="58">
        <v>53874</v>
      </c>
      <c r="H3422" s="114">
        <v>1</v>
      </c>
      <c r="I3422">
        <v>10001</v>
      </c>
      <c r="J3422">
        <v>999999</v>
      </c>
      <c r="K3422" t="s">
        <v>3117</v>
      </c>
      <c r="L3422" t="s">
        <v>3112</v>
      </c>
      <c r="M3422" t="s">
        <v>4282</v>
      </c>
    </row>
    <row r="3423" spans="1:14">
      <c r="A3423" t="s">
        <v>7704</v>
      </c>
      <c r="B3423" t="str">
        <f t="shared" si="106"/>
        <v>min03-P52</v>
      </c>
      <c r="C3423" t="str">
        <f t="shared" si="107"/>
        <v>min03-P52-R7_CONSORCIO INTENDENCIA WARDERHA</v>
      </c>
      <c r="D3423" s="27" t="s">
        <v>3823</v>
      </c>
      <c r="E3423" t="s">
        <v>4187</v>
      </c>
      <c r="F3423" t="s">
        <v>190</v>
      </c>
      <c r="G3423" s="58">
        <v>33671.25</v>
      </c>
      <c r="H3423" s="114">
        <v>1</v>
      </c>
      <c r="I3423">
        <v>1</v>
      </c>
      <c r="J3423">
        <v>3000</v>
      </c>
      <c r="K3423" t="s">
        <v>3117</v>
      </c>
      <c r="L3423" t="s">
        <v>3112</v>
      </c>
      <c r="M3423" t="s">
        <v>4282</v>
      </c>
    </row>
    <row r="3424" spans="1:14">
      <c r="A3424" t="s">
        <v>7705</v>
      </c>
      <c r="B3424" t="str">
        <f t="shared" si="106"/>
        <v>min03-P52</v>
      </c>
      <c r="C3424" t="str">
        <f t="shared" si="107"/>
        <v>min03-P52-R7_CONSORCIO INTENDENCIA WARDERHA</v>
      </c>
      <c r="D3424" s="27" t="s">
        <v>3823</v>
      </c>
      <c r="E3424" t="s">
        <v>4187</v>
      </c>
      <c r="F3424" t="s">
        <v>190</v>
      </c>
      <c r="G3424" s="58">
        <v>32997.824999999997</v>
      </c>
      <c r="H3424" s="114">
        <v>1</v>
      </c>
      <c r="I3424">
        <v>3001</v>
      </c>
      <c r="J3424">
        <v>10000</v>
      </c>
      <c r="K3424" t="s">
        <v>3117</v>
      </c>
      <c r="L3424" t="s">
        <v>3112</v>
      </c>
      <c r="M3424" t="s">
        <v>4282</v>
      </c>
    </row>
    <row r="3425" spans="1:13">
      <c r="A3425" t="s">
        <v>7706</v>
      </c>
      <c r="B3425" t="str">
        <f t="shared" si="106"/>
        <v>min03-P52</v>
      </c>
      <c r="C3425" t="str">
        <f t="shared" si="107"/>
        <v>min03-P52-R7_CONSORCIO INTENDENCIA WARDERHA</v>
      </c>
      <c r="D3425" s="27" t="s">
        <v>3823</v>
      </c>
      <c r="E3425" t="s">
        <v>4187</v>
      </c>
      <c r="F3425" t="s">
        <v>190</v>
      </c>
      <c r="G3425" s="58">
        <v>31650.974999999999</v>
      </c>
      <c r="H3425" s="114">
        <v>1</v>
      </c>
      <c r="I3425">
        <v>10001</v>
      </c>
      <c r="J3425">
        <v>999999</v>
      </c>
      <c r="K3425" t="s">
        <v>3117</v>
      </c>
      <c r="L3425" t="s">
        <v>3112</v>
      </c>
      <c r="M3425" t="s">
        <v>4282</v>
      </c>
    </row>
    <row r="3426" spans="1:13">
      <c r="A3426" t="s">
        <v>7707</v>
      </c>
      <c r="B3426" t="str">
        <f t="shared" si="106"/>
        <v>min03-P52</v>
      </c>
      <c r="C3426" t="str">
        <f t="shared" si="107"/>
        <v>min03-P52-R7_UTPRESENTE TEXTIL 2024</v>
      </c>
      <c r="D3426" s="27" t="s">
        <v>3823</v>
      </c>
      <c r="E3426" t="s">
        <v>4193</v>
      </c>
      <c r="F3426" t="s">
        <v>190</v>
      </c>
      <c r="G3426" s="58">
        <v>32997.824999999997</v>
      </c>
      <c r="H3426" s="114">
        <v>1</v>
      </c>
      <c r="I3426">
        <v>1</v>
      </c>
      <c r="J3426">
        <v>3000</v>
      </c>
      <c r="K3426" t="s">
        <v>3117</v>
      </c>
      <c r="L3426" t="s">
        <v>3112</v>
      </c>
      <c r="M3426" t="s">
        <v>4282</v>
      </c>
    </row>
    <row r="3427" spans="1:13">
      <c r="A3427" t="s">
        <v>7708</v>
      </c>
      <c r="B3427" t="str">
        <f t="shared" si="106"/>
        <v>min03-P52</v>
      </c>
      <c r="C3427" t="str">
        <f t="shared" si="107"/>
        <v>min03-P52-R7_UTPRESENTE TEXTIL 2024</v>
      </c>
      <c r="D3427" s="27" t="s">
        <v>3823</v>
      </c>
      <c r="E3427" t="s">
        <v>4193</v>
      </c>
      <c r="F3427" t="s">
        <v>190</v>
      </c>
      <c r="G3427" s="58">
        <v>31650.974999999999</v>
      </c>
      <c r="H3427" s="114">
        <v>1</v>
      </c>
      <c r="I3427">
        <v>3001</v>
      </c>
      <c r="J3427">
        <v>10000</v>
      </c>
      <c r="K3427" t="s">
        <v>3117</v>
      </c>
      <c r="L3427" t="s">
        <v>3112</v>
      </c>
      <c r="M3427" t="s">
        <v>4282</v>
      </c>
    </row>
    <row r="3428" spans="1:13">
      <c r="A3428" t="s">
        <v>7709</v>
      </c>
      <c r="B3428" t="str">
        <f t="shared" si="106"/>
        <v>min03-P52</v>
      </c>
      <c r="C3428" t="str">
        <f t="shared" si="107"/>
        <v>min03-P52-R7_UTPRESENTE TEXTIL 2024</v>
      </c>
      <c r="D3428" s="27" t="s">
        <v>3823</v>
      </c>
      <c r="E3428" t="s">
        <v>4193</v>
      </c>
      <c r="F3428" t="s">
        <v>190</v>
      </c>
      <c r="G3428" s="58">
        <v>30977.55</v>
      </c>
      <c r="H3428" s="114">
        <v>1</v>
      </c>
      <c r="I3428">
        <v>10001</v>
      </c>
      <c r="J3428">
        <v>999999</v>
      </c>
      <c r="K3428" t="s">
        <v>3117</v>
      </c>
      <c r="L3428" t="s">
        <v>3112</v>
      </c>
      <c r="M3428" t="s">
        <v>4282</v>
      </c>
    </row>
    <row r="3429" spans="1:13">
      <c r="A3429" t="s">
        <v>7710</v>
      </c>
      <c r="B3429" t="str">
        <f t="shared" si="106"/>
        <v>min03-P52</v>
      </c>
      <c r="C3429" t="str">
        <f t="shared" si="107"/>
        <v>min03-P52-R7_BOSTONIA SAS</v>
      </c>
      <c r="D3429" s="27" t="s">
        <v>3823</v>
      </c>
      <c r="E3429" t="s">
        <v>3093</v>
      </c>
      <c r="F3429" t="s">
        <v>190</v>
      </c>
      <c r="G3429" s="58">
        <v>28283.85</v>
      </c>
      <c r="H3429" s="114">
        <v>1</v>
      </c>
      <c r="I3429">
        <v>1</v>
      </c>
      <c r="J3429">
        <v>3000</v>
      </c>
      <c r="K3429" t="s">
        <v>3117</v>
      </c>
      <c r="L3429" t="s">
        <v>3112</v>
      </c>
      <c r="M3429" t="s">
        <v>4282</v>
      </c>
    </row>
    <row r="3430" spans="1:13">
      <c r="A3430" t="s">
        <v>7711</v>
      </c>
      <c r="B3430" t="str">
        <f t="shared" si="106"/>
        <v>min03-P52</v>
      </c>
      <c r="C3430" t="str">
        <f t="shared" si="107"/>
        <v>min03-P52-R7_BOSTONIA SAS</v>
      </c>
      <c r="D3430" s="27" t="s">
        <v>3823</v>
      </c>
      <c r="E3430" t="s">
        <v>3093</v>
      </c>
      <c r="F3430" t="s">
        <v>190</v>
      </c>
      <c r="G3430" s="58">
        <v>27435.334500000001</v>
      </c>
      <c r="H3430" s="114">
        <v>1</v>
      </c>
      <c r="I3430">
        <v>3001</v>
      </c>
      <c r="J3430">
        <v>10000</v>
      </c>
      <c r="K3430" t="s">
        <v>3117</v>
      </c>
      <c r="L3430" t="s">
        <v>3112</v>
      </c>
      <c r="M3430" t="s">
        <v>4282</v>
      </c>
    </row>
    <row r="3431" spans="1:13">
      <c r="A3431" t="s">
        <v>7712</v>
      </c>
      <c r="B3431" t="str">
        <f t="shared" si="106"/>
        <v>min03-P52</v>
      </c>
      <c r="C3431" t="str">
        <f t="shared" si="107"/>
        <v>min03-P52-R7_BOSTONIA SAS</v>
      </c>
      <c r="D3431" s="27" t="s">
        <v>3823</v>
      </c>
      <c r="E3431" t="s">
        <v>3093</v>
      </c>
      <c r="F3431" t="s">
        <v>190</v>
      </c>
      <c r="G3431" s="58">
        <v>26613.756000000001</v>
      </c>
      <c r="H3431" s="114">
        <v>1</v>
      </c>
      <c r="I3431">
        <v>10001</v>
      </c>
      <c r="J3431">
        <v>999999</v>
      </c>
      <c r="K3431" t="s">
        <v>3117</v>
      </c>
      <c r="L3431" t="s">
        <v>3112</v>
      </c>
      <c r="M3431" t="s">
        <v>4282</v>
      </c>
    </row>
    <row r="3432" spans="1:13">
      <c r="A3432" t="s">
        <v>7713</v>
      </c>
      <c r="B3432" t="str">
        <f t="shared" si="106"/>
        <v>min03-P52</v>
      </c>
      <c r="C3432" t="str">
        <f t="shared" si="107"/>
        <v>min03-P52-R7_UT SOLUCIONES ANC</v>
      </c>
      <c r="D3432" s="27" t="s">
        <v>3823</v>
      </c>
      <c r="E3432" t="s">
        <v>3091</v>
      </c>
      <c r="F3432" t="s">
        <v>190</v>
      </c>
      <c r="G3432" s="58">
        <v>37711.800000000003</v>
      </c>
      <c r="H3432" s="114">
        <v>1</v>
      </c>
      <c r="I3432">
        <v>1</v>
      </c>
      <c r="J3432">
        <v>3000</v>
      </c>
      <c r="K3432" t="s">
        <v>3117</v>
      </c>
      <c r="L3432" t="s">
        <v>3112</v>
      </c>
      <c r="M3432" t="s">
        <v>4282</v>
      </c>
    </row>
    <row r="3433" spans="1:13">
      <c r="A3433" t="s">
        <v>7714</v>
      </c>
      <c r="B3433" t="str">
        <f t="shared" si="106"/>
        <v>min03-P52</v>
      </c>
      <c r="C3433" t="str">
        <f t="shared" si="107"/>
        <v>min03-P52-R7_UT SOLUCIONES ANC</v>
      </c>
      <c r="D3433" s="27" t="s">
        <v>3823</v>
      </c>
      <c r="E3433" t="s">
        <v>3091</v>
      </c>
      <c r="F3433" t="s">
        <v>190</v>
      </c>
      <c r="G3433" s="58">
        <v>37577.114999999998</v>
      </c>
      <c r="H3433" s="114">
        <v>1</v>
      </c>
      <c r="I3433">
        <v>3001</v>
      </c>
      <c r="J3433">
        <v>10000</v>
      </c>
      <c r="K3433" t="s">
        <v>3117</v>
      </c>
      <c r="L3433" t="s">
        <v>3112</v>
      </c>
      <c r="M3433" t="s">
        <v>4282</v>
      </c>
    </row>
    <row r="3434" spans="1:13">
      <c r="A3434" t="s">
        <v>7715</v>
      </c>
      <c r="B3434" t="str">
        <f t="shared" si="106"/>
        <v>min03-P52</v>
      </c>
      <c r="C3434" t="str">
        <f t="shared" si="107"/>
        <v>min03-P52-R7_UT SOLUCIONES ANC</v>
      </c>
      <c r="D3434" s="27" t="s">
        <v>3823</v>
      </c>
      <c r="E3434" t="s">
        <v>3091</v>
      </c>
      <c r="F3434" t="s">
        <v>190</v>
      </c>
      <c r="G3434" s="58">
        <v>37442.43</v>
      </c>
      <c r="H3434" s="114">
        <v>1</v>
      </c>
      <c r="I3434">
        <v>10001</v>
      </c>
      <c r="J3434">
        <v>999999</v>
      </c>
      <c r="K3434" t="s">
        <v>3117</v>
      </c>
      <c r="L3434" t="s">
        <v>3112</v>
      </c>
      <c r="M3434" t="s">
        <v>4282</v>
      </c>
    </row>
    <row r="3435" spans="1:13">
      <c r="A3435" t="s">
        <v>7716</v>
      </c>
      <c r="B3435" t="str">
        <f t="shared" si="106"/>
        <v>min03-P52</v>
      </c>
      <c r="C3435" t="str">
        <f t="shared" si="107"/>
        <v>min03-P52-R7_UT ALTEX+</v>
      </c>
      <c r="D3435" s="27" t="s">
        <v>3823</v>
      </c>
      <c r="E3435" t="s">
        <v>3094</v>
      </c>
      <c r="F3435" t="s">
        <v>190</v>
      </c>
      <c r="G3435" s="58">
        <v>24916.724999999999</v>
      </c>
      <c r="H3435" s="114">
        <v>1</v>
      </c>
      <c r="I3435">
        <v>1</v>
      </c>
      <c r="J3435">
        <v>3000</v>
      </c>
      <c r="K3435" t="s">
        <v>3117</v>
      </c>
      <c r="L3435" t="s">
        <v>3112</v>
      </c>
      <c r="M3435" t="s">
        <v>4282</v>
      </c>
    </row>
    <row r="3436" spans="1:13">
      <c r="A3436" t="s">
        <v>7717</v>
      </c>
      <c r="B3436" t="str">
        <f t="shared" si="106"/>
        <v>min03-P52</v>
      </c>
      <c r="C3436" t="str">
        <f t="shared" si="107"/>
        <v>min03-P52-R7_UT ALTEX+</v>
      </c>
      <c r="D3436" s="27" t="s">
        <v>3823</v>
      </c>
      <c r="E3436" t="s">
        <v>3094</v>
      </c>
      <c r="F3436" t="s">
        <v>190</v>
      </c>
      <c r="G3436" s="58">
        <v>24243.3</v>
      </c>
      <c r="H3436" s="114">
        <v>1</v>
      </c>
      <c r="I3436">
        <v>3001</v>
      </c>
      <c r="J3436">
        <v>10000</v>
      </c>
      <c r="K3436" t="s">
        <v>3117</v>
      </c>
      <c r="L3436" t="s">
        <v>3112</v>
      </c>
      <c r="M3436" t="s">
        <v>4282</v>
      </c>
    </row>
    <row r="3437" spans="1:13">
      <c r="A3437" t="s">
        <v>7718</v>
      </c>
      <c r="B3437" t="str">
        <f t="shared" si="106"/>
        <v>min03-P52</v>
      </c>
      <c r="C3437" t="str">
        <f t="shared" si="107"/>
        <v>min03-P52-R7_UT ALTEX+</v>
      </c>
      <c r="D3437" s="27" t="s">
        <v>3823</v>
      </c>
      <c r="E3437" t="s">
        <v>3094</v>
      </c>
      <c r="F3437" t="s">
        <v>190</v>
      </c>
      <c r="G3437" s="58">
        <v>23973.93</v>
      </c>
      <c r="H3437" s="114">
        <v>1</v>
      </c>
      <c r="I3437">
        <v>10001</v>
      </c>
      <c r="J3437">
        <v>999999</v>
      </c>
      <c r="K3437" t="s">
        <v>3117</v>
      </c>
      <c r="L3437" t="s">
        <v>3112</v>
      </c>
      <c r="M3437" t="s">
        <v>4282</v>
      </c>
    </row>
    <row r="3438" spans="1:13">
      <c r="A3438" t="s">
        <v>7719</v>
      </c>
      <c r="B3438" t="str">
        <f t="shared" si="106"/>
        <v>min03-P52</v>
      </c>
      <c r="C3438" t="str">
        <f t="shared" si="107"/>
        <v>min03-P52-R7_UT M&amp;M 2024</v>
      </c>
      <c r="D3438" s="27" t="s">
        <v>3823</v>
      </c>
      <c r="E3438" t="s">
        <v>3100</v>
      </c>
      <c r="F3438" t="s">
        <v>190</v>
      </c>
      <c r="G3438" s="58">
        <v>28283.85</v>
      </c>
      <c r="H3438" s="114">
        <v>1</v>
      </c>
      <c r="I3438">
        <v>1</v>
      </c>
      <c r="J3438">
        <v>3000</v>
      </c>
      <c r="K3438" t="s">
        <v>3117</v>
      </c>
      <c r="L3438" t="s">
        <v>3112</v>
      </c>
      <c r="M3438" t="s">
        <v>4282</v>
      </c>
    </row>
    <row r="3439" spans="1:13">
      <c r="A3439" t="s">
        <v>7720</v>
      </c>
      <c r="B3439" t="str">
        <f t="shared" si="106"/>
        <v>min03-P52</v>
      </c>
      <c r="C3439" t="str">
        <f t="shared" si="107"/>
        <v>min03-P52-R7_UT M&amp;M 2024</v>
      </c>
      <c r="D3439" s="27" t="s">
        <v>3823</v>
      </c>
      <c r="E3439" t="s">
        <v>3100</v>
      </c>
      <c r="F3439" t="s">
        <v>190</v>
      </c>
      <c r="G3439" s="58">
        <v>26802.315000000002</v>
      </c>
      <c r="H3439" s="114">
        <v>1</v>
      </c>
      <c r="I3439">
        <v>3001</v>
      </c>
      <c r="J3439">
        <v>10000</v>
      </c>
      <c r="K3439" t="s">
        <v>3117</v>
      </c>
      <c r="L3439" t="s">
        <v>3112</v>
      </c>
      <c r="M3439" t="s">
        <v>4282</v>
      </c>
    </row>
    <row r="3440" spans="1:13">
      <c r="A3440" t="s">
        <v>7721</v>
      </c>
      <c r="B3440" t="str">
        <f t="shared" si="106"/>
        <v>min03-P52</v>
      </c>
      <c r="C3440" t="str">
        <f t="shared" si="107"/>
        <v>min03-P52-R7_UT M&amp;M 2024</v>
      </c>
      <c r="D3440" s="27" t="s">
        <v>3823</v>
      </c>
      <c r="E3440" t="s">
        <v>3100</v>
      </c>
      <c r="F3440" t="s">
        <v>190</v>
      </c>
      <c r="G3440" s="58">
        <v>25994.205000000002</v>
      </c>
      <c r="H3440" s="114">
        <v>1</v>
      </c>
      <c r="I3440">
        <v>10001</v>
      </c>
      <c r="J3440">
        <v>999999</v>
      </c>
      <c r="K3440" t="s">
        <v>3117</v>
      </c>
      <c r="L3440" t="s">
        <v>3112</v>
      </c>
      <c r="M3440" t="s">
        <v>4282</v>
      </c>
    </row>
    <row r="3441" spans="1:14">
      <c r="A3441" t="s">
        <v>7722</v>
      </c>
      <c r="B3441" t="str">
        <f t="shared" si="106"/>
        <v>min03-P52</v>
      </c>
      <c r="C3441" t="str">
        <f t="shared" si="107"/>
        <v>min03-P52-R7_MANUFACTURAS CAPITEX SAS</v>
      </c>
      <c r="D3441" s="27" t="s">
        <v>3823</v>
      </c>
      <c r="E3441" t="s">
        <v>4176</v>
      </c>
      <c r="F3441" t="s">
        <v>190</v>
      </c>
      <c r="G3441" s="58">
        <v>25590.15</v>
      </c>
      <c r="H3441" s="114">
        <v>1</v>
      </c>
      <c r="I3441">
        <v>1</v>
      </c>
      <c r="J3441">
        <v>3000</v>
      </c>
      <c r="K3441" t="s">
        <v>3117</v>
      </c>
      <c r="L3441" t="s">
        <v>3112</v>
      </c>
      <c r="M3441" t="s">
        <v>4282</v>
      </c>
    </row>
    <row r="3442" spans="1:14">
      <c r="A3442" t="s">
        <v>7723</v>
      </c>
      <c r="B3442" t="str">
        <f t="shared" si="106"/>
        <v>min03-P52</v>
      </c>
      <c r="C3442" t="str">
        <f t="shared" si="107"/>
        <v>min03-P52-R7_MANUFACTURAS CAPITEX SAS</v>
      </c>
      <c r="D3442" s="27" t="s">
        <v>3823</v>
      </c>
      <c r="E3442" t="s">
        <v>4176</v>
      </c>
      <c r="F3442" t="s">
        <v>190</v>
      </c>
      <c r="G3442" s="58">
        <v>24243.3</v>
      </c>
      <c r="H3442" s="114">
        <v>1</v>
      </c>
      <c r="I3442">
        <v>3001</v>
      </c>
      <c r="J3442">
        <v>10000</v>
      </c>
      <c r="K3442" t="s">
        <v>3117</v>
      </c>
      <c r="L3442" t="s">
        <v>3112</v>
      </c>
      <c r="M3442" t="s">
        <v>4282</v>
      </c>
    </row>
    <row r="3443" spans="1:14">
      <c r="A3443" t="s">
        <v>7724</v>
      </c>
      <c r="B3443" t="str">
        <f t="shared" si="106"/>
        <v>min03-P52</v>
      </c>
      <c r="C3443" t="str">
        <f t="shared" si="107"/>
        <v>min03-P52-R7_MANUFACTURAS CAPITEX SAS</v>
      </c>
      <c r="D3443" s="27" t="s">
        <v>3823</v>
      </c>
      <c r="E3443" t="s">
        <v>4176</v>
      </c>
      <c r="F3443" t="s">
        <v>190</v>
      </c>
      <c r="G3443" s="58">
        <v>22896.45</v>
      </c>
      <c r="H3443" s="114">
        <v>1</v>
      </c>
      <c r="I3443">
        <v>10001</v>
      </c>
      <c r="J3443">
        <v>999999</v>
      </c>
      <c r="K3443" t="s">
        <v>3117</v>
      </c>
      <c r="L3443" t="s">
        <v>3112</v>
      </c>
      <c r="M3443" t="s">
        <v>4282</v>
      </c>
    </row>
    <row r="3444" spans="1:14">
      <c r="A3444" t="s">
        <v>7725</v>
      </c>
      <c r="B3444" t="str">
        <f t="shared" si="106"/>
        <v>min03-P52</v>
      </c>
      <c r="C3444" t="str">
        <f t="shared" si="107"/>
        <v>min03-P52-R7_MILITARY INDUSTRIES SAS</v>
      </c>
      <c r="D3444" s="27" t="s">
        <v>3823</v>
      </c>
      <c r="E3444" t="s">
        <v>1852</v>
      </c>
      <c r="F3444" t="s">
        <v>190</v>
      </c>
      <c r="G3444" s="58">
        <v>25590.15</v>
      </c>
      <c r="H3444" s="114">
        <v>1</v>
      </c>
      <c r="I3444">
        <v>1</v>
      </c>
      <c r="J3444">
        <v>3000</v>
      </c>
      <c r="K3444" t="s">
        <v>3117</v>
      </c>
      <c r="L3444" t="s">
        <v>3112</v>
      </c>
      <c r="M3444" t="s">
        <v>4282</v>
      </c>
    </row>
    <row r="3445" spans="1:14">
      <c r="A3445" t="s">
        <v>7726</v>
      </c>
      <c r="B3445" t="str">
        <f t="shared" si="106"/>
        <v>min03-P52</v>
      </c>
      <c r="C3445" t="str">
        <f t="shared" si="107"/>
        <v>min03-P52-R7_MILITARY INDUSTRIES SAS</v>
      </c>
      <c r="D3445" s="27" t="s">
        <v>3823</v>
      </c>
      <c r="E3445" t="s">
        <v>1852</v>
      </c>
      <c r="F3445" t="s">
        <v>190</v>
      </c>
      <c r="G3445" s="58">
        <v>24916.724999999999</v>
      </c>
      <c r="H3445" s="114">
        <v>1</v>
      </c>
      <c r="I3445">
        <v>3001</v>
      </c>
      <c r="J3445">
        <v>10000</v>
      </c>
      <c r="K3445" t="s">
        <v>3117</v>
      </c>
      <c r="L3445" t="s">
        <v>3112</v>
      </c>
      <c r="M3445" t="s">
        <v>4282</v>
      </c>
    </row>
    <row r="3446" spans="1:14">
      <c r="A3446" t="s">
        <v>7727</v>
      </c>
      <c r="B3446" t="str">
        <f t="shared" si="106"/>
        <v>min03-P52</v>
      </c>
      <c r="C3446" t="str">
        <f t="shared" si="107"/>
        <v>min03-P52-R7_MILITARY INDUSTRIES SAS</v>
      </c>
      <c r="D3446" s="27" t="s">
        <v>3823</v>
      </c>
      <c r="E3446" t="s">
        <v>1852</v>
      </c>
      <c r="F3446" t="s">
        <v>190</v>
      </c>
      <c r="G3446" s="58">
        <v>22896.45</v>
      </c>
      <c r="H3446" s="114">
        <v>1</v>
      </c>
      <c r="I3446">
        <v>10001</v>
      </c>
      <c r="J3446">
        <v>999999</v>
      </c>
      <c r="K3446" t="s">
        <v>3117</v>
      </c>
      <c r="L3446" t="s">
        <v>3112</v>
      </c>
      <c r="M3446" t="s">
        <v>4282</v>
      </c>
    </row>
    <row r="3447" spans="1:14">
      <c r="A3447" t="s">
        <v>7728</v>
      </c>
      <c r="B3447" t="str">
        <f t="shared" si="106"/>
        <v>min03-P52</v>
      </c>
      <c r="C3447" t="str">
        <f t="shared" si="107"/>
        <v>min03-P52-R7_INVERSIONES SARHEM DE COLOMBIA S.A.S.</v>
      </c>
      <c r="D3447" s="27" t="s">
        <v>3823</v>
      </c>
      <c r="E3447" t="s">
        <v>4168</v>
      </c>
      <c r="F3447" t="s">
        <v>190</v>
      </c>
      <c r="G3447" s="58">
        <v>32324.400000000001</v>
      </c>
      <c r="H3447" s="114">
        <v>1</v>
      </c>
      <c r="I3447">
        <v>1</v>
      </c>
      <c r="J3447">
        <v>3000</v>
      </c>
      <c r="K3447" t="s">
        <v>3117</v>
      </c>
      <c r="L3447" t="s">
        <v>3112</v>
      </c>
      <c r="M3447" t="s">
        <v>4282</v>
      </c>
    </row>
    <row r="3448" spans="1:14">
      <c r="A3448" t="s">
        <v>7729</v>
      </c>
      <c r="B3448" t="str">
        <f t="shared" si="106"/>
        <v>min03-P52</v>
      </c>
      <c r="C3448" t="str">
        <f t="shared" si="107"/>
        <v>min03-P52-R7_INVERSIONES SARHEM DE COLOMBIA S.A.S.</v>
      </c>
      <c r="D3448" s="27" t="s">
        <v>3823</v>
      </c>
      <c r="E3448" t="s">
        <v>4168</v>
      </c>
      <c r="F3448" t="s">
        <v>190</v>
      </c>
      <c r="G3448" s="58">
        <v>29630.7</v>
      </c>
      <c r="H3448" s="114">
        <v>1</v>
      </c>
      <c r="I3448">
        <v>3001</v>
      </c>
      <c r="J3448">
        <v>10000</v>
      </c>
      <c r="K3448" t="s">
        <v>3117</v>
      </c>
      <c r="L3448" t="s">
        <v>3112</v>
      </c>
      <c r="M3448" t="s">
        <v>4282</v>
      </c>
    </row>
    <row r="3449" spans="1:14">
      <c r="A3449" t="s">
        <v>7730</v>
      </c>
      <c r="B3449" t="str">
        <f t="shared" si="106"/>
        <v>min03-P52</v>
      </c>
      <c r="C3449" t="str">
        <f t="shared" si="107"/>
        <v>min03-P52-R7_INVERSIONES SARHEM DE COLOMBIA S.A.S.</v>
      </c>
      <c r="D3449" s="27" t="s">
        <v>3823</v>
      </c>
      <c r="E3449" t="s">
        <v>4168</v>
      </c>
      <c r="F3449" t="s">
        <v>190</v>
      </c>
      <c r="G3449" s="58">
        <v>26937</v>
      </c>
      <c r="H3449" s="114">
        <v>1</v>
      </c>
      <c r="I3449">
        <v>10001</v>
      </c>
      <c r="J3449">
        <v>999999</v>
      </c>
      <c r="K3449" t="s">
        <v>3117</v>
      </c>
      <c r="L3449" t="s">
        <v>3112</v>
      </c>
      <c r="M3449" t="s">
        <v>4282</v>
      </c>
    </row>
    <row r="3450" spans="1:14">
      <c r="A3450" t="s">
        <v>7731</v>
      </c>
      <c r="B3450" t="str">
        <f t="shared" si="106"/>
        <v>min03-P53</v>
      </c>
      <c r="C3450" t="str">
        <f t="shared" si="107"/>
        <v>min03-P53-R1_TAMAYO DIAZ LTDA</v>
      </c>
      <c r="D3450" s="27" t="s">
        <v>3824</v>
      </c>
      <c r="E3450" t="s">
        <v>4191</v>
      </c>
      <c r="F3450" t="s">
        <v>190</v>
      </c>
      <c r="G3450" s="58">
        <v>158928.29999999999</v>
      </c>
      <c r="H3450" s="114">
        <v>1</v>
      </c>
      <c r="I3450">
        <v>1</v>
      </c>
      <c r="J3450">
        <v>3000</v>
      </c>
      <c r="K3450" t="s">
        <v>3117</v>
      </c>
      <c r="L3450" t="s">
        <v>3108</v>
      </c>
      <c r="M3450" t="s">
        <v>4283</v>
      </c>
    </row>
    <row r="3451" spans="1:14">
      <c r="A3451" t="s">
        <v>7732</v>
      </c>
      <c r="B3451" t="str">
        <f t="shared" si="106"/>
        <v>min03-P53</v>
      </c>
      <c r="C3451" t="str">
        <f t="shared" si="107"/>
        <v>min03-P53-R1_TAMAYO DIAZ LTDA</v>
      </c>
      <c r="D3451" s="27" t="s">
        <v>3824</v>
      </c>
      <c r="E3451" t="s">
        <v>4191</v>
      </c>
      <c r="F3451" t="s">
        <v>190</v>
      </c>
      <c r="G3451" s="58">
        <v>157581.45000000001</v>
      </c>
      <c r="H3451" s="114">
        <v>1</v>
      </c>
      <c r="I3451">
        <v>3001</v>
      </c>
      <c r="J3451">
        <v>10000</v>
      </c>
      <c r="K3451" t="s">
        <v>3117</v>
      </c>
      <c r="L3451" t="s">
        <v>3108</v>
      </c>
      <c r="M3451" t="s">
        <v>4283</v>
      </c>
    </row>
    <row r="3452" spans="1:14">
      <c r="A3452" t="s">
        <v>7733</v>
      </c>
      <c r="B3452" t="str">
        <f t="shared" si="106"/>
        <v>min03-P53</v>
      </c>
      <c r="C3452" t="str">
        <f t="shared" si="107"/>
        <v>min03-P53-R1_TAMAYO DIAZ LTDA</v>
      </c>
      <c r="D3452" s="27" t="s">
        <v>3824</v>
      </c>
      <c r="E3452" t="s">
        <v>4191</v>
      </c>
      <c r="F3452" t="s">
        <v>190</v>
      </c>
      <c r="G3452" s="58">
        <v>150847.20000000001</v>
      </c>
      <c r="H3452" s="114">
        <v>1</v>
      </c>
      <c r="I3452">
        <v>10001</v>
      </c>
      <c r="J3452">
        <v>999999</v>
      </c>
      <c r="K3452" t="s">
        <v>3117</v>
      </c>
      <c r="L3452" t="s">
        <v>3108</v>
      </c>
      <c r="M3452" t="s">
        <v>4283</v>
      </c>
    </row>
    <row r="3453" spans="1:14">
      <c r="A3453" t="s">
        <v>7734</v>
      </c>
      <c r="B3453" t="str">
        <f t="shared" si="106"/>
        <v>min03-P53</v>
      </c>
      <c r="C3453" t="str">
        <f t="shared" si="107"/>
        <v>min03-P53-R1_UT SUMINISTROS INTENDENCIA</v>
      </c>
      <c r="D3453" s="27" t="s">
        <v>3824</v>
      </c>
      <c r="E3453" t="s">
        <v>3097</v>
      </c>
      <c r="F3453" t="s">
        <v>190</v>
      </c>
      <c r="G3453" s="58">
        <v>55220.85</v>
      </c>
      <c r="H3453" s="114">
        <v>0</v>
      </c>
      <c r="I3453">
        <v>1</v>
      </c>
      <c r="J3453">
        <v>3000</v>
      </c>
      <c r="K3453" t="s">
        <v>3117</v>
      </c>
      <c r="L3453" t="s">
        <v>3108</v>
      </c>
      <c r="M3453" t="s">
        <v>4283</v>
      </c>
      <c r="N3453" t="s">
        <v>8685</v>
      </c>
    </row>
    <row r="3454" spans="1:14">
      <c r="A3454" t="s">
        <v>7735</v>
      </c>
      <c r="B3454" t="str">
        <f t="shared" si="106"/>
        <v>min03-P53</v>
      </c>
      <c r="C3454" t="str">
        <f t="shared" si="107"/>
        <v>min03-P53-R1_UT SUMINISTROS INTENDENCIA</v>
      </c>
      <c r="D3454" s="27" t="s">
        <v>3824</v>
      </c>
      <c r="E3454" t="s">
        <v>3097</v>
      </c>
      <c r="F3454" t="s">
        <v>190</v>
      </c>
      <c r="G3454" s="58">
        <v>51180.3</v>
      </c>
      <c r="H3454" s="114">
        <v>0</v>
      </c>
      <c r="I3454">
        <v>3001</v>
      </c>
      <c r="J3454">
        <v>10000</v>
      </c>
      <c r="K3454" t="s">
        <v>3117</v>
      </c>
      <c r="L3454" t="s">
        <v>3108</v>
      </c>
      <c r="M3454" t="s">
        <v>4283</v>
      </c>
      <c r="N3454" t="s">
        <v>8685</v>
      </c>
    </row>
    <row r="3455" spans="1:14">
      <c r="A3455" t="s">
        <v>7736</v>
      </c>
      <c r="B3455" t="str">
        <f t="shared" si="106"/>
        <v>min03-P53</v>
      </c>
      <c r="C3455" t="str">
        <f t="shared" si="107"/>
        <v>min03-P53-R1_UT SUMINISTROS INTENDENCIA</v>
      </c>
      <c r="D3455" s="27" t="s">
        <v>3824</v>
      </c>
      <c r="E3455" t="s">
        <v>3097</v>
      </c>
      <c r="F3455" t="s">
        <v>190</v>
      </c>
      <c r="G3455" s="58">
        <v>48486.6</v>
      </c>
      <c r="H3455" s="114">
        <v>0</v>
      </c>
      <c r="I3455">
        <v>10001</v>
      </c>
      <c r="J3455">
        <v>999999</v>
      </c>
      <c r="K3455" t="s">
        <v>3117</v>
      </c>
      <c r="L3455" t="s">
        <v>3108</v>
      </c>
      <c r="M3455" t="s">
        <v>4283</v>
      </c>
      <c r="N3455" t="s">
        <v>8685</v>
      </c>
    </row>
    <row r="3456" spans="1:14">
      <c r="A3456" t="s">
        <v>7737</v>
      </c>
      <c r="B3456" t="str">
        <f t="shared" si="106"/>
        <v>min03-P53</v>
      </c>
      <c r="C3456" t="str">
        <f t="shared" si="107"/>
        <v>min03-P53-R1_UT FACOCREAR 2024</v>
      </c>
      <c r="D3456" s="27" t="s">
        <v>3824</v>
      </c>
      <c r="E3456" t="s">
        <v>3092</v>
      </c>
      <c r="F3456" t="s">
        <v>190</v>
      </c>
      <c r="G3456" s="58">
        <v>122832.72</v>
      </c>
      <c r="H3456" s="114">
        <v>1</v>
      </c>
      <c r="I3456">
        <v>1</v>
      </c>
      <c r="J3456">
        <v>3000</v>
      </c>
      <c r="K3456" t="s">
        <v>3117</v>
      </c>
      <c r="L3456" t="s">
        <v>3108</v>
      </c>
      <c r="M3456" t="s">
        <v>4283</v>
      </c>
    </row>
    <row r="3457" spans="1:14">
      <c r="A3457" t="s">
        <v>7738</v>
      </c>
      <c r="B3457" t="str">
        <f t="shared" si="106"/>
        <v>min03-P53</v>
      </c>
      <c r="C3457" t="str">
        <f t="shared" si="107"/>
        <v>min03-P53-R1_UT FACOCREAR 2024</v>
      </c>
      <c r="D3457" s="27" t="s">
        <v>3824</v>
      </c>
      <c r="E3457" t="s">
        <v>3092</v>
      </c>
      <c r="F3457" t="s">
        <v>190</v>
      </c>
      <c r="G3457" s="58">
        <v>119142.351</v>
      </c>
      <c r="H3457" s="114">
        <v>1</v>
      </c>
      <c r="I3457">
        <v>3001</v>
      </c>
      <c r="J3457">
        <v>10000</v>
      </c>
      <c r="K3457" t="s">
        <v>3117</v>
      </c>
      <c r="L3457" t="s">
        <v>3108</v>
      </c>
      <c r="M3457" t="s">
        <v>4283</v>
      </c>
    </row>
    <row r="3458" spans="1:14">
      <c r="A3458" t="s">
        <v>7739</v>
      </c>
      <c r="B3458" t="str">
        <f t="shared" si="106"/>
        <v>min03-P53</v>
      </c>
      <c r="C3458" t="str">
        <f t="shared" si="107"/>
        <v>min03-P53-R1_UT FACOCREAR 2024</v>
      </c>
      <c r="D3458" s="27" t="s">
        <v>3824</v>
      </c>
      <c r="E3458" t="s">
        <v>3092</v>
      </c>
      <c r="F3458" t="s">
        <v>190</v>
      </c>
      <c r="G3458" s="58">
        <v>115573.1985</v>
      </c>
      <c r="H3458" s="114">
        <v>1</v>
      </c>
      <c r="I3458">
        <v>10001</v>
      </c>
      <c r="J3458">
        <v>999999</v>
      </c>
      <c r="K3458" t="s">
        <v>3117</v>
      </c>
      <c r="L3458" t="s">
        <v>3108</v>
      </c>
      <c r="M3458" t="s">
        <v>4283</v>
      </c>
    </row>
    <row r="3459" spans="1:14">
      <c r="A3459" t="s">
        <v>7740</v>
      </c>
      <c r="B3459" t="str">
        <f t="shared" ref="B3459:B3522" si="108">+LEFT(D3459,LEN(D3459)-3)</f>
        <v>min03-P53</v>
      </c>
      <c r="C3459" t="str">
        <f t="shared" ref="C3459:C3522" si="109">+D3459&amp;"_"&amp;E3459</f>
        <v>min03-P53-R1_UT MARSAM INTE RAMERICANA</v>
      </c>
      <c r="D3459" s="27" t="s">
        <v>3824</v>
      </c>
      <c r="E3459" t="s">
        <v>4160</v>
      </c>
      <c r="F3459" t="s">
        <v>190</v>
      </c>
      <c r="G3459" s="58">
        <v>161622</v>
      </c>
      <c r="H3459" s="114">
        <v>1</v>
      </c>
      <c r="I3459">
        <v>1</v>
      </c>
      <c r="J3459">
        <v>3000</v>
      </c>
      <c r="K3459" t="s">
        <v>3117</v>
      </c>
      <c r="L3459" t="s">
        <v>3108</v>
      </c>
      <c r="M3459" t="s">
        <v>4283</v>
      </c>
    </row>
    <row r="3460" spans="1:14">
      <c r="A3460" t="s">
        <v>7741</v>
      </c>
      <c r="B3460" t="str">
        <f t="shared" si="108"/>
        <v>min03-P53</v>
      </c>
      <c r="C3460" t="str">
        <f t="shared" si="109"/>
        <v>min03-P53-R1_UT MARSAM INTE RAMERICANA</v>
      </c>
      <c r="D3460" s="27" t="s">
        <v>3824</v>
      </c>
      <c r="E3460" t="s">
        <v>4160</v>
      </c>
      <c r="F3460" t="s">
        <v>190</v>
      </c>
      <c r="G3460" s="58">
        <v>160005.78</v>
      </c>
      <c r="H3460" s="114">
        <v>1</v>
      </c>
      <c r="I3460">
        <v>3001</v>
      </c>
      <c r="J3460">
        <v>10000</v>
      </c>
      <c r="K3460" t="s">
        <v>3117</v>
      </c>
      <c r="L3460" t="s">
        <v>3108</v>
      </c>
      <c r="M3460" t="s">
        <v>4283</v>
      </c>
    </row>
    <row r="3461" spans="1:14">
      <c r="A3461" t="s">
        <v>7742</v>
      </c>
      <c r="B3461" t="str">
        <f t="shared" si="108"/>
        <v>min03-P53</v>
      </c>
      <c r="C3461" t="str">
        <f t="shared" si="109"/>
        <v>min03-P53-R1_UT MARSAM INTE RAMERICANA</v>
      </c>
      <c r="D3461" s="27" t="s">
        <v>3824</v>
      </c>
      <c r="E3461" t="s">
        <v>4160</v>
      </c>
      <c r="F3461" t="s">
        <v>190</v>
      </c>
      <c r="G3461" s="58">
        <v>158389.56</v>
      </c>
      <c r="H3461" s="114">
        <v>1</v>
      </c>
      <c r="I3461">
        <v>10001</v>
      </c>
      <c r="J3461">
        <v>999999</v>
      </c>
      <c r="K3461" t="s">
        <v>3117</v>
      </c>
      <c r="L3461" t="s">
        <v>3108</v>
      </c>
      <c r="M3461" t="s">
        <v>4283</v>
      </c>
    </row>
    <row r="3462" spans="1:14">
      <c r="A3462" t="s">
        <v>7743</v>
      </c>
      <c r="B3462" t="str">
        <f t="shared" si="108"/>
        <v>min03-P53</v>
      </c>
      <c r="C3462" t="str">
        <f t="shared" si="109"/>
        <v>min03-P53-R2_UT SUMINISTROS INTENDENCIA</v>
      </c>
      <c r="D3462" s="27" t="s">
        <v>3825</v>
      </c>
      <c r="E3462" t="s">
        <v>3097</v>
      </c>
      <c r="F3462" t="s">
        <v>190</v>
      </c>
      <c r="G3462" s="58">
        <v>55220.85</v>
      </c>
      <c r="H3462" s="114">
        <v>0</v>
      </c>
      <c r="I3462">
        <v>1</v>
      </c>
      <c r="J3462">
        <v>3000</v>
      </c>
      <c r="K3462" t="s">
        <v>3117</v>
      </c>
      <c r="L3462" t="s">
        <v>3114</v>
      </c>
      <c r="M3462" t="s">
        <v>4283</v>
      </c>
      <c r="N3462" t="s">
        <v>8685</v>
      </c>
    </row>
    <row r="3463" spans="1:14">
      <c r="A3463" t="s">
        <v>7744</v>
      </c>
      <c r="B3463" t="str">
        <f t="shared" si="108"/>
        <v>min03-P53</v>
      </c>
      <c r="C3463" t="str">
        <f t="shared" si="109"/>
        <v>min03-P53-R2_UT SUMINISTROS INTENDENCIA</v>
      </c>
      <c r="D3463" s="27" t="s">
        <v>3825</v>
      </c>
      <c r="E3463" t="s">
        <v>3097</v>
      </c>
      <c r="F3463" t="s">
        <v>190</v>
      </c>
      <c r="G3463" s="58">
        <v>51180.3</v>
      </c>
      <c r="H3463" s="114">
        <v>0</v>
      </c>
      <c r="I3463">
        <v>3001</v>
      </c>
      <c r="J3463">
        <v>10000</v>
      </c>
      <c r="K3463" t="s">
        <v>3117</v>
      </c>
      <c r="L3463" t="s">
        <v>3114</v>
      </c>
      <c r="M3463" t="s">
        <v>4283</v>
      </c>
      <c r="N3463" t="s">
        <v>8685</v>
      </c>
    </row>
    <row r="3464" spans="1:14">
      <c r="A3464" t="s">
        <v>7745</v>
      </c>
      <c r="B3464" t="str">
        <f t="shared" si="108"/>
        <v>min03-P53</v>
      </c>
      <c r="C3464" t="str">
        <f t="shared" si="109"/>
        <v>min03-P53-R2_UT SUMINISTROS INTENDENCIA</v>
      </c>
      <c r="D3464" s="27" t="s">
        <v>3825</v>
      </c>
      <c r="E3464" t="s">
        <v>3097</v>
      </c>
      <c r="F3464" t="s">
        <v>190</v>
      </c>
      <c r="G3464" s="58">
        <v>48486.6</v>
      </c>
      <c r="H3464" s="114">
        <v>0</v>
      </c>
      <c r="I3464">
        <v>10001</v>
      </c>
      <c r="J3464">
        <v>999999</v>
      </c>
      <c r="K3464" t="s">
        <v>3117</v>
      </c>
      <c r="L3464" t="s">
        <v>3114</v>
      </c>
      <c r="M3464" t="s">
        <v>4283</v>
      </c>
      <c r="N3464" t="s">
        <v>8685</v>
      </c>
    </row>
    <row r="3465" spans="1:14">
      <c r="A3465" t="s">
        <v>7746</v>
      </c>
      <c r="B3465" t="str">
        <f t="shared" si="108"/>
        <v>min03-P53</v>
      </c>
      <c r="C3465" t="str">
        <f t="shared" si="109"/>
        <v>min03-P53-R2_UT MARSAM INTE RAMERICANA</v>
      </c>
      <c r="D3465" s="27" t="s">
        <v>3825</v>
      </c>
      <c r="E3465" t="s">
        <v>4160</v>
      </c>
      <c r="F3465" t="s">
        <v>190</v>
      </c>
      <c r="G3465" s="58">
        <v>177784.2</v>
      </c>
      <c r="H3465" s="114">
        <v>1</v>
      </c>
      <c r="I3465">
        <v>1</v>
      </c>
      <c r="J3465">
        <v>3000</v>
      </c>
      <c r="K3465" t="s">
        <v>3117</v>
      </c>
      <c r="L3465" t="s">
        <v>3114</v>
      </c>
      <c r="M3465" t="s">
        <v>4283</v>
      </c>
    </row>
    <row r="3466" spans="1:14">
      <c r="A3466" t="s">
        <v>7747</v>
      </c>
      <c r="B3466" t="str">
        <f t="shared" si="108"/>
        <v>min03-P53</v>
      </c>
      <c r="C3466" t="str">
        <f t="shared" si="109"/>
        <v>min03-P53-R2_UT MARSAM INTE RAMERICANA</v>
      </c>
      <c r="D3466" s="27" t="s">
        <v>3825</v>
      </c>
      <c r="E3466" t="s">
        <v>4160</v>
      </c>
      <c r="F3466" t="s">
        <v>190</v>
      </c>
      <c r="G3466" s="58">
        <v>176006.35800000001</v>
      </c>
      <c r="H3466" s="114">
        <v>1</v>
      </c>
      <c r="I3466">
        <v>3001</v>
      </c>
      <c r="J3466">
        <v>10000</v>
      </c>
      <c r="K3466" t="s">
        <v>3117</v>
      </c>
      <c r="L3466" t="s">
        <v>3114</v>
      </c>
      <c r="M3466" t="s">
        <v>4283</v>
      </c>
    </row>
    <row r="3467" spans="1:14">
      <c r="A3467" t="s">
        <v>7748</v>
      </c>
      <c r="B3467" t="str">
        <f t="shared" si="108"/>
        <v>min03-P53</v>
      </c>
      <c r="C3467" t="str">
        <f t="shared" si="109"/>
        <v>min03-P53-R2_UT MARSAM INTE RAMERICANA</v>
      </c>
      <c r="D3467" s="27" t="s">
        <v>3825</v>
      </c>
      <c r="E3467" t="s">
        <v>4160</v>
      </c>
      <c r="F3467" t="s">
        <v>190</v>
      </c>
      <c r="G3467" s="58">
        <v>174228.516</v>
      </c>
      <c r="H3467" s="114">
        <v>1</v>
      </c>
      <c r="I3467">
        <v>10001</v>
      </c>
      <c r="J3467">
        <v>999999</v>
      </c>
      <c r="K3467" t="s">
        <v>3117</v>
      </c>
      <c r="L3467" t="s">
        <v>3114</v>
      </c>
      <c r="M3467" t="s">
        <v>4283</v>
      </c>
    </row>
    <row r="3468" spans="1:14">
      <c r="A3468" t="s">
        <v>7749</v>
      </c>
      <c r="B3468" t="str">
        <f t="shared" si="108"/>
        <v>min03-P53</v>
      </c>
      <c r="C3468" t="str">
        <f t="shared" si="109"/>
        <v>min03-P53-R3_TAMAYO DIAZ LTDA</v>
      </c>
      <c r="D3468" s="27" t="s">
        <v>3826</v>
      </c>
      <c r="E3468" t="s">
        <v>4191</v>
      </c>
      <c r="F3468" t="s">
        <v>190</v>
      </c>
      <c r="G3468" s="58">
        <v>158928.29999999999</v>
      </c>
      <c r="H3468" s="114">
        <v>1</v>
      </c>
      <c r="I3468">
        <v>1</v>
      </c>
      <c r="J3468">
        <v>3000</v>
      </c>
      <c r="K3468" t="s">
        <v>3117</v>
      </c>
      <c r="L3468" t="s">
        <v>3109</v>
      </c>
      <c r="M3468" t="s">
        <v>4283</v>
      </c>
    </row>
    <row r="3469" spans="1:14">
      <c r="A3469" t="s">
        <v>7750</v>
      </c>
      <c r="B3469" t="str">
        <f t="shared" si="108"/>
        <v>min03-P53</v>
      </c>
      <c r="C3469" t="str">
        <f t="shared" si="109"/>
        <v>min03-P53-R3_TAMAYO DIAZ LTDA</v>
      </c>
      <c r="D3469" s="27" t="s">
        <v>3826</v>
      </c>
      <c r="E3469" t="s">
        <v>4191</v>
      </c>
      <c r="F3469" t="s">
        <v>190</v>
      </c>
      <c r="G3469" s="58">
        <v>157581.45000000001</v>
      </c>
      <c r="H3469" s="114">
        <v>1</v>
      </c>
      <c r="I3469">
        <v>3001</v>
      </c>
      <c r="J3469">
        <v>10000</v>
      </c>
      <c r="K3469" t="s">
        <v>3117</v>
      </c>
      <c r="L3469" t="s">
        <v>3109</v>
      </c>
      <c r="M3469" t="s">
        <v>4283</v>
      </c>
    </row>
    <row r="3470" spans="1:14">
      <c r="A3470" t="s">
        <v>7751</v>
      </c>
      <c r="B3470" t="str">
        <f t="shared" si="108"/>
        <v>min03-P53</v>
      </c>
      <c r="C3470" t="str">
        <f t="shared" si="109"/>
        <v>min03-P53-R3_TAMAYO DIAZ LTDA</v>
      </c>
      <c r="D3470" s="27" t="s">
        <v>3826</v>
      </c>
      <c r="E3470" t="s">
        <v>4191</v>
      </c>
      <c r="F3470" t="s">
        <v>190</v>
      </c>
      <c r="G3470" s="58">
        <v>150847.20000000001</v>
      </c>
      <c r="H3470" s="114">
        <v>1</v>
      </c>
      <c r="I3470">
        <v>10001</v>
      </c>
      <c r="J3470">
        <v>999999</v>
      </c>
      <c r="K3470" t="s">
        <v>3117</v>
      </c>
      <c r="L3470" t="s">
        <v>3109</v>
      </c>
      <c r="M3470" t="s">
        <v>4283</v>
      </c>
    </row>
    <row r="3471" spans="1:14">
      <c r="A3471" t="s">
        <v>7752</v>
      </c>
      <c r="B3471" t="str">
        <f t="shared" si="108"/>
        <v>min03-P53</v>
      </c>
      <c r="C3471" t="str">
        <f t="shared" si="109"/>
        <v>min03-P53-R3_UT SUMINISTROS INTENDENCIA</v>
      </c>
      <c r="D3471" s="27" t="s">
        <v>3826</v>
      </c>
      <c r="E3471" t="s">
        <v>3097</v>
      </c>
      <c r="F3471" t="s">
        <v>190</v>
      </c>
      <c r="G3471" s="58">
        <v>55220.85</v>
      </c>
      <c r="H3471" s="114">
        <v>0</v>
      </c>
      <c r="I3471">
        <v>1</v>
      </c>
      <c r="J3471">
        <v>3000</v>
      </c>
      <c r="K3471" t="s">
        <v>3117</v>
      </c>
      <c r="L3471" t="s">
        <v>3109</v>
      </c>
      <c r="M3471" t="s">
        <v>4283</v>
      </c>
      <c r="N3471" t="s">
        <v>8685</v>
      </c>
    </row>
    <row r="3472" spans="1:14">
      <c r="A3472" t="s">
        <v>7753</v>
      </c>
      <c r="B3472" t="str">
        <f t="shared" si="108"/>
        <v>min03-P53</v>
      </c>
      <c r="C3472" t="str">
        <f t="shared" si="109"/>
        <v>min03-P53-R3_UT SUMINISTROS INTENDENCIA</v>
      </c>
      <c r="D3472" s="27" t="s">
        <v>3826</v>
      </c>
      <c r="E3472" t="s">
        <v>3097</v>
      </c>
      <c r="F3472" t="s">
        <v>190</v>
      </c>
      <c r="G3472" s="58">
        <v>51180.3</v>
      </c>
      <c r="H3472" s="114">
        <v>0</v>
      </c>
      <c r="I3472">
        <v>3001</v>
      </c>
      <c r="J3472">
        <v>10000</v>
      </c>
      <c r="K3472" t="s">
        <v>3117</v>
      </c>
      <c r="L3472" t="s">
        <v>3109</v>
      </c>
      <c r="M3472" t="s">
        <v>4283</v>
      </c>
      <c r="N3472" t="s">
        <v>8685</v>
      </c>
    </row>
    <row r="3473" spans="1:14">
      <c r="A3473" t="s">
        <v>7754</v>
      </c>
      <c r="B3473" t="str">
        <f t="shared" si="108"/>
        <v>min03-P53</v>
      </c>
      <c r="C3473" t="str">
        <f t="shared" si="109"/>
        <v>min03-P53-R3_UT SUMINISTROS INTENDENCIA</v>
      </c>
      <c r="D3473" s="27" t="s">
        <v>3826</v>
      </c>
      <c r="E3473" t="s">
        <v>3097</v>
      </c>
      <c r="F3473" t="s">
        <v>190</v>
      </c>
      <c r="G3473" s="58">
        <v>48486.6</v>
      </c>
      <c r="H3473" s="114">
        <v>0</v>
      </c>
      <c r="I3473">
        <v>10001</v>
      </c>
      <c r="J3473">
        <v>999999</v>
      </c>
      <c r="K3473" t="s">
        <v>3117</v>
      </c>
      <c r="L3473" t="s">
        <v>3109</v>
      </c>
      <c r="M3473" t="s">
        <v>4283</v>
      </c>
      <c r="N3473" t="s">
        <v>8685</v>
      </c>
    </row>
    <row r="3474" spans="1:14">
      <c r="A3474" t="s">
        <v>7755</v>
      </c>
      <c r="B3474" t="str">
        <f t="shared" si="108"/>
        <v>min03-P53</v>
      </c>
      <c r="C3474" t="str">
        <f t="shared" si="109"/>
        <v>min03-P53-R3_UT FACOCREAR 2024</v>
      </c>
      <c r="D3474" s="27" t="s">
        <v>3826</v>
      </c>
      <c r="E3474" t="s">
        <v>3092</v>
      </c>
      <c r="F3474" t="s">
        <v>190</v>
      </c>
      <c r="G3474" s="58">
        <v>122832.72</v>
      </c>
      <c r="H3474" s="114">
        <v>1</v>
      </c>
      <c r="I3474">
        <v>1</v>
      </c>
      <c r="J3474">
        <v>3000</v>
      </c>
      <c r="K3474" t="s">
        <v>3117</v>
      </c>
      <c r="L3474" t="s">
        <v>3109</v>
      </c>
      <c r="M3474" t="s">
        <v>4283</v>
      </c>
    </row>
    <row r="3475" spans="1:14">
      <c r="A3475" t="s">
        <v>7756</v>
      </c>
      <c r="B3475" t="str">
        <f t="shared" si="108"/>
        <v>min03-P53</v>
      </c>
      <c r="C3475" t="str">
        <f t="shared" si="109"/>
        <v>min03-P53-R3_UT FACOCREAR 2024</v>
      </c>
      <c r="D3475" s="27" t="s">
        <v>3826</v>
      </c>
      <c r="E3475" t="s">
        <v>3092</v>
      </c>
      <c r="F3475" t="s">
        <v>190</v>
      </c>
      <c r="G3475" s="58">
        <v>119142.351</v>
      </c>
      <c r="H3475" s="114">
        <v>1</v>
      </c>
      <c r="I3475">
        <v>3001</v>
      </c>
      <c r="J3475">
        <v>10000</v>
      </c>
      <c r="K3475" t="s">
        <v>3117</v>
      </c>
      <c r="L3475" t="s">
        <v>3109</v>
      </c>
      <c r="M3475" t="s">
        <v>4283</v>
      </c>
    </row>
    <row r="3476" spans="1:14">
      <c r="A3476" t="s">
        <v>7757</v>
      </c>
      <c r="B3476" t="str">
        <f t="shared" si="108"/>
        <v>min03-P53</v>
      </c>
      <c r="C3476" t="str">
        <f t="shared" si="109"/>
        <v>min03-P53-R3_UT FACOCREAR 2024</v>
      </c>
      <c r="D3476" s="27" t="s">
        <v>3826</v>
      </c>
      <c r="E3476" t="s">
        <v>3092</v>
      </c>
      <c r="F3476" t="s">
        <v>190</v>
      </c>
      <c r="G3476" s="58">
        <v>115573.1985</v>
      </c>
      <c r="H3476" s="114">
        <v>1</v>
      </c>
      <c r="I3476">
        <v>10001</v>
      </c>
      <c r="J3476">
        <v>999999</v>
      </c>
      <c r="K3476" t="s">
        <v>3117</v>
      </c>
      <c r="L3476" t="s">
        <v>3109</v>
      </c>
      <c r="M3476" t="s">
        <v>4283</v>
      </c>
    </row>
    <row r="3477" spans="1:14">
      <c r="A3477" t="s">
        <v>7758</v>
      </c>
      <c r="B3477" t="str">
        <f t="shared" si="108"/>
        <v>min03-P53</v>
      </c>
      <c r="C3477" t="str">
        <f t="shared" si="109"/>
        <v>min03-P53-R3_UT MARSAM INTE RAMERICANA</v>
      </c>
      <c r="D3477" s="27" t="s">
        <v>3826</v>
      </c>
      <c r="E3477" t="s">
        <v>4160</v>
      </c>
      <c r="F3477" t="s">
        <v>190</v>
      </c>
      <c r="G3477" s="58">
        <v>161622</v>
      </c>
      <c r="H3477" s="114">
        <v>1</v>
      </c>
      <c r="I3477">
        <v>1</v>
      </c>
      <c r="J3477">
        <v>3000</v>
      </c>
      <c r="K3477" t="s">
        <v>3117</v>
      </c>
      <c r="L3477" t="s">
        <v>3109</v>
      </c>
      <c r="M3477" t="s">
        <v>4283</v>
      </c>
    </row>
    <row r="3478" spans="1:14">
      <c r="A3478" t="s">
        <v>7759</v>
      </c>
      <c r="B3478" t="str">
        <f t="shared" si="108"/>
        <v>min03-P53</v>
      </c>
      <c r="C3478" t="str">
        <f t="shared" si="109"/>
        <v>min03-P53-R3_UT MARSAM INTE RAMERICANA</v>
      </c>
      <c r="D3478" s="27" t="s">
        <v>3826</v>
      </c>
      <c r="E3478" t="s">
        <v>4160</v>
      </c>
      <c r="F3478" t="s">
        <v>190</v>
      </c>
      <c r="G3478" s="58">
        <v>160005.78</v>
      </c>
      <c r="H3478" s="114">
        <v>1</v>
      </c>
      <c r="I3478">
        <v>3001</v>
      </c>
      <c r="J3478">
        <v>10000</v>
      </c>
      <c r="K3478" t="s">
        <v>3117</v>
      </c>
      <c r="L3478" t="s">
        <v>3109</v>
      </c>
      <c r="M3478" t="s">
        <v>4283</v>
      </c>
    </row>
    <row r="3479" spans="1:14">
      <c r="A3479" t="s">
        <v>7760</v>
      </c>
      <c r="B3479" t="str">
        <f t="shared" si="108"/>
        <v>min03-P53</v>
      </c>
      <c r="C3479" t="str">
        <f t="shared" si="109"/>
        <v>min03-P53-R3_UT MARSAM INTE RAMERICANA</v>
      </c>
      <c r="D3479" s="27" t="s">
        <v>3826</v>
      </c>
      <c r="E3479" t="s">
        <v>4160</v>
      </c>
      <c r="F3479" t="s">
        <v>190</v>
      </c>
      <c r="G3479" s="58">
        <v>158389.56</v>
      </c>
      <c r="H3479" s="114">
        <v>1</v>
      </c>
      <c r="I3479">
        <v>10001</v>
      </c>
      <c r="J3479">
        <v>999999</v>
      </c>
      <c r="K3479" t="s">
        <v>3117</v>
      </c>
      <c r="L3479" t="s">
        <v>3109</v>
      </c>
      <c r="M3479" t="s">
        <v>4283</v>
      </c>
    </row>
    <row r="3480" spans="1:14">
      <c r="A3480" t="s">
        <v>7761</v>
      </c>
      <c r="B3480" t="str">
        <f t="shared" si="108"/>
        <v>min03-P53</v>
      </c>
      <c r="C3480" t="str">
        <f t="shared" si="109"/>
        <v>min03-P53-R4_TAMAYO DIAZ LTDA</v>
      </c>
      <c r="D3480" s="27" t="s">
        <v>3827</v>
      </c>
      <c r="E3480" t="s">
        <v>4191</v>
      </c>
      <c r="F3480" t="s">
        <v>190</v>
      </c>
      <c r="G3480" s="58">
        <v>158928.29999999999</v>
      </c>
      <c r="H3480" s="114">
        <v>1</v>
      </c>
      <c r="I3480">
        <v>1</v>
      </c>
      <c r="J3480">
        <v>3000</v>
      </c>
      <c r="K3480" t="s">
        <v>3117</v>
      </c>
      <c r="L3480" t="s">
        <v>3113</v>
      </c>
      <c r="M3480" t="s">
        <v>4283</v>
      </c>
    </row>
    <row r="3481" spans="1:14">
      <c r="A3481" t="s">
        <v>7762</v>
      </c>
      <c r="B3481" t="str">
        <f t="shared" si="108"/>
        <v>min03-P53</v>
      </c>
      <c r="C3481" t="str">
        <f t="shared" si="109"/>
        <v>min03-P53-R4_TAMAYO DIAZ LTDA</v>
      </c>
      <c r="D3481" s="27" t="s">
        <v>3827</v>
      </c>
      <c r="E3481" t="s">
        <v>4191</v>
      </c>
      <c r="F3481" t="s">
        <v>190</v>
      </c>
      <c r="G3481" s="58">
        <v>157581.45000000001</v>
      </c>
      <c r="H3481" s="114">
        <v>1</v>
      </c>
      <c r="I3481">
        <v>3001</v>
      </c>
      <c r="J3481">
        <v>10000</v>
      </c>
      <c r="K3481" t="s">
        <v>3117</v>
      </c>
      <c r="L3481" t="s">
        <v>3113</v>
      </c>
      <c r="M3481" t="s">
        <v>4283</v>
      </c>
    </row>
    <row r="3482" spans="1:14">
      <c r="A3482" t="s">
        <v>7763</v>
      </c>
      <c r="B3482" t="str">
        <f t="shared" si="108"/>
        <v>min03-P53</v>
      </c>
      <c r="C3482" t="str">
        <f t="shared" si="109"/>
        <v>min03-P53-R4_TAMAYO DIAZ LTDA</v>
      </c>
      <c r="D3482" s="27" t="s">
        <v>3827</v>
      </c>
      <c r="E3482" t="s">
        <v>4191</v>
      </c>
      <c r="F3482" t="s">
        <v>190</v>
      </c>
      <c r="G3482" s="58">
        <v>150847.20000000001</v>
      </c>
      <c r="H3482" s="114">
        <v>1</v>
      </c>
      <c r="I3482">
        <v>10001</v>
      </c>
      <c r="J3482">
        <v>999999</v>
      </c>
      <c r="K3482" t="s">
        <v>3117</v>
      </c>
      <c r="L3482" t="s">
        <v>3113</v>
      </c>
      <c r="M3482" t="s">
        <v>4283</v>
      </c>
    </row>
    <row r="3483" spans="1:14">
      <c r="A3483" t="s">
        <v>7764</v>
      </c>
      <c r="B3483" t="str">
        <f t="shared" si="108"/>
        <v>min03-P53</v>
      </c>
      <c r="C3483" t="str">
        <f t="shared" si="109"/>
        <v>min03-P53-R4_UT SUMINISTROS INTENDENCIA</v>
      </c>
      <c r="D3483" s="27" t="s">
        <v>3827</v>
      </c>
      <c r="E3483" t="s">
        <v>3097</v>
      </c>
      <c r="F3483" t="s">
        <v>190</v>
      </c>
      <c r="G3483" s="58">
        <v>55220.85</v>
      </c>
      <c r="H3483" s="114">
        <v>0</v>
      </c>
      <c r="I3483">
        <v>1</v>
      </c>
      <c r="J3483">
        <v>3000</v>
      </c>
      <c r="K3483" t="s">
        <v>3117</v>
      </c>
      <c r="L3483" t="s">
        <v>3113</v>
      </c>
      <c r="M3483" t="s">
        <v>4283</v>
      </c>
      <c r="N3483" t="s">
        <v>8685</v>
      </c>
    </row>
    <row r="3484" spans="1:14">
      <c r="A3484" t="s">
        <v>7765</v>
      </c>
      <c r="B3484" t="str">
        <f t="shared" si="108"/>
        <v>min03-P53</v>
      </c>
      <c r="C3484" t="str">
        <f t="shared" si="109"/>
        <v>min03-P53-R4_UT SUMINISTROS INTENDENCIA</v>
      </c>
      <c r="D3484" s="27" t="s">
        <v>3827</v>
      </c>
      <c r="E3484" t="s">
        <v>3097</v>
      </c>
      <c r="F3484" t="s">
        <v>190</v>
      </c>
      <c r="G3484" s="58">
        <v>51180.3</v>
      </c>
      <c r="H3484" s="114">
        <v>0</v>
      </c>
      <c r="I3484">
        <v>3001</v>
      </c>
      <c r="J3484">
        <v>10000</v>
      </c>
      <c r="K3484" t="s">
        <v>3117</v>
      </c>
      <c r="L3484" t="s">
        <v>3113</v>
      </c>
      <c r="M3484" t="s">
        <v>4283</v>
      </c>
      <c r="N3484" t="s">
        <v>8685</v>
      </c>
    </row>
    <row r="3485" spans="1:14">
      <c r="A3485" t="s">
        <v>7766</v>
      </c>
      <c r="B3485" t="str">
        <f t="shared" si="108"/>
        <v>min03-P53</v>
      </c>
      <c r="C3485" t="str">
        <f t="shared" si="109"/>
        <v>min03-P53-R4_UT SUMINISTROS INTENDENCIA</v>
      </c>
      <c r="D3485" s="27" t="s">
        <v>3827</v>
      </c>
      <c r="E3485" t="s">
        <v>3097</v>
      </c>
      <c r="F3485" t="s">
        <v>190</v>
      </c>
      <c r="G3485" s="58">
        <v>48486.6</v>
      </c>
      <c r="H3485" s="114">
        <v>0</v>
      </c>
      <c r="I3485">
        <v>10001</v>
      </c>
      <c r="J3485">
        <v>999999</v>
      </c>
      <c r="K3485" t="s">
        <v>3117</v>
      </c>
      <c r="L3485" t="s">
        <v>3113</v>
      </c>
      <c r="M3485" t="s">
        <v>4283</v>
      </c>
      <c r="N3485" t="s">
        <v>8685</v>
      </c>
    </row>
    <row r="3486" spans="1:14">
      <c r="A3486" t="s">
        <v>7767</v>
      </c>
      <c r="B3486" t="str">
        <f t="shared" si="108"/>
        <v>min03-P53</v>
      </c>
      <c r="C3486" t="str">
        <f t="shared" si="109"/>
        <v>min03-P53-R4_UT FACOCREAR 2024</v>
      </c>
      <c r="D3486" s="27" t="s">
        <v>3827</v>
      </c>
      <c r="E3486" t="s">
        <v>3092</v>
      </c>
      <c r="F3486" t="s">
        <v>190</v>
      </c>
      <c r="G3486" s="58">
        <v>122832.72</v>
      </c>
      <c r="H3486" s="114">
        <v>1</v>
      </c>
      <c r="I3486">
        <v>1</v>
      </c>
      <c r="J3486">
        <v>3000</v>
      </c>
      <c r="K3486" t="s">
        <v>3117</v>
      </c>
      <c r="L3486" t="s">
        <v>3113</v>
      </c>
      <c r="M3486" t="s">
        <v>4283</v>
      </c>
    </row>
    <row r="3487" spans="1:14">
      <c r="A3487" t="s">
        <v>7768</v>
      </c>
      <c r="B3487" t="str">
        <f t="shared" si="108"/>
        <v>min03-P53</v>
      </c>
      <c r="C3487" t="str">
        <f t="shared" si="109"/>
        <v>min03-P53-R4_UT FACOCREAR 2024</v>
      </c>
      <c r="D3487" s="27" t="s">
        <v>3827</v>
      </c>
      <c r="E3487" t="s">
        <v>3092</v>
      </c>
      <c r="F3487" t="s">
        <v>190</v>
      </c>
      <c r="G3487" s="58">
        <v>119142.351</v>
      </c>
      <c r="H3487" s="114">
        <v>1</v>
      </c>
      <c r="I3487">
        <v>3001</v>
      </c>
      <c r="J3487">
        <v>10000</v>
      </c>
      <c r="K3487" t="s">
        <v>3117</v>
      </c>
      <c r="L3487" t="s">
        <v>3113</v>
      </c>
      <c r="M3487" t="s">
        <v>4283</v>
      </c>
    </row>
    <row r="3488" spans="1:14">
      <c r="A3488" t="s">
        <v>7769</v>
      </c>
      <c r="B3488" t="str">
        <f t="shared" si="108"/>
        <v>min03-P53</v>
      </c>
      <c r="C3488" t="str">
        <f t="shared" si="109"/>
        <v>min03-P53-R4_UT FACOCREAR 2024</v>
      </c>
      <c r="D3488" s="27" t="s">
        <v>3827</v>
      </c>
      <c r="E3488" t="s">
        <v>3092</v>
      </c>
      <c r="F3488" t="s">
        <v>190</v>
      </c>
      <c r="G3488" s="58">
        <v>115573.1985</v>
      </c>
      <c r="H3488" s="114">
        <v>1</v>
      </c>
      <c r="I3488">
        <v>10001</v>
      </c>
      <c r="J3488">
        <v>999999</v>
      </c>
      <c r="K3488" t="s">
        <v>3117</v>
      </c>
      <c r="L3488" t="s">
        <v>3113</v>
      </c>
      <c r="M3488" t="s">
        <v>4283</v>
      </c>
    </row>
    <row r="3489" spans="1:13">
      <c r="A3489" t="s">
        <v>7770</v>
      </c>
      <c r="B3489" t="str">
        <f t="shared" si="108"/>
        <v>min03-P53</v>
      </c>
      <c r="C3489" t="str">
        <f t="shared" si="109"/>
        <v>min03-P53-R5_TAMAYO DIAZ LTDA</v>
      </c>
      <c r="D3489" s="27" t="s">
        <v>3828</v>
      </c>
      <c r="E3489" t="s">
        <v>4191</v>
      </c>
      <c r="F3489" t="s">
        <v>190</v>
      </c>
      <c r="G3489" s="58">
        <v>158928.29999999999</v>
      </c>
      <c r="H3489" s="114">
        <v>1</v>
      </c>
      <c r="I3489">
        <v>1</v>
      </c>
      <c r="J3489">
        <v>3000</v>
      </c>
      <c r="K3489" t="s">
        <v>3117</v>
      </c>
      <c r="L3489" t="s">
        <v>3110</v>
      </c>
      <c r="M3489" t="s">
        <v>4283</v>
      </c>
    </row>
    <row r="3490" spans="1:13">
      <c r="A3490" t="s">
        <v>7771</v>
      </c>
      <c r="B3490" t="str">
        <f t="shared" si="108"/>
        <v>min03-P53</v>
      </c>
      <c r="C3490" t="str">
        <f t="shared" si="109"/>
        <v>min03-P53-R5_TAMAYO DIAZ LTDA</v>
      </c>
      <c r="D3490" s="27" t="s">
        <v>3828</v>
      </c>
      <c r="E3490" t="s">
        <v>4191</v>
      </c>
      <c r="F3490" t="s">
        <v>190</v>
      </c>
      <c r="G3490" s="58">
        <v>157581.45000000001</v>
      </c>
      <c r="H3490" s="114">
        <v>1</v>
      </c>
      <c r="I3490">
        <v>3001</v>
      </c>
      <c r="J3490">
        <v>10000</v>
      </c>
      <c r="K3490" t="s">
        <v>3117</v>
      </c>
      <c r="L3490" t="s">
        <v>3110</v>
      </c>
      <c r="M3490" t="s">
        <v>4283</v>
      </c>
    </row>
    <row r="3491" spans="1:13">
      <c r="A3491" t="s">
        <v>7772</v>
      </c>
      <c r="B3491" t="str">
        <f t="shared" si="108"/>
        <v>min03-P53</v>
      </c>
      <c r="C3491" t="str">
        <f t="shared" si="109"/>
        <v>min03-P53-R5_TAMAYO DIAZ LTDA</v>
      </c>
      <c r="D3491" s="27" t="s">
        <v>3828</v>
      </c>
      <c r="E3491" t="s">
        <v>4191</v>
      </c>
      <c r="F3491" t="s">
        <v>190</v>
      </c>
      <c r="G3491" s="58">
        <v>150847.20000000001</v>
      </c>
      <c r="H3491" s="114">
        <v>1</v>
      </c>
      <c r="I3491">
        <v>10001</v>
      </c>
      <c r="J3491">
        <v>999999</v>
      </c>
      <c r="K3491" t="s">
        <v>3117</v>
      </c>
      <c r="L3491" t="s">
        <v>3110</v>
      </c>
      <c r="M3491" t="s">
        <v>4283</v>
      </c>
    </row>
    <row r="3492" spans="1:13">
      <c r="A3492" t="s">
        <v>7773</v>
      </c>
      <c r="B3492" t="str">
        <f t="shared" si="108"/>
        <v>min03-P53</v>
      </c>
      <c r="C3492" t="str">
        <f t="shared" si="109"/>
        <v>min03-P53-R5_UT FACOCREAR 2024</v>
      </c>
      <c r="D3492" s="27" t="s">
        <v>3828</v>
      </c>
      <c r="E3492" t="s">
        <v>3092</v>
      </c>
      <c r="F3492" t="s">
        <v>190</v>
      </c>
      <c r="G3492" s="58">
        <v>122832.72</v>
      </c>
      <c r="H3492" s="114">
        <v>1</v>
      </c>
      <c r="I3492">
        <v>1</v>
      </c>
      <c r="J3492">
        <v>3000</v>
      </c>
      <c r="K3492" t="s">
        <v>3117</v>
      </c>
      <c r="L3492" t="s">
        <v>3110</v>
      </c>
      <c r="M3492" t="s">
        <v>4283</v>
      </c>
    </row>
    <row r="3493" spans="1:13">
      <c r="A3493" t="s">
        <v>7774</v>
      </c>
      <c r="B3493" t="str">
        <f t="shared" si="108"/>
        <v>min03-P53</v>
      </c>
      <c r="C3493" t="str">
        <f t="shared" si="109"/>
        <v>min03-P53-R5_UT FACOCREAR 2024</v>
      </c>
      <c r="D3493" s="27" t="s">
        <v>3828</v>
      </c>
      <c r="E3493" t="s">
        <v>3092</v>
      </c>
      <c r="F3493" t="s">
        <v>190</v>
      </c>
      <c r="G3493" s="58">
        <v>119142.351</v>
      </c>
      <c r="H3493" s="114">
        <v>1</v>
      </c>
      <c r="I3493">
        <v>3001</v>
      </c>
      <c r="J3493">
        <v>10000</v>
      </c>
      <c r="K3493" t="s">
        <v>3117</v>
      </c>
      <c r="L3493" t="s">
        <v>3110</v>
      </c>
      <c r="M3493" t="s">
        <v>4283</v>
      </c>
    </row>
    <row r="3494" spans="1:13">
      <c r="A3494" t="s">
        <v>7775</v>
      </c>
      <c r="B3494" t="str">
        <f t="shared" si="108"/>
        <v>min03-P53</v>
      </c>
      <c r="C3494" t="str">
        <f t="shared" si="109"/>
        <v>min03-P53-R5_UT FACOCREAR 2024</v>
      </c>
      <c r="D3494" s="27" t="s">
        <v>3828</v>
      </c>
      <c r="E3494" t="s">
        <v>3092</v>
      </c>
      <c r="F3494" t="s">
        <v>190</v>
      </c>
      <c r="G3494" s="58">
        <v>115573.1985</v>
      </c>
      <c r="H3494" s="114">
        <v>1</v>
      </c>
      <c r="I3494">
        <v>10001</v>
      </c>
      <c r="J3494">
        <v>999999</v>
      </c>
      <c r="K3494" t="s">
        <v>3117</v>
      </c>
      <c r="L3494" t="s">
        <v>3110</v>
      </c>
      <c r="M3494" t="s">
        <v>4283</v>
      </c>
    </row>
    <row r="3495" spans="1:13">
      <c r="A3495" t="s">
        <v>7776</v>
      </c>
      <c r="B3495" t="str">
        <f t="shared" si="108"/>
        <v>min03-P53</v>
      </c>
      <c r="C3495" t="str">
        <f t="shared" si="109"/>
        <v>min03-P53-R5_UT MARSAM INTE RAMERICANA</v>
      </c>
      <c r="D3495" s="27" t="s">
        <v>3828</v>
      </c>
      <c r="E3495" t="s">
        <v>4160</v>
      </c>
      <c r="F3495" t="s">
        <v>190</v>
      </c>
      <c r="G3495" s="58">
        <v>161622</v>
      </c>
      <c r="H3495" s="114">
        <v>1</v>
      </c>
      <c r="I3495">
        <v>1</v>
      </c>
      <c r="J3495">
        <v>3000</v>
      </c>
      <c r="K3495" t="s">
        <v>3117</v>
      </c>
      <c r="L3495" t="s">
        <v>3110</v>
      </c>
      <c r="M3495" t="s">
        <v>4283</v>
      </c>
    </row>
    <row r="3496" spans="1:13">
      <c r="A3496" t="s">
        <v>7777</v>
      </c>
      <c r="B3496" t="str">
        <f t="shared" si="108"/>
        <v>min03-P53</v>
      </c>
      <c r="C3496" t="str">
        <f t="shared" si="109"/>
        <v>min03-P53-R5_UT MARSAM INTE RAMERICANA</v>
      </c>
      <c r="D3496" s="27" t="s">
        <v>3828</v>
      </c>
      <c r="E3496" t="s">
        <v>4160</v>
      </c>
      <c r="F3496" t="s">
        <v>190</v>
      </c>
      <c r="G3496" s="58">
        <v>160005.78</v>
      </c>
      <c r="H3496" s="114">
        <v>1</v>
      </c>
      <c r="I3496">
        <v>3001</v>
      </c>
      <c r="J3496">
        <v>10000</v>
      </c>
      <c r="K3496" t="s">
        <v>3117</v>
      </c>
      <c r="L3496" t="s">
        <v>3110</v>
      </c>
      <c r="M3496" t="s">
        <v>4283</v>
      </c>
    </row>
    <row r="3497" spans="1:13">
      <c r="A3497" t="s">
        <v>7778</v>
      </c>
      <c r="B3497" t="str">
        <f t="shared" si="108"/>
        <v>min03-P53</v>
      </c>
      <c r="C3497" t="str">
        <f t="shared" si="109"/>
        <v>min03-P53-R5_UT MARSAM INTE RAMERICANA</v>
      </c>
      <c r="D3497" s="27" t="s">
        <v>3828</v>
      </c>
      <c r="E3497" t="s">
        <v>4160</v>
      </c>
      <c r="F3497" t="s">
        <v>190</v>
      </c>
      <c r="G3497" s="58">
        <v>158389.56</v>
      </c>
      <c r="H3497" s="114">
        <v>1</v>
      </c>
      <c r="I3497">
        <v>10001</v>
      </c>
      <c r="J3497">
        <v>999999</v>
      </c>
      <c r="K3497" t="s">
        <v>3117</v>
      </c>
      <c r="L3497" t="s">
        <v>3110</v>
      </c>
      <c r="M3497" t="s">
        <v>4283</v>
      </c>
    </row>
    <row r="3498" spans="1:13">
      <c r="A3498" t="s">
        <v>7779</v>
      </c>
      <c r="B3498" t="str">
        <f t="shared" si="108"/>
        <v>min03-P53</v>
      </c>
      <c r="C3498" t="str">
        <f t="shared" si="109"/>
        <v>min03-P53-R6_TAMAYO DIAZ LTDA</v>
      </c>
      <c r="D3498" s="27" t="s">
        <v>3829</v>
      </c>
      <c r="E3498" t="s">
        <v>4191</v>
      </c>
      <c r="F3498" t="s">
        <v>190</v>
      </c>
      <c r="G3498" s="58">
        <v>158928.29999999999</v>
      </c>
      <c r="H3498" s="114">
        <v>1</v>
      </c>
      <c r="I3498">
        <v>1</v>
      </c>
      <c r="J3498">
        <v>3000</v>
      </c>
      <c r="K3498" t="s">
        <v>3117</v>
      </c>
      <c r="L3498" t="s">
        <v>3111</v>
      </c>
      <c r="M3498" t="s">
        <v>4283</v>
      </c>
    </row>
    <row r="3499" spans="1:13">
      <c r="A3499" t="s">
        <v>7780</v>
      </c>
      <c r="B3499" t="str">
        <f t="shared" si="108"/>
        <v>min03-P53</v>
      </c>
      <c r="C3499" t="str">
        <f t="shared" si="109"/>
        <v>min03-P53-R6_TAMAYO DIAZ LTDA</v>
      </c>
      <c r="D3499" s="27" t="s">
        <v>3829</v>
      </c>
      <c r="E3499" t="s">
        <v>4191</v>
      </c>
      <c r="F3499" t="s">
        <v>190</v>
      </c>
      <c r="G3499" s="58">
        <v>157581.45000000001</v>
      </c>
      <c r="H3499" s="114">
        <v>1</v>
      </c>
      <c r="I3499">
        <v>3001</v>
      </c>
      <c r="J3499">
        <v>10000</v>
      </c>
      <c r="K3499" t="s">
        <v>3117</v>
      </c>
      <c r="L3499" t="s">
        <v>3111</v>
      </c>
      <c r="M3499" t="s">
        <v>4283</v>
      </c>
    </row>
    <row r="3500" spans="1:13">
      <c r="A3500" t="s">
        <v>7781</v>
      </c>
      <c r="B3500" t="str">
        <f t="shared" si="108"/>
        <v>min03-P53</v>
      </c>
      <c r="C3500" t="str">
        <f t="shared" si="109"/>
        <v>min03-P53-R6_TAMAYO DIAZ LTDA</v>
      </c>
      <c r="D3500" s="27" t="s">
        <v>3829</v>
      </c>
      <c r="E3500" t="s">
        <v>4191</v>
      </c>
      <c r="F3500" t="s">
        <v>190</v>
      </c>
      <c r="G3500" s="58">
        <v>150847.20000000001</v>
      </c>
      <c r="H3500" s="114">
        <v>1</v>
      </c>
      <c r="I3500">
        <v>10001</v>
      </c>
      <c r="J3500">
        <v>999999</v>
      </c>
      <c r="K3500" t="s">
        <v>3117</v>
      </c>
      <c r="L3500" t="s">
        <v>3111</v>
      </c>
      <c r="M3500" t="s">
        <v>4283</v>
      </c>
    </row>
    <row r="3501" spans="1:13">
      <c r="A3501" t="s">
        <v>7782</v>
      </c>
      <c r="B3501" t="str">
        <f t="shared" si="108"/>
        <v>min03-P53</v>
      </c>
      <c r="C3501" t="str">
        <f t="shared" si="109"/>
        <v>min03-P53-R6_YUBARTA S.A.S.</v>
      </c>
      <c r="D3501" s="27" t="s">
        <v>3829</v>
      </c>
      <c r="E3501" t="s">
        <v>4162</v>
      </c>
      <c r="F3501" t="s">
        <v>190</v>
      </c>
      <c r="G3501" s="58">
        <v>127950.75</v>
      </c>
      <c r="H3501" s="114">
        <v>1</v>
      </c>
      <c r="I3501">
        <v>1</v>
      </c>
      <c r="J3501">
        <v>3000</v>
      </c>
      <c r="K3501" t="s">
        <v>3117</v>
      </c>
      <c r="L3501" t="s">
        <v>3111</v>
      </c>
      <c r="M3501" t="s">
        <v>4283</v>
      </c>
    </row>
    <row r="3502" spans="1:13">
      <c r="A3502" t="s">
        <v>7783</v>
      </c>
      <c r="B3502" t="str">
        <f t="shared" si="108"/>
        <v>min03-P53</v>
      </c>
      <c r="C3502" t="str">
        <f t="shared" si="109"/>
        <v>min03-P53-R6_YUBARTA S.A.S.</v>
      </c>
      <c r="D3502" s="27" t="s">
        <v>3829</v>
      </c>
      <c r="E3502" t="s">
        <v>4162</v>
      </c>
      <c r="F3502" t="s">
        <v>190</v>
      </c>
      <c r="G3502" s="58">
        <v>126603.9</v>
      </c>
      <c r="H3502" s="114">
        <v>1</v>
      </c>
      <c r="I3502">
        <v>3001</v>
      </c>
      <c r="J3502">
        <v>10000</v>
      </c>
      <c r="K3502" t="s">
        <v>3117</v>
      </c>
      <c r="L3502" t="s">
        <v>3111</v>
      </c>
      <c r="M3502" t="s">
        <v>4283</v>
      </c>
    </row>
    <row r="3503" spans="1:13">
      <c r="A3503" t="s">
        <v>7784</v>
      </c>
      <c r="B3503" t="str">
        <f t="shared" si="108"/>
        <v>min03-P53</v>
      </c>
      <c r="C3503" t="str">
        <f t="shared" si="109"/>
        <v>min03-P53-R6_YUBARTA S.A.S.</v>
      </c>
      <c r="D3503" s="27" t="s">
        <v>3829</v>
      </c>
      <c r="E3503" t="s">
        <v>4162</v>
      </c>
      <c r="F3503" t="s">
        <v>190</v>
      </c>
      <c r="G3503" s="58">
        <v>125257.05</v>
      </c>
      <c r="H3503" s="114">
        <v>1</v>
      </c>
      <c r="I3503">
        <v>10001</v>
      </c>
      <c r="J3503">
        <v>999999</v>
      </c>
      <c r="K3503" t="s">
        <v>3117</v>
      </c>
      <c r="L3503" t="s">
        <v>3111</v>
      </c>
      <c r="M3503" t="s">
        <v>4283</v>
      </c>
    </row>
    <row r="3504" spans="1:13">
      <c r="A3504" t="s">
        <v>7785</v>
      </c>
      <c r="B3504" t="str">
        <f t="shared" si="108"/>
        <v>min03-P53</v>
      </c>
      <c r="C3504" t="str">
        <f t="shared" si="109"/>
        <v>min03-P53-R6_BAZAR LA MONEDA SAS</v>
      </c>
      <c r="D3504" s="27" t="s">
        <v>3829</v>
      </c>
      <c r="E3504" t="s">
        <v>1850</v>
      </c>
      <c r="F3504" t="s">
        <v>190</v>
      </c>
      <c r="G3504" s="58">
        <v>132664.72500000001</v>
      </c>
      <c r="H3504" s="114">
        <v>1</v>
      </c>
      <c r="I3504">
        <v>1</v>
      </c>
      <c r="J3504">
        <v>3000</v>
      </c>
      <c r="K3504" t="s">
        <v>3117</v>
      </c>
      <c r="L3504" t="s">
        <v>3111</v>
      </c>
      <c r="M3504" t="s">
        <v>4283</v>
      </c>
    </row>
    <row r="3505" spans="1:14">
      <c r="A3505" t="s">
        <v>7786</v>
      </c>
      <c r="B3505" t="str">
        <f t="shared" si="108"/>
        <v>min03-P53</v>
      </c>
      <c r="C3505" t="str">
        <f t="shared" si="109"/>
        <v>min03-P53-R6_BAZAR LA MONEDA SAS</v>
      </c>
      <c r="D3505" s="27" t="s">
        <v>3829</v>
      </c>
      <c r="E3505" t="s">
        <v>1850</v>
      </c>
      <c r="F3505" t="s">
        <v>190</v>
      </c>
      <c r="G3505" s="58">
        <v>128624.175</v>
      </c>
      <c r="H3505" s="114">
        <v>1</v>
      </c>
      <c r="I3505">
        <v>3001</v>
      </c>
      <c r="J3505">
        <v>10000</v>
      </c>
      <c r="K3505" t="s">
        <v>3117</v>
      </c>
      <c r="L3505" t="s">
        <v>3111</v>
      </c>
      <c r="M3505" t="s">
        <v>4283</v>
      </c>
    </row>
    <row r="3506" spans="1:14">
      <c r="A3506" t="s">
        <v>7787</v>
      </c>
      <c r="B3506" t="str">
        <f t="shared" si="108"/>
        <v>min03-P53</v>
      </c>
      <c r="C3506" t="str">
        <f t="shared" si="109"/>
        <v>min03-P53-R6_BAZAR LA MONEDA SAS</v>
      </c>
      <c r="D3506" s="27" t="s">
        <v>3829</v>
      </c>
      <c r="E3506" t="s">
        <v>1850</v>
      </c>
      <c r="F3506" t="s">
        <v>190</v>
      </c>
      <c r="G3506" s="58">
        <v>124583.625</v>
      </c>
      <c r="H3506" s="114">
        <v>1</v>
      </c>
      <c r="I3506">
        <v>10001</v>
      </c>
      <c r="J3506">
        <v>999999</v>
      </c>
      <c r="K3506" t="s">
        <v>3117</v>
      </c>
      <c r="L3506" t="s">
        <v>3111</v>
      </c>
      <c r="M3506" t="s">
        <v>4283</v>
      </c>
    </row>
    <row r="3507" spans="1:14">
      <c r="A3507" t="s">
        <v>7788</v>
      </c>
      <c r="B3507" t="str">
        <f t="shared" si="108"/>
        <v>min03-P53</v>
      </c>
      <c r="C3507" t="str">
        <f t="shared" si="109"/>
        <v>min03-P53-R6_UT SUMINISTROS INTENDENCIA</v>
      </c>
      <c r="D3507" s="27" t="s">
        <v>3829</v>
      </c>
      <c r="E3507" t="s">
        <v>3097</v>
      </c>
      <c r="F3507" t="s">
        <v>190</v>
      </c>
      <c r="G3507" s="58">
        <v>55220.85</v>
      </c>
      <c r="H3507" s="114">
        <v>0</v>
      </c>
      <c r="I3507">
        <v>1</v>
      </c>
      <c r="J3507">
        <v>3000</v>
      </c>
      <c r="K3507" t="s">
        <v>3117</v>
      </c>
      <c r="L3507" t="s">
        <v>3111</v>
      </c>
      <c r="M3507" t="s">
        <v>4283</v>
      </c>
      <c r="N3507" t="s">
        <v>8685</v>
      </c>
    </row>
    <row r="3508" spans="1:14">
      <c r="A3508" t="s">
        <v>7789</v>
      </c>
      <c r="B3508" t="str">
        <f t="shared" si="108"/>
        <v>min03-P53</v>
      </c>
      <c r="C3508" t="str">
        <f t="shared" si="109"/>
        <v>min03-P53-R6_UT SUMINISTROS INTENDENCIA</v>
      </c>
      <c r="D3508" s="27" t="s">
        <v>3829</v>
      </c>
      <c r="E3508" t="s">
        <v>3097</v>
      </c>
      <c r="F3508" t="s">
        <v>190</v>
      </c>
      <c r="G3508" s="58">
        <v>51180.3</v>
      </c>
      <c r="H3508" s="114">
        <v>0</v>
      </c>
      <c r="I3508">
        <v>3001</v>
      </c>
      <c r="J3508">
        <v>10000</v>
      </c>
      <c r="K3508" t="s">
        <v>3117</v>
      </c>
      <c r="L3508" t="s">
        <v>3111</v>
      </c>
      <c r="M3508" t="s">
        <v>4283</v>
      </c>
      <c r="N3508" t="s">
        <v>8685</v>
      </c>
    </row>
    <row r="3509" spans="1:14">
      <c r="A3509" t="s">
        <v>7790</v>
      </c>
      <c r="B3509" t="str">
        <f t="shared" si="108"/>
        <v>min03-P53</v>
      </c>
      <c r="C3509" t="str">
        <f t="shared" si="109"/>
        <v>min03-P53-R6_UT SUMINISTROS INTENDENCIA</v>
      </c>
      <c r="D3509" s="27" t="s">
        <v>3829</v>
      </c>
      <c r="E3509" t="s">
        <v>3097</v>
      </c>
      <c r="F3509" t="s">
        <v>190</v>
      </c>
      <c r="G3509" s="58">
        <v>48486.6</v>
      </c>
      <c r="H3509" s="114">
        <v>0</v>
      </c>
      <c r="I3509">
        <v>10001</v>
      </c>
      <c r="J3509">
        <v>999999</v>
      </c>
      <c r="K3509" t="s">
        <v>3117</v>
      </c>
      <c r="L3509" t="s">
        <v>3111</v>
      </c>
      <c r="M3509" t="s">
        <v>4283</v>
      </c>
      <c r="N3509" t="s">
        <v>8685</v>
      </c>
    </row>
    <row r="3510" spans="1:14">
      <c r="A3510" t="s">
        <v>7791</v>
      </c>
      <c r="B3510" t="str">
        <f t="shared" si="108"/>
        <v>min03-P53</v>
      </c>
      <c r="C3510" t="str">
        <f t="shared" si="109"/>
        <v>min03-P53-R6_UT FACOCREAR 2024</v>
      </c>
      <c r="D3510" s="27" t="s">
        <v>3829</v>
      </c>
      <c r="E3510" t="s">
        <v>3092</v>
      </c>
      <c r="F3510" t="s">
        <v>190</v>
      </c>
      <c r="G3510" s="58">
        <v>122832.72</v>
      </c>
      <c r="H3510" s="114">
        <v>1</v>
      </c>
      <c r="I3510">
        <v>1</v>
      </c>
      <c r="J3510">
        <v>3000</v>
      </c>
      <c r="K3510" t="s">
        <v>3117</v>
      </c>
      <c r="L3510" t="s">
        <v>3111</v>
      </c>
      <c r="M3510" t="s">
        <v>4283</v>
      </c>
    </row>
    <row r="3511" spans="1:14">
      <c r="A3511" t="s">
        <v>7792</v>
      </c>
      <c r="B3511" t="str">
        <f t="shared" si="108"/>
        <v>min03-P53</v>
      </c>
      <c r="C3511" t="str">
        <f t="shared" si="109"/>
        <v>min03-P53-R6_UT FACOCREAR 2024</v>
      </c>
      <c r="D3511" s="27" t="s">
        <v>3829</v>
      </c>
      <c r="E3511" t="s">
        <v>3092</v>
      </c>
      <c r="F3511" t="s">
        <v>190</v>
      </c>
      <c r="G3511" s="58">
        <v>119142.351</v>
      </c>
      <c r="H3511" s="114">
        <v>1</v>
      </c>
      <c r="I3511">
        <v>3001</v>
      </c>
      <c r="J3511">
        <v>10000</v>
      </c>
      <c r="K3511" t="s">
        <v>3117</v>
      </c>
      <c r="L3511" t="s">
        <v>3111</v>
      </c>
      <c r="M3511" t="s">
        <v>4283</v>
      </c>
    </row>
    <row r="3512" spans="1:14">
      <c r="A3512" t="s">
        <v>7793</v>
      </c>
      <c r="B3512" t="str">
        <f t="shared" si="108"/>
        <v>min03-P53</v>
      </c>
      <c r="C3512" t="str">
        <f t="shared" si="109"/>
        <v>min03-P53-R6_UT FACOCREAR 2024</v>
      </c>
      <c r="D3512" s="27" t="s">
        <v>3829</v>
      </c>
      <c r="E3512" t="s">
        <v>3092</v>
      </c>
      <c r="F3512" t="s">
        <v>190</v>
      </c>
      <c r="G3512" s="58">
        <v>115573.1985</v>
      </c>
      <c r="H3512" s="114">
        <v>1</v>
      </c>
      <c r="I3512">
        <v>10001</v>
      </c>
      <c r="J3512">
        <v>999999</v>
      </c>
      <c r="K3512" t="s">
        <v>3117</v>
      </c>
      <c r="L3512" t="s">
        <v>3111</v>
      </c>
      <c r="M3512" t="s">
        <v>4283</v>
      </c>
    </row>
    <row r="3513" spans="1:14">
      <c r="A3513" t="s">
        <v>7794</v>
      </c>
      <c r="B3513" t="str">
        <f t="shared" si="108"/>
        <v>min03-P53</v>
      </c>
      <c r="C3513" t="str">
        <f t="shared" si="109"/>
        <v>min03-P53-R7_DISMOTOS PM EU</v>
      </c>
      <c r="D3513" s="27" t="s">
        <v>3830</v>
      </c>
      <c r="E3513" t="s">
        <v>4175</v>
      </c>
      <c r="F3513" t="s">
        <v>190</v>
      </c>
      <c r="G3513" s="58">
        <v>118522.8</v>
      </c>
      <c r="H3513" s="114">
        <v>1</v>
      </c>
      <c r="I3513">
        <v>1</v>
      </c>
      <c r="J3513">
        <v>3000</v>
      </c>
      <c r="K3513" t="s">
        <v>3117</v>
      </c>
      <c r="L3513" t="s">
        <v>3112</v>
      </c>
      <c r="M3513" t="s">
        <v>4283</v>
      </c>
    </row>
    <row r="3514" spans="1:14">
      <c r="A3514" t="s">
        <v>7795</v>
      </c>
      <c r="B3514" t="str">
        <f t="shared" si="108"/>
        <v>min03-P53</v>
      </c>
      <c r="C3514" t="str">
        <f t="shared" si="109"/>
        <v>min03-P53-R7_DISMOTOS PM EU</v>
      </c>
      <c r="D3514" s="27" t="s">
        <v>3830</v>
      </c>
      <c r="E3514" t="s">
        <v>4175</v>
      </c>
      <c r="F3514" t="s">
        <v>190</v>
      </c>
      <c r="G3514" s="58">
        <v>117175.95</v>
      </c>
      <c r="H3514" s="114">
        <v>1</v>
      </c>
      <c r="I3514">
        <v>3001</v>
      </c>
      <c r="J3514">
        <v>10000</v>
      </c>
      <c r="K3514" t="s">
        <v>3117</v>
      </c>
      <c r="L3514" t="s">
        <v>3112</v>
      </c>
      <c r="M3514" t="s">
        <v>4283</v>
      </c>
    </row>
    <row r="3515" spans="1:14">
      <c r="A3515" t="s">
        <v>7796</v>
      </c>
      <c r="B3515" t="str">
        <f t="shared" si="108"/>
        <v>min03-P53</v>
      </c>
      <c r="C3515" t="str">
        <f t="shared" si="109"/>
        <v>min03-P53-R7_DISMOTOS PM EU</v>
      </c>
      <c r="D3515" s="27" t="s">
        <v>3830</v>
      </c>
      <c r="E3515" t="s">
        <v>4175</v>
      </c>
      <c r="F3515" t="s">
        <v>190</v>
      </c>
      <c r="G3515" s="58">
        <v>114482.25</v>
      </c>
      <c r="H3515" s="114">
        <v>1</v>
      </c>
      <c r="I3515">
        <v>10001</v>
      </c>
      <c r="J3515">
        <v>999999</v>
      </c>
      <c r="K3515" t="s">
        <v>3117</v>
      </c>
      <c r="L3515" t="s">
        <v>3112</v>
      </c>
      <c r="M3515" t="s">
        <v>4283</v>
      </c>
    </row>
    <row r="3516" spans="1:14">
      <c r="A3516" t="s">
        <v>7797</v>
      </c>
      <c r="B3516" t="str">
        <f t="shared" si="108"/>
        <v>min03-P53</v>
      </c>
      <c r="C3516" t="str">
        <f t="shared" si="109"/>
        <v>min03-P53-R7_DISTRIBUCIÓN Y SERVICIO SAS</v>
      </c>
      <c r="D3516" s="27" t="s">
        <v>3830</v>
      </c>
      <c r="E3516" t="s">
        <v>3089</v>
      </c>
      <c r="F3516" t="s">
        <v>190</v>
      </c>
      <c r="G3516" s="58">
        <v>105054.3</v>
      </c>
      <c r="H3516" s="114">
        <v>1</v>
      </c>
      <c r="I3516">
        <v>1</v>
      </c>
      <c r="J3516">
        <v>3000</v>
      </c>
      <c r="K3516" t="s">
        <v>3117</v>
      </c>
      <c r="L3516" t="s">
        <v>3112</v>
      </c>
      <c r="M3516" t="s">
        <v>4283</v>
      </c>
    </row>
    <row r="3517" spans="1:14">
      <c r="A3517" t="s">
        <v>7798</v>
      </c>
      <c r="B3517" t="str">
        <f t="shared" si="108"/>
        <v>min03-P53</v>
      </c>
      <c r="C3517" t="str">
        <f t="shared" si="109"/>
        <v>min03-P53-R7_DISTRIBUCIÓN Y SERVICIO SAS</v>
      </c>
      <c r="D3517" s="27" t="s">
        <v>3830</v>
      </c>
      <c r="E3517" t="s">
        <v>3089</v>
      </c>
      <c r="F3517" t="s">
        <v>190</v>
      </c>
      <c r="G3517" s="58">
        <v>103707.45</v>
      </c>
      <c r="H3517" s="114">
        <v>1</v>
      </c>
      <c r="I3517">
        <v>3001</v>
      </c>
      <c r="J3517">
        <v>10000</v>
      </c>
      <c r="K3517" t="s">
        <v>3117</v>
      </c>
      <c r="L3517" t="s">
        <v>3112</v>
      </c>
      <c r="M3517" t="s">
        <v>4283</v>
      </c>
    </row>
    <row r="3518" spans="1:14">
      <c r="A3518" t="s">
        <v>7799</v>
      </c>
      <c r="B3518" t="str">
        <f t="shared" si="108"/>
        <v>min03-P53</v>
      </c>
      <c r="C3518" t="str">
        <f t="shared" si="109"/>
        <v>min03-P53-R7_DISTRIBUCIÓN Y SERVICIO SAS</v>
      </c>
      <c r="D3518" s="27" t="s">
        <v>3830</v>
      </c>
      <c r="E3518" t="s">
        <v>3089</v>
      </c>
      <c r="F3518" t="s">
        <v>190</v>
      </c>
      <c r="G3518" s="58">
        <v>102360.6</v>
      </c>
      <c r="H3518" s="114">
        <v>1</v>
      </c>
      <c r="I3518">
        <v>10001</v>
      </c>
      <c r="J3518">
        <v>999999</v>
      </c>
      <c r="K3518" t="s">
        <v>3117</v>
      </c>
      <c r="L3518" t="s">
        <v>3112</v>
      </c>
      <c r="M3518" t="s">
        <v>4283</v>
      </c>
    </row>
    <row r="3519" spans="1:14">
      <c r="A3519" t="s">
        <v>7800</v>
      </c>
      <c r="B3519" t="str">
        <f t="shared" si="108"/>
        <v>min03-P53</v>
      </c>
      <c r="C3519" t="str">
        <f t="shared" si="109"/>
        <v>min03-P53-R7_LEONEL RODRIGUEZ RAMOS</v>
      </c>
      <c r="D3519" s="27" t="s">
        <v>3830</v>
      </c>
      <c r="E3519" t="s">
        <v>1851</v>
      </c>
      <c r="F3519" t="s">
        <v>190</v>
      </c>
      <c r="G3519" s="58">
        <v>161622</v>
      </c>
      <c r="H3519" s="114">
        <v>1</v>
      </c>
      <c r="I3519">
        <v>1</v>
      </c>
      <c r="J3519">
        <v>3000</v>
      </c>
      <c r="K3519" t="s">
        <v>3117</v>
      </c>
      <c r="L3519" t="s">
        <v>3112</v>
      </c>
      <c r="M3519" t="s">
        <v>4283</v>
      </c>
    </row>
    <row r="3520" spans="1:14">
      <c r="A3520" t="s">
        <v>7801</v>
      </c>
      <c r="B3520" t="str">
        <f t="shared" si="108"/>
        <v>min03-P53</v>
      </c>
      <c r="C3520" t="str">
        <f t="shared" si="109"/>
        <v>min03-P53-R7_LEONEL RODRIGUEZ RAMOS</v>
      </c>
      <c r="D3520" s="27" t="s">
        <v>3830</v>
      </c>
      <c r="E3520" t="s">
        <v>1851</v>
      </c>
      <c r="F3520" t="s">
        <v>190</v>
      </c>
      <c r="G3520" s="58">
        <v>148153.5</v>
      </c>
      <c r="H3520" s="114">
        <v>1</v>
      </c>
      <c r="I3520">
        <v>3001</v>
      </c>
      <c r="J3520">
        <v>10000</v>
      </c>
      <c r="K3520" t="s">
        <v>3117</v>
      </c>
      <c r="L3520" t="s">
        <v>3112</v>
      </c>
      <c r="M3520" t="s">
        <v>4283</v>
      </c>
    </row>
    <row r="3521" spans="1:13">
      <c r="A3521" t="s">
        <v>7802</v>
      </c>
      <c r="B3521" t="str">
        <f t="shared" si="108"/>
        <v>min03-P53</v>
      </c>
      <c r="C3521" t="str">
        <f t="shared" si="109"/>
        <v>min03-P53-R7_LEONEL RODRIGUEZ RAMOS</v>
      </c>
      <c r="D3521" s="27" t="s">
        <v>3830</v>
      </c>
      <c r="E3521" t="s">
        <v>1851</v>
      </c>
      <c r="F3521" t="s">
        <v>190</v>
      </c>
      <c r="G3521" s="58">
        <v>134685</v>
      </c>
      <c r="H3521" s="114">
        <v>1</v>
      </c>
      <c r="I3521">
        <v>10001</v>
      </c>
      <c r="J3521">
        <v>999999</v>
      </c>
      <c r="K3521" t="s">
        <v>3117</v>
      </c>
      <c r="L3521" t="s">
        <v>3112</v>
      </c>
      <c r="M3521" t="s">
        <v>4283</v>
      </c>
    </row>
    <row r="3522" spans="1:13">
      <c r="A3522" t="s">
        <v>7803</v>
      </c>
      <c r="B3522" t="str">
        <f t="shared" si="108"/>
        <v>min03-P53</v>
      </c>
      <c r="C3522" t="str">
        <f t="shared" si="109"/>
        <v>min03-P53-R7_UNION TEMPORAL COINPA</v>
      </c>
      <c r="D3522" s="27" t="s">
        <v>3830</v>
      </c>
      <c r="E3522" t="s">
        <v>3090</v>
      </c>
      <c r="F3522" t="s">
        <v>190</v>
      </c>
      <c r="G3522" s="58">
        <v>148390.54560000001</v>
      </c>
      <c r="H3522" s="114">
        <v>1</v>
      </c>
      <c r="I3522">
        <v>1</v>
      </c>
      <c r="J3522">
        <v>3000</v>
      </c>
      <c r="K3522" t="s">
        <v>3117</v>
      </c>
      <c r="L3522" t="s">
        <v>3112</v>
      </c>
      <c r="M3522" t="s">
        <v>4283</v>
      </c>
    </row>
    <row r="3523" spans="1:13">
      <c r="A3523" t="s">
        <v>7804</v>
      </c>
      <c r="B3523" t="str">
        <f t="shared" ref="B3523:B3586" si="110">+LEFT(D3523,LEN(D3523)-3)</f>
        <v>min03-P53</v>
      </c>
      <c r="C3523" t="str">
        <f t="shared" ref="C3523:C3586" si="111">+D3523&amp;"_"&amp;E3523</f>
        <v>min03-P53-R7_UNION TEMPORAL COINPA</v>
      </c>
      <c r="D3523" s="27" t="s">
        <v>3830</v>
      </c>
      <c r="E3523" t="s">
        <v>3090</v>
      </c>
      <c r="F3523" t="s">
        <v>190</v>
      </c>
      <c r="G3523" s="58">
        <v>142467.0993</v>
      </c>
      <c r="H3523" s="114">
        <v>1</v>
      </c>
      <c r="I3523">
        <v>3001</v>
      </c>
      <c r="J3523">
        <v>10000</v>
      </c>
      <c r="K3523" t="s">
        <v>3117</v>
      </c>
      <c r="L3523" t="s">
        <v>3112</v>
      </c>
      <c r="M3523" t="s">
        <v>4283</v>
      </c>
    </row>
    <row r="3524" spans="1:13">
      <c r="A3524" t="s">
        <v>7805</v>
      </c>
      <c r="B3524" t="str">
        <f t="shared" si="110"/>
        <v>min03-P53</v>
      </c>
      <c r="C3524" t="str">
        <f t="shared" si="111"/>
        <v>min03-P53-R7_UNION TEMPORAL COINPA</v>
      </c>
      <c r="D3524" s="27" t="s">
        <v>3830</v>
      </c>
      <c r="E3524" t="s">
        <v>3090</v>
      </c>
      <c r="F3524" t="s">
        <v>190</v>
      </c>
      <c r="G3524" s="58">
        <v>139617.16469999999</v>
      </c>
      <c r="H3524" s="114">
        <v>1</v>
      </c>
      <c r="I3524">
        <v>10001</v>
      </c>
      <c r="J3524">
        <v>999999</v>
      </c>
      <c r="K3524" t="s">
        <v>3117</v>
      </c>
      <c r="L3524" t="s">
        <v>3112</v>
      </c>
      <c r="M3524" t="s">
        <v>4283</v>
      </c>
    </row>
    <row r="3525" spans="1:13">
      <c r="A3525" t="s">
        <v>7806</v>
      </c>
      <c r="B3525" t="str">
        <f t="shared" si="110"/>
        <v>min03-P53</v>
      </c>
      <c r="C3525" t="str">
        <f t="shared" si="111"/>
        <v>min03-P53-R7_BACET GROUP S.A.S.</v>
      </c>
      <c r="D3525" s="27" t="s">
        <v>3830</v>
      </c>
      <c r="E3525" t="s">
        <v>4166</v>
      </c>
      <c r="F3525" t="s">
        <v>190</v>
      </c>
      <c r="G3525" s="58">
        <v>127950.75</v>
      </c>
      <c r="H3525" s="114">
        <v>1</v>
      </c>
      <c r="I3525">
        <v>1</v>
      </c>
      <c r="J3525">
        <v>3000</v>
      </c>
      <c r="K3525" t="s">
        <v>3117</v>
      </c>
      <c r="L3525" t="s">
        <v>3112</v>
      </c>
      <c r="M3525" t="s">
        <v>4283</v>
      </c>
    </row>
    <row r="3526" spans="1:13">
      <c r="A3526" t="s">
        <v>7807</v>
      </c>
      <c r="B3526" t="str">
        <f t="shared" si="110"/>
        <v>min03-P53</v>
      </c>
      <c r="C3526" t="str">
        <f t="shared" si="111"/>
        <v>min03-P53-R7_BACET GROUP S.A.S.</v>
      </c>
      <c r="D3526" s="27" t="s">
        <v>3830</v>
      </c>
      <c r="E3526" t="s">
        <v>4166</v>
      </c>
      <c r="F3526" t="s">
        <v>190</v>
      </c>
      <c r="G3526" s="58">
        <v>115155.675</v>
      </c>
      <c r="H3526" s="114">
        <v>1</v>
      </c>
      <c r="I3526">
        <v>3001</v>
      </c>
      <c r="J3526">
        <v>10000</v>
      </c>
      <c r="K3526" t="s">
        <v>3117</v>
      </c>
      <c r="L3526" t="s">
        <v>3112</v>
      </c>
      <c r="M3526" t="s">
        <v>4283</v>
      </c>
    </row>
    <row r="3527" spans="1:13">
      <c r="A3527" t="s">
        <v>7808</v>
      </c>
      <c r="B3527" t="str">
        <f t="shared" si="110"/>
        <v>min03-P53</v>
      </c>
      <c r="C3527" t="str">
        <f t="shared" si="111"/>
        <v>min03-P53-R7_BACET GROUP S.A.S.</v>
      </c>
      <c r="D3527" s="27" t="s">
        <v>3830</v>
      </c>
      <c r="E3527" t="s">
        <v>4166</v>
      </c>
      <c r="F3527" t="s">
        <v>190</v>
      </c>
      <c r="G3527" s="58">
        <v>102360.6</v>
      </c>
      <c r="H3527" s="114">
        <v>1</v>
      </c>
      <c r="I3527">
        <v>10001</v>
      </c>
      <c r="J3527">
        <v>999999</v>
      </c>
      <c r="K3527" t="s">
        <v>3117</v>
      </c>
      <c r="L3527" t="s">
        <v>3112</v>
      </c>
      <c r="M3527" t="s">
        <v>4283</v>
      </c>
    </row>
    <row r="3528" spans="1:13">
      <c r="A3528" t="s">
        <v>7809</v>
      </c>
      <c r="B3528" t="str">
        <f t="shared" si="110"/>
        <v>min03-P53</v>
      </c>
      <c r="C3528" t="str">
        <f t="shared" si="111"/>
        <v>min03-P53-R7_NICHOLLS TACTICA SAS</v>
      </c>
      <c r="D3528" s="27" t="s">
        <v>3830</v>
      </c>
      <c r="E3528" t="s">
        <v>4196</v>
      </c>
      <c r="F3528" t="s">
        <v>190</v>
      </c>
      <c r="G3528" s="58">
        <v>114482.25</v>
      </c>
      <c r="H3528" s="114">
        <v>1</v>
      </c>
      <c r="I3528">
        <v>1</v>
      </c>
      <c r="J3528">
        <v>3000</v>
      </c>
      <c r="K3528" t="s">
        <v>3117</v>
      </c>
      <c r="L3528" t="s">
        <v>3112</v>
      </c>
      <c r="M3528" t="s">
        <v>4283</v>
      </c>
    </row>
    <row r="3529" spans="1:13">
      <c r="A3529" t="s">
        <v>7810</v>
      </c>
      <c r="B3529" t="str">
        <f t="shared" si="110"/>
        <v>min03-P53</v>
      </c>
      <c r="C3529" t="str">
        <f t="shared" si="111"/>
        <v>min03-P53-R7_NICHOLLS TACTICA SAS</v>
      </c>
      <c r="D3529" s="27" t="s">
        <v>3830</v>
      </c>
      <c r="E3529" t="s">
        <v>4196</v>
      </c>
      <c r="F3529" t="s">
        <v>190</v>
      </c>
      <c r="G3529" s="58">
        <v>113808.825</v>
      </c>
      <c r="H3529" s="114">
        <v>1</v>
      </c>
      <c r="I3529">
        <v>3001</v>
      </c>
      <c r="J3529">
        <v>10000</v>
      </c>
      <c r="K3529" t="s">
        <v>3117</v>
      </c>
      <c r="L3529" t="s">
        <v>3112</v>
      </c>
      <c r="M3529" t="s">
        <v>4283</v>
      </c>
    </row>
    <row r="3530" spans="1:13">
      <c r="A3530" t="s">
        <v>7811</v>
      </c>
      <c r="B3530" t="str">
        <f t="shared" si="110"/>
        <v>min03-P53</v>
      </c>
      <c r="C3530" t="str">
        <f t="shared" si="111"/>
        <v>min03-P53-R7_NICHOLLS TACTICA SAS</v>
      </c>
      <c r="D3530" s="27" t="s">
        <v>3830</v>
      </c>
      <c r="E3530" t="s">
        <v>4196</v>
      </c>
      <c r="F3530" t="s">
        <v>190</v>
      </c>
      <c r="G3530" s="58">
        <v>113135.4</v>
      </c>
      <c r="H3530" s="114">
        <v>1</v>
      </c>
      <c r="I3530">
        <v>10001</v>
      </c>
      <c r="J3530">
        <v>999999</v>
      </c>
      <c r="K3530" t="s">
        <v>3117</v>
      </c>
      <c r="L3530" t="s">
        <v>3112</v>
      </c>
      <c r="M3530" t="s">
        <v>4283</v>
      </c>
    </row>
    <row r="3531" spans="1:13">
      <c r="A3531" t="s">
        <v>7812</v>
      </c>
      <c r="B3531" t="str">
        <f t="shared" si="110"/>
        <v>min03-P53</v>
      </c>
      <c r="C3531" t="str">
        <f t="shared" si="111"/>
        <v>min03-P53-R7_SPARTA SHOES S.A.S</v>
      </c>
      <c r="D3531" s="27" t="s">
        <v>3830</v>
      </c>
      <c r="E3531" t="s">
        <v>3086</v>
      </c>
      <c r="F3531" t="s">
        <v>190</v>
      </c>
      <c r="G3531" s="58">
        <v>131991.29999999999</v>
      </c>
      <c r="H3531" s="114">
        <v>1</v>
      </c>
      <c r="I3531">
        <v>1</v>
      </c>
      <c r="J3531">
        <v>3000</v>
      </c>
      <c r="K3531" t="s">
        <v>3117</v>
      </c>
      <c r="L3531" t="s">
        <v>3112</v>
      </c>
      <c r="M3531" t="s">
        <v>4283</v>
      </c>
    </row>
    <row r="3532" spans="1:13">
      <c r="A3532" t="s">
        <v>7813</v>
      </c>
      <c r="B3532" t="str">
        <f t="shared" si="110"/>
        <v>min03-P53</v>
      </c>
      <c r="C3532" t="str">
        <f t="shared" si="111"/>
        <v>min03-P53-R7_SPARTA SHOES S.A.S</v>
      </c>
      <c r="D3532" s="27" t="s">
        <v>3830</v>
      </c>
      <c r="E3532" t="s">
        <v>3086</v>
      </c>
      <c r="F3532" t="s">
        <v>190</v>
      </c>
      <c r="G3532" s="58">
        <v>127950.75</v>
      </c>
      <c r="H3532" s="114">
        <v>1</v>
      </c>
      <c r="I3532">
        <v>3001</v>
      </c>
      <c r="J3532">
        <v>10000</v>
      </c>
      <c r="K3532" t="s">
        <v>3117</v>
      </c>
      <c r="L3532" t="s">
        <v>3112</v>
      </c>
      <c r="M3532" t="s">
        <v>4283</v>
      </c>
    </row>
    <row r="3533" spans="1:13">
      <c r="A3533" t="s">
        <v>7814</v>
      </c>
      <c r="B3533" t="str">
        <f t="shared" si="110"/>
        <v>min03-P53</v>
      </c>
      <c r="C3533" t="str">
        <f t="shared" si="111"/>
        <v>min03-P53-R7_SPARTA SHOES S.A.S</v>
      </c>
      <c r="D3533" s="27" t="s">
        <v>3830</v>
      </c>
      <c r="E3533" t="s">
        <v>3086</v>
      </c>
      <c r="F3533" t="s">
        <v>190</v>
      </c>
      <c r="G3533" s="58">
        <v>123910.2</v>
      </c>
      <c r="H3533" s="114">
        <v>1</v>
      </c>
      <c r="I3533">
        <v>10001</v>
      </c>
      <c r="J3533">
        <v>999999</v>
      </c>
      <c r="K3533" t="s">
        <v>3117</v>
      </c>
      <c r="L3533" t="s">
        <v>3112</v>
      </c>
      <c r="M3533" t="s">
        <v>4283</v>
      </c>
    </row>
    <row r="3534" spans="1:13">
      <c r="A3534" t="s">
        <v>7815</v>
      </c>
      <c r="B3534" t="str">
        <f t="shared" si="110"/>
        <v>min03-P53</v>
      </c>
      <c r="C3534" t="str">
        <f t="shared" si="111"/>
        <v>min03-P53-R7_INDUCON SAS</v>
      </c>
      <c r="D3534" s="27" t="s">
        <v>3830</v>
      </c>
      <c r="E3534" t="s">
        <v>4188</v>
      </c>
      <c r="F3534" t="s">
        <v>190</v>
      </c>
      <c r="G3534" s="58">
        <v>339406.2</v>
      </c>
      <c r="H3534" s="114">
        <v>1</v>
      </c>
      <c r="I3534">
        <v>1</v>
      </c>
      <c r="J3534">
        <v>3000</v>
      </c>
      <c r="K3534" t="s">
        <v>3117</v>
      </c>
      <c r="L3534" t="s">
        <v>3112</v>
      </c>
      <c r="M3534" t="s">
        <v>4283</v>
      </c>
    </row>
    <row r="3535" spans="1:13">
      <c r="A3535" t="s">
        <v>7816</v>
      </c>
      <c r="B3535" t="str">
        <f t="shared" si="110"/>
        <v>min03-P53</v>
      </c>
      <c r="C3535" t="str">
        <f t="shared" si="111"/>
        <v>min03-P53-R7_INDUCON SAS</v>
      </c>
      <c r="D3535" s="27" t="s">
        <v>3830</v>
      </c>
      <c r="E3535" t="s">
        <v>4188</v>
      </c>
      <c r="F3535" t="s">
        <v>190</v>
      </c>
      <c r="G3535" s="58">
        <v>338059.35</v>
      </c>
      <c r="H3535" s="114">
        <v>1</v>
      </c>
      <c r="I3535">
        <v>3001</v>
      </c>
      <c r="J3535">
        <v>10000</v>
      </c>
      <c r="K3535" t="s">
        <v>3117</v>
      </c>
      <c r="L3535" t="s">
        <v>3112</v>
      </c>
      <c r="M3535" t="s">
        <v>4283</v>
      </c>
    </row>
    <row r="3536" spans="1:13">
      <c r="A3536" t="s">
        <v>7817</v>
      </c>
      <c r="B3536" t="str">
        <f t="shared" si="110"/>
        <v>min03-P53</v>
      </c>
      <c r="C3536" t="str">
        <f t="shared" si="111"/>
        <v>min03-P53-R7_INDUCON SAS</v>
      </c>
      <c r="D3536" s="27" t="s">
        <v>3830</v>
      </c>
      <c r="E3536" t="s">
        <v>4188</v>
      </c>
      <c r="F3536" t="s">
        <v>190</v>
      </c>
      <c r="G3536" s="58">
        <v>336712.5</v>
      </c>
      <c r="H3536" s="114">
        <v>1</v>
      </c>
      <c r="I3536">
        <v>10001</v>
      </c>
      <c r="J3536">
        <v>999999</v>
      </c>
      <c r="K3536" t="s">
        <v>3117</v>
      </c>
      <c r="L3536" t="s">
        <v>3112</v>
      </c>
      <c r="M3536" t="s">
        <v>4283</v>
      </c>
    </row>
    <row r="3537" spans="1:13">
      <c r="A3537" t="s">
        <v>7818</v>
      </c>
      <c r="B3537" t="str">
        <f t="shared" si="110"/>
        <v>min03-P53</v>
      </c>
      <c r="C3537" t="str">
        <f t="shared" si="111"/>
        <v>min03-P53-R7_UTPRESENTE TEXTIL 2024</v>
      </c>
      <c r="D3537" s="27" t="s">
        <v>3830</v>
      </c>
      <c r="E3537" t="s">
        <v>4193</v>
      </c>
      <c r="F3537" t="s">
        <v>190</v>
      </c>
      <c r="G3537" s="58">
        <v>157581.45000000001</v>
      </c>
      <c r="H3537" s="114">
        <v>1</v>
      </c>
      <c r="I3537">
        <v>1</v>
      </c>
      <c r="J3537">
        <v>3000</v>
      </c>
      <c r="K3537" t="s">
        <v>3117</v>
      </c>
      <c r="L3537" t="s">
        <v>3112</v>
      </c>
      <c r="M3537" t="s">
        <v>4283</v>
      </c>
    </row>
    <row r="3538" spans="1:13">
      <c r="A3538" t="s">
        <v>7819</v>
      </c>
      <c r="B3538" t="str">
        <f t="shared" si="110"/>
        <v>min03-P53</v>
      </c>
      <c r="C3538" t="str">
        <f t="shared" si="111"/>
        <v>min03-P53-R7_UTPRESENTE TEXTIL 2024</v>
      </c>
      <c r="D3538" s="27" t="s">
        <v>3830</v>
      </c>
      <c r="E3538" t="s">
        <v>4193</v>
      </c>
      <c r="F3538" t="s">
        <v>190</v>
      </c>
      <c r="G3538" s="58">
        <v>156234.6</v>
      </c>
      <c r="H3538" s="114">
        <v>1</v>
      </c>
      <c r="I3538">
        <v>3001</v>
      </c>
      <c r="J3538">
        <v>10000</v>
      </c>
      <c r="K3538" t="s">
        <v>3117</v>
      </c>
      <c r="L3538" t="s">
        <v>3112</v>
      </c>
      <c r="M3538" t="s">
        <v>4283</v>
      </c>
    </row>
    <row r="3539" spans="1:13">
      <c r="A3539" t="s">
        <v>7820</v>
      </c>
      <c r="B3539" t="str">
        <f t="shared" si="110"/>
        <v>min03-P53</v>
      </c>
      <c r="C3539" t="str">
        <f t="shared" si="111"/>
        <v>min03-P53-R7_UTPRESENTE TEXTIL 2024</v>
      </c>
      <c r="D3539" s="27" t="s">
        <v>3830</v>
      </c>
      <c r="E3539" t="s">
        <v>4193</v>
      </c>
      <c r="F3539" t="s">
        <v>190</v>
      </c>
      <c r="G3539" s="58">
        <v>154887.75</v>
      </c>
      <c r="H3539" s="114">
        <v>1</v>
      </c>
      <c r="I3539">
        <v>10001</v>
      </c>
      <c r="J3539">
        <v>999999</v>
      </c>
      <c r="K3539" t="s">
        <v>3117</v>
      </c>
      <c r="L3539" t="s">
        <v>3112</v>
      </c>
      <c r="M3539" t="s">
        <v>4283</v>
      </c>
    </row>
    <row r="3540" spans="1:13">
      <c r="A3540" t="s">
        <v>7821</v>
      </c>
      <c r="B3540" t="str">
        <f t="shared" si="110"/>
        <v>min03-P53</v>
      </c>
      <c r="C3540" t="str">
        <f t="shared" si="111"/>
        <v>min03-P53-R7_BOSTONIA SAS</v>
      </c>
      <c r="D3540" s="27" t="s">
        <v>3830</v>
      </c>
      <c r="E3540" t="s">
        <v>3093</v>
      </c>
      <c r="F3540" t="s">
        <v>190</v>
      </c>
      <c r="G3540" s="58">
        <v>101013.75</v>
      </c>
      <c r="H3540" s="114">
        <v>1</v>
      </c>
      <c r="I3540">
        <v>1</v>
      </c>
      <c r="J3540">
        <v>3000</v>
      </c>
      <c r="K3540" t="s">
        <v>3117</v>
      </c>
      <c r="L3540" t="s">
        <v>3112</v>
      </c>
      <c r="M3540" t="s">
        <v>4283</v>
      </c>
    </row>
    <row r="3541" spans="1:13">
      <c r="A3541" t="s">
        <v>7822</v>
      </c>
      <c r="B3541" t="str">
        <f t="shared" si="110"/>
        <v>min03-P53</v>
      </c>
      <c r="C3541" t="str">
        <f t="shared" si="111"/>
        <v>min03-P53-R7_BOSTONIA SAS</v>
      </c>
      <c r="D3541" s="27" t="s">
        <v>3830</v>
      </c>
      <c r="E3541" t="s">
        <v>3093</v>
      </c>
      <c r="F3541" t="s">
        <v>190</v>
      </c>
      <c r="G3541" s="58">
        <v>97983.337499999994</v>
      </c>
      <c r="H3541" s="114">
        <v>1</v>
      </c>
      <c r="I3541">
        <v>3001</v>
      </c>
      <c r="J3541">
        <v>10000</v>
      </c>
      <c r="K3541" t="s">
        <v>3117</v>
      </c>
      <c r="L3541" t="s">
        <v>3112</v>
      </c>
      <c r="M3541" t="s">
        <v>4283</v>
      </c>
    </row>
    <row r="3542" spans="1:13">
      <c r="A3542" t="s">
        <v>7823</v>
      </c>
      <c r="B3542" t="str">
        <f t="shared" si="110"/>
        <v>min03-P53</v>
      </c>
      <c r="C3542" t="str">
        <f t="shared" si="111"/>
        <v>min03-P53-R7_BOSTONIA SAS</v>
      </c>
      <c r="D3542" s="27" t="s">
        <v>3830</v>
      </c>
      <c r="E3542" t="s">
        <v>3093</v>
      </c>
      <c r="F3542" t="s">
        <v>190</v>
      </c>
      <c r="G3542" s="58">
        <v>95087.61</v>
      </c>
      <c r="H3542" s="114">
        <v>1</v>
      </c>
      <c r="I3542">
        <v>10001</v>
      </c>
      <c r="J3542">
        <v>999999</v>
      </c>
      <c r="K3542" t="s">
        <v>3117</v>
      </c>
      <c r="L3542" t="s">
        <v>3112</v>
      </c>
      <c r="M3542" t="s">
        <v>4283</v>
      </c>
    </row>
    <row r="3543" spans="1:13">
      <c r="A3543" t="s">
        <v>7824</v>
      </c>
      <c r="B3543" t="str">
        <f t="shared" si="110"/>
        <v>min03-P53</v>
      </c>
      <c r="C3543" t="str">
        <f t="shared" si="111"/>
        <v>min03-P53-R7_UT SOLUCIONES ANC</v>
      </c>
      <c r="D3543" s="27" t="s">
        <v>3830</v>
      </c>
      <c r="E3543" t="s">
        <v>3091</v>
      </c>
      <c r="F3543" t="s">
        <v>190</v>
      </c>
      <c r="G3543" s="58">
        <v>114482.25</v>
      </c>
      <c r="H3543" s="114">
        <v>1</v>
      </c>
      <c r="I3543">
        <v>1</v>
      </c>
      <c r="J3543">
        <v>3000</v>
      </c>
      <c r="K3543" t="s">
        <v>3117</v>
      </c>
      <c r="L3543" t="s">
        <v>3112</v>
      </c>
      <c r="M3543" t="s">
        <v>4283</v>
      </c>
    </row>
    <row r="3544" spans="1:13">
      <c r="A3544" t="s">
        <v>7825</v>
      </c>
      <c r="B3544" t="str">
        <f t="shared" si="110"/>
        <v>min03-P53</v>
      </c>
      <c r="C3544" t="str">
        <f t="shared" si="111"/>
        <v>min03-P53-R7_UT SOLUCIONES ANC</v>
      </c>
      <c r="D3544" s="27" t="s">
        <v>3830</v>
      </c>
      <c r="E3544" t="s">
        <v>3091</v>
      </c>
      <c r="F3544" t="s">
        <v>190</v>
      </c>
      <c r="G3544" s="58">
        <v>114347.565</v>
      </c>
      <c r="H3544" s="114">
        <v>1</v>
      </c>
      <c r="I3544">
        <v>3001</v>
      </c>
      <c r="J3544">
        <v>10000</v>
      </c>
      <c r="K3544" t="s">
        <v>3117</v>
      </c>
      <c r="L3544" t="s">
        <v>3112</v>
      </c>
      <c r="M3544" t="s">
        <v>4283</v>
      </c>
    </row>
    <row r="3545" spans="1:13">
      <c r="A3545" t="s">
        <v>7826</v>
      </c>
      <c r="B3545" t="str">
        <f t="shared" si="110"/>
        <v>min03-P53</v>
      </c>
      <c r="C3545" t="str">
        <f t="shared" si="111"/>
        <v>min03-P53-R7_UT SOLUCIONES ANC</v>
      </c>
      <c r="D3545" s="27" t="s">
        <v>3830</v>
      </c>
      <c r="E3545" t="s">
        <v>3091</v>
      </c>
      <c r="F3545" t="s">
        <v>190</v>
      </c>
      <c r="G3545" s="58">
        <v>114212.88</v>
      </c>
      <c r="H3545" s="114">
        <v>1</v>
      </c>
      <c r="I3545">
        <v>10001</v>
      </c>
      <c r="J3545">
        <v>999999</v>
      </c>
      <c r="K3545" t="s">
        <v>3117</v>
      </c>
      <c r="L3545" t="s">
        <v>3112</v>
      </c>
      <c r="M3545" t="s">
        <v>4283</v>
      </c>
    </row>
    <row r="3546" spans="1:13">
      <c r="A3546" t="s">
        <v>7827</v>
      </c>
      <c r="B3546" t="str">
        <f t="shared" si="110"/>
        <v>min03-P53</v>
      </c>
      <c r="C3546" t="str">
        <f t="shared" si="111"/>
        <v>min03-P53-R7_UT ALTEX+</v>
      </c>
      <c r="D3546" s="27" t="s">
        <v>3830</v>
      </c>
      <c r="E3546" t="s">
        <v>3094</v>
      </c>
      <c r="F3546" t="s">
        <v>190</v>
      </c>
      <c r="G3546" s="58">
        <v>111788.55</v>
      </c>
      <c r="H3546" s="114">
        <v>1</v>
      </c>
      <c r="I3546">
        <v>1</v>
      </c>
      <c r="J3546">
        <v>3000</v>
      </c>
      <c r="K3546" t="s">
        <v>3117</v>
      </c>
      <c r="L3546" t="s">
        <v>3112</v>
      </c>
      <c r="M3546" t="s">
        <v>4283</v>
      </c>
    </row>
    <row r="3547" spans="1:13">
      <c r="A3547" t="s">
        <v>7828</v>
      </c>
      <c r="B3547" t="str">
        <f t="shared" si="110"/>
        <v>min03-P53</v>
      </c>
      <c r="C3547" t="str">
        <f t="shared" si="111"/>
        <v>min03-P53-R7_UT ALTEX+</v>
      </c>
      <c r="D3547" s="27" t="s">
        <v>3830</v>
      </c>
      <c r="E3547" t="s">
        <v>3094</v>
      </c>
      <c r="F3547" t="s">
        <v>190</v>
      </c>
      <c r="G3547" s="58">
        <v>109094.85</v>
      </c>
      <c r="H3547" s="114">
        <v>1</v>
      </c>
      <c r="I3547">
        <v>3001</v>
      </c>
      <c r="J3547">
        <v>10000</v>
      </c>
      <c r="K3547" t="s">
        <v>3117</v>
      </c>
      <c r="L3547" t="s">
        <v>3112</v>
      </c>
      <c r="M3547" t="s">
        <v>4283</v>
      </c>
    </row>
    <row r="3548" spans="1:13">
      <c r="A3548" t="s">
        <v>7829</v>
      </c>
      <c r="B3548" t="str">
        <f t="shared" si="110"/>
        <v>min03-P53</v>
      </c>
      <c r="C3548" t="str">
        <f t="shared" si="111"/>
        <v>min03-P53-R7_UT ALTEX+</v>
      </c>
      <c r="D3548" s="27" t="s">
        <v>3830</v>
      </c>
      <c r="E3548" t="s">
        <v>3094</v>
      </c>
      <c r="F3548" t="s">
        <v>190</v>
      </c>
      <c r="G3548" s="58">
        <v>107748</v>
      </c>
      <c r="H3548" s="114">
        <v>1</v>
      </c>
      <c r="I3548">
        <v>10001</v>
      </c>
      <c r="J3548">
        <v>999999</v>
      </c>
      <c r="K3548" t="s">
        <v>3117</v>
      </c>
      <c r="L3548" t="s">
        <v>3112</v>
      </c>
      <c r="M3548" t="s">
        <v>4283</v>
      </c>
    </row>
    <row r="3549" spans="1:13">
      <c r="A3549" t="s">
        <v>7830</v>
      </c>
      <c r="B3549" t="str">
        <f t="shared" si="110"/>
        <v>min03-P53</v>
      </c>
      <c r="C3549" t="str">
        <f t="shared" si="111"/>
        <v>min03-P53-R7_INVERSIONES SARHEM DE COLOMBIA S.A.S.</v>
      </c>
      <c r="D3549" s="27" t="s">
        <v>3830</v>
      </c>
      <c r="E3549" t="s">
        <v>4168</v>
      </c>
      <c r="F3549" t="s">
        <v>190</v>
      </c>
      <c r="G3549" s="58">
        <v>91585.8</v>
      </c>
      <c r="H3549" s="114">
        <v>1</v>
      </c>
      <c r="I3549">
        <v>1</v>
      </c>
      <c r="J3549">
        <v>3000</v>
      </c>
      <c r="K3549" t="s">
        <v>3117</v>
      </c>
      <c r="L3549" t="s">
        <v>3112</v>
      </c>
      <c r="M3549" t="s">
        <v>4283</v>
      </c>
    </row>
    <row r="3550" spans="1:13">
      <c r="A3550" t="s">
        <v>7831</v>
      </c>
      <c r="B3550" t="str">
        <f t="shared" si="110"/>
        <v>min03-P53</v>
      </c>
      <c r="C3550" t="str">
        <f t="shared" si="111"/>
        <v>min03-P53-R7_INVERSIONES SARHEM DE COLOMBIA S.A.S.</v>
      </c>
      <c r="D3550" s="27" t="s">
        <v>3830</v>
      </c>
      <c r="E3550" t="s">
        <v>4168</v>
      </c>
      <c r="F3550" t="s">
        <v>190</v>
      </c>
      <c r="G3550" s="58">
        <v>88892.1</v>
      </c>
      <c r="H3550" s="114">
        <v>1</v>
      </c>
      <c r="I3550">
        <v>3001</v>
      </c>
      <c r="J3550">
        <v>10000</v>
      </c>
      <c r="K3550" t="s">
        <v>3117</v>
      </c>
      <c r="L3550" t="s">
        <v>3112</v>
      </c>
      <c r="M3550" t="s">
        <v>4283</v>
      </c>
    </row>
    <row r="3551" spans="1:13">
      <c r="A3551" t="s">
        <v>7832</v>
      </c>
      <c r="B3551" t="str">
        <f t="shared" si="110"/>
        <v>min03-P53</v>
      </c>
      <c r="C3551" t="str">
        <f t="shared" si="111"/>
        <v>min03-P53-R7_INVERSIONES SARHEM DE COLOMBIA S.A.S.</v>
      </c>
      <c r="D3551" s="27" t="s">
        <v>3830</v>
      </c>
      <c r="E3551" t="s">
        <v>4168</v>
      </c>
      <c r="F3551" t="s">
        <v>190</v>
      </c>
      <c r="G3551" s="58">
        <v>83504.7</v>
      </c>
      <c r="H3551" s="114">
        <v>1</v>
      </c>
      <c r="I3551">
        <v>10001</v>
      </c>
      <c r="J3551">
        <v>999999</v>
      </c>
      <c r="K3551" t="s">
        <v>3117</v>
      </c>
      <c r="L3551" t="s">
        <v>3112</v>
      </c>
      <c r="M3551" t="s">
        <v>4283</v>
      </c>
    </row>
    <row r="3552" spans="1:13">
      <c r="A3552" t="s">
        <v>7833</v>
      </c>
      <c r="B3552" t="str">
        <f t="shared" si="110"/>
        <v>min03-P53</v>
      </c>
      <c r="C3552" t="str">
        <f t="shared" si="111"/>
        <v>min03-P53-R7_REPRESENTACIONES CS SAS</v>
      </c>
      <c r="D3552" s="27" t="s">
        <v>3830</v>
      </c>
      <c r="E3552" t="s">
        <v>3095</v>
      </c>
      <c r="F3552" t="s">
        <v>190</v>
      </c>
      <c r="G3552" s="58">
        <v>110441.7</v>
      </c>
      <c r="H3552" s="114">
        <v>1</v>
      </c>
      <c r="I3552">
        <v>1</v>
      </c>
      <c r="J3552">
        <v>3000</v>
      </c>
      <c r="K3552" t="s">
        <v>3117</v>
      </c>
      <c r="L3552" t="s">
        <v>3112</v>
      </c>
      <c r="M3552" t="s">
        <v>4283</v>
      </c>
    </row>
    <row r="3553" spans="1:13">
      <c r="A3553" t="s">
        <v>7834</v>
      </c>
      <c r="B3553" t="str">
        <f t="shared" si="110"/>
        <v>min03-P53</v>
      </c>
      <c r="C3553" t="str">
        <f t="shared" si="111"/>
        <v>min03-P53-R7_REPRESENTACIONES CS SAS</v>
      </c>
      <c r="D3553" s="27" t="s">
        <v>3830</v>
      </c>
      <c r="E3553" t="s">
        <v>3095</v>
      </c>
      <c r="F3553" t="s">
        <v>190</v>
      </c>
      <c r="G3553" s="58">
        <v>107748</v>
      </c>
      <c r="H3553" s="114">
        <v>1</v>
      </c>
      <c r="I3553">
        <v>3001</v>
      </c>
      <c r="J3553">
        <v>10000</v>
      </c>
      <c r="K3553" t="s">
        <v>3117</v>
      </c>
      <c r="L3553" t="s">
        <v>3112</v>
      </c>
      <c r="M3553" t="s">
        <v>4283</v>
      </c>
    </row>
    <row r="3554" spans="1:13">
      <c r="A3554" t="s">
        <v>7835</v>
      </c>
      <c r="B3554" t="str">
        <f t="shared" si="110"/>
        <v>min03-P53</v>
      </c>
      <c r="C3554" t="str">
        <f t="shared" si="111"/>
        <v>min03-P53-R7_REPRESENTACIONES CS SAS</v>
      </c>
      <c r="D3554" s="27" t="s">
        <v>3830</v>
      </c>
      <c r="E3554" t="s">
        <v>3095</v>
      </c>
      <c r="F3554" t="s">
        <v>190</v>
      </c>
      <c r="G3554" s="58">
        <v>105054.3</v>
      </c>
      <c r="H3554" s="114">
        <v>1</v>
      </c>
      <c r="I3554">
        <v>10001</v>
      </c>
      <c r="J3554">
        <v>999999</v>
      </c>
      <c r="K3554" t="s">
        <v>3117</v>
      </c>
      <c r="L3554" t="s">
        <v>3112</v>
      </c>
      <c r="M3554" t="s">
        <v>4283</v>
      </c>
    </row>
    <row r="3555" spans="1:13">
      <c r="A3555" t="s">
        <v>7836</v>
      </c>
      <c r="B3555" t="str">
        <f t="shared" si="110"/>
        <v>min03-P54</v>
      </c>
      <c r="C3555" t="str">
        <f t="shared" si="111"/>
        <v>min03-P54-R1_CONSORCIO TITAN</v>
      </c>
      <c r="D3555" s="27" t="s">
        <v>3831</v>
      </c>
      <c r="E3555" t="s">
        <v>4198</v>
      </c>
      <c r="F3555" t="s">
        <v>190</v>
      </c>
      <c r="G3555" s="58">
        <v>238084.02135</v>
      </c>
      <c r="H3555" s="114">
        <v>1</v>
      </c>
      <c r="I3555">
        <v>1</v>
      </c>
      <c r="J3555">
        <v>3000</v>
      </c>
      <c r="K3555" t="s">
        <v>3117</v>
      </c>
      <c r="L3555" t="s">
        <v>3108</v>
      </c>
      <c r="M3555" t="s">
        <v>4284</v>
      </c>
    </row>
    <row r="3556" spans="1:13">
      <c r="A3556" t="s">
        <v>7837</v>
      </c>
      <c r="B3556" t="str">
        <f t="shared" si="110"/>
        <v>min03-P54</v>
      </c>
      <c r="C3556" t="str">
        <f t="shared" si="111"/>
        <v>min03-P54-R1_CONSORCIO TITAN</v>
      </c>
      <c r="D3556" s="27" t="s">
        <v>3831</v>
      </c>
      <c r="E3556" t="s">
        <v>4198</v>
      </c>
      <c r="F3556" t="s">
        <v>190</v>
      </c>
      <c r="G3556" s="58">
        <v>233321.55975000001</v>
      </c>
      <c r="H3556" s="114">
        <v>1</v>
      </c>
      <c r="I3556">
        <v>3001</v>
      </c>
      <c r="J3556">
        <v>10000</v>
      </c>
      <c r="K3556" t="s">
        <v>3117</v>
      </c>
      <c r="L3556" t="s">
        <v>3108</v>
      </c>
      <c r="M3556" t="s">
        <v>4284</v>
      </c>
    </row>
    <row r="3557" spans="1:13">
      <c r="A3557" t="s">
        <v>7838</v>
      </c>
      <c r="B3557" t="str">
        <f t="shared" si="110"/>
        <v>min03-P54</v>
      </c>
      <c r="C3557" t="str">
        <f t="shared" si="111"/>
        <v>min03-P54-R1_CONSORCIO TITAN</v>
      </c>
      <c r="D3557" s="27" t="s">
        <v>3831</v>
      </c>
      <c r="E3557" t="s">
        <v>4198</v>
      </c>
      <c r="F3557" t="s">
        <v>190</v>
      </c>
      <c r="G3557" s="58">
        <v>228656.07134999998</v>
      </c>
      <c r="H3557" s="114">
        <v>1</v>
      </c>
      <c r="I3557">
        <v>10001</v>
      </c>
      <c r="J3557">
        <v>999999</v>
      </c>
      <c r="K3557" t="s">
        <v>3117</v>
      </c>
      <c r="L3557" t="s">
        <v>3108</v>
      </c>
      <c r="M3557" t="s">
        <v>4284</v>
      </c>
    </row>
    <row r="3558" spans="1:13">
      <c r="A3558" t="s">
        <v>7839</v>
      </c>
      <c r="B3558" t="str">
        <f t="shared" si="110"/>
        <v>min03-P54</v>
      </c>
      <c r="C3558" t="str">
        <f t="shared" si="111"/>
        <v>min03-P54-R1_UT MARSAM INTE RAMERICANA</v>
      </c>
      <c r="D3558" s="27" t="s">
        <v>3831</v>
      </c>
      <c r="E3558" t="s">
        <v>4160</v>
      </c>
      <c r="F3558" t="s">
        <v>190</v>
      </c>
      <c r="G3558" s="58">
        <v>377118</v>
      </c>
      <c r="H3558" s="114">
        <v>1</v>
      </c>
      <c r="I3558">
        <v>1</v>
      </c>
      <c r="J3558">
        <v>3000</v>
      </c>
      <c r="K3558" t="s">
        <v>3117</v>
      </c>
      <c r="L3558" t="s">
        <v>3108</v>
      </c>
      <c r="M3558" t="s">
        <v>4284</v>
      </c>
    </row>
    <row r="3559" spans="1:13">
      <c r="A3559" t="s">
        <v>7840</v>
      </c>
      <c r="B3559" t="str">
        <f t="shared" si="110"/>
        <v>min03-P54</v>
      </c>
      <c r="C3559" t="str">
        <f t="shared" si="111"/>
        <v>min03-P54-R1_UT MARSAM INTE RAMERICANA</v>
      </c>
      <c r="D3559" s="27" t="s">
        <v>3831</v>
      </c>
      <c r="E3559" t="s">
        <v>4160</v>
      </c>
      <c r="F3559" t="s">
        <v>190</v>
      </c>
      <c r="G3559" s="58">
        <v>373346.82</v>
      </c>
      <c r="H3559" s="114">
        <v>1</v>
      </c>
      <c r="I3559">
        <v>3001</v>
      </c>
      <c r="J3559">
        <v>10000</v>
      </c>
      <c r="K3559" t="s">
        <v>3117</v>
      </c>
      <c r="L3559" t="s">
        <v>3108</v>
      </c>
      <c r="M3559" t="s">
        <v>4284</v>
      </c>
    </row>
    <row r="3560" spans="1:13">
      <c r="A3560" t="s">
        <v>7841</v>
      </c>
      <c r="B3560" t="str">
        <f t="shared" si="110"/>
        <v>min03-P54</v>
      </c>
      <c r="C3560" t="str">
        <f t="shared" si="111"/>
        <v>min03-P54-R1_UT MARSAM INTE RAMERICANA</v>
      </c>
      <c r="D3560" s="27" t="s">
        <v>3831</v>
      </c>
      <c r="E3560" t="s">
        <v>4160</v>
      </c>
      <c r="F3560" t="s">
        <v>190</v>
      </c>
      <c r="G3560" s="58">
        <v>369575.64</v>
      </c>
      <c r="H3560" s="114">
        <v>1</v>
      </c>
      <c r="I3560">
        <v>10001</v>
      </c>
      <c r="J3560">
        <v>999999</v>
      </c>
      <c r="K3560" t="s">
        <v>3117</v>
      </c>
      <c r="L3560" t="s">
        <v>3108</v>
      </c>
      <c r="M3560" t="s">
        <v>4284</v>
      </c>
    </row>
    <row r="3561" spans="1:13">
      <c r="A3561" t="s">
        <v>7842</v>
      </c>
      <c r="B3561" t="str">
        <f t="shared" si="110"/>
        <v>min03-P54</v>
      </c>
      <c r="C3561" t="str">
        <f t="shared" si="111"/>
        <v>min03-P54-R2_UT MARSAM INTE RAMERICANA</v>
      </c>
      <c r="D3561" s="27" t="s">
        <v>3832</v>
      </c>
      <c r="E3561" t="s">
        <v>4160</v>
      </c>
      <c r="F3561" t="s">
        <v>190</v>
      </c>
      <c r="G3561" s="58">
        <v>414829.8</v>
      </c>
      <c r="H3561" s="114">
        <v>1</v>
      </c>
      <c r="I3561">
        <v>1</v>
      </c>
      <c r="J3561">
        <v>3000</v>
      </c>
      <c r="K3561" t="s">
        <v>3117</v>
      </c>
      <c r="L3561" t="s">
        <v>3114</v>
      </c>
      <c r="M3561" t="s">
        <v>4284</v>
      </c>
    </row>
    <row r="3562" spans="1:13">
      <c r="A3562" t="s">
        <v>7843</v>
      </c>
      <c r="B3562" t="str">
        <f t="shared" si="110"/>
        <v>min03-P54</v>
      </c>
      <c r="C3562" t="str">
        <f t="shared" si="111"/>
        <v>min03-P54-R2_UT MARSAM INTE RAMERICANA</v>
      </c>
      <c r="D3562" s="27" t="s">
        <v>3832</v>
      </c>
      <c r="E3562" t="s">
        <v>4160</v>
      </c>
      <c r="F3562" t="s">
        <v>190</v>
      </c>
      <c r="G3562" s="58">
        <v>410681.50200000004</v>
      </c>
      <c r="H3562" s="114">
        <v>1</v>
      </c>
      <c r="I3562">
        <v>3001</v>
      </c>
      <c r="J3562">
        <v>10000</v>
      </c>
      <c r="K3562" t="s">
        <v>3117</v>
      </c>
      <c r="L3562" t="s">
        <v>3114</v>
      </c>
      <c r="M3562" t="s">
        <v>4284</v>
      </c>
    </row>
    <row r="3563" spans="1:13">
      <c r="A3563" t="s">
        <v>7844</v>
      </c>
      <c r="B3563" t="str">
        <f t="shared" si="110"/>
        <v>min03-P54</v>
      </c>
      <c r="C3563" t="str">
        <f t="shared" si="111"/>
        <v>min03-P54-R2_UT MARSAM INTE RAMERICANA</v>
      </c>
      <c r="D3563" s="27" t="s">
        <v>3832</v>
      </c>
      <c r="E3563" t="s">
        <v>4160</v>
      </c>
      <c r="F3563" t="s">
        <v>190</v>
      </c>
      <c r="G3563" s="58">
        <v>406533.20399999997</v>
      </c>
      <c r="H3563" s="114">
        <v>1</v>
      </c>
      <c r="I3563">
        <v>10001</v>
      </c>
      <c r="J3563">
        <v>999999</v>
      </c>
      <c r="K3563" t="s">
        <v>3117</v>
      </c>
      <c r="L3563" t="s">
        <v>3114</v>
      </c>
      <c r="M3563" t="s">
        <v>4284</v>
      </c>
    </row>
    <row r="3564" spans="1:13">
      <c r="A3564" t="s">
        <v>7845</v>
      </c>
      <c r="B3564" t="str">
        <f t="shared" si="110"/>
        <v>min03-P54</v>
      </c>
      <c r="C3564" t="str">
        <f t="shared" si="111"/>
        <v>min03-P54-R3_CONSORCIO TITAN</v>
      </c>
      <c r="D3564" s="27" t="s">
        <v>3833</v>
      </c>
      <c r="E3564" t="s">
        <v>4198</v>
      </c>
      <c r="F3564" t="s">
        <v>190</v>
      </c>
      <c r="G3564" s="58">
        <v>238084.02135</v>
      </c>
      <c r="H3564" s="114">
        <v>1</v>
      </c>
      <c r="I3564">
        <v>1</v>
      </c>
      <c r="J3564">
        <v>3000</v>
      </c>
      <c r="K3564" t="s">
        <v>3117</v>
      </c>
      <c r="L3564" t="s">
        <v>3109</v>
      </c>
      <c r="M3564" t="s">
        <v>4284</v>
      </c>
    </row>
    <row r="3565" spans="1:13">
      <c r="A3565" t="s">
        <v>7846</v>
      </c>
      <c r="B3565" t="str">
        <f t="shared" si="110"/>
        <v>min03-P54</v>
      </c>
      <c r="C3565" t="str">
        <f t="shared" si="111"/>
        <v>min03-P54-R3_CONSORCIO TITAN</v>
      </c>
      <c r="D3565" s="27" t="s">
        <v>3833</v>
      </c>
      <c r="E3565" t="s">
        <v>4198</v>
      </c>
      <c r="F3565" t="s">
        <v>190</v>
      </c>
      <c r="G3565" s="58">
        <v>233321.55975000001</v>
      </c>
      <c r="H3565" s="114">
        <v>1</v>
      </c>
      <c r="I3565">
        <v>3001</v>
      </c>
      <c r="J3565">
        <v>10000</v>
      </c>
      <c r="K3565" t="s">
        <v>3117</v>
      </c>
      <c r="L3565" t="s">
        <v>3109</v>
      </c>
      <c r="M3565" t="s">
        <v>4284</v>
      </c>
    </row>
    <row r="3566" spans="1:13">
      <c r="A3566" t="s">
        <v>7847</v>
      </c>
      <c r="B3566" t="str">
        <f t="shared" si="110"/>
        <v>min03-P54</v>
      </c>
      <c r="C3566" t="str">
        <f t="shared" si="111"/>
        <v>min03-P54-R3_CONSORCIO TITAN</v>
      </c>
      <c r="D3566" s="27" t="s">
        <v>3833</v>
      </c>
      <c r="E3566" t="s">
        <v>4198</v>
      </c>
      <c r="F3566" t="s">
        <v>190</v>
      </c>
      <c r="G3566" s="58">
        <v>228656.07134999998</v>
      </c>
      <c r="H3566" s="114">
        <v>1</v>
      </c>
      <c r="I3566">
        <v>10001</v>
      </c>
      <c r="J3566">
        <v>999999</v>
      </c>
      <c r="K3566" t="s">
        <v>3117</v>
      </c>
      <c r="L3566" t="s">
        <v>3109</v>
      </c>
      <c r="M3566" t="s">
        <v>4284</v>
      </c>
    </row>
    <row r="3567" spans="1:13">
      <c r="A3567" t="s">
        <v>7848</v>
      </c>
      <c r="B3567" t="str">
        <f t="shared" si="110"/>
        <v>min03-P54</v>
      </c>
      <c r="C3567" t="str">
        <f t="shared" si="111"/>
        <v>min03-P54-R3_UT FE DISTRITAR 2024</v>
      </c>
      <c r="D3567" s="27" t="s">
        <v>3833</v>
      </c>
      <c r="E3567" t="s">
        <v>3101</v>
      </c>
      <c r="F3567" t="s">
        <v>190</v>
      </c>
      <c r="G3567" s="58">
        <v>268023.15000000002</v>
      </c>
      <c r="H3567" s="114">
        <v>1</v>
      </c>
      <c r="I3567">
        <v>1</v>
      </c>
      <c r="J3567">
        <v>3000</v>
      </c>
      <c r="K3567" t="s">
        <v>3117</v>
      </c>
      <c r="L3567" t="s">
        <v>3109</v>
      </c>
      <c r="M3567" t="s">
        <v>4284</v>
      </c>
    </row>
    <row r="3568" spans="1:13">
      <c r="A3568" t="s">
        <v>7849</v>
      </c>
      <c r="B3568" t="str">
        <f t="shared" si="110"/>
        <v>min03-P54</v>
      </c>
      <c r="C3568" t="str">
        <f t="shared" si="111"/>
        <v>min03-P54-R3_UT FE DISTRITAR 2024</v>
      </c>
      <c r="D3568" s="27" t="s">
        <v>3833</v>
      </c>
      <c r="E3568" t="s">
        <v>3101</v>
      </c>
      <c r="F3568" t="s">
        <v>190</v>
      </c>
      <c r="G3568" s="58">
        <v>268023.15000000002</v>
      </c>
      <c r="H3568" s="114">
        <v>1</v>
      </c>
      <c r="I3568">
        <v>3001</v>
      </c>
      <c r="J3568">
        <v>10000</v>
      </c>
      <c r="K3568" t="s">
        <v>3117</v>
      </c>
      <c r="L3568" t="s">
        <v>3109</v>
      </c>
      <c r="M3568" t="s">
        <v>4284</v>
      </c>
    </row>
    <row r="3569" spans="1:13">
      <c r="A3569" t="s">
        <v>7850</v>
      </c>
      <c r="B3569" t="str">
        <f t="shared" si="110"/>
        <v>min03-P54</v>
      </c>
      <c r="C3569" t="str">
        <f t="shared" si="111"/>
        <v>min03-P54-R3_UT FE DISTRITAR 2024</v>
      </c>
      <c r="D3569" s="27" t="s">
        <v>3833</v>
      </c>
      <c r="E3569" t="s">
        <v>3101</v>
      </c>
      <c r="F3569" t="s">
        <v>190</v>
      </c>
      <c r="G3569" s="58">
        <v>268023.15000000002</v>
      </c>
      <c r="H3569" s="114">
        <v>1</v>
      </c>
      <c r="I3569">
        <v>10001</v>
      </c>
      <c r="J3569">
        <v>999999</v>
      </c>
      <c r="K3569" t="s">
        <v>3117</v>
      </c>
      <c r="L3569" t="s">
        <v>3109</v>
      </c>
      <c r="M3569" t="s">
        <v>4284</v>
      </c>
    </row>
    <row r="3570" spans="1:13">
      <c r="A3570" t="s">
        <v>7851</v>
      </c>
      <c r="B3570" t="str">
        <f t="shared" si="110"/>
        <v>min03-P54</v>
      </c>
      <c r="C3570" t="str">
        <f t="shared" si="111"/>
        <v>min03-P54-R4_UT MARSAM INTE RAMERICANA</v>
      </c>
      <c r="D3570" s="27" t="s">
        <v>3834</v>
      </c>
      <c r="E3570" t="s">
        <v>4160</v>
      </c>
      <c r="F3570" t="s">
        <v>190</v>
      </c>
      <c r="G3570" s="58">
        <v>414829.8</v>
      </c>
      <c r="H3570" s="114">
        <v>1</v>
      </c>
      <c r="I3570">
        <v>1</v>
      </c>
      <c r="J3570">
        <v>3000</v>
      </c>
      <c r="K3570" t="s">
        <v>3117</v>
      </c>
      <c r="L3570" t="s">
        <v>3113</v>
      </c>
      <c r="M3570" t="s">
        <v>4284</v>
      </c>
    </row>
    <row r="3571" spans="1:13">
      <c r="A3571" t="s">
        <v>7852</v>
      </c>
      <c r="B3571" t="str">
        <f t="shared" si="110"/>
        <v>min03-P54</v>
      </c>
      <c r="C3571" t="str">
        <f t="shared" si="111"/>
        <v>min03-P54-R4_UT MARSAM INTE RAMERICANA</v>
      </c>
      <c r="D3571" s="27" t="s">
        <v>3834</v>
      </c>
      <c r="E3571" t="s">
        <v>4160</v>
      </c>
      <c r="F3571" t="s">
        <v>190</v>
      </c>
      <c r="G3571" s="58">
        <v>410681.50200000004</v>
      </c>
      <c r="H3571" s="114">
        <v>1</v>
      </c>
      <c r="I3571">
        <v>3001</v>
      </c>
      <c r="J3571">
        <v>10000</v>
      </c>
      <c r="K3571" t="s">
        <v>3117</v>
      </c>
      <c r="L3571" t="s">
        <v>3113</v>
      </c>
      <c r="M3571" t="s">
        <v>4284</v>
      </c>
    </row>
    <row r="3572" spans="1:13">
      <c r="A3572" t="s">
        <v>7853</v>
      </c>
      <c r="B3572" t="str">
        <f t="shared" si="110"/>
        <v>min03-P54</v>
      </c>
      <c r="C3572" t="str">
        <f t="shared" si="111"/>
        <v>min03-P54-R4_UT MARSAM INTE RAMERICANA</v>
      </c>
      <c r="D3572" s="27" t="s">
        <v>3834</v>
      </c>
      <c r="E3572" t="s">
        <v>4160</v>
      </c>
      <c r="F3572" t="s">
        <v>190</v>
      </c>
      <c r="G3572" s="58">
        <v>406533.20399999997</v>
      </c>
      <c r="H3572" s="114">
        <v>1</v>
      </c>
      <c r="I3572">
        <v>10001</v>
      </c>
      <c r="J3572">
        <v>999999</v>
      </c>
      <c r="K3572" t="s">
        <v>3117</v>
      </c>
      <c r="L3572" t="s">
        <v>3113</v>
      </c>
      <c r="M3572" t="s">
        <v>4284</v>
      </c>
    </row>
    <row r="3573" spans="1:13">
      <c r="A3573" t="s">
        <v>7854</v>
      </c>
      <c r="B3573" t="str">
        <f t="shared" si="110"/>
        <v>min03-P54</v>
      </c>
      <c r="C3573" t="str">
        <f t="shared" si="111"/>
        <v>min03-P54-R5_CONSORCIO TITAN</v>
      </c>
      <c r="D3573" s="27" t="s">
        <v>3835</v>
      </c>
      <c r="E3573" t="s">
        <v>4198</v>
      </c>
      <c r="F3573" t="s">
        <v>190</v>
      </c>
      <c r="G3573" s="58">
        <v>238084.02135</v>
      </c>
      <c r="H3573" s="114">
        <v>1</v>
      </c>
      <c r="I3573">
        <v>1</v>
      </c>
      <c r="J3573">
        <v>3000</v>
      </c>
      <c r="K3573" t="s">
        <v>3117</v>
      </c>
      <c r="L3573" t="s">
        <v>3110</v>
      </c>
      <c r="M3573" t="s">
        <v>4284</v>
      </c>
    </row>
    <row r="3574" spans="1:13">
      <c r="A3574" t="s">
        <v>7855</v>
      </c>
      <c r="B3574" t="str">
        <f t="shared" si="110"/>
        <v>min03-P54</v>
      </c>
      <c r="C3574" t="str">
        <f t="shared" si="111"/>
        <v>min03-P54-R5_CONSORCIO TITAN</v>
      </c>
      <c r="D3574" s="27" t="s">
        <v>3835</v>
      </c>
      <c r="E3574" t="s">
        <v>4198</v>
      </c>
      <c r="F3574" t="s">
        <v>190</v>
      </c>
      <c r="G3574" s="58">
        <v>233321.55975000001</v>
      </c>
      <c r="H3574" s="114">
        <v>1</v>
      </c>
      <c r="I3574">
        <v>3001</v>
      </c>
      <c r="J3574">
        <v>10000</v>
      </c>
      <c r="K3574" t="s">
        <v>3117</v>
      </c>
      <c r="L3574" t="s">
        <v>3110</v>
      </c>
      <c r="M3574" t="s">
        <v>4284</v>
      </c>
    </row>
    <row r="3575" spans="1:13">
      <c r="A3575" t="s">
        <v>7856</v>
      </c>
      <c r="B3575" t="str">
        <f t="shared" si="110"/>
        <v>min03-P54</v>
      </c>
      <c r="C3575" t="str">
        <f t="shared" si="111"/>
        <v>min03-P54-R5_CONSORCIO TITAN</v>
      </c>
      <c r="D3575" s="27" t="s">
        <v>3835</v>
      </c>
      <c r="E3575" t="s">
        <v>4198</v>
      </c>
      <c r="F3575" t="s">
        <v>190</v>
      </c>
      <c r="G3575" s="58">
        <v>228656.07134999998</v>
      </c>
      <c r="H3575" s="114">
        <v>1</v>
      </c>
      <c r="I3575">
        <v>10001</v>
      </c>
      <c r="J3575">
        <v>999999</v>
      </c>
      <c r="K3575" t="s">
        <v>3117</v>
      </c>
      <c r="L3575" t="s">
        <v>3110</v>
      </c>
      <c r="M3575" t="s">
        <v>4284</v>
      </c>
    </row>
    <row r="3576" spans="1:13">
      <c r="A3576" t="s">
        <v>7857</v>
      </c>
      <c r="B3576" t="str">
        <f t="shared" si="110"/>
        <v>min03-P54</v>
      </c>
      <c r="C3576" t="str">
        <f t="shared" si="111"/>
        <v>min03-P54-R5_UT MARSAM INTE RAMERICANA</v>
      </c>
      <c r="D3576" s="27" t="s">
        <v>3835</v>
      </c>
      <c r="E3576" t="s">
        <v>4160</v>
      </c>
      <c r="F3576" t="s">
        <v>190</v>
      </c>
      <c r="G3576" s="58">
        <v>377118</v>
      </c>
      <c r="H3576" s="114">
        <v>1</v>
      </c>
      <c r="I3576">
        <v>1</v>
      </c>
      <c r="J3576">
        <v>3000</v>
      </c>
      <c r="K3576" t="s">
        <v>3117</v>
      </c>
      <c r="L3576" t="s">
        <v>3110</v>
      </c>
      <c r="M3576" t="s">
        <v>4284</v>
      </c>
    </row>
    <row r="3577" spans="1:13">
      <c r="A3577" t="s">
        <v>7858</v>
      </c>
      <c r="B3577" t="str">
        <f t="shared" si="110"/>
        <v>min03-P54</v>
      </c>
      <c r="C3577" t="str">
        <f t="shared" si="111"/>
        <v>min03-P54-R5_UT MARSAM INTE RAMERICANA</v>
      </c>
      <c r="D3577" s="27" t="s">
        <v>3835</v>
      </c>
      <c r="E3577" t="s">
        <v>4160</v>
      </c>
      <c r="F3577" t="s">
        <v>190</v>
      </c>
      <c r="G3577" s="58">
        <v>373346.82</v>
      </c>
      <c r="H3577" s="114">
        <v>1</v>
      </c>
      <c r="I3577">
        <v>3001</v>
      </c>
      <c r="J3577">
        <v>10000</v>
      </c>
      <c r="K3577" t="s">
        <v>3117</v>
      </c>
      <c r="L3577" t="s">
        <v>3110</v>
      </c>
      <c r="M3577" t="s">
        <v>4284</v>
      </c>
    </row>
    <row r="3578" spans="1:13">
      <c r="A3578" t="s">
        <v>7859</v>
      </c>
      <c r="B3578" t="str">
        <f t="shared" si="110"/>
        <v>min03-P54</v>
      </c>
      <c r="C3578" t="str">
        <f t="shared" si="111"/>
        <v>min03-P54-R5_UT MARSAM INTE RAMERICANA</v>
      </c>
      <c r="D3578" s="27" t="s">
        <v>3835</v>
      </c>
      <c r="E3578" t="s">
        <v>4160</v>
      </c>
      <c r="F3578" t="s">
        <v>190</v>
      </c>
      <c r="G3578" s="58">
        <v>369575.64</v>
      </c>
      <c r="H3578" s="114">
        <v>1</v>
      </c>
      <c r="I3578">
        <v>10001</v>
      </c>
      <c r="J3578">
        <v>999999</v>
      </c>
      <c r="K3578" t="s">
        <v>3117</v>
      </c>
      <c r="L3578" t="s">
        <v>3110</v>
      </c>
      <c r="M3578" t="s">
        <v>4284</v>
      </c>
    </row>
    <row r="3579" spans="1:13">
      <c r="A3579" t="s">
        <v>7860</v>
      </c>
      <c r="B3579" t="str">
        <f t="shared" si="110"/>
        <v>min03-P54</v>
      </c>
      <c r="C3579" t="str">
        <f t="shared" si="111"/>
        <v>min03-P54-R6_YUBARTA S.A.S.</v>
      </c>
      <c r="D3579" s="27" t="s">
        <v>3836</v>
      </c>
      <c r="E3579" t="s">
        <v>4162</v>
      </c>
      <c r="F3579" t="s">
        <v>190</v>
      </c>
      <c r="G3579" s="58">
        <v>430992</v>
      </c>
      <c r="H3579" s="114">
        <v>1</v>
      </c>
      <c r="I3579">
        <v>1</v>
      </c>
      <c r="J3579">
        <v>3000</v>
      </c>
      <c r="K3579" t="s">
        <v>3117</v>
      </c>
      <c r="L3579" t="s">
        <v>3111</v>
      </c>
      <c r="M3579" t="s">
        <v>4284</v>
      </c>
    </row>
    <row r="3580" spans="1:13">
      <c r="A3580" t="s">
        <v>7861</v>
      </c>
      <c r="B3580" t="str">
        <f t="shared" si="110"/>
        <v>min03-P54</v>
      </c>
      <c r="C3580" t="str">
        <f t="shared" si="111"/>
        <v>min03-P54-R6_YUBARTA S.A.S.</v>
      </c>
      <c r="D3580" s="27" t="s">
        <v>3836</v>
      </c>
      <c r="E3580" t="s">
        <v>4162</v>
      </c>
      <c r="F3580" t="s">
        <v>190</v>
      </c>
      <c r="G3580" s="58">
        <v>422910.9</v>
      </c>
      <c r="H3580" s="114">
        <v>1</v>
      </c>
      <c r="I3580">
        <v>3001</v>
      </c>
      <c r="J3580">
        <v>10000</v>
      </c>
      <c r="K3580" t="s">
        <v>3117</v>
      </c>
      <c r="L3580" t="s">
        <v>3111</v>
      </c>
      <c r="M3580" t="s">
        <v>4284</v>
      </c>
    </row>
    <row r="3581" spans="1:13">
      <c r="A3581" t="s">
        <v>7862</v>
      </c>
      <c r="B3581" t="str">
        <f t="shared" si="110"/>
        <v>min03-P54</v>
      </c>
      <c r="C3581" t="str">
        <f t="shared" si="111"/>
        <v>min03-P54-R6_YUBARTA S.A.S.</v>
      </c>
      <c r="D3581" s="27" t="s">
        <v>3836</v>
      </c>
      <c r="E3581" t="s">
        <v>4162</v>
      </c>
      <c r="F3581" t="s">
        <v>190</v>
      </c>
      <c r="G3581" s="58">
        <v>414829.8</v>
      </c>
      <c r="H3581" s="114">
        <v>1</v>
      </c>
      <c r="I3581">
        <v>10001</v>
      </c>
      <c r="J3581">
        <v>999999</v>
      </c>
      <c r="K3581" t="s">
        <v>3117</v>
      </c>
      <c r="L3581" t="s">
        <v>3111</v>
      </c>
      <c r="M3581" t="s">
        <v>4284</v>
      </c>
    </row>
    <row r="3582" spans="1:13">
      <c r="A3582" t="s">
        <v>7863</v>
      </c>
      <c r="B3582" t="str">
        <f t="shared" si="110"/>
        <v>min03-P54</v>
      </c>
      <c r="C3582" t="str">
        <f t="shared" si="111"/>
        <v>min03-P54-R6_UNIÓN TEMPORAL 24</v>
      </c>
      <c r="D3582" s="27" t="s">
        <v>3836</v>
      </c>
      <c r="E3582" t="s">
        <v>4163</v>
      </c>
      <c r="F3582" t="s">
        <v>190</v>
      </c>
      <c r="G3582" s="58">
        <v>215496</v>
      </c>
      <c r="H3582" s="114">
        <v>1</v>
      </c>
      <c r="I3582">
        <v>1</v>
      </c>
      <c r="J3582">
        <v>3000</v>
      </c>
      <c r="K3582" t="s">
        <v>3117</v>
      </c>
      <c r="L3582" t="s">
        <v>3111</v>
      </c>
      <c r="M3582" t="s">
        <v>4284</v>
      </c>
    </row>
    <row r="3583" spans="1:13">
      <c r="A3583" t="s">
        <v>7864</v>
      </c>
      <c r="B3583" t="str">
        <f t="shared" si="110"/>
        <v>min03-P54</v>
      </c>
      <c r="C3583" t="str">
        <f t="shared" si="111"/>
        <v>min03-P54-R6_UNIÓN TEMPORAL 24</v>
      </c>
      <c r="D3583" s="27" t="s">
        <v>3836</v>
      </c>
      <c r="E3583" t="s">
        <v>4163</v>
      </c>
      <c r="F3583" t="s">
        <v>190</v>
      </c>
      <c r="G3583" s="58">
        <v>215496</v>
      </c>
      <c r="H3583" s="114">
        <v>1</v>
      </c>
      <c r="I3583">
        <v>3001</v>
      </c>
      <c r="J3583">
        <v>10000</v>
      </c>
      <c r="K3583" t="s">
        <v>3117</v>
      </c>
      <c r="L3583" t="s">
        <v>3111</v>
      </c>
      <c r="M3583" t="s">
        <v>4284</v>
      </c>
    </row>
    <row r="3584" spans="1:13">
      <c r="A3584" t="s">
        <v>7865</v>
      </c>
      <c r="B3584" t="str">
        <f t="shared" si="110"/>
        <v>min03-P54</v>
      </c>
      <c r="C3584" t="str">
        <f t="shared" si="111"/>
        <v>min03-P54-R6_UNIÓN TEMPORAL 24</v>
      </c>
      <c r="D3584" s="27" t="s">
        <v>3836</v>
      </c>
      <c r="E3584" t="s">
        <v>4163</v>
      </c>
      <c r="F3584" t="s">
        <v>190</v>
      </c>
      <c r="G3584" s="58">
        <v>215496</v>
      </c>
      <c r="H3584" s="114">
        <v>1</v>
      </c>
      <c r="I3584">
        <v>10001</v>
      </c>
      <c r="J3584">
        <v>999999</v>
      </c>
      <c r="K3584" t="s">
        <v>3117</v>
      </c>
      <c r="L3584" t="s">
        <v>3111</v>
      </c>
      <c r="M3584" t="s">
        <v>4284</v>
      </c>
    </row>
    <row r="3585" spans="1:13">
      <c r="A3585" t="s">
        <v>7866</v>
      </c>
      <c r="B3585" t="str">
        <f t="shared" si="110"/>
        <v>min03-P54</v>
      </c>
      <c r="C3585" t="str">
        <f t="shared" si="111"/>
        <v>min03-P54-R6_UT MARSAM INTE RAMERICANA</v>
      </c>
      <c r="D3585" s="27" t="s">
        <v>3836</v>
      </c>
      <c r="E3585" t="s">
        <v>4160</v>
      </c>
      <c r="F3585" t="s">
        <v>190</v>
      </c>
      <c r="G3585" s="58">
        <v>377118</v>
      </c>
      <c r="H3585" s="114">
        <v>1</v>
      </c>
      <c r="I3585">
        <v>1</v>
      </c>
      <c r="J3585">
        <v>3000</v>
      </c>
      <c r="K3585" t="s">
        <v>3117</v>
      </c>
      <c r="L3585" t="s">
        <v>3111</v>
      </c>
      <c r="M3585" t="s">
        <v>4284</v>
      </c>
    </row>
    <row r="3586" spans="1:13">
      <c r="A3586" t="s">
        <v>7867</v>
      </c>
      <c r="B3586" t="str">
        <f t="shared" si="110"/>
        <v>min03-P54</v>
      </c>
      <c r="C3586" t="str">
        <f t="shared" si="111"/>
        <v>min03-P54-R6_UT MARSAM INTE RAMERICANA</v>
      </c>
      <c r="D3586" s="27" t="s">
        <v>3836</v>
      </c>
      <c r="E3586" t="s">
        <v>4160</v>
      </c>
      <c r="F3586" t="s">
        <v>190</v>
      </c>
      <c r="G3586" s="58">
        <v>373346.82</v>
      </c>
      <c r="H3586" s="114">
        <v>1</v>
      </c>
      <c r="I3586">
        <v>3001</v>
      </c>
      <c r="J3586">
        <v>10000</v>
      </c>
      <c r="K3586" t="s">
        <v>3117</v>
      </c>
      <c r="L3586" t="s">
        <v>3111</v>
      </c>
      <c r="M3586" t="s">
        <v>4284</v>
      </c>
    </row>
    <row r="3587" spans="1:13">
      <c r="A3587" t="s">
        <v>7868</v>
      </c>
      <c r="B3587" t="str">
        <f t="shared" ref="B3587:B3650" si="112">+LEFT(D3587,LEN(D3587)-3)</f>
        <v>min03-P54</v>
      </c>
      <c r="C3587" t="str">
        <f t="shared" ref="C3587:C3650" si="113">+D3587&amp;"_"&amp;E3587</f>
        <v>min03-P54-R6_UT MARSAM INTE RAMERICANA</v>
      </c>
      <c r="D3587" s="27" t="s">
        <v>3836</v>
      </c>
      <c r="E3587" t="s">
        <v>4160</v>
      </c>
      <c r="F3587" t="s">
        <v>190</v>
      </c>
      <c r="G3587" s="58">
        <v>369575.64</v>
      </c>
      <c r="H3587" s="114">
        <v>1</v>
      </c>
      <c r="I3587">
        <v>10001</v>
      </c>
      <c r="J3587">
        <v>999999</v>
      </c>
      <c r="K3587" t="s">
        <v>3117</v>
      </c>
      <c r="L3587" t="s">
        <v>3111</v>
      </c>
      <c r="M3587" t="s">
        <v>4284</v>
      </c>
    </row>
    <row r="3588" spans="1:13">
      <c r="A3588" t="s">
        <v>7869</v>
      </c>
      <c r="B3588" t="str">
        <f t="shared" si="112"/>
        <v>min03-P54</v>
      </c>
      <c r="C3588" t="str">
        <f t="shared" si="113"/>
        <v>min03-P54-R6_UT FE DISTRITAR 2024</v>
      </c>
      <c r="D3588" s="27" t="s">
        <v>3836</v>
      </c>
      <c r="E3588" t="s">
        <v>3101</v>
      </c>
      <c r="F3588" t="s">
        <v>190</v>
      </c>
      <c r="G3588" s="58">
        <v>268023.15000000002</v>
      </c>
      <c r="H3588" s="114">
        <v>1</v>
      </c>
      <c r="I3588">
        <v>1</v>
      </c>
      <c r="J3588">
        <v>3000</v>
      </c>
      <c r="K3588" t="s">
        <v>3117</v>
      </c>
      <c r="L3588" t="s">
        <v>3111</v>
      </c>
      <c r="M3588" t="s">
        <v>4284</v>
      </c>
    </row>
    <row r="3589" spans="1:13">
      <c r="A3589" t="s">
        <v>7870</v>
      </c>
      <c r="B3589" t="str">
        <f t="shared" si="112"/>
        <v>min03-P54</v>
      </c>
      <c r="C3589" t="str">
        <f t="shared" si="113"/>
        <v>min03-P54-R6_UT FE DISTRITAR 2024</v>
      </c>
      <c r="D3589" s="27" t="s">
        <v>3836</v>
      </c>
      <c r="E3589" t="s">
        <v>3101</v>
      </c>
      <c r="F3589" t="s">
        <v>190</v>
      </c>
      <c r="G3589" s="58">
        <v>268023.15000000002</v>
      </c>
      <c r="H3589" s="114">
        <v>1</v>
      </c>
      <c r="I3589">
        <v>3001</v>
      </c>
      <c r="J3589">
        <v>10000</v>
      </c>
      <c r="K3589" t="s">
        <v>3117</v>
      </c>
      <c r="L3589" t="s">
        <v>3111</v>
      </c>
      <c r="M3589" t="s">
        <v>4284</v>
      </c>
    </row>
    <row r="3590" spans="1:13">
      <c r="A3590" t="s">
        <v>7871</v>
      </c>
      <c r="B3590" t="str">
        <f t="shared" si="112"/>
        <v>min03-P54</v>
      </c>
      <c r="C3590" t="str">
        <f t="shared" si="113"/>
        <v>min03-P54-R6_UT FE DISTRITAR 2024</v>
      </c>
      <c r="D3590" s="27" t="s">
        <v>3836</v>
      </c>
      <c r="E3590" t="s">
        <v>3101</v>
      </c>
      <c r="F3590" t="s">
        <v>190</v>
      </c>
      <c r="G3590" s="58">
        <v>268023.15000000002</v>
      </c>
      <c r="H3590" s="114">
        <v>1</v>
      </c>
      <c r="I3590">
        <v>10001</v>
      </c>
      <c r="J3590">
        <v>999999</v>
      </c>
      <c r="K3590" t="s">
        <v>3117</v>
      </c>
      <c r="L3590" t="s">
        <v>3111</v>
      </c>
      <c r="M3590" t="s">
        <v>4284</v>
      </c>
    </row>
    <row r="3591" spans="1:13">
      <c r="A3591" t="s">
        <v>7872</v>
      </c>
      <c r="B3591" t="str">
        <f t="shared" si="112"/>
        <v>min03-P54</v>
      </c>
      <c r="C3591" t="str">
        <f t="shared" si="113"/>
        <v>min03-P54-R7_UNION TEMPORAL ACUERDO KB-2024</v>
      </c>
      <c r="D3591" s="27" t="s">
        <v>3837</v>
      </c>
      <c r="E3591" t="s">
        <v>4185</v>
      </c>
      <c r="F3591" t="s">
        <v>190</v>
      </c>
      <c r="G3591" s="58">
        <v>282838.5</v>
      </c>
      <c r="H3591" s="114">
        <v>1</v>
      </c>
      <c r="I3591">
        <v>1</v>
      </c>
      <c r="J3591">
        <v>3000</v>
      </c>
      <c r="K3591" t="s">
        <v>3117</v>
      </c>
      <c r="L3591" t="s">
        <v>3112</v>
      </c>
      <c r="M3591" t="s">
        <v>4284</v>
      </c>
    </row>
    <row r="3592" spans="1:13">
      <c r="A3592" t="s">
        <v>7873</v>
      </c>
      <c r="B3592" t="str">
        <f t="shared" si="112"/>
        <v>min03-P54</v>
      </c>
      <c r="C3592" t="str">
        <f t="shared" si="113"/>
        <v>min03-P54-R7_UNION TEMPORAL ACUERDO KB-2024</v>
      </c>
      <c r="D3592" s="27" t="s">
        <v>3837</v>
      </c>
      <c r="E3592" t="s">
        <v>4185</v>
      </c>
      <c r="F3592" t="s">
        <v>190</v>
      </c>
      <c r="G3592" s="58">
        <v>281693.67749999999</v>
      </c>
      <c r="H3592" s="114">
        <v>1</v>
      </c>
      <c r="I3592">
        <v>3001</v>
      </c>
      <c r="J3592">
        <v>10000</v>
      </c>
      <c r="K3592" t="s">
        <v>3117</v>
      </c>
      <c r="L3592" t="s">
        <v>3112</v>
      </c>
      <c r="M3592" t="s">
        <v>4284</v>
      </c>
    </row>
    <row r="3593" spans="1:13">
      <c r="A3593" t="s">
        <v>7874</v>
      </c>
      <c r="B3593" t="str">
        <f t="shared" si="112"/>
        <v>min03-P54</v>
      </c>
      <c r="C3593" t="str">
        <f t="shared" si="113"/>
        <v>min03-P54-R7_UNION TEMPORAL ACUERDO KB-2024</v>
      </c>
      <c r="D3593" s="27" t="s">
        <v>3837</v>
      </c>
      <c r="E3593" t="s">
        <v>4185</v>
      </c>
      <c r="F3593" t="s">
        <v>190</v>
      </c>
      <c r="G3593" s="58">
        <v>279471.375</v>
      </c>
      <c r="H3593" s="114">
        <v>1</v>
      </c>
      <c r="I3593">
        <v>10001</v>
      </c>
      <c r="J3593">
        <v>999999</v>
      </c>
      <c r="K3593" t="s">
        <v>3117</v>
      </c>
      <c r="L3593" t="s">
        <v>3112</v>
      </c>
      <c r="M3593" t="s">
        <v>4284</v>
      </c>
    </row>
    <row r="3594" spans="1:13">
      <c r="A3594" t="s">
        <v>7875</v>
      </c>
      <c r="B3594" t="str">
        <f t="shared" si="112"/>
        <v>min03-P54</v>
      </c>
      <c r="C3594" t="str">
        <f t="shared" si="113"/>
        <v>min03-P54-R7_DISMOTOS PM EU</v>
      </c>
      <c r="D3594" s="27" t="s">
        <v>3837</v>
      </c>
      <c r="E3594" t="s">
        <v>4175</v>
      </c>
      <c r="F3594" t="s">
        <v>190</v>
      </c>
      <c r="G3594" s="58">
        <v>296307</v>
      </c>
      <c r="H3594" s="114">
        <v>1</v>
      </c>
      <c r="I3594">
        <v>1</v>
      </c>
      <c r="J3594">
        <v>3000</v>
      </c>
      <c r="K3594" t="s">
        <v>3117</v>
      </c>
      <c r="L3594" t="s">
        <v>3112</v>
      </c>
      <c r="M3594" t="s">
        <v>4284</v>
      </c>
    </row>
    <row r="3595" spans="1:13">
      <c r="A3595" t="s">
        <v>7876</v>
      </c>
      <c r="B3595" t="str">
        <f t="shared" si="112"/>
        <v>min03-P54</v>
      </c>
      <c r="C3595" t="str">
        <f t="shared" si="113"/>
        <v>min03-P54-R7_DISMOTOS PM EU</v>
      </c>
      <c r="D3595" s="27" t="s">
        <v>3837</v>
      </c>
      <c r="E3595" t="s">
        <v>4175</v>
      </c>
      <c r="F3595" t="s">
        <v>190</v>
      </c>
      <c r="G3595" s="58">
        <v>269370</v>
      </c>
      <c r="H3595" s="114">
        <v>1</v>
      </c>
      <c r="I3595">
        <v>3001</v>
      </c>
      <c r="J3595">
        <v>10000</v>
      </c>
      <c r="K3595" t="s">
        <v>3117</v>
      </c>
      <c r="L3595" t="s">
        <v>3112</v>
      </c>
      <c r="M3595" t="s">
        <v>4284</v>
      </c>
    </row>
    <row r="3596" spans="1:13">
      <c r="A3596" t="s">
        <v>7877</v>
      </c>
      <c r="B3596" t="str">
        <f t="shared" si="112"/>
        <v>min03-P54</v>
      </c>
      <c r="C3596" t="str">
        <f t="shared" si="113"/>
        <v>min03-P54-R7_DISMOTOS PM EU</v>
      </c>
      <c r="D3596" s="27" t="s">
        <v>3837</v>
      </c>
      <c r="E3596" t="s">
        <v>4175</v>
      </c>
      <c r="F3596" t="s">
        <v>190</v>
      </c>
      <c r="G3596" s="58">
        <v>266676.3</v>
      </c>
      <c r="H3596" s="114">
        <v>1</v>
      </c>
      <c r="I3596">
        <v>10001</v>
      </c>
      <c r="J3596">
        <v>999999</v>
      </c>
      <c r="K3596" t="s">
        <v>3117</v>
      </c>
      <c r="L3596" t="s">
        <v>3112</v>
      </c>
      <c r="M3596" t="s">
        <v>4284</v>
      </c>
    </row>
    <row r="3597" spans="1:13">
      <c r="A3597" t="s">
        <v>7878</v>
      </c>
      <c r="B3597" t="str">
        <f t="shared" si="112"/>
        <v>min03-P54</v>
      </c>
      <c r="C3597" t="str">
        <f t="shared" si="113"/>
        <v>min03-P54-R7_DISTRIBUCIÓN Y SERVICIO SAS</v>
      </c>
      <c r="D3597" s="27" t="s">
        <v>3837</v>
      </c>
      <c r="E3597" t="s">
        <v>3089</v>
      </c>
      <c r="F3597" t="s">
        <v>190</v>
      </c>
      <c r="G3597" s="58">
        <v>266676.3</v>
      </c>
      <c r="H3597" s="114">
        <v>1</v>
      </c>
      <c r="I3597">
        <v>1</v>
      </c>
      <c r="J3597">
        <v>3000</v>
      </c>
      <c r="K3597" t="s">
        <v>3117</v>
      </c>
      <c r="L3597" t="s">
        <v>3112</v>
      </c>
      <c r="M3597" t="s">
        <v>4284</v>
      </c>
    </row>
    <row r="3598" spans="1:13">
      <c r="A3598" t="s">
        <v>7879</v>
      </c>
      <c r="B3598" t="str">
        <f t="shared" si="112"/>
        <v>min03-P54</v>
      </c>
      <c r="C3598" t="str">
        <f t="shared" si="113"/>
        <v>min03-P54-R7_DISTRIBUCIÓN Y SERVICIO SAS</v>
      </c>
      <c r="D3598" s="27" t="s">
        <v>3837</v>
      </c>
      <c r="E3598" t="s">
        <v>3089</v>
      </c>
      <c r="F3598" t="s">
        <v>190</v>
      </c>
      <c r="G3598" s="58">
        <v>263982.59999999998</v>
      </c>
      <c r="H3598" s="114">
        <v>1</v>
      </c>
      <c r="I3598">
        <v>3001</v>
      </c>
      <c r="J3598">
        <v>10000</v>
      </c>
      <c r="K3598" t="s">
        <v>3117</v>
      </c>
      <c r="L3598" t="s">
        <v>3112</v>
      </c>
      <c r="M3598" t="s">
        <v>4284</v>
      </c>
    </row>
    <row r="3599" spans="1:13">
      <c r="A3599" t="s">
        <v>7880</v>
      </c>
      <c r="B3599" t="str">
        <f t="shared" si="112"/>
        <v>min03-P54</v>
      </c>
      <c r="C3599" t="str">
        <f t="shared" si="113"/>
        <v>min03-P54-R7_DISTRIBUCIÓN Y SERVICIO SAS</v>
      </c>
      <c r="D3599" s="27" t="s">
        <v>3837</v>
      </c>
      <c r="E3599" t="s">
        <v>3089</v>
      </c>
      <c r="F3599" t="s">
        <v>190</v>
      </c>
      <c r="G3599" s="58">
        <v>261288.9</v>
      </c>
      <c r="H3599" s="114">
        <v>1</v>
      </c>
      <c r="I3599">
        <v>10001</v>
      </c>
      <c r="J3599">
        <v>999999</v>
      </c>
      <c r="K3599" t="s">
        <v>3117</v>
      </c>
      <c r="L3599" t="s">
        <v>3112</v>
      </c>
      <c r="M3599" t="s">
        <v>4284</v>
      </c>
    </row>
    <row r="3600" spans="1:13">
      <c r="A3600" t="s">
        <v>7881</v>
      </c>
      <c r="B3600" t="str">
        <f t="shared" si="112"/>
        <v>min03-P54</v>
      </c>
      <c r="C3600" t="str">
        <f t="shared" si="113"/>
        <v>min03-P54-R7_IMDICOL SAS</v>
      </c>
      <c r="D3600" s="27" t="s">
        <v>3837</v>
      </c>
      <c r="E3600" t="s">
        <v>4164</v>
      </c>
      <c r="F3600" t="s">
        <v>190</v>
      </c>
      <c r="G3600" s="58">
        <v>293343.93</v>
      </c>
      <c r="H3600" s="114">
        <v>1</v>
      </c>
      <c r="I3600">
        <v>1</v>
      </c>
      <c r="J3600">
        <v>3000</v>
      </c>
      <c r="K3600" t="s">
        <v>3117</v>
      </c>
      <c r="L3600" t="s">
        <v>3112</v>
      </c>
      <c r="M3600" t="s">
        <v>4284</v>
      </c>
    </row>
    <row r="3601" spans="1:13">
      <c r="A3601" t="s">
        <v>7882</v>
      </c>
      <c r="B3601" t="str">
        <f t="shared" si="112"/>
        <v>min03-P54</v>
      </c>
      <c r="C3601" t="str">
        <f t="shared" si="113"/>
        <v>min03-P54-R7_IMDICOL SAS</v>
      </c>
      <c r="D3601" s="27" t="s">
        <v>3837</v>
      </c>
      <c r="E3601" t="s">
        <v>4164</v>
      </c>
      <c r="F3601" t="s">
        <v>190</v>
      </c>
      <c r="G3601" s="58">
        <v>288943.77104999998</v>
      </c>
      <c r="H3601" s="114">
        <v>1</v>
      </c>
      <c r="I3601">
        <v>3001</v>
      </c>
      <c r="J3601">
        <v>10000</v>
      </c>
      <c r="K3601" t="s">
        <v>3117</v>
      </c>
      <c r="L3601" t="s">
        <v>3112</v>
      </c>
      <c r="M3601" t="s">
        <v>4284</v>
      </c>
    </row>
    <row r="3602" spans="1:13">
      <c r="A3602" t="s">
        <v>7883</v>
      </c>
      <c r="B3602" t="str">
        <f t="shared" si="112"/>
        <v>min03-P54</v>
      </c>
      <c r="C3602" t="str">
        <f t="shared" si="113"/>
        <v>min03-P54-R7_IMDICOL SAS</v>
      </c>
      <c r="D3602" s="27" t="s">
        <v>3837</v>
      </c>
      <c r="E3602" t="s">
        <v>4164</v>
      </c>
      <c r="F3602" t="s">
        <v>190</v>
      </c>
      <c r="G3602" s="58">
        <v>284543.61209999997</v>
      </c>
      <c r="H3602" s="114">
        <v>1</v>
      </c>
      <c r="I3602">
        <v>10001</v>
      </c>
      <c r="J3602">
        <v>999999</v>
      </c>
      <c r="K3602" t="s">
        <v>3117</v>
      </c>
      <c r="L3602" t="s">
        <v>3112</v>
      </c>
      <c r="M3602" t="s">
        <v>4284</v>
      </c>
    </row>
    <row r="3603" spans="1:13">
      <c r="A3603" t="s">
        <v>7884</v>
      </c>
      <c r="B3603" t="str">
        <f t="shared" si="112"/>
        <v>min03-P54</v>
      </c>
      <c r="C3603" t="str">
        <f t="shared" si="113"/>
        <v>min03-P54-R7_LEONEL RODRIGUEZ RAMOS</v>
      </c>
      <c r="D3603" s="27" t="s">
        <v>3837</v>
      </c>
      <c r="E3603" t="s">
        <v>1851</v>
      </c>
      <c r="F3603" t="s">
        <v>190</v>
      </c>
      <c r="G3603" s="58">
        <v>336712.5</v>
      </c>
      <c r="H3603" s="114">
        <v>1</v>
      </c>
      <c r="I3603">
        <v>1</v>
      </c>
      <c r="J3603">
        <v>3000</v>
      </c>
      <c r="K3603" t="s">
        <v>3117</v>
      </c>
      <c r="L3603" t="s">
        <v>3112</v>
      </c>
      <c r="M3603" t="s">
        <v>4284</v>
      </c>
    </row>
    <row r="3604" spans="1:13">
      <c r="A3604" t="s">
        <v>7885</v>
      </c>
      <c r="B3604" t="str">
        <f t="shared" si="112"/>
        <v>min03-P54</v>
      </c>
      <c r="C3604" t="str">
        <f t="shared" si="113"/>
        <v>min03-P54-R7_LEONEL RODRIGUEZ RAMOS</v>
      </c>
      <c r="D3604" s="27" t="s">
        <v>3837</v>
      </c>
      <c r="E3604" t="s">
        <v>1851</v>
      </c>
      <c r="F3604" t="s">
        <v>190</v>
      </c>
      <c r="G3604" s="58">
        <v>323244</v>
      </c>
      <c r="H3604" s="114">
        <v>1</v>
      </c>
      <c r="I3604">
        <v>3001</v>
      </c>
      <c r="J3604">
        <v>10000</v>
      </c>
      <c r="K3604" t="s">
        <v>3117</v>
      </c>
      <c r="L3604" t="s">
        <v>3112</v>
      </c>
      <c r="M3604" t="s">
        <v>4284</v>
      </c>
    </row>
    <row r="3605" spans="1:13">
      <c r="A3605" t="s">
        <v>7886</v>
      </c>
      <c r="B3605" t="str">
        <f t="shared" si="112"/>
        <v>min03-P54</v>
      </c>
      <c r="C3605" t="str">
        <f t="shared" si="113"/>
        <v>min03-P54-R7_LEONEL RODRIGUEZ RAMOS</v>
      </c>
      <c r="D3605" s="27" t="s">
        <v>3837</v>
      </c>
      <c r="E3605" t="s">
        <v>1851</v>
      </c>
      <c r="F3605" t="s">
        <v>190</v>
      </c>
      <c r="G3605" s="58">
        <v>309775.5</v>
      </c>
      <c r="H3605" s="114">
        <v>1</v>
      </c>
      <c r="I3605">
        <v>10001</v>
      </c>
      <c r="J3605">
        <v>999999</v>
      </c>
      <c r="K3605" t="s">
        <v>3117</v>
      </c>
      <c r="L3605" t="s">
        <v>3112</v>
      </c>
      <c r="M3605" t="s">
        <v>4284</v>
      </c>
    </row>
    <row r="3606" spans="1:13">
      <c r="A3606" t="s">
        <v>7887</v>
      </c>
      <c r="B3606" t="str">
        <f t="shared" si="112"/>
        <v>min03-P54</v>
      </c>
      <c r="C3606" t="str">
        <f t="shared" si="113"/>
        <v>min03-P54-R7_UNION TEMPORAL COINPA</v>
      </c>
      <c r="D3606" s="27" t="s">
        <v>3837</v>
      </c>
      <c r="E3606" t="s">
        <v>3090</v>
      </c>
      <c r="F3606" t="s">
        <v>190</v>
      </c>
      <c r="G3606" s="58">
        <v>315469.98180000001</v>
      </c>
      <c r="H3606" s="114">
        <v>1</v>
      </c>
      <c r="I3606">
        <v>1</v>
      </c>
      <c r="J3606">
        <v>3000</v>
      </c>
      <c r="K3606" t="s">
        <v>3117</v>
      </c>
      <c r="L3606" t="s">
        <v>3112</v>
      </c>
      <c r="M3606" t="s">
        <v>4284</v>
      </c>
    </row>
    <row r="3607" spans="1:13">
      <c r="A3607" t="s">
        <v>7888</v>
      </c>
      <c r="B3607" t="str">
        <f t="shared" si="112"/>
        <v>min03-P54</v>
      </c>
      <c r="C3607" t="str">
        <f t="shared" si="113"/>
        <v>min03-P54-R7_UNION TEMPORAL COINPA</v>
      </c>
      <c r="D3607" s="27" t="s">
        <v>3837</v>
      </c>
      <c r="E3607" t="s">
        <v>3090</v>
      </c>
      <c r="F3607" t="s">
        <v>190</v>
      </c>
      <c r="G3607" s="58">
        <v>306005.66684999998</v>
      </c>
      <c r="H3607" s="114">
        <v>1</v>
      </c>
      <c r="I3607">
        <v>3001</v>
      </c>
      <c r="J3607">
        <v>10000</v>
      </c>
      <c r="K3607" t="s">
        <v>3117</v>
      </c>
      <c r="L3607" t="s">
        <v>3112</v>
      </c>
      <c r="M3607" t="s">
        <v>4284</v>
      </c>
    </row>
    <row r="3608" spans="1:13">
      <c r="A3608" t="s">
        <v>7889</v>
      </c>
      <c r="B3608" t="str">
        <f t="shared" si="112"/>
        <v>min03-P54</v>
      </c>
      <c r="C3608" t="str">
        <f t="shared" si="113"/>
        <v>min03-P54-R7_UNION TEMPORAL COINPA</v>
      </c>
      <c r="D3608" s="27" t="s">
        <v>3837</v>
      </c>
      <c r="E3608" t="s">
        <v>3090</v>
      </c>
      <c r="F3608" t="s">
        <v>190</v>
      </c>
      <c r="G3608" s="58">
        <v>299884.23360000004</v>
      </c>
      <c r="H3608" s="114">
        <v>1</v>
      </c>
      <c r="I3608">
        <v>10001</v>
      </c>
      <c r="J3608">
        <v>999999</v>
      </c>
      <c r="K3608" t="s">
        <v>3117</v>
      </c>
      <c r="L3608" t="s">
        <v>3112</v>
      </c>
      <c r="M3608" t="s">
        <v>4284</v>
      </c>
    </row>
    <row r="3609" spans="1:13">
      <c r="A3609" t="s">
        <v>7890</v>
      </c>
      <c r="B3609" t="str">
        <f t="shared" si="112"/>
        <v>min03-P54</v>
      </c>
      <c r="C3609" t="str">
        <f t="shared" si="113"/>
        <v>min03-P54-R7_UNIÓN TEMPORAL OP-INTENDENCIA</v>
      </c>
      <c r="D3609" s="27" t="s">
        <v>3837</v>
      </c>
      <c r="E3609" t="s">
        <v>4172</v>
      </c>
      <c r="F3609" t="s">
        <v>190</v>
      </c>
      <c r="G3609" s="58">
        <v>188559</v>
      </c>
      <c r="H3609" s="114">
        <v>1</v>
      </c>
      <c r="I3609">
        <v>1</v>
      </c>
      <c r="J3609">
        <v>3000</v>
      </c>
      <c r="K3609" t="s">
        <v>3117</v>
      </c>
      <c r="L3609" t="s">
        <v>3112</v>
      </c>
      <c r="M3609" t="s">
        <v>4284</v>
      </c>
    </row>
    <row r="3610" spans="1:13">
      <c r="A3610" t="s">
        <v>7891</v>
      </c>
      <c r="B3610" t="str">
        <f t="shared" si="112"/>
        <v>min03-P54</v>
      </c>
      <c r="C3610" t="str">
        <f t="shared" si="113"/>
        <v>min03-P54-R7_UNIÓN TEMPORAL OP-INTENDENCIA</v>
      </c>
      <c r="D3610" s="27" t="s">
        <v>3837</v>
      </c>
      <c r="E3610" t="s">
        <v>4172</v>
      </c>
      <c r="F3610" t="s">
        <v>190</v>
      </c>
      <c r="G3610" s="58">
        <v>181824.75</v>
      </c>
      <c r="H3610" s="114">
        <v>1</v>
      </c>
      <c r="I3610">
        <v>3001</v>
      </c>
      <c r="J3610">
        <v>10000</v>
      </c>
      <c r="K3610" t="s">
        <v>3117</v>
      </c>
      <c r="L3610" t="s">
        <v>3112</v>
      </c>
      <c r="M3610" t="s">
        <v>4284</v>
      </c>
    </row>
    <row r="3611" spans="1:13">
      <c r="A3611" t="s">
        <v>7892</v>
      </c>
      <c r="B3611" t="str">
        <f t="shared" si="112"/>
        <v>min03-P54</v>
      </c>
      <c r="C3611" t="str">
        <f t="shared" si="113"/>
        <v>min03-P54-R7_UNIÓN TEMPORAL OP-INTENDENCIA</v>
      </c>
      <c r="D3611" s="27" t="s">
        <v>3837</v>
      </c>
      <c r="E3611" t="s">
        <v>4172</v>
      </c>
      <c r="F3611" t="s">
        <v>190</v>
      </c>
      <c r="G3611" s="58">
        <v>175090.5</v>
      </c>
      <c r="H3611" s="114">
        <v>1</v>
      </c>
      <c r="I3611">
        <v>10001</v>
      </c>
      <c r="J3611">
        <v>999999</v>
      </c>
      <c r="K3611" t="s">
        <v>3117</v>
      </c>
      <c r="L3611" t="s">
        <v>3112</v>
      </c>
      <c r="M3611" t="s">
        <v>4284</v>
      </c>
    </row>
    <row r="3612" spans="1:13">
      <c r="A3612" t="s">
        <v>7893</v>
      </c>
      <c r="B3612" t="str">
        <f t="shared" si="112"/>
        <v>min03-P54</v>
      </c>
      <c r="C3612" t="str">
        <f t="shared" si="113"/>
        <v>min03-P54-R7_INDUCON SAS</v>
      </c>
      <c r="D3612" s="27" t="s">
        <v>3837</v>
      </c>
      <c r="E3612" t="s">
        <v>4188</v>
      </c>
      <c r="F3612" t="s">
        <v>190</v>
      </c>
      <c r="G3612" s="58">
        <v>353203.33140000002</v>
      </c>
      <c r="H3612" s="114">
        <v>1</v>
      </c>
      <c r="I3612">
        <v>1</v>
      </c>
      <c r="J3612">
        <v>3000</v>
      </c>
      <c r="K3612" t="s">
        <v>3117</v>
      </c>
      <c r="L3612" t="s">
        <v>3112</v>
      </c>
      <c r="M3612" t="s">
        <v>4284</v>
      </c>
    </row>
    <row r="3613" spans="1:13">
      <c r="A3613" t="s">
        <v>7894</v>
      </c>
      <c r="B3613" t="str">
        <f t="shared" si="112"/>
        <v>min03-P54</v>
      </c>
      <c r="C3613" t="str">
        <f t="shared" si="113"/>
        <v>min03-P54-R7_INDUCON SAS</v>
      </c>
      <c r="D3613" s="27" t="s">
        <v>3837</v>
      </c>
      <c r="E3613" t="s">
        <v>4188</v>
      </c>
      <c r="F3613" t="s">
        <v>190</v>
      </c>
      <c r="G3613" s="58">
        <v>351856.48139999999</v>
      </c>
      <c r="H3613" s="114">
        <v>1</v>
      </c>
      <c r="I3613">
        <v>3001</v>
      </c>
      <c r="J3613">
        <v>10000</v>
      </c>
      <c r="K3613" t="s">
        <v>3117</v>
      </c>
      <c r="L3613" t="s">
        <v>3112</v>
      </c>
      <c r="M3613" t="s">
        <v>4284</v>
      </c>
    </row>
    <row r="3614" spans="1:13">
      <c r="A3614" t="s">
        <v>7895</v>
      </c>
      <c r="B3614" t="str">
        <f t="shared" si="112"/>
        <v>min03-P54</v>
      </c>
      <c r="C3614" t="str">
        <f t="shared" si="113"/>
        <v>min03-P54-R7_INDUCON SAS</v>
      </c>
      <c r="D3614" s="27" t="s">
        <v>3837</v>
      </c>
      <c r="E3614" t="s">
        <v>4188</v>
      </c>
      <c r="F3614" t="s">
        <v>190</v>
      </c>
      <c r="G3614" s="58">
        <v>351527.85</v>
      </c>
      <c r="H3614" s="114">
        <v>1</v>
      </c>
      <c r="I3614">
        <v>10001</v>
      </c>
      <c r="J3614">
        <v>999999</v>
      </c>
      <c r="K3614" t="s">
        <v>3117</v>
      </c>
      <c r="L3614" t="s">
        <v>3112</v>
      </c>
      <c r="M3614" t="s">
        <v>4284</v>
      </c>
    </row>
    <row r="3615" spans="1:13">
      <c r="A3615" t="s">
        <v>7896</v>
      </c>
      <c r="B3615" t="str">
        <f t="shared" si="112"/>
        <v>min03-P54</v>
      </c>
      <c r="C3615" t="str">
        <f t="shared" si="113"/>
        <v>min03-P54-R7_UTPRESENTE TEXTIL 2024</v>
      </c>
      <c r="D3615" s="27" t="s">
        <v>3837</v>
      </c>
      <c r="E3615" t="s">
        <v>4193</v>
      </c>
      <c r="F3615" t="s">
        <v>190</v>
      </c>
      <c r="G3615" s="58">
        <v>309775.5</v>
      </c>
      <c r="H3615" s="114">
        <v>1</v>
      </c>
      <c r="I3615">
        <v>1</v>
      </c>
      <c r="J3615">
        <v>3000</v>
      </c>
      <c r="K3615" t="s">
        <v>3117</v>
      </c>
      <c r="L3615" t="s">
        <v>3112</v>
      </c>
      <c r="M3615" t="s">
        <v>4284</v>
      </c>
    </row>
    <row r="3616" spans="1:13">
      <c r="A3616" t="s">
        <v>7897</v>
      </c>
      <c r="B3616" t="str">
        <f t="shared" si="112"/>
        <v>min03-P54</v>
      </c>
      <c r="C3616" t="str">
        <f t="shared" si="113"/>
        <v>min03-P54-R7_UTPRESENTE TEXTIL 2024</v>
      </c>
      <c r="D3616" s="27" t="s">
        <v>3837</v>
      </c>
      <c r="E3616" t="s">
        <v>4193</v>
      </c>
      <c r="F3616" t="s">
        <v>190</v>
      </c>
      <c r="G3616" s="58">
        <v>307081.8</v>
      </c>
      <c r="H3616" s="114">
        <v>1</v>
      </c>
      <c r="I3616">
        <v>3001</v>
      </c>
      <c r="J3616">
        <v>10000</v>
      </c>
      <c r="K3616" t="s">
        <v>3117</v>
      </c>
      <c r="L3616" t="s">
        <v>3112</v>
      </c>
      <c r="M3616" t="s">
        <v>4284</v>
      </c>
    </row>
    <row r="3617" spans="1:13">
      <c r="A3617" t="s">
        <v>7898</v>
      </c>
      <c r="B3617" t="str">
        <f t="shared" si="112"/>
        <v>min03-P54</v>
      </c>
      <c r="C3617" t="str">
        <f t="shared" si="113"/>
        <v>min03-P54-R7_UTPRESENTE TEXTIL 2024</v>
      </c>
      <c r="D3617" s="27" t="s">
        <v>3837</v>
      </c>
      <c r="E3617" t="s">
        <v>4193</v>
      </c>
      <c r="F3617" t="s">
        <v>190</v>
      </c>
      <c r="G3617" s="58">
        <v>304388.09999999998</v>
      </c>
      <c r="H3617" s="114">
        <v>1</v>
      </c>
      <c r="I3617">
        <v>10001</v>
      </c>
      <c r="J3617">
        <v>999999</v>
      </c>
      <c r="K3617" t="s">
        <v>3117</v>
      </c>
      <c r="L3617" t="s">
        <v>3112</v>
      </c>
      <c r="M3617" t="s">
        <v>4284</v>
      </c>
    </row>
    <row r="3618" spans="1:13">
      <c r="A3618" t="s">
        <v>7899</v>
      </c>
      <c r="B3618" t="str">
        <f t="shared" si="112"/>
        <v>min03-P54</v>
      </c>
      <c r="C3618" t="str">
        <f t="shared" si="113"/>
        <v>min03-P54-R7_BOSTONIA SAS</v>
      </c>
      <c r="D3618" s="27" t="s">
        <v>3837</v>
      </c>
      <c r="E3618" t="s">
        <v>3093</v>
      </c>
      <c r="F3618" t="s">
        <v>190</v>
      </c>
      <c r="G3618" s="58">
        <v>276104.25</v>
      </c>
      <c r="H3618" s="114">
        <v>1</v>
      </c>
      <c r="I3618">
        <v>1</v>
      </c>
      <c r="J3618">
        <v>3000</v>
      </c>
      <c r="K3618" t="s">
        <v>3117</v>
      </c>
      <c r="L3618" t="s">
        <v>3112</v>
      </c>
      <c r="M3618" t="s">
        <v>4284</v>
      </c>
    </row>
    <row r="3619" spans="1:13">
      <c r="A3619" t="s">
        <v>7900</v>
      </c>
      <c r="B3619" t="str">
        <f t="shared" si="112"/>
        <v>min03-P54</v>
      </c>
      <c r="C3619" t="str">
        <f t="shared" si="113"/>
        <v>min03-P54-R7_BOSTONIA SAS</v>
      </c>
      <c r="D3619" s="27" t="s">
        <v>3837</v>
      </c>
      <c r="E3619" t="s">
        <v>3093</v>
      </c>
      <c r="F3619" t="s">
        <v>190</v>
      </c>
      <c r="G3619" s="58">
        <v>267821.1225</v>
      </c>
      <c r="H3619" s="114">
        <v>1</v>
      </c>
      <c r="I3619">
        <v>3001</v>
      </c>
      <c r="J3619">
        <v>10000</v>
      </c>
      <c r="K3619" t="s">
        <v>3117</v>
      </c>
      <c r="L3619" t="s">
        <v>3112</v>
      </c>
      <c r="M3619" t="s">
        <v>4284</v>
      </c>
    </row>
    <row r="3620" spans="1:13">
      <c r="A3620" t="s">
        <v>7901</v>
      </c>
      <c r="B3620" t="str">
        <f t="shared" si="112"/>
        <v>min03-P54</v>
      </c>
      <c r="C3620" t="str">
        <f t="shared" si="113"/>
        <v>min03-P54-R7_BOSTONIA SAS</v>
      </c>
      <c r="D3620" s="27" t="s">
        <v>3837</v>
      </c>
      <c r="E3620" t="s">
        <v>3093</v>
      </c>
      <c r="F3620" t="s">
        <v>190</v>
      </c>
      <c r="G3620" s="58">
        <v>259785.81540000002</v>
      </c>
      <c r="H3620" s="114">
        <v>1</v>
      </c>
      <c r="I3620">
        <v>10001</v>
      </c>
      <c r="J3620">
        <v>999999</v>
      </c>
      <c r="K3620" t="s">
        <v>3117</v>
      </c>
      <c r="L3620" t="s">
        <v>3112</v>
      </c>
      <c r="M3620" t="s">
        <v>4284</v>
      </c>
    </row>
    <row r="3621" spans="1:13">
      <c r="A3621" t="s">
        <v>7902</v>
      </c>
      <c r="B3621" t="str">
        <f t="shared" si="112"/>
        <v>min03-P54</v>
      </c>
      <c r="C3621" t="str">
        <f t="shared" si="113"/>
        <v>min03-P54-R7_UT SOLUCIONES ANC</v>
      </c>
      <c r="D3621" s="27" t="s">
        <v>3837</v>
      </c>
      <c r="E3621" t="s">
        <v>3091</v>
      </c>
      <c r="F3621" t="s">
        <v>190</v>
      </c>
      <c r="G3621" s="58">
        <v>262635.75</v>
      </c>
      <c r="H3621" s="114">
        <v>1</v>
      </c>
      <c r="I3621">
        <v>1</v>
      </c>
      <c r="J3621">
        <v>3000</v>
      </c>
      <c r="K3621" t="s">
        <v>3117</v>
      </c>
      <c r="L3621" t="s">
        <v>3112</v>
      </c>
      <c r="M3621" t="s">
        <v>4284</v>
      </c>
    </row>
    <row r="3622" spans="1:13">
      <c r="A3622" t="s">
        <v>7903</v>
      </c>
      <c r="B3622" t="str">
        <f t="shared" si="112"/>
        <v>min03-P54</v>
      </c>
      <c r="C3622" t="str">
        <f t="shared" si="113"/>
        <v>min03-P54-R7_UT SOLUCIONES ANC</v>
      </c>
      <c r="D3622" s="27" t="s">
        <v>3837</v>
      </c>
      <c r="E3622" t="s">
        <v>3091</v>
      </c>
      <c r="F3622" t="s">
        <v>190</v>
      </c>
      <c r="G3622" s="58">
        <v>262501.065</v>
      </c>
      <c r="H3622" s="114">
        <v>1</v>
      </c>
      <c r="I3622">
        <v>3001</v>
      </c>
      <c r="J3622">
        <v>10000</v>
      </c>
      <c r="K3622" t="s">
        <v>3117</v>
      </c>
      <c r="L3622" t="s">
        <v>3112</v>
      </c>
      <c r="M3622" t="s">
        <v>4284</v>
      </c>
    </row>
    <row r="3623" spans="1:13">
      <c r="A3623" t="s">
        <v>7904</v>
      </c>
      <c r="B3623" t="str">
        <f t="shared" si="112"/>
        <v>min03-P54</v>
      </c>
      <c r="C3623" t="str">
        <f t="shared" si="113"/>
        <v>min03-P54-R7_UT SOLUCIONES ANC</v>
      </c>
      <c r="D3623" s="27" t="s">
        <v>3837</v>
      </c>
      <c r="E3623" t="s">
        <v>3091</v>
      </c>
      <c r="F3623" t="s">
        <v>190</v>
      </c>
      <c r="G3623" s="58">
        <v>262366.38</v>
      </c>
      <c r="H3623" s="114">
        <v>1</v>
      </c>
      <c r="I3623">
        <v>10001</v>
      </c>
      <c r="J3623">
        <v>999999</v>
      </c>
      <c r="K3623" t="s">
        <v>3117</v>
      </c>
      <c r="L3623" t="s">
        <v>3112</v>
      </c>
      <c r="M3623" t="s">
        <v>4284</v>
      </c>
    </row>
    <row r="3624" spans="1:13">
      <c r="A3624" t="s">
        <v>7905</v>
      </c>
      <c r="B3624" t="str">
        <f t="shared" si="112"/>
        <v>min03-P54</v>
      </c>
      <c r="C3624" t="str">
        <f t="shared" si="113"/>
        <v>min03-P54-R7_UT ANFORT 2024</v>
      </c>
      <c r="D3624" s="27" t="s">
        <v>3837</v>
      </c>
      <c r="E3624" t="s">
        <v>3103</v>
      </c>
      <c r="F3624" t="s">
        <v>190</v>
      </c>
      <c r="G3624" s="58">
        <v>167009.4</v>
      </c>
      <c r="H3624" s="114">
        <v>1</v>
      </c>
      <c r="I3624">
        <v>1</v>
      </c>
      <c r="J3624">
        <v>3000</v>
      </c>
      <c r="K3624" t="s">
        <v>3117</v>
      </c>
      <c r="L3624" t="s">
        <v>3112</v>
      </c>
      <c r="M3624" t="s">
        <v>4284</v>
      </c>
    </row>
    <row r="3625" spans="1:13">
      <c r="A3625" t="s">
        <v>7906</v>
      </c>
      <c r="B3625" t="str">
        <f t="shared" si="112"/>
        <v>min03-P54</v>
      </c>
      <c r="C3625" t="str">
        <f t="shared" si="113"/>
        <v>min03-P54-R7_UT ANFORT 2024</v>
      </c>
      <c r="D3625" s="27" t="s">
        <v>3837</v>
      </c>
      <c r="E3625" t="s">
        <v>3103</v>
      </c>
      <c r="F3625" t="s">
        <v>190</v>
      </c>
      <c r="G3625" s="58">
        <v>161352.63</v>
      </c>
      <c r="H3625" s="114">
        <v>1</v>
      </c>
      <c r="I3625">
        <v>3001</v>
      </c>
      <c r="J3625">
        <v>10000</v>
      </c>
      <c r="K3625" t="s">
        <v>3117</v>
      </c>
      <c r="L3625" t="s">
        <v>3112</v>
      </c>
      <c r="M3625" t="s">
        <v>4284</v>
      </c>
    </row>
    <row r="3626" spans="1:13">
      <c r="A3626" t="s">
        <v>7907</v>
      </c>
      <c r="B3626" t="str">
        <f t="shared" si="112"/>
        <v>min03-P54</v>
      </c>
      <c r="C3626" t="str">
        <f t="shared" si="113"/>
        <v>min03-P54-R7_UT ANFORT 2024</v>
      </c>
      <c r="D3626" s="27" t="s">
        <v>3837</v>
      </c>
      <c r="E3626" t="s">
        <v>3103</v>
      </c>
      <c r="F3626" t="s">
        <v>190</v>
      </c>
      <c r="G3626" s="58">
        <v>158928.29999999999</v>
      </c>
      <c r="H3626" s="114">
        <v>1</v>
      </c>
      <c r="I3626">
        <v>10001</v>
      </c>
      <c r="J3626">
        <v>999999</v>
      </c>
      <c r="K3626" t="s">
        <v>3117</v>
      </c>
      <c r="L3626" t="s">
        <v>3112</v>
      </c>
      <c r="M3626" t="s">
        <v>4284</v>
      </c>
    </row>
    <row r="3627" spans="1:13">
      <c r="A3627" t="s">
        <v>7908</v>
      </c>
      <c r="B3627" t="str">
        <f t="shared" si="112"/>
        <v>min03-P54</v>
      </c>
      <c r="C3627" t="str">
        <f t="shared" si="113"/>
        <v>min03-P54-R7_UT ALTEX+</v>
      </c>
      <c r="D3627" s="27" t="s">
        <v>3837</v>
      </c>
      <c r="E3627" t="s">
        <v>3094</v>
      </c>
      <c r="F3627" t="s">
        <v>190</v>
      </c>
      <c r="G3627" s="58">
        <v>282838.5</v>
      </c>
      <c r="H3627" s="114">
        <v>1</v>
      </c>
      <c r="I3627">
        <v>1</v>
      </c>
      <c r="J3627">
        <v>3000</v>
      </c>
      <c r="K3627" t="s">
        <v>3117</v>
      </c>
      <c r="L3627" t="s">
        <v>3112</v>
      </c>
      <c r="M3627" t="s">
        <v>4284</v>
      </c>
    </row>
    <row r="3628" spans="1:13">
      <c r="A3628" t="s">
        <v>7909</v>
      </c>
      <c r="B3628" t="str">
        <f t="shared" si="112"/>
        <v>min03-P54</v>
      </c>
      <c r="C3628" t="str">
        <f t="shared" si="113"/>
        <v>min03-P54-R7_UT ALTEX+</v>
      </c>
      <c r="D3628" s="27" t="s">
        <v>3837</v>
      </c>
      <c r="E3628" t="s">
        <v>3094</v>
      </c>
      <c r="F3628" t="s">
        <v>190</v>
      </c>
      <c r="G3628" s="58">
        <v>276104.25</v>
      </c>
      <c r="H3628" s="114">
        <v>1</v>
      </c>
      <c r="I3628">
        <v>3001</v>
      </c>
      <c r="J3628">
        <v>10000</v>
      </c>
      <c r="K3628" t="s">
        <v>3117</v>
      </c>
      <c r="L3628" t="s">
        <v>3112</v>
      </c>
      <c r="M3628" t="s">
        <v>4284</v>
      </c>
    </row>
    <row r="3629" spans="1:13">
      <c r="A3629" t="s">
        <v>7910</v>
      </c>
      <c r="B3629" t="str">
        <f t="shared" si="112"/>
        <v>min03-P54</v>
      </c>
      <c r="C3629" t="str">
        <f t="shared" si="113"/>
        <v>min03-P54-R7_UT ALTEX+</v>
      </c>
      <c r="D3629" s="27" t="s">
        <v>3837</v>
      </c>
      <c r="E3629" t="s">
        <v>3094</v>
      </c>
      <c r="F3629" t="s">
        <v>190</v>
      </c>
      <c r="G3629" s="58">
        <v>269370</v>
      </c>
      <c r="H3629" s="114">
        <v>1</v>
      </c>
      <c r="I3629">
        <v>10001</v>
      </c>
      <c r="J3629">
        <v>999999</v>
      </c>
      <c r="K3629" t="s">
        <v>3117</v>
      </c>
      <c r="L3629" t="s">
        <v>3112</v>
      </c>
      <c r="M3629" t="s">
        <v>4284</v>
      </c>
    </row>
    <row r="3630" spans="1:13">
      <c r="A3630" t="s">
        <v>7911</v>
      </c>
      <c r="B3630" t="str">
        <f t="shared" si="112"/>
        <v>min03-P54</v>
      </c>
      <c r="C3630" t="str">
        <f t="shared" si="113"/>
        <v>min03-P54-R7_MANUFACTURAS CAPITEX SAS</v>
      </c>
      <c r="D3630" s="27" t="s">
        <v>3837</v>
      </c>
      <c r="E3630" t="s">
        <v>4176</v>
      </c>
      <c r="F3630" t="s">
        <v>190</v>
      </c>
      <c r="G3630" s="58">
        <v>264656.02500000002</v>
      </c>
      <c r="H3630" s="114">
        <v>1</v>
      </c>
      <c r="I3630">
        <v>1</v>
      </c>
      <c r="J3630">
        <v>3000</v>
      </c>
      <c r="K3630" t="s">
        <v>3117</v>
      </c>
      <c r="L3630" t="s">
        <v>3112</v>
      </c>
      <c r="M3630" t="s">
        <v>4284</v>
      </c>
    </row>
    <row r="3631" spans="1:13">
      <c r="A3631" t="s">
        <v>7912</v>
      </c>
      <c r="B3631" t="str">
        <f t="shared" si="112"/>
        <v>min03-P54</v>
      </c>
      <c r="C3631" t="str">
        <f t="shared" si="113"/>
        <v>min03-P54-R7_MANUFACTURAS CAPITEX SAS</v>
      </c>
      <c r="D3631" s="27" t="s">
        <v>3837</v>
      </c>
      <c r="E3631" t="s">
        <v>4176</v>
      </c>
      <c r="F3631" t="s">
        <v>190</v>
      </c>
      <c r="G3631" s="58">
        <v>261962.32500000001</v>
      </c>
      <c r="H3631" s="114">
        <v>1</v>
      </c>
      <c r="I3631">
        <v>3001</v>
      </c>
      <c r="J3631">
        <v>10000</v>
      </c>
      <c r="K3631" t="s">
        <v>3117</v>
      </c>
      <c r="L3631" t="s">
        <v>3112</v>
      </c>
      <c r="M3631" t="s">
        <v>4284</v>
      </c>
    </row>
    <row r="3632" spans="1:13">
      <c r="A3632" t="s">
        <v>7913</v>
      </c>
      <c r="B3632" t="str">
        <f t="shared" si="112"/>
        <v>min03-P54</v>
      </c>
      <c r="C3632" t="str">
        <f t="shared" si="113"/>
        <v>min03-P54-R7_MANUFACTURAS CAPITEX SAS</v>
      </c>
      <c r="D3632" s="27" t="s">
        <v>3837</v>
      </c>
      <c r="E3632" t="s">
        <v>4176</v>
      </c>
      <c r="F3632" t="s">
        <v>190</v>
      </c>
      <c r="G3632" s="58">
        <v>258595.20000000001</v>
      </c>
      <c r="H3632" s="114">
        <v>1</v>
      </c>
      <c r="I3632">
        <v>10001</v>
      </c>
      <c r="J3632">
        <v>999999</v>
      </c>
      <c r="K3632" t="s">
        <v>3117</v>
      </c>
      <c r="L3632" t="s">
        <v>3112</v>
      </c>
      <c r="M3632" t="s">
        <v>4284</v>
      </c>
    </row>
    <row r="3633" spans="1:13">
      <c r="A3633" t="s">
        <v>7914</v>
      </c>
      <c r="B3633" t="str">
        <f t="shared" si="112"/>
        <v>min03-P54</v>
      </c>
      <c r="C3633" t="str">
        <f t="shared" si="113"/>
        <v>min03-P54-R7_INDUSTRIAS SALGARI S.A.S</v>
      </c>
      <c r="D3633" s="27" t="s">
        <v>3837</v>
      </c>
      <c r="E3633" t="s">
        <v>3098</v>
      </c>
      <c r="F3633" t="s">
        <v>190</v>
      </c>
      <c r="G3633" s="58">
        <v>351931.90500000003</v>
      </c>
      <c r="H3633" s="114">
        <v>1</v>
      </c>
      <c r="I3633">
        <v>1</v>
      </c>
      <c r="J3633">
        <v>3000</v>
      </c>
      <c r="K3633" t="s">
        <v>3117</v>
      </c>
      <c r="L3633" t="s">
        <v>3112</v>
      </c>
      <c r="M3633" t="s">
        <v>4284</v>
      </c>
    </row>
    <row r="3634" spans="1:13">
      <c r="A3634" t="s">
        <v>7915</v>
      </c>
      <c r="B3634" t="str">
        <f t="shared" si="112"/>
        <v>min03-P54</v>
      </c>
      <c r="C3634" t="str">
        <f t="shared" si="113"/>
        <v>min03-P54-R7_INDUSTRIAS SALGARI S.A.S</v>
      </c>
      <c r="D3634" s="27" t="s">
        <v>3837</v>
      </c>
      <c r="E3634" t="s">
        <v>3098</v>
      </c>
      <c r="F3634" t="s">
        <v>190</v>
      </c>
      <c r="G3634" s="58">
        <v>338463.40500000003</v>
      </c>
      <c r="H3634" s="114">
        <v>1</v>
      </c>
      <c r="I3634">
        <v>3001</v>
      </c>
      <c r="J3634">
        <v>10000</v>
      </c>
      <c r="K3634" t="s">
        <v>3117</v>
      </c>
      <c r="L3634" t="s">
        <v>3112</v>
      </c>
      <c r="M3634" t="s">
        <v>4284</v>
      </c>
    </row>
    <row r="3635" spans="1:13">
      <c r="A3635" t="s">
        <v>7916</v>
      </c>
      <c r="B3635" t="str">
        <f t="shared" si="112"/>
        <v>min03-P54</v>
      </c>
      <c r="C3635" t="str">
        <f t="shared" si="113"/>
        <v>min03-P54-R7_INDUSTRIAS SALGARI S.A.S</v>
      </c>
      <c r="D3635" s="27" t="s">
        <v>3837</v>
      </c>
      <c r="E3635" t="s">
        <v>3098</v>
      </c>
      <c r="F3635" t="s">
        <v>190</v>
      </c>
      <c r="G3635" s="58">
        <v>324860.21999999997</v>
      </c>
      <c r="H3635" s="114">
        <v>1</v>
      </c>
      <c r="I3635">
        <v>10001</v>
      </c>
      <c r="J3635">
        <v>999999</v>
      </c>
      <c r="K3635" t="s">
        <v>3117</v>
      </c>
      <c r="L3635" t="s">
        <v>3112</v>
      </c>
      <c r="M3635" t="s">
        <v>4284</v>
      </c>
    </row>
    <row r="3636" spans="1:13">
      <c r="A3636" t="s">
        <v>7917</v>
      </c>
      <c r="B3636" t="str">
        <f t="shared" si="112"/>
        <v>min03-P54</v>
      </c>
      <c r="C3636" t="str">
        <f t="shared" si="113"/>
        <v>min03-P54-R7_INVERSIONES SARHEM DE COLOMBIA S.A.S.</v>
      </c>
      <c r="D3636" s="27" t="s">
        <v>3837</v>
      </c>
      <c r="E3636" t="s">
        <v>4168</v>
      </c>
      <c r="F3636" t="s">
        <v>190</v>
      </c>
      <c r="G3636" s="58">
        <v>441766.8</v>
      </c>
      <c r="H3636" s="114">
        <v>1</v>
      </c>
      <c r="I3636">
        <v>1</v>
      </c>
      <c r="J3636">
        <v>3000</v>
      </c>
      <c r="K3636" t="s">
        <v>3117</v>
      </c>
      <c r="L3636" t="s">
        <v>3112</v>
      </c>
      <c r="M3636" t="s">
        <v>4284</v>
      </c>
    </row>
    <row r="3637" spans="1:13">
      <c r="A3637" t="s">
        <v>7918</v>
      </c>
      <c r="B3637" t="str">
        <f t="shared" si="112"/>
        <v>min03-P54</v>
      </c>
      <c r="C3637" t="str">
        <f t="shared" si="113"/>
        <v>min03-P54-R7_INVERSIONES SARHEM DE COLOMBIA S.A.S.</v>
      </c>
      <c r="D3637" s="27" t="s">
        <v>3837</v>
      </c>
      <c r="E3637" t="s">
        <v>4168</v>
      </c>
      <c r="F3637" t="s">
        <v>190</v>
      </c>
      <c r="G3637" s="58">
        <v>439073.1</v>
      </c>
      <c r="H3637" s="114">
        <v>1</v>
      </c>
      <c r="I3637">
        <v>3001</v>
      </c>
      <c r="J3637">
        <v>10000</v>
      </c>
      <c r="K3637" t="s">
        <v>3117</v>
      </c>
      <c r="L3637" t="s">
        <v>3112</v>
      </c>
      <c r="M3637" t="s">
        <v>4284</v>
      </c>
    </row>
    <row r="3638" spans="1:13">
      <c r="A3638" t="s">
        <v>7919</v>
      </c>
      <c r="B3638" t="str">
        <f t="shared" si="112"/>
        <v>min03-P54</v>
      </c>
      <c r="C3638" t="str">
        <f t="shared" si="113"/>
        <v>min03-P54-R7_INVERSIONES SARHEM DE COLOMBIA S.A.S.</v>
      </c>
      <c r="D3638" s="27" t="s">
        <v>3837</v>
      </c>
      <c r="E3638" t="s">
        <v>4168</v>
      </c>
      <c r="F3638" t="s">
        <v>190</v>
      </c>
      <c r="G3638" s="58">
        <v>436379.4</v>
      </c>
      <c r="H3638" s="114">
        <v>1</v>
      </c>
      <c r="I3638">
        <v>10001</v>
      </c>
      <c r="J3638">
        <v>999999</v>
      </c>
      <c r="K3638" t="s">
        <v>3117</v>
      </c>
      <c r="L3638" t="s">
        <v>3112</v>
      </c>
      <c r="M3638" t="s">
        <v>4284</v>
      </c>
    </row>
    <row r="3639" spans="1:13">
      <c r="A3639" t="s">
        <v>7920</v>
      </c>
      <c r="B3639" t="str">
        <f t="shared" si="112"/>
        <v>min03-P54</v>
      </c>
      <c r="C3639" t="str">
        <f t="shared" si="113"/>
        <v>min03-P54-R7_REPRESENTACIONES CS SAS</v>
      </c>
      <c r="D3639" s="27" t="s">
        <v>3837</v>
      </c>
      <c r="E3639" t="s">
        <v>3095</v>
      </c>
      <c r="F3639" t="s">
        <v>190</v>
      </c>
      <c r="G3639" s="58">
        <v>294165.5085</v>
      </c>
      <c r="H3639" s="114">
        <v>1</v>
      </c>
      <c r="I3639">
        <v>1</v>
      </c>
      <c r="J3639">
        <v>3000</v>
      </c>
      <c r="K3639" t="s">
        <v>3117</v>
      </c>
      <c r="L3639" t="s">
        <v>3112</v>
      </c>
      <c r="M3639" t="s">
        <v>4284</v>
      </c>
    </row>
    <row r="3640" spans="1:13">
      <c r="A3640" t="s">
        <v>7921</v>
      </c>
      <c r="B3640" t="str">
        <f t="shared" si="112"/>
        <v>min03-P54</v>
      </c>
      <c r="C3640" t="str">
        <f t="shared" si="113"/>
        <v>min03-P54-R7_REPRESENTACIONES CS SAS</v>
      </c>
      <c r="D3640" s="27" t="s">
        <v>3837</v>
      </c>
      <c r="E3640" t="s">
        <v>3095</v>
      </c>
      <c r="F3640" t="s">
        <v>190</v>
      </c>
      <c r="G3640" s="58">
        <v>285734.22749999998</v>
      </c>
      <c r="H3640" s="114">
        <v>1</v>
      </c>
      <c r="I3640">
        <v>3001</v>
      </c>
      <c r="J3640">
        <v>10000</v>
      </c>
      <c r="K3640" t="s">
        <v>3117</v>
      </c>
      <c r="L3640" t="s">
        <v>3112</v>
      </c>
      <c r="M3640" t="s">
        <v>4284</v>
      </c>
    </row>
    <row r="3641" spans="1:13">
      <c r="A3641" t="s">
        <v>7922</v>
      </c>
      <c r="B3641" t="str">
        <f t="shared" si="112"/>
        <v>min03-P54</v>
      </c>
      <c r="C3641" t="str">
        <f t="shared" si="113"/>
        <v>min03-P54-R7_REPRESENTACIONES CS SAS</v>
      </c>
      <c r="D3641" s="27" t="s">
        <v>3837</v>
      </c>
      <c r="E3641" t="s">
        <v>3095</v>
      </c>
      <c r="F3641" t="s">
        <v>190</v>
      </c>
      <c r="G3641" s="58">
        <v>277855.15500000003</v>
      </c>
      <c r="H3641" s="114">
        <v>1</v>
      </c>
      <c r="I3641">
        <v>10001</v>
      </c>
      <c r="J3641">
        <v>999999</v>
      </c>
      <c r="K3641" t="s">
        <v>3117</v>
      </c>
      <c r="L3641" t="s">
        <v>3112</v>
      </c>
      <c r="M3641" t="s">
        <v>4284</v>
      </c>
    </row>
    <row r="3642" spans="1:13">
      <c r="A3642" t="s">
        <v>7923</v>
      </c>
      <c r="B3642" t="str">
        <f t="shared" si="112"/>
        <v>min03-P54</v>
      </c>
      <c r="C3642" t="str">
        <f t="shared" si="113"/>
        <v>min03-P54-R7_CONSORCIO ACUERDO MARCO MTH – II</v>
      </c>
      <c r="D3642" s="27" t="s">
        <v>3837</v>
      </c>
      <c r="E3642" t="s">
        <v>4197</v>
      </c>
      <c r="F3642" t="s">
        <v>190</v>
      </c>
      <c r="G3642" s="58">
        <v>269370</v>
      </c>
      <c r="H3642" s="114">
        <v>1</v>
      </c>
      <c r="I3642">
        <v>1</v>
      </c>
      <c r="J3642">
        <v>3000</v>
      </c>
      <c r="K3642" t="s">
        <v>3117</v>
      </c>
      <c r="L3642" t="s">
        <v>3112</v>
      </c>
      <c r="M3642" t="s">
        <v>4284</v>
      </c>
    </row>
    <row r="3643" spans="1:13">
      <c r="A3643" t="s">
        <v>7924</v>
      </c>
      <c r="B3643" t="str">
        <f t="shared" si="112"/>
        <v>min03-P54</v>
      </c>
      <c r="C3643" t="str">
        <f t="shared" si="113"/>
        <v>min03-P54-R7_CONSORCIO ACUERDO MARCO MTH – II</v>
      </c>
      <c r="D3643" s="27" t="s">
        <v>3837</v>
      </c>
      <c r="E3643" t="s">
        <v>4197</v>
      </c>
      <c r="F3643" t="s">
        <v>190</v>
      </c>
      <c r="G3643" s="58">
        <v>265329.45</v>
      </c>
      <c r="H3643" s="114">
        <v>1</v>
      </c>
      <c r="I3643">
        <v>3001</v>
      </c>
      <c r="J3643">
        <v>10000</v>
      </c>
      <c r="K3643" t="s">
        <v>3117</v>
      </c>
      <c r="L3643" t="s">
        <v>3112</v>
      </c>
      <c r="M3643" t="s">
        <v>4284</v>
      </c>
    </row>
    <row r="3644" spans="1:13">
      <c r="A3644" t="s">
        <v>7925</v>
      </c>
      <c r="B3644" t="str">
        <f t="shared" si="112"/>
        <v>min03-P54</v>
      </c>
      <c r="C3644" t="str">
        <f t="shared" si="113"/>
        <v>min03-P54-R7_CONSORCIO ACUERDO MARCO MTH – II</v>
      </c>
      <c r="D3644" s="27" t="s">
        <v>3837</v>
      </c>
      <c r="E3644" t="s">
        <v>4197</v>
      </c>
      <c r="F3644" t="s">
        <v>190</v>
      </c>
      <c r="G3644" s="58">
        <v>262635.75</v>
      </c>
      <c r="H3644" s="114">
        <v>1</v>
      </c>
      <c r="I3644">
        <v>10001</v>
      </c>
      <c r="J3644">
        <v>999999</v>
      </c>
      <c r="K3644" t="s">
        <v>3117</v>
      </c>
      <c r="L3644" t="s">
        <v>3112</v>
      </c>
      <c r="M3644" t="s">
        <v>4284</v>
      </c>
    </row>
    <row r="3645" spans="1:13">
      <c r="A3645" t="s">
        <v>7926</v>
      </c>
      <c r="B3645" t="str">
        <f t="shared" si="112"/>
        <v>min03-P55</v>
      </c>
      <c r="C3645" t="str">
        <f t="shared" si="113"/>
        <v>min03-P55-R1_YUBARTA S.A.S.</v>
      </c>
      <c r="D3645" s="27" t="s">
        <v>3838</v>
      </c>
      <c r="E3645" t="s">
        <v>4162</v>
      </c>
      <c r="F3645" t="s">
        <v>190</v>
      </c>
      <c r="G3645" s="58">
        <v>101013.75</v>
      </c>
      <c r="H3645" s="114">
        <v>1</v>
      </c>
      <c r="I3645">
        <v>1</v>
      </c>
      <c r="J3645">
        <v>5000</v>
      </c>
      <c r="K3645" t="s">
        <v>3117</v>
      </c>
      <c r="L3645" t="s">
        <v>3108</v>
      </c>
      <c r="M3645" t="s">
        <v>4285</v>
      </c>
    </row>
    <row r="3646" spans="1:13">
      <c r="A3646" t="s">
        <v>7927</v>
      </c>
      <c r="B3646" t="str">
        <f t="shared" si="112"/>
        <v>min03-P55</v>
      </c>
      <c r="C3646" t="str">
        <f t="shared" si="113"/>
        <v>min03-P55-R1_YUBARTA S.A.S.</v>
      </c>
      <c r="D3646" s="27" t="s">
        <v>3838</v>
      </c>
      <c r="E3646" t="s">
        <v>4162</v>
      </c>
      <c r="F3646" t="s">
        <v>190</v>
      </c>
      <c r="G3646" s="58">
        <v>99666.9</v>
      </c>
      <c r="H3646" s="114">
        <v>1</v>
      </c>
      <c r="I3646">
        <v>5001</v>
      </c>
      <c r="J3646">
        <v>999999</v>
      </c>
      <c r="K3646" t="s">
        <v>3117</v>
      </c>
      <c r="L3646" t="s">
        <v>3108</v>
      </c>
      <c r="M3646" t="s">
        <v>4285</v>
      </c>
    </row>
    <row r="3647" spans="1:13">
      <c r="A3647" t="s">
        <v>7928</v>
      </c>
      <c r="B3647" t="str">
        <f t="shared" si="112"/>
        <v>min03-P55</v>
      </c>
      <c r="C3647" t="str">
        <f t="shared" si="113"/>
        <v>min03-P55-R1_UT MARSAM INTE RAMERICANA</v>
      </c>
      <c r="D3647" s="27" t="s">
        <v>3838</v>
      </c>
      <c r="E3647" t="s">
        <v>4160</v>
      </c>
      <c r="F3647" t="s">
        <v>190</v>
      </c>
      <c r="G3647" s="58">
        <v>94279.5</v>
      </c>
      <c r="H3647" s="114">
        <v>1</v>
      </c>
      <c r="I3647">
        <v>1</v>
      </c>
      <c r="J3647">
        <v>5000</v>
      </c>
      <c r="K3647" t="s">
        <v>3117</v>
      </c>
      <c r="L3647" t="s">
        <v>3108</v>
      </c>
      <c r="M3647" t="s">
        <v>4285</v>
      </c>
    </row>
    <row r="3648" spans="1:13">
      <c r="A3648" t="s">
        <v>7929</v>
      </c>
      <c r="B3648" t="str">
        <f t="shared" si="112"/>
        <v>min03-P55</v>
      </c>
      <c r="C3648" t="str">
        <f t="shared" si="113"/>
        <v>min03-P55-R1_UT MARSAM INTE RAMERICANA</v>
      </c>
      <c r="D3648" s="27" t="s">
        <v>3838</v>
      </c>
      <c r="E3648" t="s">
        <v>4160</v>
      </c>
      <c r="F3648" t="s">
        <v>190</v>
      </c>
      <c r="G3648" s="58">
        <v>93336.705000000002</v>
      </c>
      <c r="H3648" s="114">
        <v>1</v>
      </c>
      <c r="I3648">
        <v>5001</v>
      </c>
      <c r="J3648">
        <v>999999</v>
      </c>
      <c r="K3648" t="s">
        <v>3117</v>
      </c>
      <c r="L3648" t="s">
        <v>3108</v>
      </c>
      <c r="M3648" t="s">
        <v>4285</v>
      </c>
    </row>
    <row r="3649" spans="1:13">
      <c r="A3649" t="s">
        <v>7930</v>
      </c>
      <c r="B3649" t="str">
        <f t="shared" si="112"/>
        <v>min03-P55</v>
      </c>
      <c r="C3649" t="str">
        <f t="shared" si="113"/>
        <v>min03-P55-R3_UT MARSAM INTE RAMERICANA</v>
      </c>
      <c r="D3649" s="27" t="s">
        <v>3839</v>
      </c>
      <c r="E3649" t="s">
        <v>4160</v>
      </c>
      <c r="F3649" t="s">
        <v>190</v>
      </c>
      <c r="G3649" s="58">
        <v>94279.5</v>
      </c>
      <c r="H3649" s="114">
        <v>1</v>
      </c>
      <c r="I3649">
        <v>1</v>
      </c>
      <c r="J3649">
        <v>5000</v>
      </c>
      <c r="K3649" t="s">
        <v>3117</v>
      </c>
      <c r="L3649" t="s">
        <v>3109</v>
      </c>
      <c r="M3649" t="s">
        <v>4285</v>
      </c>
    </row>
    <row r="3650" spans="1:13">
      <c r="A3650" t="s">
        <v>7931</v>
      </c>
      <c r="B3650" t="str">
        <f t="shared" si="112"/>
        <v>min03-P55</v>
      </c>
      <c r="C3650" t="str">
        <f t="shared" si="113"/>
        <v>min03-P55-R3_UT MARSAM INTE RAMERICANA</v>
      </c>
      <c r="D3650" s="27" t="s">
        <v>3839</v>
      </c>
      <c r="E3650" t="s">
        <v>4160</v>
      </c>
      <c r="F3650" t="s">
        <v>190</v>
      </c>
      <c r="G3650" s="58">
        <v>93336.705000000002</v>
      </c>
      <c r="H3650" s="114">
        <v>1</v>
      </c>
      <c r="I3650">
        <v>5001</v>
      </c>
      <c r="J3650">
        <v>999999</v>
      </c>
      <c r="K3650" t="s">
        <v>3117</v>
      </c>
      <c r="L3650" t="s">
        <v>3109</v>
      </c>
      <c r="M3650" t="s">
        <v>4285</v>
      </c>
    </row>
    <row r="3651" spans="1:13">
      <c r="A3651" t="s">
        <v>7932</v>
      </c>
      <c r="B3651" t="str">
        <f t="shared" ref="B3651:B3714" si="114">+LEFT(D3651,LEN(D3651)-3)</f>
        <v>min03-P55</v>
      </c>
      <c r="C3651" t="str">
        <f t="shared" ref="C3651:C3714" si="115">+D3651&amp;"_"&amp;E3651</f>
        <v>min03-P55-R4_UT MARSAM INTE RAMERICANA</v>
      </c>
      <c r="D3651" s="27" t="s">
        <v>3840</v>
      </c>
      <c r="E3651" t="s">
        <v>4160</v>
      </c>
      <c r="F3651" t="s">
        <v>190</v>
      </c>
      <c r="G3651" s="58">
        <v>103707.45</v>
      </c>
      <c r="H3651" s="114">
        <v>1</v>
      </c>
      <c r="I3651">
        <v>1</v>
      </c>
      <c r="J3651">
        <v>5000</v>
      </c>
      <c r="K3651" t="s">
        <v>3117</v>
      </c>
      <c r="L3651" t="s">
        <v>3113</v>
      </c>
      <c r="M3651" t="s">
        <v>4285</v>
      </c>
    </row>
    <row r="3652" spans="1:13">
      <c r="A3652" t="s">
        <v>7933</v>
      </c>
      <c r="B3652" t="str">
        <f t="shared" si="114"/>
        <v>min03-P55</v>
      </c>
      <c r="C3652" t="str">
        <f t="shared" si="115"/>
        <v>min03-P55-R4_UT MARSAM INTE RAMERICANA</v>
      </c>
      <c r="D3652" s="27" t="s">
        <v>3840</v>
      </c>
      <c r="E3652" t="s">
        <v>4160</v>
      </c>
      <c r="F3652" t="s">
        <v>190</v>
      </c>
      <c r="G3652" s="58">
        <v>102670.37550000001</v>
      </c>
      <c r="H3652" s="114">
        <v>1</v>
      </c>
      <c r="I3652">
        <v>5001</v>
      </c>
      <c r="J3652">
        <v>999999</v>
      </c>
      <c r="K3652" t="s">
        <v>3117</v>
      </c>
      <c r="L3652" t="s">
        <v>3113</v>
      </c>
      <c r="M3652" t="s">
        <v>4285</v>
      </c>
    </row>
    <row r="3653" spans="1:13">
      <c r="A3653" t="s">
        <v>7934</v>
      </c>
      <c r="B3653" t="str">
        <f t="shared" si="114"/>
        <v>min03-P55</v>
      </c>
      <c r="C3653" t="str">
        <f t="shared" si="115"/>
        <v>min03-P55-R5_YUBARTA S.A.S.</v>
      </c>
      <c r="D3653" s="27" t="s">
        <v>3841</v>
      </c>
      <c r="E3653" t="s">
        <v>4162</v>
      </c>
      <c r="F3653" t="s">
        <v>190</v>
      </c>
      <c r="G3653" s="58">
        <v>101013.75</v>
      </c>
      <c r="H3653" s="114">
        <v>1</v>
      </c>
      <c r="I3653">
        <v>1</v>
      </c>
      <c r="J3653">
        <v>5000</v>
      </c>
      <c r="K3653" t="s">
        <v>3117</v>
      </c>
      <c r="L3653" t="s">
        <v>3110</v>
      </c>
      <c r="M3653" t="s">
        <v>4285</v>
      </c>
    </row>
    <row r="3654" spans="1:13">
      <c r="A3654" t="s">
        <v>7935</v>
      </c>
      <c r="B3654" t="str">
        <f t="shared" si="114"/>
        <v>min03-P55</v>
      </c>
      <c r="C3654" t="str">
        <f t="shared" si="115"/>
        <v>min03-P55-R5_YUBARTA S.A.S.</v>
      </c>
      <c r="D3654" s="27" t="s">
        <v>3841</v>
      </c>
      <c r="E3654" t="s">
        <v>4162</v>
      </c>
      <c r="F3654" t="s">
        <v>190</v>
      </c>
      <c r="G3654" s="58">
        <v>99666.9</v>
      </c>
      <c r="H3654" s="114">
        <v>1</v>
      </c>
      <c r="I3654">
        <v>5001</v>
      </c>
      <c r="J3654">
        <v>999999</v>
      </c>
      <c r="K3654" t="s">
        <v>3117</v>
      </c>
      <c r="L3654" t="s">
        <v>3110</v>
      </c>
      <c r="M3654" t="s">
        <v>4285</v>
      </c>
    </row>
    <row r="3655" spans="1:13">
      <c r="A3655" t="s">
        <v>7936</v>
      </c>
      <c r="B3655" t="str">
        <f t="shared" si="114"/>
        <v>min03-P55</v>
      </c>
      <c r="C3655" t="str">
        <f t="shared" si="115"/>
        <v>min03-P55-R5_UT MARSAM INTE RAMERICANA</v>
      </c>
      <c r="D3655" s="27" t="s">
        <v>3841</v>
      </c>
      <c r="E3655" t="s">
        <v>4160</v>
      </c>
      <c r="F3655" t="s">
        <v>190</v>
      </c>
      <c r="G3655" s="58">
        <v>94279.5</v>
      </c>
      <c r="H3655" s="114">
        <v>1</v>
      </c>
      <c r="I3655">
        <v>1</v>
      </c>
      <c r="J3655">
        <v>5000</v>
      </c>
      <c r="K3655" t="s">
        <v>3117</v>
      </c>
      <c r="L3655" t="s">
        <v>3110</v>
      </c>
      <c r="M3655" t="s">
        <v>4285</v>
      </c>
    </row>
    <row r="3656" spans="1:13">
      <c r="A3656" t="s">
        <v>7937</v>
      </c>
      <c r="B3656" t="str">
        <f t="shared" si="114"/>
        <v>min03-P55</v>
      </c>
      <c r="C3656" t="str">
        <f t="shared" si="115"/>
        <v>min03-P55-R5_UT MARSAM INTE RAMERICANA</v>
      </c>
      <c r="D3656" s="27" t="s">
        <v>3841</v>
      </c>
      <c r="E3656" t="s">
        <v>4160</v>
      </c>
      <c r="F3656" t="s">
        <v>190</v>
      </c>
      <c r="G3656" s="58">
        <v>93336.705000000002</v>
      </c>
      <c r="H3656" s="114">
        <v>1</v>
      </c>
      <c r="I3656">
        <v>5001</v>
      </c>
      <c r="J3656">
        <v>999999</v>
      </c>
      <c r="K3656" t="s">
        <v>3117</v>
      </c>
      <c r="L3656" t="s">
        <v>3110</v>
      </c>
      <c r="M3656" t="s">
        <v>4285</v>
      </c>
    </row>
    <row r="3657" spans="1:13">
      <c r="A3657" t="s">
        <v>7938</v>
      </c>
      <c r="B3657" t="str">
        <f t="shared" si="114"/>
        <v>min03-P55</v>
      </c>
      <c r="C3657" t="str">
        <f t="shared" si="115"/>
        <v>min03-P55-R6_ML SUMINISTROS Y SOLUCIONES SAS</v>
      </c>
      <c r="D3657" s="27" t="s">
        <v>3842</v>
      </c>
      <c r="E3657" t="s">
        <v>4170</v>
      </c>
      <c r="F3657" t="s">
        <v>190</v>
      </c>
      <c r="G3657" s="58">
        <v>69392.405700000003</v>
      </c>
      <c r="H3657" s="114">
        <v>1</v>
      </c>
      <c r="I3657">
        <v>1</v>
      </c>
      <c r="J3657">
        <v>5000</v>
      </c>
      <c r="K3657" t="s">
        <v>3117</v>
      </c>
      <c r="L3657" t="s">
        <v>3111</v>
      </c>
      <c r="M3657" t="s">
        <v>4285</v>
      </c>
    </row>
    <row r="3658" spans="1:13">
      <c r="A3658" t="s">
        <v>7939</v>
      </c>
      <c r="B3658" t="str">
        <f t="shared" si="114"/>
        <v>min03-P55</v>
      </c>
      <c r="C3658" t="str">
        <f t="shared" si="115"/>
        <v>min03-P55-R6_ML SUMINISTROS Y SOLUCIONES SAS</v>
      </c>
      <c r="D3658" s="27" t="s">
        <v>3842</v>
      </c>
      <c r="E3658" t="s">
        <v>4170</v>
      </c>
      <c r="F3658" t="s">
        <v>190</v>
      </c>
      <c r="G3658" s="58">
        <v>68698.777950000003</v>
      </c>
      <c r="H3658" s="114">
        <v>1</v>
      </c>
      <c r="I3658">
        <v>5001</v>
      </c>
      <c r="J3658">
        <v>999999</v>
      </c>
      <c r="K3658" t="s">
        <v>3117</v>
      </c>
      <c r="L3658" t="s">
        <v>3111</v>
      </c>
      <c r="M3658" t="s">
        <v>4285</v>
      </c>
    </row>
    <row r="3659" spans="1:13">
      <c r="A3659" t="s">
        <v>7940</v>
      </c>
      <c r="B3659" t="str">
        <f t="shared" si="114"/>
        <v>min03-P55</v>
      </c>
      <c r="C3659" t="str">
        <f t="shared" si="115"/>
        <v>min03-P55-R6_YUBARTA S.A.S.</v>
      </c>
      <c r="D3659" s="27" t="s">
        <v>3842</v>
      </c>
      <c r="E3659" t="s">
        <v>4162</v>
      </c>
      <c r="F3659" t="s">
        <v>190</v>
      </c>
      <c r="G3659" s="58">
        <v>101013.75</v>
      </c>
      <c r="H3659" s="114">
        <v>1</v>
      </c>
      <c r="I3659">
        <v>1</v>
      </c>
      <c r="J3659">
        <v>5000</v>
      </c>
      <c r="K3659" t="s">
        <v>3117</v>
      </c>
      <c r="L3659" t="s">
        <v>3111</v>
      </c>
      <c r="M3659" t="s">
        <v>4285</v>
      </c>
    </row>
    <row r="3660" spans="1:13">
      <c r="A3660" t="s">
        <v>7941</v>
      </c>
      <c r="B3660" t="str">
        <f t="shared" si="114"/>
        <v>min03-P55</v>
      </c>
      <c r="C3660" t="str">
        <f t="shared" si="115"/>
        <v>min03-P55-R6_YUBARTA S.A.S.</v>
      </c>
      <c r="D3660" s="27" t="s">
        <v>3842</v>
      </c>
      <c r="E3660" t="s">
        <v>4162</v>
      </c>
      <c r="F3660" t="s">
        <v>190</v>
      </c>
      <c r="G3660" s="58">
        <v>99666.9</v>
      </c>
      <c r="H3660" s="114">
        <v>1</v>
      </c>
      <c r="I3660">
        <v>5001</v>
      </c>
      <c r="J3660">
        <v>999999</v>
      </c>
      <c r="K3660" t="s">
        <v>3117</v>
      </c>
      <c r="L3660" t="s">
        <v>3111</v>
      </c>
      <c r="M3660" t="s">
        <v>4285</v>
      </c>
    </row>
    <row r="3661" spans="1:13">
      <c r="A3661" t="s">
        <v>7942</v>
      </c>
      <c r="B3661" t="str">
        <f t="shared" si="114"/>
        <v>min03-P55</v>
      </c>
      <c r="C3661" t="str">
        <f t="shared" si="115"/>
        <v>min03-P55-R6_UT MARSAM INTE RAMERICANA</v>
      </c>
      <c r="D3661" s="27" t="s">
        <v>3842</v>
      </c>
      <c r="E3661" t="s">
        <v>4160</v>
      </c>
      <c r="F3661" t="s">
        <v>190</v>
      </c>
      <c r="G3661" s="58">
        <v>94279.5</v>
      </c>
      <c r="H3661" s="114">
        <v>1</v>
      </c>
      <c r="I3661">
        <v>1</v>
      </c>
      <c r="J3661">
        <v>5000</v>
      </c>
      <c r="K3661" t="s">
        <v>3117</v>
      </c>
      <c r="L3661" t="s">
        <v>3111</v>
      </c>
      <c r="M3661" t="s">
        <v>4285</v>
      </c>
    </row>
    <row r="3662" spans="1:13">
      <c r="A3662" t="s">
        <v>7943</v>
      </c>
      <c r="B3662" t="str">
        <f t="shared" si="114"/>
        <v>min03-P55</v>
      </c>
      <c r="C3662" t="str">
        <f t="shared" si="115"/>
        <v>min03-P55-R6_UT MARSAM INTE RAMERICANA</v>
      </c>
      <c r="D3662" s="27" t="s">
        <v>3842</v>
      </c>
      <c r="E3662" t="s">
        <v>4160</v>
      </c>
      <c r="F3662" t="s">
        <v>190</v>
      </c>
      <c r="G3662" s="58">
        <v>93336.705000000002</v>
      </c>
      <c r="H3662" s="114">
        <v>1</v>
      </c>
      <c r="I3662">
        <v>5001</v>
      </c>
      <c r="J3662">
        <v>999999</v>
      </c>
      <c r="K3662" t="s">
        <v>3117</v>
      </c>
      <c r="L3662" t="s">
        <v>3111</v>
      </c>
      <c r="M3662" t="s">
        <v>4285</v>
      </c>
    </row>
    <row r="3663" spans="1:13">
      <c r="A3663" t="s">
        <v>7944</v>
      </c>
      <c r="B3663" t="str">
        <f t="shared" si="114"/>
        <v>min03-P55</v>
      </c>
      <c r="C3663" t="str">
        <f t="shared" si="115"/>
        <v>min03-P55-R7_DISMOTOS PM EU</v>
      </c>
      <c r="D3663" s="27" t="s">
        <v>3843</v>
      </c>
      <c r="E3663" t="s">
        <v>4175</v>
      </c>
      <c r="F3663" t="s">
        <v>190</v>
      </c>
      <c r="G3663" s="58">
        <v>94279.5</v>
      </c>
      <c r="H3663" s="114">
        <v>1</v>
      </c>
      <c r="I3663">
        <v>1</v>
      </c>
      <c r="J3663">
        <v>5000</v>
      </c>
      <c r="K3663" t="s">
        <v>3117</v>
      </c>
      <c r="L3663" t="s">
        <v>3112</v>
      </c>
      <c r="M3663" t="s">
        <v>4285</v>
      </c>
    </row>
    <row r="3664" spans="1:13">
      <c r="A3664" t="s">
        <v>7945</v>
      </c>
      <c r="B3664" t="str">
        <f t="shared" si="114"/>
        <v>min03-P55</v>
      </c>
      <c r="C3664" t="str">
        <f t="shared" si="115"/>
        <v>min03-P55-R7_DISMOTOS PM EU</v>
      </c>
      <c r="D3664" s="27" t="s">
        <v>3843</v>
      </c>
      <c r="E3664" t="s">
        <v>4175</v>
      </c>
      <c r="F3664" t="s">
        <v>190</v>
      </c>
      <c r="G3664" s="58">
        <v>87545.25</v>
      </c>
      <c r="H3664" s="114">
        <v>1</v>
      </c>
      <c r="I3664">
        <v>5001</v>
      </c>
      <c r="J3664">
        <v>999999</v>
      </c>
      <c r="K3664" t="s">
        <v>3117</v>
      </c>
      <c r="L3664" t="s">
        <v>3112</v>
      </c>
      <c r="M3664" t="s">
        <v>4285</v>
      </c>
    </row>
    <row r="3665" spans="1:13">
      <c r="A3665" t="s">
        <v>7946</v>
      </c>
      <c r="B3665" t="str">
        <f t="shared" si="114"/>
        <v>min03-P55</v>
      </c>
      <c r="C3665" t="str">
        <f t="shared" si="115"/>
        <v>min03-P55-R7_DISTRIBUCIÓN Y SERVICIO SAS</v>
      </c>
      <c r="D3665" s="27" t="s">
        <v>3843</v>
      </c>
      <c r="E3665" t="s">
        <v>3089</v>
      </c>
      <c r="F3665" t="s">
        <v>190</v>
      </c>
      <c r="G3665" s="58">
        <v>65995.649999999994</v>
      </c>
      <c r="H3665" s="114">
        <v>1</v>
      </c>
      <c r="I3665">
        <v>1</v>
      </c>
      <c r="J3665">
        <v>5000</v>
      </c>
      <c r="K3665" t="s">
        <v>3117</v>
      </c>
      <c r="L3665" t="s">
        <v>3112</v>
      </c>
      <c r="M3665" t="s">
        <v>4285</v>
      </c>
    </row>
    <row r="3666" spans="1:13">
      <c r="A3666" t="s">
        <v>7947</v>
      </c>
      <c r="B3666" t="str">
        <f t="shared" si="114"/>
        <v>min03-P55</v>
      </c>
      <c r="C3666" t="str">
        <f t="shared" si="115"/>
        <v>min03-P55-R7_DISTRIBUCIÓN Y SERVICIO SAS</v>
      </c>
      <c r="D3666" s="27" t="s">
        <v>3843</v>
      </c>
      <c r="E3666" t="s">
        <v>3089</v>
      </c>
      <c r="F3666" t="s">
        <v>190</v>
      </c>
      <c r="G3666" s="58">
        <v>63301.95</v>
      </c>
      <c r="H3666" s="114">
        <v>1</v>
      </c>
      <c r="I3666">
        <v>5001</v>
      </c>
      <c r="J3666">
        <v>999999</v>
      </c>
      <c r="K3666" t="s">
        <v>3117</v>
      </c>
      <c r="L3666" t="s">
        <v>3112</v>
      </c>
      <c r="M3666" t="s">
        <v>4285</v>
      </c>
    </row>
    <row r="3667" spans="1:13">
      <c r="A3667" t="s">
        <v>7948</v>
      </c>
      <c r="B3667" t="str">
        <f t="shared" si="114"/>
        <v>min03-P55</v>
      </c>
      <c r="C3667" t="str">
        <f t="shared" si="115"/>
        <v>min03-P55-R7_UNIÓN TEMPORAL MQCOL2024</v>
      </c>
      <c r="D3667" s="27" t="s">
        <v>3843</v>
      </c>
      <c r="E3667" t="s">
        <v>4195</v>
      </c>
      <c r="F3667" t="s">
        <v>190</v>
      </c>
      <c r="G3667" s="58">
        <v>68002.4565</v>
      </c>
      <c r="H3667" s="114">
        <v>1</v>
      </c>
      <c r="I3667">
        <v>1</v>
      </c>
      <c r="J3667">
        <v>5000</v>
      </c>
      <c r="K3667" t="s">
        <v>3117</v>
      </c>
      <c r="L3667" t="s">
        <v>3112</v>
      </c>
      <c r="M3667" t="s">
        <v>4285</v>
      </c>
    </row>
    <row r="3668" spans="1:13">
      <c r="A3668" t="s">
        <v>7949</v>
      </c>
      <c r="B3668" t="str">
        <f t="shared" si="114"/>
        <v>min03-P55</v>
      </c>
      <c r="C3668" t="str">
        <f t="shared" si="115"/>
        <v>min03-P55-R7_UNIÓN TEMPORAL MQCOL2024</v>
      </c>
      <c r="D3668" s="27" t="s">
        <v>3843</v>
      </c>
      <c r="E3668" t="s">
        <v>4195</v>
      </c>
      <c r="F3668" t="s">
        <v>190</v>
      </c>
      <c r="G3668" s="58">
        <v>66982.891050000006</v>
      </c>
      <c r="H3668" s="114">
        <v>1</v>
      </c>
      <c r="I3668">
        <v>5001</v>
      </c>
      <c r="J3668">
        <v>999999</v>
      </c>
      <c r="K3668" t="s">
        <v>3117</v>
      </c>
      <c r="L3668" t="s">
        <v>3112</v>
      </c>
      <c r="M3668" t="s">
        <v>4285</v>
      </c>
    </row>
    <row r="3669" spans="1:13">
      <c r="A3669" t="s">
        <v>7950</v>
      </c>
      <c r="B3669" t="str">
        <f t="shared" si="114"/>
        <v>min03-P55</v>
      </c>
      <c r="C3669" t="str">
        <f t="shared" si="115"/>
        <v>min03-P55-R7_UNION TEMPORAL COINPA</v>
      </c>
      <c r="D3669" s="27" t="s">
        <v>3843</v>
      </c>
      <c r="E3669" t="s">
        <v>3090</v>
      </c>
      <c r="F3669" t="s">
        <v>190</v>
      </c>
      <c r="G3669" s="58">
        <v>64852.174350000001</v>
      </c>
      <c r="H3669" s="114">
        <v>1</v>
      </c>
      <c r="I3669">
        <v>1</v>
      </c>
      <c r="J3669">
        <v>5000</v>
      </c>
      <c r="K3669" t="s">
        <v>3117</v>
      </c>
      <c r="L3669" t="s">
        <v>3112</v>
      </c>
      <c r="M3669" t="s">
        <v>4285</v>
      </c>
    </row>
    <row r="3670" spans="1:13">
      <c r="A3670" t="s">
        <v>7951</v>
      </c>
      <c r="B3670" t="str">
        <f t="shared" si="114"/>
        <v>min03-P55</v>
      </c>
      <c r="C3670" t="str">
        <f t="shared" si="115"/>
        <v>min03-P55-R7_UNION TEMPORAL COINPA</v>
      </c>
      <c r="D3670" s="27" t="s">
        <v>3843</v>
      </c>
      <c r="E3670" t="s">
        <v>3090</v>
      </c>
      <c r="F3670" t="s">
        <v>190</v>
      </c>
      <c r="G3670" s="58">
        <v>64204.339500000002</v>
      </c>
      <c r="H3670" s="114">
        <v>1</v>
      </c>
      <c r="I3670">
        <v>5001</v>
      </c>
      <c r="J3670">
        <v>999999</v>
      </c>
      <c r="K3670" t="s">
        <v>3117</v>
      </c>
      <c r="L3670" t="s">
        <v>3112</v>
      </c>
      <c r="M3670" t="s">
        <v>4285</v>
      </c>
    </row>
    <row r="3671" spans="1:13">
      <c r="A3671" t="s">
        <v>7952</v>
      </c>
      <c r="B3671" t="str">
        <f t="shared" si="114"/>
        <v>min03-P55</v>
      </c>
      <c r="C3671" t="str">
        <f t="shared" si="115"/>
        <v>min03-P55-R7_NICHOLLS TACTICA SAS</v>
      </c>
      <c r="D3671" s="27" t="s">
        <v>3843</v>
      </c>
      <c r="E3671" t="s">
        <v>4196</v>
      </c>
      <c r="F3671" t="s">
        <v>190</v>
      </c>
      <c r="G3671" s="58">
        <v>43099.199999999997</v>
      </c>
      <c r="H3671" s="114">
        <v>1</v>
      </c>
      <c r="I3671">
        <v>1</v>
      </c>
      <c r="J3671">
        <v>5000</v>
      </c>
      <c r="K3671" t="s">
        <v>3117</v>
      </c>
      <c r="L3671" t="s">
        <v>3112</v>
      </c>
      <c r="M3671" t="s">
        <v>4285</v>
      </c>
    </row>
    <row r="3672" spans="1:13">
      <c r="A3672" t="s">
        <v>7953</v>
      </c>
      <c r="B3672" t="str">
        <f t="shared" si="114"/>
        <v>min03-P55</v>
      </c>
      <c r="C3672" t="str">
        <f t="shared" si="115"/>
        <v>min03-P55-R7_NICHOLLS TACTICA SAS</v>
      </c>
      <c r="D3672" s="27" t="s">
        <v>3843</v>
      </c>
      <c r="E3672" t="s">
        <v>4196</v>
      </c>
      <c r="F3672" t="s">
        <v>190</v>
      </c>
      <c r="G3672" s="58">
        <v>39058.65</v>
      </c>
      <c r="H3672" s="114">
        <v>1</v>
      </c>
      <c r="I3672">
        <v>5001</v>
      </c>
      <c r="J3672">
        <v>999999</v>
      </c>
      <c r="K3672" t="s">
        <v>3117</v>
      </c>
      <c r="L3672" t="s">
        <v>3112</v>
      </c>
      <c r="M3672" t="s">
        <v>4285</v>
      </c>
    </row>
    <row r="3673" spans="1:13">
      <c r="A3673" t="s">
        <v>7954</v>
      </c>
      <c r="B3673" t="str">
        <f t="shared" si="114"/>
        <v>min03-P55</v>
      </c>
      <c r="C3673" t="str">
        <f t="shared" si="115"/>
        <v>min03-P55-R7_CREACIONES BAGS STAR SAS</v>
      </c>
      <c r="D3673" s="27" t="s">
        <v>3843</v>
      </c>
      <c r="E3673" t="s">
        <v>4192</v>
      </c>
      <c r="F3673" t="s">
        <v>190</v>
      </c>
      <c r="G3673" s="58">
        <v>44446.05</v>
      </c>
      <c r="H3673" s="114">
        <v>1</v>
      </c>
      <c r="I3673">
        <v>1</v>
      </c>
      <c r="J3673">
        <v>5000</v>
      </c>
      <c r="K3673" t="s">
        <v>3117</v>
      </c>
      <c r="L3673" t="s">
        <v>3112</v>
      </c>
      <c r="M3673" t="s">
        <v>4285</v>
      </c>
    </row>
    <row r="3674" spans="1:13">
      <c r="A3674" t="s">
        <v>7955</v>
      </c>
      <c r="B3674" t="str">
        <f t="shared" si="114"/>
        <v>min03-P55</v>
      </c>
      <c r="C3674" t="str">
        <f t="shared" si="115"/>
        <v>min03-P55-R7_CREACIONES BAGS STAR SAS</v>
      </c>
      <c r="D3674" s="27" t="s">
        <v>3843</v>
      </c>
      <c r="E3674" t="s">
        <v>4192</v>
      </c>
      <c r="F3674" t="s">
        <v>190</v>
      </c>
      <c r="G3674" s="58">
        <v>43772.625</v>
      </c>
      <c r="H3674" s="114">
        <v>1</v>
      </c>
      <c r="I3674">
        <v>5001</v>
      </c>
      <c r="J3674">
        <v>999999</v>
      </c>
      <c r="K3674" t="s">
        <v>3117</v>
      </c>
      <c r="L3674" t="s">
        <v>3112</v>
      </c>
      <c r="M3674" t="s">
        <v>4285</v>
      </c>
    </row>
    <row r="3675" spans="1:13">
      <c r="A3675" t="s">
        <v>7956</v>
      </c>
      <c r="B3675" t="str">
        <f t="shared" si="114"/>
        <v>min03-P55</v>
      </c>
      <c r="C3675" t="str">
        <f t="shared" si="115"/>
        <v>min03-P55-R7_BOSTONIA SAS</v>
      </c>
      <c r="D3675" s="27" t="s">
        <v>3843</v>
      </c>
      <c r="E3675" t="s">
        <v>3093</v>
      </c>
      <c r="F3675" t="s">
        <v>190</v>
      </c>
      <c r="G3675" s="58">
        <v>60608.25</v>
      </c>
      <c r="H3675" s="114">
        <v>1</v>
      </c>
      <c r="I3675">
        <v>1</v>
      </c>
      <c r="J3675">
        <v>5000</v>
      </c>
      <c r="K3675" t="s">
        <v>3117</v>
      </c>
      <c r="L3675" t="s">
        <v>3112</v>
      </c>
      <c r="M3675" t="s">
        <v>4285</v>
      </c>
    </row>
    <row r="3676" spans="1:13">
      <c r="A3676" t="s">
        <v>7957</v>
      </c>
      <c r="B3676" t="str">
        <f t="shared" si="114"/>
        <v>min03-P55</v>
      </c>
      <c r="C3676" t="str">
        <f t="shared" si="115"/>
        <v>min03-P55-R7_BOSTONIA SAS</v>
      </c>
      <c r="D3676" s="27" t="s">
        <v>3843</v>
      </c>
      <c r="E3676" t="s">
        <v>3093</v>
      </c>
      <c r="F3676" t="s">
        <v>190</v>
      </c>
      <c r="G3676" s="58">
        <v>58790.002500000002</v>
      </c>
      <c r="H3676" s="114">
        <v>1</v>
      </c>
      <c r="I3676">
        <v>5001</v>
      </c>
      <c r="J3676">
        <v>999999</v>
      </c>
      <c r="K3676" t="s">
        <v>3117</v>
      </c>
      <c r="L3676" t="s">
        <v>3112</v>
      </c>
      <c r="M3676" t="s">
        <v>4285</v>
      </c>
    </row>
    <row r="3677" spans="1:13">
      <c r="A3677" t="s">
        <v>7958</v>
      </c>
      <c r="B3677" t="str">
        <f t="shared" si="114"/>
        <v>min03-P55</v>
      </c>
      <c r="C3677" t="str">
        <f t="shared" si="115"/>
        <v>min03-P55-R7_UT SOLUCIONES ANC</v>
      </c>
      <c r="D3677" s="27" t="s">
        <v>3843</v>
      </c>
      <c r="E3677" t="s">
        <v>3091</v>
      </c>
      <c r="F3677" t="s">
        <v>190</v>
      </c>
      <c r="G3677" s="58">
        <v>80811</v>
      </c>
      <c r="H3677" s="114">
        <v>1</v>
      </c>
      <c r="I3677">
        <v>1</v>
      </c>
      <c r="J3677">
        <v>5000</v>
      </c>
      <c r="K3677" t="s">
        <v>3117</v>
      </c>
      <c r="L3677" t="s">
        <v>3112</v>
      </c>
      <c r="M3677" t="s">
        <v>4285</v>
      </c>
    </row>
    <row r="3678" spans="1:13">
      <c r="A3678" t="s">
        <v>7959</v>
      </c>
      <c r="B3678" t="str">
        <f t="shared" si="114"/>
        <v>min03-P55</v>
      </c>
      <c r="C3678" t="str">
        <f t="shared" si="115"/>
        <v>min03-P55-R7_UT SOLUCIONES ANC</v>
      </c>
      <c r="D3678" s="27" t="s">
        <v>3843</v>
      </c>
      <c r="E3678" t="s">
        <v>3091</v>
      </c>
      <c r="F3678" t="s">
        <v>190</v>
      </c>
      <c r="G3678" s="58">
        <v>80676.315000000002</v>
      </c>
      <c r="H3678" s="114">
        <v>1</v>
      </c>
      <c r="I3678">
        <v>5001</v>
      </c>
      <c r="J3678">
        <v>999999</v>
      </c>
      <c r="K3678" t="s">
        <v>3117</v>
      </c>
      <c r="L3678" t="s">
        <v>3112</v>
      </c>
      <c r="M3678" t="s">
        <v>4285</v>
      </c>
    </row>
    <row r="3679" spans="1:13">
      <c r="A3679" t="s">
        <v>7960</v>
      </c>
      <c r="B3679" t="str">
        <f t="shared" si="114"/>
        <v>min03-P55</v>
      </c>
      <c r="C3679" t="str">
        <f t="shared" si="115"/>
        <v>min03-P55-R7_MILFORT SAS</v>
      </c>
      <c r="D3679" s="27" t="s">
        <v>3843</v>
      </c>
      <c r="E3679" t="s">
        <v>4181</v>
      </c>
      <c r="F3679" t="s">
        <v>190</v>
      </c>
      <c r="G3679" s="58">
        <v>60608.25</v>
      </c>
      <c r="H3679" s="114">
        <v>1</v>
      </c>
      <c r="I3679">
        <v>1</v>
      </c>
      <c r="J3679">
        <v>5000</v>
      </c>
      <c r="K3679" t="s">
        <v>3117</v>
      </c>
      <c r="L3679" t="s">
        <v>3112</v>
      </c>
      <c r="M3679" t="s">
        <v>4285</v>
      </c>
    </row>
    <row r="3680" spans="1:13">
      <c r="A3680" t="s">
        <v>7961</v>
      </c>
      <c r="B3680" t="str">
        <f t="shared" si="114"/>
        <v>min03-P55</v>
      </c>
      <c r="C3680" t="str">
        <f t="shared" si="115"/>
        <v>min03-P55-R7_MILFORT SAS</v>
      </c>
      <c r="D3680" s="27" t="s">
        <v>3843</v>
      </c>
      <c r="E3680" t="s">
        <v>4181</v>
      </c>
      <c r="F3680" t="s">
        <v>190</v>
      </c>
      <c r="G3680" s="58">
        <v>57914.55</v>
      </c>
      <c r="H3680" s="114">
        <v>1</v>
      </c>
      <c r="I3680">
        <v>5001</v>
      </c>
      <c r="J3680">
        <v>999999</v>
      </c>
      <c r="K3680" t="s">
        <v>3117</v>
      </c>
      <c r="L3680" t="s">
        <v>3112</v>
      </c>
      <c r="M3680" t="s">
        <v>4285</v>
      </c>
    </row>
    <row r="3681" spans="1:13">
      <c r="A3681" t="s">
        <v>7962</v>
      </c>
      <c r="B3681" t="str">
        <f t="shared" si="114"/>
        <v>min03-P55</v>
      </c>
      <c r="C3681" t="str">
        <f t="shared" si="115"/>
        <v>min03-P55-R7_UT ALTEX+</v>
      </c>
      <c r="D3681" s="27" t="s">
        <v>3843</v>
      </c>
      <c r="E3681" t="s">
        <v>3094</v>
      </c>
      <c r="F3681" t="s">
        <v>190</v>
      </c>
      <c r="G3681" s="58">
        <v>51180.3</v>
      </c>
      <c r="H3681" s="114">
        <v>1</v>
      </c>
      <c r="I3681">
        <v>1</v>
      </c>
      <c r="J3681">
        <v>5000</v>
      </c>
      <c r="K3681" t="s">
        <v>3117</v>
      </c>
      <c r="L3681" t="s">
        <v>3112</v>
      </c>
      <c r="M3681" t="s">
        <v>4285</v>
      </c>
    </row>
    <row r="3682" spans="1:13">
      <c r="A3682" t="s">
        <v>7963</v>
      </c>
      <c r="B3682" t="str">
        <f t="shared" si="114"/>
        <v>min03-P55</v>
      </c>
      <c r="C3682" t="str">
        <f t="shared" si="115"/>
        <v>min03-P55-R7_UT ALTEX+</v>
      </c>
      <c r="D3682" s="27" t="s">
        <v>3843</v>
      </c>
      <c r="E3682" t="s">
        <v>3094</v>
      </c>
      <c r="F3682" t="s">
        <v>190</v>
      </c>
      <c r="G3682" s="58">
        <v>50506.875</v>
      </c>
      <c r="H3682" s="114">
        <v>1</v>
      </c>
      <c r="I3682">
        <v>5001</v>
      </c>
      <c r="J3682">
        <v>999999</v>
      </c>
      <c r="K3682" t="s">
        <v>3117</v>
      </c>
      <c r="L3682" t="s">
        <v>3112</v>
      </c>
      <c r="M3682" t="s">
        <v>4285</v>
      </c>
    </row>
    <row r="3683" spans="1:13">
      <c r="A3683" t="s">
        <v>7964</v>
      </c>
      <c r="B3683" t="str">
        <f t="shared" si="114"/>
        <v>min03-P55</v>
      </c>
      <c r="C3683" t="str">
        <f t="shared" si="115"/>
        <v>min03-P55-R7_MANUFACTURAS CAPITEX SAS</v>
      </c>
      <c r="D3683" s="27" t="s">
        <v>3843</v>
      </c>
      <c r="E3683" t="s">
        <v>4176</v>
      </c>
      <c r="F3683" t="s">
        <v>190</v>
      </c>
      <c r="G3683" s="58">
        <v>63301.95</v>
      </c>
      <c r="H3683" s="114">
        <v>1</v>
      </c>
      <c r="I3683">
        <v>1</v>
      </c>
      <c r="J3683">
        <v>5000</v>
      </c>
      <c r="K3683" t="s">
        <v>3117</v>
      </c>
      <c r="L3683" t="s">
        <v>3112</v>
      </c>
      <c r="M3683" t="s">
        <v>4285</v>
      </c>
    </row>
    <row r="3684" spans="1:13">
      <c r="A3684" t="s">
        <v>7965</v>
      </c>
      <c r="B3684" t="str">
        <f t="shared" si="114"/>
        <v>min03-P55</v>
      </c>
      <c r="C3684" t="str">
        <f t="shared" si="115"/>
        <v>min03-P55-R7_MANUFACTURAS CAPITEX SAS</v>
      </c>
      <c r="D3684" s="27" t="s">
        <v>3843</v>
      </c>
      <c r="E3684" t="s">
        <v>4176</v>
      </c>
      <c r="F3684" t="s">
        <v>190</v>
      </c>
      <c r="G3684" s="58">
        <v>60608.25</v>
      </c>
      <c r="H3684" s="114">
        <v>1</v>
      </c>
      <c r="I3684">
        <v>5001</v>
      </c>
      <c r="J3684">
        <v>999999</v>
      </c>
      <c r="K3684" t="s">
        <v>3117</v>
      </c>
      <c r="L3684" t="s">
        <v>3112</v>
      </c>
      <c r="M3684" t="s">
        <v>4285</v>
      </c>
    </row>
    <row r="3685" spans="1:13">
      <c r="A3685" t="s">
        <v>7966</v>
      </c>
      <c r="B3685" t="str">
        <f t="shared" si="114"/>
        <v>min03-P55</v>
      </c>
      <c r="C3685" t="str">
        <f t="shared" si="115"/>
        <v>min03-P55-R7_REPRESENTACIONES CS SAS</v>
      </c>
      <c r="D3685" s="27" t="s">
        <v>3843</v>
      </c>
      <c r="E3685" t="s">
        <v>3095</v>
      </c>
      <c r="F3685" t="s">
        <v>190</v>
      </c>
      <c r="G3685" s="58">
        <v>70170.884999999995</v>
      </c>
      <c r="H3685" s="114">
        <v>1</v>
      </c>
      <c r="I3685">
        <v>1</v>
      </c>
      <c r="J3685">
        <v>5000</v>
      </c>
      <c r="K3685" t="s">
        <v>3117</v>
      </c>
      <c r="L3685" t="s">
        <v>3112</v>
      </c>
      <c r="M3685" t="s">
        <v>4285</v>
      </c>
    </row>
    <row r="3686" spans="1:13">
      <c r="A3686" t="s">
        <v>7967</v>
      </c>
      <c r="B3686" t="str">
        <f t="shared" si="114"/>
        <v>min03-P55</v>
      </c>
      <c r="C3686" t="str">
        <f t="shared" si="115"/>
        <v>min03-P55-R7_REPRESENTACIONES CS SAS</v>
      </c>
      <c r="D3686" s="27" t="s">
        <v>3843</v>
      </c>
      <c r="E3686" t="s">
        <v>3095</v>
      </c>
      <c r="F3686" t="s">
        <v>190</v>
      </c>
      <c r="G3686" s="58">
        <v>64918.17</v>
      </c>
      <c r="H3686" s="114">
        <v>1</v>
      </c>
      <c r="I3686">
        <v>5001</v>
      </c>
      <c r="J3686">
        <v>999999</v>
      </c>
      <c r="K3686" t="s">
        <v>3117</v>
      </c>
      <c r="L3686" t="s">
        <v>3112</v>
      </c>
      <c r="M3686" t="s">
        <v>4285</v>
      </c>
    </row>
    <row r="3687" spans="1:13">
      <c r="A3687" t="s">
        <v>7968</v>
      </c>
      <c r="B3687" t="str">
        <f t="shared" si="114"/>
        <v>min03-P55</v>
      </c>
      <c r="C3687" t="str">
        <f t="shared" si="115"/>
        <v>min03-P55-R7_CONSORCIO ACUERDO MARCO MTH – II</v>
      </c>
      <c r="D3687" s="27" t="s">
        <v>3843</v>
      </c>
      <c r="E3687" t="s">
        <v>4197</v>
      </c>
      <c r="F3687" t="s">
        <v>190</v>
      </c>
      <c r="G3687" s="58">
        <v>70036.2</v>
      </c>
      <c r="H3687" s="114">
        <v>1</v>
      </c>
      <c r="I3687">
        <v>1</v>
      </c>
      <c r="J3687">
        <v>5000</v>
      </c>
      <c r="K3687" t="s">
        <v>3117</v>
      </c>
      <c r="L3687" t="s">
        <v>3112</v>
      </c>
      <c r="M3687" t="s">
        <v>4285</v>
      </c>
    </row>
    <row r="3688" spans="1:13">
      <c r="A3688" t="s">
        <v>7969</v>
      </c>
      <c r="B3688" t="str">
        <f t="shared" si="114"/>
        <v>min03-P55</v>
      </c>
      <c r="C3688" t="str">
        <f t="shared" si="115"/>
        <v>min03-P55-R7_CONSORCIO ACUERDO MARCO MTH – II</v>
      </c>
      <c r="D3688" s="27" t="s">
        <v>3843</v>
      </c>
      <c r="E3688" t="s">
        <v>4197</v>
      </c>
      <c r="F3688" t="s">
        <v>190</v>
      </c>
      <c r="G3688" s="58">
        <v>67342.5</v>
      </c>
      <c r="H3688" s="114">
        <v>1</v>
      </c>
      <c r="I3688">
        <v>5001</v>
      </c>
      <c r="J3688">
        <v>999999</v>
      </c>
      <c r="K3688" t="s">
        <v>3117</v>
      </c>
      <c r="L3688" t="s">
        <v>3112</v>
      </c>
      <c r="M3688" t="s">
        <v>4285</v>
      </c>
    </row>
    <row r="3689" spans="1:13">
      <c r="A3689" t="s">
        <v>7970</v>
      </c>
      <c r="B3689" t="str">
        <f t="shared" si="114"/>
        <v>min03-P56</v>
      </c>
      <c r="C3689" t="str">
        <f t="shared" si="115"/>
        <v>min03-P56-R1_INVERSIONES E IMPORTACIONES SDER AP SAS</v>
      </c>
      <c r="D3689" s="27" t="s">
        <v>3844</v>
      </c>
      <c r="E3689" t="s">
        <v>4177</v>
      </c>
      <c r="F3689" t="s">
        <v>190</v>
      </c>
      <c r="G3689" s="58">
        <v>231658.2</v>
      </c>
      <c r="H3689" s="114">
        <v>1</v>
      </c>
      <c r="I3689">
        <v>1</v>
      </c>
      <c r="J3689">
        <v>5000</v>
      </c>
      <c r="K3689" t="s">
        <v>3117</v>
      </c>
      <c r="L3689" t="s">
        <v>3108</v>
      </c>
      <c r="M3689" t="s">
        <v>4286</v>
      </c>
    </row>
    <row r="3690" spans="1:13">
      <c r="A3690" t="s">
        <v>7971</v>
      </c>
      <c r="B3690" t="str">
        <f t="shared" si="114"/>
        <v>min03-P56</v>
      </c>
      <c r="C3690" t="str">
        <f t="shared" si="115"/>
        <v>min03-P56-R1_INVERSIONES E IMPORTACIONES SDER AP SAS</v>
      </c>
      <c r="D3690" s="27" t="s">
        <v>3844</v>
      </c>
      <c r="E3690" t="s">
        <v>4177</v>
      </c>
      <c r="F3690" t="s">
        <v>190</v>
      </c>
      <c r="G3690" s="58">
        <v>230311.35</v>
      </c>
      <c r="H3690" s="114">
        <v>1</v>
      </c>
      <c r="I3690">
        <v>5001</v>
      </c>
      <c r="J3690">
        <v>999999</v>
      </c>
      <c r="K3690" t="s">
        <v>3117</v>
      </c>
      <c r="L3690" t="s">
        <v>3108</v>
      </c>
      <c r="M3690" t="s">
        <v>4286</v>
      </c>
    </row>
    <row r="3691" spans="1:13">
      <c r="A3691" t="s">
        <v>7972</v>
      </c>
      <c r="B3691" t="str">
        <f t="shared" si="114"/>
        <v>min03-P56</v>
      </c>
      <c r="C3691" t="str">
        <f t="shared" si="115"/>
        <v>min03-P56-R1_UT MARSAM INTE RAMERICANA</v>
      </c>
      <c r="D3691" s="27" t="s">
        <v>3844</v>
      </c>
      <c r="E3691" t="s">
        <v>4160</v>
      </c>
      <c r="F3691" t="s">
        <v>190</v>
      </c>
      <c r="G3691" s="58">
        <v>294960.15000000002</v>
      </c>
      <c r="H3691" s="114">
        <v>1</v>
      </c>
      <c r="I3691">
        <v>1</v>
      </c>
      <c r="J3691">
        <v>5000</v>
      </c>
      <c r="K3691" t="s">
        <v>3117</v>
      </c>
      <c r="L3691" t="s">
        <v>3108</v>
      </c>
      <c r="M3691" t="s">
        <v>4286</v>
      </c>
    </row>
    <row r="3692" spans="1:13">
      <c r="A3692" t="s">
        <v>7973</v>
      </c>
      <c r="B3692" t="str">
        <f t="shared" si="114"/>
        <v>min03-P56</v>
      </c>
      <c r="C3692" t="str">
        <f t="shared" si="115"/>
        <v>min03-P56-R1_UT MARSAM INTE RAMERICANA</v>
      </c>
      <c r="D3692" s="27" t="s">
        <v>3844</v>
      </c>
      <c r="E3692" t="s">
        <v>4160</v>
      </c>
      <c r="F3692" t="s">
        <v>190</v>
      </c>
      <c r="G3692" s="58">
        <v>292010.54850000003</v>
      </c>
      <c r="H3692" s="114">
        <v>1</v>
      </c>
      <c r="I3692">
        <v>5001</v>
      </c>
      <c r="J3692">
        <v>999999</v>
      </c>
      <c r="K3692" t="s">
        <v>3117</v>
      </c>
      <c r="L3692" t="s">
        <v>3108</v>
      </c>
      <c r="M3692" t="s">
        <v>4286</v>
      </c>
    </row>
    <row r="3693" spans="1:13">
      <c r="A3693" t="s">
        <v>7974</v>
      </c>
      <c r="B3693" t="str">
        <f t="shared" si="114"/>
        <v>min03-P56</v>
      </c>
      <c r="C3693" t="str">
        <f t="shared" si="115"/>
        <v>min03-P56-R3_INVERSIONES E IMPORTACIONES SDER AP SAS</v>
      </c>
      <c r="D3693" s="27" t="s">
        <v>3845</v>
      </c>
      <c r="E3693" t="s">
        <v>4177</v>
      </c>
      <c r="F3693" t="s">
        <v>190</v>
      </c>
      <c r="G3693" s="58">
        <v>231658.2</v>
      </c>
      <c r="H3693" s="114">
        <v>1</v>
      </c>
      <c r="I3693">
        <v>1</v>
      </c>
      <c r="J3693">
        <v>5000</v>
      </c>
      <c r="K3693" t="s">
        <v>3117</v>
      </c>
      <c r="L3693" t="s">
        <v>3109</v>
      </c>
      <c r="M3693" t="s">
        <v>4286</v>
      </c>
    </row>
    <row r="3694" spans="1:13">
      <c r="A3694" t="s">
        <v>7975</v>
      </c>
      <c r="B3694" t="str">
        <f t="shared" si="114"/>
        <v>min03-P56</v>
      </c>
      <c r="C3694" t="str">
        <f t="shared" si="115"/>
        <v>min03-P56-R3_INVERSIONES E IMPORTACIONES SDER AP SAS</v>
      </c>
      <c r="D3694" s="27" t="s">
        <v>3845</v>
      </c>
      <c r="E3694" t="s">
        <v>4177</v>
      </c>
      <c r="F3694" t="s">
        <v>190</v>
      </c>
      <c r="G3694" s="58">
        <v>230311.35</v>
      </c>
      <c r="H3694" s="114">
        <v>1</v>
      </c>
      <c r="I3694">
        <v>5001</v>
      </c>
      <c r="J3694">
        <v>999999</v>
      </c>
      <c r="K3694" t="s">
        <v>3117</v>
      </c>
      <c r="L3694" t="s">
        <v>3109</v>
      </c>
      <c r="M3694" t="s">
        <v>4286</v>
      </c>
    </row>
    <row r="3695" spans="1:13">
      <c r="A3695" t="s">
        <v>7976</v>
      </c>
      <c r="B3695" t="str">
        <f t="shared" si="114"/>
        <v>min03-P56</v>
      </c>
      <c r="C3695" t="str">
        <f t="shared" si="115"/>
        <v>min03-P56-R6_YUBARTA S.A.S.</v>
      </c>
      <c r="D3695" s="27" t="s">
        <v>3846</v>
      </c>
      <c r="E3695" t="s">
        <v>4162</v>
      </c>
      <c r="F3695" t="s">
        <v>190</v>
      </c>
      <c r="G3695" s="58">
        <v>390586.5</v>
      </c>
      <c r="H3695" s="114">
        <v>1</v>
      </c>
      <c r="I3695">
        <v>1</v>
      </c>
      <c r="J3695">
        <v>5000</v>
      </c>
      <c r="K3695" t="s">
        <v>3117</v>
      </c>
      <c r="L3695" t="s">
        <v>3111</v>
      </c>
      <c r="M3695" t="s">
        <v>4286</v>
      </c>
    </row>
    <row r="3696" spans="1:13">
      <c r="A3696" t="s">
        <v>7977</v>
      </c>
      <c r="B3696" t="str">
        <f t="shared" si="114"/>
        <v>min03-P56</v>
      </c>
      <c r="C3696" t="str">
        <f t="shared" si="115"/>
        <v>min03-P56-R6_YUBARTA S.A.S.</v>
      </c>
      <c r="D3696" s="27" t="s">
        <v>3846</v>
      </c>
      <c r="E3696" t="s">
        <v>4162</v>
      </c>
      <c r="F3696" t="s">
        <v>190</v>
      </c>
      <c r="G3696" s="58">
        <v>383852.25</v>
      </c>
      <c r="H3696" s="114">
        <v>1</v>
      </c>
      <c r="I3696">
        <v>5001</v>
      </c>
      <c r="J3696">
        <v>999999</v>
      </c>
      <c r="K3696" t="s">
        <v>3117</v>
      </c>
      <c r="L3696" t="s">
        <v>3111</v>
      </c>
      <c r="M3696" t="s">
        <v>4286</v>
      </c>
    </row>
    <row r="3697" spans="1:13">
      <c r="A3697" t="s">
        <v>7978</v>
      </c>
      <c r="B3697" t="str">
        <f t="shared" si="114"/>
        <v>min03-P56</v>
      </c>
      <c r="C3697" t="str">
        <f t="shared" si="115"/>
        <v>min03-P56-R6_UT MARSAM INTE RAMERICANA</v>
      </c>
      <c r="D3697" s="27" t="s">
        <v>3846</v>
      </c>
      <c r="E3697" t="s">
        <v>4160</v>
      </c>
      <c r="F3697" t="s">
        <v>190</v>
      </c>
      <c r="G3697" s="58">
        <v>294960.15000000002</v>
      </c>
      <c r="H3697" s="114">
        <v>1</v>
      </c>
      <c r="I3697">
        <v>1</v>
      </c>
      <c r="J3697">
        <v>5000</v>
      </c>
      <c r="K3697" t="s">
        <v>3117</v>
      </c>
      <c r="L3697" t="s">
        <v>3111</v>
      </c>
      <c r="M3697" t="s">
        <v>4286</v>
      </c>
    </row>
    <row r="3698" spans="1:13">
      <c r="A3698" t="s">
        <v>7979</v>
      </c>
      <c r="B3698" t="str">
        <f t="shared" si="114"/>
        <v>min03-P56</v>
      </c>
      <c r="C3698" t="str">
        <f t="shared" si="115"/>
        <v>min03-P56-R6_UT MARSAM INTE RAMERICANA</v>
      </c>
      <c r="D3698" s="27" t="s">
        <v>3846</v>
      </c>
      <c r="E3698" t="s">
        <v>4160</v>
      </c>
      <c r="F3698" t="s">
        <v>190</v>
      </c>
      <c r="G3698" s="58">
        <v>292010.54850000003</v>
      </c>
      <c r="H3698" s="114">
        <v>1</v>
      </c>
      <c r="I3698">
        <v>5001</v>
      </c>
      <c r="J3698">
        <v>999999</v>
      </c>
      <c r="K3698" t="s">
        <v>3117</v>
      </c>
      <c r="L3698" t="s">
        <v>3111</v>
      </c>
      <c r="M3698" t="s">
        <v>4286</v>
      </c>
    </row>
    <row r="3699" spans="1:13">
      <c r="A3699" t="s">
        <v>7980</v>
      </c>
      <c r="B3699" t="str">
        <f t="shared" si="114"/>
        <v>min03-P56</v>
      </c>
      <c r="C3699" t="str">
        <f t="shared" si="115"/>
        <v>min03-P56-R7_UNION TEMPORAL ACUERDO KB-2024</v>
      </c>
      <c r="D3699" s="27" t="s">
        <v>3847</v>
      </c>
      <c r="E3699" t="s">
        <v>4185</v>
      </c>
      <c r="F3699" t="s">
        <v>190</v>
      </c>
      <c r="G3699" s="58">
        <v>228627.78750000001</v>
      </c>
      <c r="H3699" s="114">
        <v>1</v>
      </c>
      <c r="I3699">
        <v>1</v>
      </c>
      <c r="J3699">
        <v>5000</v>
      </c>
      <c r="K3699" t="s">
        <v>3117</v>
      </c>
      <c r="L3699" t="s">
        <v>3112</v>
      </c>
      <c r="M3699" t="s">
        <v>4286</v>
      </c>
    </row>
    <row r="3700" spans="1:13">
      <c r="A3700" t="s">
        <v>7981</v>
      </c>
      <c r="B3700" t="str">
        <f t="shared" si="114"/>
        <v>min03-P56</v>
      </c>
      <c r="C3700" t="str">
        <f t="shared" si="115"/>
        <v>min03-P56-R7_UNION TEMPORAL ACUERDO KB-2024</v>
      </c>
      <c r="D3700" s="27" t="s">
        <v>3847</v>
      </c>
      <c r="E3700" t="s">
        <v>4185</v>
      </c>
      <c r="F3700" t="s">
        <v>190</v>
      </c>
      <c r="G3700" s="58">
        <v>226607.51250000001</v>
      </c>
      <c r="H3700" s="114">
        <v>1</v>
      </c>
      <c r="I3700">
        <v>5001</v>
      </c>
      <c r="J3700">
        <v>999999</v>
      </c>
      <c r="K3700" t="s">
        <v>3117</v>
      </c>
      <c r="L3700" t="s">
        <v>3112</v>
      </c>
      <c r="M3700" t="s">
        <v>4286</v>
      </c>
    </row>
    <row r="3701" spans="1:13">
      <c r="A3701" t="s">
        <v>7982</v>
      </c>
      <c r="B3701" t="str">
        <f t="shared" si="114"/>
        <v>min03-P56</v>
      </c>
      <c r="C3701" t="str">
        <f t="shared" si="115"/>
        <v>min03-P56-R7_DISMOTOS PM EU</v>
      </c>
      <c r="D3701" s="27" t="s">
        <v>3847</v>
      </c>
      <c r="E3701" t="s">
        <v>4175</v>
      </c>
      <c r="F3701" t="s">
        <v>190</v>
      </c>
      <c r="G3701" s="58">
        <v>323244</v>
      </c>
      <c r="H3701" s="114">
        <v>1</v>
      </c>
      <c r="I3701">
        <v>1</v>
      </c>
      <c r="J3701">
        <v>5000</v>
      </c>
      <c r="K3701" t="s">
        <v>3117</v>
      </c>
      <c r="L3701" t="s">
        <v>3112</v>
      </c>
      <c r="M3701" t="s">
        <v>4286</v>
      </c>
    </row>
    <row r="3702" spans="1:13">
      <c r="A3702" t="s">
        <v>7983</v>
      </c>
      <c r="B3702" t="str">
        <f t="shared" si="114"/>
        <v>min03-P56</v>
      </c>
      <c r="C3702" t="str">
        <f t="shared" si="115"/>
        <v>min03-P56-R7_DISMOTOS PM EU</v>
      </c>
      <c r="D3702" s="27" t="s">
        <v>3847</v>
      </c>
      <c r="E3702" t="s">
        <v>4175</v>
      </c>
      <c r="F3702" t="s">
        <v>190</v>
      </c>
      <c r="G3702" s="58">
        <v>296307</v>
      </c>
      <c r="H3702" s="114">
        <v>1</v>
      </c>
      <c r="I3702">
        <v>5001</v>
      </c>
      <c r="J3702">
        <v>999999</v>
      </c>
      <c r="K3702" t="s">
        <v>3117</v>
      </c>
      <c r="L3702" t="s">
        <v>3112</v>
      </c>
      <c r="M3702" t="s">
        <v>4286</v>
      </c>
    </row>
    <row r="3703" spans="1:13">
      <c r="A3703" t="s">
        <v>7984</v>
      </c>
      <c r="B3703" t="str">
        <f t="shared" si="114"/>
        <v>min03-P56</v>
      </c>
      <c r="C3703" t="str">
        <f t="shared" si="115"/>
        <v>min03-P56-R7_DISTRIBUCIÓN Y SERVICIO SAS</v>
      </c>
      <c r="D3703" s="27" t="s">
        <v>3847</v>
      </c>
      <c r="E3703" t="s">
        <v>3089</v>
      </c>
      <c r="F3703" t="s">
        <v>190</v>
      </c>
      <c r="G3703" s="58">
        <v>282838.5</v>
      </c>
      <c r="H3703" s="114">
        <v>1</v>
      </c>
      <c r="I3703">
        <v>1</v>
      </c>
      <c r="J3703">
        <v>5000</v>
      </c>
      <c r="K3703" t="s">
        <v>3117</v>
      </c>
      <c r="L3703" t="s">
        <v>3112</v>
      </c>
      <c r="M3703" t="s">
        <v>4286</v>
      </c>
    </row>
    <row r="3704" spans="1:13">
      <c r="A3704" t="s">
        <v>7985</v>
      </c>
      <c r="B3704" t="str">
        <f t="shared" si="114"/>
        <v>min03-P56</v>
      </c>
      <c r="C3704" t="str">
        <f t="shared" si="115"/>
        <v>min03-P56-R7_DISTRIBUCIÓN Y SERVICIO SAS</v>
      </c>
      <c r="D3704" s="27" t="s">
        <v>3847</v>
      </c>
      <c r="E3704" t="s">
        <v>3089</v>
      </c>
      <c r="F3704" t="s">
        <v>190</v>
      </c>
      <c r="G3704" s="58">
        <v>276104.25</v>
      </c>
      <c r="H3704" s="114">
        <v>1</v>
      </c>
      <c r="I3704">
        <v>5001</v>
      </c>
      <c r="J3704">
        <v>999999</v>
      </c>
      <c r="K3704" t="s">
        <v>3117</v>
      </c>
      <c r="L3704" t="s">
        <v>3112</v>
      </c>
      <c r="M3704" t="s">
        <v>4286</v>
      </c>
    </row>
    <row r="3705" spans="1:13">
      <c r="A3705" t="s">
        <v>7986</v>
      </c>
      <c r="B3705" t="str">
        <f t="shared" si="114"/>
        <v>min03-P56</v>
      </c>
      <c r="C3705" t="str">
        <f t="shared" si="115"/>
        <v>min03-P56-R7_UNION TEMPORAL COINPA</v>
      </c>
      <c r="D3705" s="27" t="s">
        <v>3847</v>
      </c>
      <c r="E3705" t="s">
        <v>3090</v>
      </c>
      <c r="F3705" t="s">
        <v>190</v>
      </c>
      <c r="G3705" s="58">
        <v>300051.24300000002</v>
      </c>
      <c r="H3705" s="114">
        <v>1</v>
      </c>
      <c r="I3705">
        <v>1</v>
      </c>
      <c r="J3705">
        <v>5000</v>
      </c>
      <c r="K3705" t="s">
        <v>3117</v>
      </c>
      <c r="L3705" t="s">
        <v>3112</v>
      </c>
      <c r="M3705" t="s">
        <v>4286</v>
      </c>
    </row>
    <row r="3706" spans="1:13">
      <c r="A3706" t="s">
        <v>7987</v>
      </c>
      <c r="B3706" t="str">
        <f t="shared" si="114"/>
        <v>min03-P56</v>
      </c>
      <c r="C3706" t="str">
        <f t="shared" si="115"/>
        <v>min03-P56-R7_UNION TEMPORAL COINPA</v>
      </c>
      <c r="D3706" s="27" t="s">
        <v>3847</v>
      </c>
      <c r="E3706" t="s">
        <v>3090</v>
      </c>
      <c r="F3706" t="s">
        <v>190</v>
      </c>
      <c r="G3706" s="58">
        <v>297050.46120000002</v>
      </c>
      <c r="H3706" s="114">
        <v>1</v>
      </c>
      <c r="I3706">
        <v>5001</v>
      </c>
      <c r="J3706">
        <v>999999</v>
      </c>
      <c r="K3706" t="s">
        <v>3117</v>
      </c>
      <c r="L3706" t="s">
        <v>3112</v>
      </c>
      <c r="M3706" t="s">
        <v>4286</v>
      </c>
    </row>
    <row r="3707" spans="1:13">
      <c r="A3707" t="s">
        <v>7988</v>
      </c>
      <c r="B3707" t="str">
        <f t="shared" si="114"/>
        <v>min03-P56</v>
      </c>
      <c r="C3707" t="str">
        <f t="shared" si="115"/>
        <v>min03-P56-R7_INDUCON SAS</v>
      </c>
      <c r="D3707" s="27" t="s">
        <v>3847</v>
      </c>
      <c r="E3707" t="s">
        <v>4188</v>
      </c>
      <c r="F3707" t="s">
        <v>190</v>
      </c>
      <c r="G3707" s="58">
        <v>145400.5386</v>
      </c>
      <c r="H3707" s="114">
        <v>1</v>
      </c>
      <c r="I3707">
        <v>1</v>
      </c>
      <c r="J3707">
        <v>5000</v>
      </c>
      <c r="K3707" t="s">
        <v>3117</v>
      </c>
      <c r="L3707" t="s">
        <v>3112</v>
      </c>
      <c r="M3707" t="s">
        <v>4286</v>
      </c>
    </row>
    <row r="3708" spans="1:13">
      <c r="A3708" t="s">
        <v>7989</v>
      </c>
      <c r="B3708" t="str">
        <f t="shared" si="114"/>
        <v>min03-P56</v>
      </c>
      <c r="C3708" t="str">
        <f t="shared" si="115"/>
        <v>min03-P56-R7_INDUCON SAS</v>
      </c>
      <c r="D3708" s="27" t="s">
        <v>3847</v>
      </c>
      <c r="E3708" t="s">
        <v>4188</v>
      </c>
      <c r="F3708" t="s">
        <v>190</v>
      </c>
      <c r="G3708" s="58">
        <v>144112.95000000001</v>
      </c>
      <c r="H3708" s="114">
        <v>1</v>
      </c>
      <c r="I3708">
        <v>5001</v>
      </c>
      <c r="J3708">
        <v>999999</v>
      </c>
      <c r="K3708" t="s">
        <v>3117</v>
      </c>
      <c r="L3708" t="s">
        <v>3112</v>
      </c>
      <c r="M3708" t="s">
        <v>4286</v>
      </c>
    </row>
    <row r="3709" spans="1:13">
      <c r="A3709" t="s">
        <v>7990</v>
      </c>
      <c r="B3709" t="str">
        <f t="shared" si="114"/>
        <v>min03-P56</v>
      </c>
      <c r="C3709" t="str">
        <f t="shared" si="115"/>
        <v>min03-P56-R7_BOSTONIA SAS</v>
      </c>
      <c r="D3709" s="27" t="s">
        <v>3847</v>
      </c>
      <c r="E3709" t="s">
        <v>3093</v>
      </c>
      <c r="F3709" t="s">
        <v>190</v>
      </c>
      <c r="G3709" s="58">
        <v>339406.2</v>
      </c>
      <c r="H3709" s="114">
        <v>1</v>
      </c>
      <c r="I3709">
        <v>1</v>
      </c>
      <c r="J3709">
        <v>5000</v>
      </c>
      <c r="K3709" t="s">
        <v>3117</v>
      </c>
      <c r="L3709" t="s">
        <v>3112</v>
      </c>
      <c r="M3709" t="s">
        <v>4286</v>
      </c>
    </row>
    <row r="3710" spans="1:13">
      <c r="A3710" t="s">
        <v>7991</v>
      </c>
      <c r="B3710" t="str">
        <f t="shared" si="114"/>
        <v>min03-P56</v>
      </c>
      <c r="C3710" t="str">
        <f t="shared" si="115"/>
        <v>min03-P56-R7_BOSTONIA SAS</v>
      </c>
      <c r="D3710" s="27" t="s">
        <v>3847</v>
      </c>
      <c r="E3710" t="s">
        <v>3093</v>
      </c>
      <c r="F3710" t="s">
        <v>190</v>
      </c>
      <c r="G3710" s="58">
        <v>329224.01399999997</v>
      </c>
      <c r="H3710" s="114">
        <v>1</v>
      </c>
      <c r="I3710">
        <v>5001</v>
      </c>
      <c r="J3710">
        <v>999999</v>
      </c>
      <c r="K3710" t="s">
        <v>3117</v>
      </c>
      <c r="L3710" t="s">
        <v>3112</v>
      </c>
      <c r="M3710" t="s">
        <v>4286</v>
      </c>
    </row>
    <row r="3711" spans="1:13">
      <c r="A3711" t="s">
        <v>7992</v>
      </c>
      <c r="B3711" t="str">
        <f t="shared" si="114"/>
        <v>min03-P56</v>
      </c>
      <c r="C3711" t="str">
        <f t="shared" si="115"/>
        <v>min03-P56-R7_UT SOLUCIONES ANC</v>
      </c>
      <c r="D3711" s="27" t="s">
        <v>3847</v>
      </c>
      <c r="E3711" t="s">
        <v>3091</v>
      </c>
      <c r="F3711" t="s">
        <v>190</v>
      </c>
      <c r="G3711" s="58">
        <v>215496</v>
      </c>
      <c r="H3711" s="114">
        <v>1</v>
      </c>
      <c r="I3711">
        <v>1</v>
      </c>
      <c r="J3711">
        <v>5000</v>
      </c>
      <c r="K3711" t="s">
        <v>3117</v>
      </c>
      <c r="L3711" t="s">
        <v>3112</v>
      </c>
      <c r="M3711" t="s">
        <v>4286</v>
      </c>
    </row>
    <row r="3712" spans="1:13">
      <c r="A3712" t="s">
        <v>7993</v>
      </c>
      <c r="B3712" t="str">
        <f t="shared" si="114"/>
        <v>min03-P56</v>
      </c>
      <c r="C3712" t="str">
        <f t="shared" si="115"/>
        <v>min03-P56-R7_UT SOLUCIONES ANC</v>
      </c>
      <c r="D3712" s="27" t="s">
        <v>3847</v>
      </c>
      <c r="E3712" t="s">
        <v>3091</v>
      </c>
      <c r="F3712" t="s">
        <v>190</v>
      </c>
      <c r="G3712" s="58">
        <v>214149.15</v>
      </c>
      <c r="H3712" s="114">
        <v>1</v>
      </c>
      <c r="I3712">
        <v>5001</v>
      </c>
      <c r="J3712">
        <v>999999</v>
      </c>
      <c r="K3712" t="s">
        <v>3117</v>
      </c>
      <c r="L3712" t="s">
        <v>3112</v>
      </c>
      <c r="M3712" t="s">
        <v>4286</v>
      </c>
    </row>
    <row r="3713" spans="1:13">
      <c r="A3713" t="s">
        <v>7994</v>
      </c>
      <c r="B3713" t="str">
        <f t="shared" si="114"/>
        <v>min03-P56</v>
      </c>
      <c r="C3713" t="str">
        <f t="shared" si="115"/>
        <v>min03-P56-R7_UT ANFORT 2024</v>
      </c>
      <c r="D3713" s="27" t="s">
        <v>3847</v>
      </c>
      <c r="E3713" t="s">
        <v>3103</v>
      </c>
      <c r="F3713" t="s">
        <v>190</v>
      </c>
      <c r="G3713" s="58">
        <v>280144.8</v>
      </c>
      <c r="H3713" s="114">
        <v>1</v>
      </c>
      <c r="I3713">
        <v>1</v>
      </c>
      <c r="J3713">
        <v>5000</v>
      </c>
      <c r="K3713" t="s">
        <v>3117</v>
      </c>
      <c r="L3713" t="s">
        <v>3112</v>
      </c>
      <c r="M3713" t="s">
        <v>4286</v>
      </c>
    </row>
    <row r="3714" spans="1:13">
      <c r="A3714" t="s">
        <v>7995</v>
      </c>
      <c r="B3714" t="str">
        <f t="shared" si="114"/>
        <v>min03-P56</v>
      </c>
      <c r="C3714" t="str">
        <f t="shared" si="115"/>
        <v>min03-P56-R7_UT ANFORT 2024</v>
      </c>
      <c r="D3714" s="27" t="s">
        <v>3847</v>
      </c>
      <c r="E3714" t="s">
        <v>3103</v>
      </c>
      <c r="F3714" t="s">
        <v>190</v>
      </c>
      <c r="G3714" s="58">
        <v>272063.7</v>
      </c>
      <c r="H3714" s="114">
        <v>1</v>
      </c>
      <c r="I3714">
        <v>5001</v>
      </c>
      <c r="J3714">
        <v>999999</v>
      </c>
      <c r="K3714" t="s">
        <v>3117</v>
      </c>
      <c r="L3714" t="s">
        <v>3112</v>
      </c>
      <c r="M3714" t="s">
        <v>4286</v>
      </c>
    </row>
    <row r="3715" spans="1:13">
      <c r="A3715" t="s">
        <v>7996</v>
      </c>
      <c r="B3715" t="str">
        <f t="shared" ref="B3715:B3778" si="116">+LEFT(D3715,LEN(D3715)-3)</f>
        <v>min03-P56</v>
      </c>
      <c r="C3715" t="str">
        <f t="shared" ref="C3715:C3778" si="117">+D3715&amp;"_"&amp;E3715</f>
        <v>min03-P56-R7_UT ALTEX+</v>
      </c>
      <c r="D3715" s="27" t="s">
        <v>3847</v>
      </c>
      <c r="E3715" t="s">
        <v>3094</v>
      </c>
      <c r="F3715" t="s">
        <v>190</v>
      </c>
      <c r="G3715" s="58">
        <v>329978.25</v>
      </c>
      <c r="H3715" s="114">
        <v>1</v>
      </c>
      <c r="I3715">
        <v>1</v>
      </c>
      <c r="J3715">
        <v>5000</v>
      </c>
      <c r="K3715" t="s">
        <v>3117</v>
      </c>
      <c r="L3715" t="s">
        <v>3112</v>
      </c>
      <c r="M3715" t="s">
        <v>4286</v>
      </c>
    </row>
    <row r="3716" spans="1:13">
      <c r="A3716" t="s">
        <v>7997</v>
      </c>
      <c r="B3716" t="str">
        <f t="shared" si="116"/>
        <v>min03-P56</v>
      </c>
      <c r="C3716" t="str">
        <f t="shared" si="117"/>
        <v>min03-P56-R7_UT ALTEX+</v>
      </c>
      <c r="D3716" s="27" t="s">
        <v>3847</v>
      </c>
      <c r="E3716" t="s">
        <v>3094</v>
      </c>
      <c r="F3716" t="s">
        <v>190</v>
      </c>
      <c r="G3716" s="58">
        <v>325937.7</v>
      </c>
      <c r="H3716" s="114">
        <v>1</v>
      </c>
      <c r="I3716">
        <v>5001</v>
      </c>
      <c r="J3716">
        <v>999999</v>
      </c>
      <c r="K3716" t="s">
        <v>3117</v>
      </c>
      <c r="L3716" t="s">
        <v>3112</v>
      </c>
      <c r="M3716" t="s">
        <v>4286</v>
      </c>
    </row>
    <row r="3717" spans="1:13">
      <c r="A3717" t="s">
        <v>7998</v>
      </c>
      <c r="B3717" t="str">
        <f t="shared" si="116"/>
        <v>min03-P56</v>
      </c>
      <c r="C3717" t="str">
        <f t="shared" si="117"/>
        <v>min03-P56-R7_MANUFACTURAS CAPITEX SAS</v>
      </c>
      <c r="D3717" s="27" t="s">
        <v>3847</v>
      </c>
      <c r="E3717" t="s">
        <v>4176</v>
      </c>
      <c r="F3717" t="s">
        <v>190</v>
      </c>
      <c r="G3717" s="58">
        <v>263713.23</v>
      </c>
      <c r="H3717" s="114">
        <v>1</v>
      </c>
      <c r="I3717">
        <v>1</v>
      </c>
      <c r="J3717">
        <v>5000</v>
      </c>
      <c r="K3717" t="s">
        <v>3117</v>
      </c>
      <c r="L3717" t="s">
        <v>3112</v>
      </c>
      <c r="M3717" t="s">
        <v>4286</v>
      </c>
    </row>
    <row r="3718" spans="1:13">
      <c r="A3718" t="s">
        <v>7999</v>
      </c>
      <c r="B3718" t="str">
        <f t="shared" si="116"/>
        <v>min03-P56</v>
      </c>
      <c r="C3718" t="str">
        <f t="shared" si="117"/>
        <v>min03-P56-R7_MANUFACTURAS CAPITEX SAS</v>
      </c>
      <c r="D3718" s="27" t="s">
        <v>3847</v>
      </c>
      <c r="E3718" t="s">
        <v>4176</v>
      </c>
      <c r="F3718" t="s">
        <v>190</v>
      </c>
      <c r="G3718" s="58">
        <v>258595.20000000001</v>
      </c>
      <c r="H3718" s="114">
        <v>1</v>
      </c>
      <c r="I3718">
        <v>5001</v>
      </c>
      <c r="J3718">
        <v>999999</v>
      </c>
      <c r="K3718" t="s">
        <v>3117</v>
      </c>
      <c r="L3718" t="s">
        <v>3112</v>
      </c>
      <c r="M3718" t="s">
        <v>4286</v>
      </c>
    </row>
    <row r="3719" spans="1:13">
      <c r="A3719" t="s">
        <v>8000</v>
      </c>
      <c r="B3719" t="str">
        <f t="shared" si="116"/>
        <v>min03-P56</v>
      </c>
      <c r="C3719" t="str">
        <f t="shared" si="117"/>
        <v>min03-P56-R7_INDUSTRIAS SALGARI S.A.S</v>
      </c>
      <c r="D3719" s="27" t="s">
        <v>3847</v>
      </c>
      <c r="E3719" t="s">
        <v>3098</v>
      </c>
      <c r="F3719" t="s">
        <v>190</v>
      </c>
      <c r="G3719" s="58">
        <v>242433</v>
      </c>
      <c r="H3719" s="114">
        <v>1</v>
      </c>
      <c r="I3719">
        <v>1</v>
      </c>
      <c r="J3719">
        <v>5000</v>
      </c>
      <c r="K3719" t="s">
        <v>3117</v>
      </c>
      <c r="L3719" t="s">
        <v>3112</v>
      </c>
      <c r="M3719" t="s">
        <v>4286</v>
      </c>
    </row>
    <row r="3720" spans="1:13">
      <c r="A3720" t="s">
        <v>8001</v>
      </c>
      <c r="B3720" t="str">
        <f t="shared" si="116"/>
        <v>min03-P56</v>
      </c>
      <c r="C3720" t="str">
        <f t="shared" si="117"/>
        <v>min03-P56-R7_INDUSTRIAS SALGARI S.A.S</v>
      </c>
      <c r="D3720" s="27" t="s">
        <v>3847</v>
      </c>
      <c r="E3720" t="s">
        <v>3098</v>
      </c>
      <c r="F3720" t="s">
        <v>190</v>
      </c>
      <c r="G3720" s="58">
        <v>241086.15</v>
      </c>
      <c r="H3720" s="114">
        <v>1</v>
      </c>
      <c r="I3720">
        <v>5001</v>
      </c>
      <c r="J3720">
        <v>999999</v>
      </c>
      <c r="K3720" t="s">
        <v>3117</v>
      </c>
      <c r="L3720" t="s">
        <v>3112</v>
      </c>
      <c r="M3720" t="s">
        <v>4286</v>
      </c>
    </row>
    <row r="3721" spans="1:13">
      <c r="A3721" t="s">
        <v>8002</v>
      </c>
      <c r="B3721" t="str">
        <f t="shared" si="116"/>
        <v>min03-P56</v>
      </c>
      <c r="C3721" t="str">
        <f t="shared" si="117"/>
        <v>min03-P56-R7_MILITARY INDUSTRIES SAS</v>
      </c>
      <c r="D3721" s="27" t="s">
        <v>3847</v>
      </c>
      <c r="E3721" t="s">
        <v>1852</v>
      </c>
      <c r="F3721" t="s">
        <v>190</v>
      </c>
      <c r="G3721" s="58">
        <v>296307</v>
      </c>
      <c r="H3721" s="114">
        <v>1</v>
      </c>
      <c r="I3721">
        <v>1</v>
      </c>
      <c r="J3721">
        <v>5000</v>
      </c>
      <c r="K3721" t="s">
        <v>3117</v>
      </c>
      <c r="L3721" t="s">
        <v>3112</v>
      </c>
      <c r="M3721" t="s">
        <v>4286</v>
      </c>
    </row>
    <row r="3722" spans="1:13">
      <c r="A3722" t="s">
        <v>8003</v>
      </c>
      <c r="B3722" t="str">
        <f t="shared" si="116"/>
        <v>min03-P56</v>
      </c>
      <c r="C3722" t="str">
        <f t="shared" si="117"/>
        <v>min03-P56-R7_MILITARY INDUSTRIES SAS</v>
      </c>
      <c r="D3722" s="27" t="s">
        <v>3847</v>
      </c>
      <c r="E3722" t="s">
        <v>1852</v>
      </c>
      <c r="F3722" t="s">
        <v>190</v>
      </c>
      <c r="G3722" s="58">
        <v>289572.75</v>
      </c>
      <c r="H3722" s="114">
        <v>1</v>
      </c>
      <c r="I3722">
        <v>5001</v>
      </c>
      <c r="J3722">
        <v>999999</v>
      </c>
      <c r="K3722" t="s">
        <v>3117</v>
      </c>
      <c r="L3722" t="s">
        <v>3112</v>
      </c>
      <c r="M3722" t="s">
        <v>4286</v>
      </c>
    </row>
    <row r="3723" spans="1:13">
      <c r="A3723" t="s">
        <v>8004</v>
      </c>
      <c r="B3723" t="str">
        <f t="shared" si="116"/>
        <v>min03-P56</v>
      </c>
      <c r="C3723" t="str">
        <f t="shared" si="117"/>
        <v>min03-P56-R7_REPRESENTACIONES CS SAS</v>
      </c>
      <c r="D3723" s="27" t="s">
        <v>3847</v>
      </c>
      <c r="E3723" t="s">
        <v>3095</v>
      </c>
      <c r="F3723" t="s">
        <v>190</v>
      </c>
      <c r="G3723" s="58">
        <v>272602.44</v>
      </c>
      <c r="H3723" s="114">
        <v>1</v>
      </c>
      <c r="I3723">
        <v>1</v>
      </c>
      <c r="J3723">
        <v>5000</v>
      </c>
      <c r="K3723" t="s">
        <v>3117</v>
      </c>
      <c r="L3723" t="s">
        <v>3112</v>
      </c>
      <c r="M3723" t="s">
        <v>4286</v>
      </c>
    </row>
    <row r="3724" spans="1:13">
      <c r="A3724" t="s">
        <v>8005</v>
      </c>
      <c r="B3724" t="str">
        <f t="shared" si="116"/>
        <v>min03-P56</v>
      </c>
      <c r="C3724" t="str">
        <f t="shared" si="117"/>
        <v>min03-P56-R7_REPRESENTACIONES CS SAS</v>
      </c>
      <c r="D3724" s="27" t="s">
        <v>3847</v>
      </c>
      <c r="E3724" t="s">
        <v>3095</v>
      </c>
      <c r="F3724" t="s">
        <v>190</v>
      </c>
      <c r="G3724" s="58">
        <v>267753.78000000003</v>
      </c>
      <c r="H3724" s="114">
        <v>1</v>
      </c>
      <c r="I3724">
        <v>5001</v>
      </c>
      <c r="J3724">
        <v>999999</v>
      </c>
      <c r="K3724" t="s">
        <v>3117</v>
      </c>
      <c r="L3724" t="s">
        <v>3112</v>
      </c>
      <c r="M3724" t="s">
        <v>4286</v>
      </c>
    </row>
    <row r="3725" spans="1:13">
      <c r="A3725" t="s">
        <v>8006</v>
      </c>
      <c r="B3725" t="str">
        <f t="shared" si="116"/>
        <v>min03-P57</v>
      </c>
      <c r="C3725" t="str">
        <f t="shared" si="117"/>
        <v>min03-P57-R1_CONSORCIO TITAN</v>
      </c>
      <c r="D3725" s="27" t="s">
        <v>3848</v>
      </c>
      <c r="E3725" t="s">
        <v>4198</v>
      </c>
      <c r="F3725" t="s">
        <v>190</v>
      </c>
      <c r="G3725" s="58">
        <v>298076.76089999999</v>
      </c>
      <c r="H3725" s="114">
        <v>1</v>
      </c>
      <c r="I3725">
        <v>1</v>
      </c>
      <c r="J3725">
        <v>5000</v>
      </c>
      <c r="K3725" t="s">
        <v>3117</v>
      </c>
      <c r="L3725" t="s">
        <v>3108</v>
      </c>
      <c r="M3725" t="s">
        <v>4287</v>
      </c>
    </row>
    <row r="3726" spans="1:13">
      <c r="A3726" t="s">
        <v>8007</v>
      </c>
      <c r="B3726" t="str">
        <f t="shared" si="116"/>
        <v>min03-P57</v>
      </c>
      <c r="C3726" t="str">
        <f t="shared" si="117"/>
        <v>min03-P57-R1_CONSORCIO TITAN</v>
      </c>
      <c r="D3726" s="27" t="s">
        <v>3848</v>
      </c>
      <c r="E3726" t="s">
        <v>4198</v>
      </c>
      <c r="F3726" t="s">
        <v>190</v>
      </c>
      <c r="G3726" s="58">
        <v>292114.25595000002</v>
      </c>
      <c r="H3726" s="114">
        <v>1</v>
      </c>
      <c r="I3726">
        <v>5001</v>
      </c>
      <c r="J3726">
        <v>999999</v>
      </c>
      <c r="K3726" t="s">
        <v>3117</v>
      </c>
      <c r="L3726" t="s">
        <v>3108</v>
      </c>
      <c r="M3726" t="s">
        <v>4287</v>
      </c>
    </row>
    <row r="3727" spans="1:13">
      <c r="A3727" t="s">
        <v>8008</v>
      </c>
      <c r="B3727" t="str">
        <f t="shared" si="116"/>
        <v>min03-P57</v>
      </c>
      <c r="C3727" t="str">
        <f t="shared" si="117"/>
        <v>min03-P57-R3_CONSORCIO TITAN</v>
      </c>
      <c r="D3727" s="27" t="s">
        <v>3849</v>
      </c>
      <c r="E3727" t="s">
        <v>4198</v>
      </c>
      <c r="F3727" t="s">
        <v>190</v>
      </c>
      <c r="G3727" s="58">
        <v>298076.76089999999</v>
      </c>
      <c r="H3727" s="114">
        <v>1</v>
      </c>
      <c r="I3727">
        <v>1</v>
      </c>
      <c r="J3727">
        <v>5000</v>
      </c>
      <c r="K3727" t="s">
        <v>3117</v>
      </c>
      <c r="L3727" t="s">
        <v>3109</v>
      </c>
      <c r="M3727" t="s">
        <v>4287</v>
      </c>
    </row>
    <row r="3728" spans="1:13">
      <c r="A3728" t="s">
        <v>8009</v>
      </c>
      <c r="B3728" t="str">
        <f t="shared" si="116"/>
        <v>min03-P57</v>
      </c>
      <c r="C3728" t="str">
        <f t="shared" si="117"/>
        <v>min03-P57-R3_CONSORCIO TITAN</v>
      </c>
      <c r="D3728" s="27" t="s">
        <v>3849</v>
      </c>
      <c r="E3728" t="s">
        <v>4198</v>
      </c>
      <c r="F3728" t="s">
        <v>190</v>
      </c>
      <c r="G3728" s="58">
        <v>292114.25595000002</v>
      </c>
      <c r="H3728" s="114">
        <v>1</v>
      </c>
      <c r="I3728">
        <v>5001</v>
      </c>
      <c r="J3728">
        <v>999999</v>
      </c>
      <c r="K3728" t="s">
        <v>3117</v>
      </c>
      <c r="L3728" t="s">
        <v>3109</v>
      </c>
      <c r="M3728" t="s">
        <v>4287</v>
      </c>
    </row>
    <row r="3729" spans="1:13">
      <c r="A3729" t="s">
        <v>8010</v>
      </c>
      <c r="B3729" t="str">
        <f t="shared" si="116"/>
        <v>min03-P57</v>
      </c>
      <c r="C3729" t="str">
        <f t="shared" si="117"/>
        <v>min03-P57-R3_UT FE DISTRITAR 2024</v>
      </c>
      <c r="D3729" s="27" t="s">
        <v>3849</v>
      </c>
      <c r="E3729" t="s">
        <v>3101</v>
      </c>
      <c r="F3729" t="s">
        <v>190</v>
      </c>
      <c r="G3729" s="58">
        <v>377118</v>
      </c>
      <c r="H3729" s="114">
        <v>1</v>
      </c>
      <c r="I3729">
        <v>1</v>
      </c>
      <c r="J3729">
        <v>5000</v>
      </c>
      <c r="K3729" t="s">
        <v>3117</v>
      </c>
      <c r="L3729" t="s">
        <v>3109</v>
      </c>
      <c r="M3729" t="s">
        <v>4287</v>
      </c>
    </row>
    <row r="3730" spans="1:13">
      <c r="A3730" t="s">
        <v>8011</v>
      </c>
      <c r="B3730" t="str">
        <f t="shared" si="116"/>
        <v>min03-P57</v>
      </c>
      <c r="C3730" t="str">
        <f t="shared" si="117"/>
        <v>min03-P57-R3_UT FE DISTRITAR 2024</v>
      </c>
      <c r="D3730" s="27" t="s">
        <v>3849</v>
      </c>
      <c r="E3730" t="s">
        <v>3101</v>
      </c>
      <c r="F3730" t="s">
        <v>190</v>
      </c>
      <c r="G3730" s="58">
        <v>377118</v>
      </c>
      <c r="H3730" s="114">
        <v>1</v>
      </c>
      <c r="I3730">
        <v>5001</v>
      </c>
      <c r="J3730">
        <v>999999</v>
      </c>
      <c r="K3730" t="s">
        <v>3117</v>
      </c>
      <c r="L3730" t="s">
        <v>3109</v>
      </c>
      <c r="M3730" t="s">
        <v>4287</v>
      </c>
    </row>
    <row r="3731" spans="1:13">
      <c r="A3731" t="s">
        <v>8012</v>
      </c>
      <c r="B3731" t="str">
        <f t="shared" si="116"/>
        <v>min03-P57</v>
      </c>
      <c r="C3731" t="str">
        <f t="shared" si="117"/>
        <v>min03-P57-R5_CONSORCIO TITAN</v>
      </c>
      <c r="D3731" s="27" t="s">
        <v>3850</v>
      </c>
      <c r="E3731" t="s">
        <v>4198</v>
      </c>
      <c r="F3731" t="s">
        <v>190</v>
      </c>
      <c r="G3731" s="58">
        <v>298076.76089999999</v>
      </c>
      <c r="H3731" s="114">
        <v>1</v>
      </c>
      <c r="I3731">
        <v>1</v>
      </c>
      <c r="J3731">
        <v>5000</v>
      </c>
      <c r="K3731" t="s">
        <v>3117</v>
      </c>
      <c r="L3731" t="s">
        <v>3110</v>
      </c>
      <c r="M3731" t="s">
        <v>4287</v>
      </c>
    </row>
    <row r="3732" spans="1:13">
      <c r="A3732" t="s">
        <v>8013</v>
      </c>
      <c r="B3732" t="str">
        <f t="shared" si="116"/>
        <v>min03-P57</v>
      </c>
      <c r="C3732" t="str">
        <f t="shared" si="117"/>
        <v>min03-P57-R5_CONSORCIO TITAN</v>
      </c>
      <c r="D3732" s="27" t="s">
        <v>3850</v>
      </c>
      <c r="E3732" t="s">
        <v>4198</v>
      </c>
      <c r="F3732" t="s">
        <v>190</v>
      </c>
      <c r="G3732" s="58">
        <v>292114.25595000002</v>
      </c>
      <c r="H3732" s="114">
        <v>1</v>
      </c>
      <c r="I3732">
        <v>5001</v>
      </c>
      <c r="J3732">
        <v>999999</v>
      </c>
      <c r="K3732" t="s">
        <v>3117</v>
      </c>
      <c r="L3732" t="s">
        <v>3110</v>
      </c>
      <c r="M3732" t="s">
        <v>4287</v>
      </c>
    </row>
    <row r="3733" spans="1:13">
      <c r="A3733" t="s">
        <v>8014</v>
      </c>
      <c r="B3733" t="str">
        <f t="shared" si="116"/>
        <v>min03-P57</v>
      </c>
      <c r="C3733" t="str">
        <f t="shared" si="117"/>
        <v>min03-P57-R6_YUBARTA S.A.S.</v>
      </c>
      <c r="D3733" s="27" t="s">
        <v>3851</v>
      </c>
      <c r="E3733" t="s">
        <v>4162</v>
      </c>
      <c r="F3733" t="s">
        <v>190</v>
      </c>
      <c r="G3733" s="58">
        <v>371730.6</v>
      </c>
      <c r="H3733" s="114">
        <v>1</v>
      </c>
      <c r="I3733">
        <v>1</v>
      </c>
      <c r="J3733">
        <v>5000</v>
      </c>
      <c r="K3733" t="s">
        <v>3117</v>
      </c>
      <c r="L3733" t="s">
        <v>3111</v>
      </c>
      <c r="M3733" t="s">
        <v>4287</v>
      </c>
    </row>
    <row r="3734" spans="1:13">
      <c r="A3734" t="s">
        <v>8015</v>
      </c>
      <c r="B3734" t="str">
        <f t="shared" si="116"/>
        <v>min03-P57</v>
      </c>
      <c r="C3734" t="str">
        <f t="shared" si="117"/>
        <v>min03-P57-R6_YUBARTA S.A.S.</v>
      </c>
      <c r="D3734" s="27" t="s">
        <v>3851</v>
      </c>
      <c r="E3734" t="s">
        <v>4162</v>
      </c>
      <c r="F3734" t="s">
        <v>190</v>
      </c>
      <c r="G3734" s="58">
        <v>364996.35</v>
      </c>
      <c r="H3734" s="114">
        <v>1</v>
      </c>
      <c r="I3734">
        <v>5001</v>
      </c>
      <c r="J3734">
        <v>999999</v>
      </c>
      <c r="K3734" t="s">
        <v>3117</v>
      </c>
      <c r="L3734" t="s">
        <v>3111</v>
      </c>
      <c r="M3734" t="s">
        <v>4287</v>
      </c>
    </row>
    <row r="3735" spans="1:13">
      <c r="A3735" t="s">
        <v>8016</v>
      </c>
      <c r="B3735" t="str">
        <f t="shared" si="116"/>
        <v>min03-P57</v>
      </c>
      <c r="C3735" t="str">
        <f t="shared" si="117"/>
        <v>min03-P57-R6_UT FE DISTRITAR 2024</v>
      </c>
      <c r="D3735" s="27" t="s">
        <v>3851</v>
      </c>
      <c r="E3735" t="s">
        <v>3101</v>
      </c>
      <c r="F3735" t="s">
        <v>190</v>
      </c>
      <c r="G3735" s="58">
        <v>377118</v>
      </c>
      <c r="H3735" s="114">
        <v>1</v>
      </c>
      <c r="I3735">
        <v>1</v>
      </c>
      <c r="J3735">
        <v>5000</v>
      </c>
      <c r="K3735" t="s">
        <v>3117</v>
      </c>
      <c r="L3735" t="s">
        <v>3111</v>
      </c>
      <c r="M3735" t="s">
        <v>4287</v>
      </c>
    </row>
    <row r="3736" spans="1:13">
      <c r="A3736" t="s">
        <v>8017</v>
      </c>
      <c r="B3736" t="str">
        <f t="shared" si="116"/>
        <v>min03-P57</v>
      </c>
      <c r="C3736" t="str">
        <f t="shared" si="117"/>
        <v>min03-P57-R6_UT FE DISTRITAR 2024</v>
      </c>
      <c r="D3736" s="27" t="s">
        <v>3851</v>
      </c>
      <c r="E3736" t="s">
        <v>3101</v>
      </c>
      <c r="F3736" t="s">
        <v>190</v>
      </c>
      <c r="G3736" s="58">
        <v>377118</v>
      </c>
      <c r="H3736" s="114">
        <v>1</v>
      </c>
      <c r="I3736">
        <v>5001</v>
      </c>
      <c r="J3736">
        <v>999999</v>
      </c>
      <c r="K3736" t="s">
        <v>3117</v>
      </c>
      <c r="L3736" t="s">
        <v>3111</v>
      </c>
      <c r="M3736" t="s">
        <v>4287</v>
      </c>
    </row>
    <row r="3737" spans="1:13">
      <c r="A3737" t="s">
        <v>8018</v>
      </c>
      <c r="B3737" t="str">
        <f t="shared" si="116"/>
        <v>min03-P57</v>
      </c>
      <c r="C3737" t="str">
        <f t="shared" si="117"/>
        <v>min03-P57-R7_DISMOTOS PM EU</v>
      </c>
      <c r="D3737" s="27" t="s">
        <v>3852</v>
      </c>
      <c r="E3737" t="s">
        <v>4175</v>
      </c>
      <c r="F3737" t="s">
        <v>190</v>
      </c>
      <c r="G3737" s="58">
        <v>148153.5</v>
      </c>
      <c r="H3737" s="114">
        <v>1</v>
      </c>
      <c r="I3737">
        <v>1</v>
      </c>
      <c r="J3737">
        <v>5000</v>
      </c>
      <c r="K3737" t="s">
        <v>3117</v>
      </c>
      <c r="L3737" t="s">
        <v>3112</v>
      </c>
      <c r="M3737" t="s">
        <v>4287</v>
      </c>
    </row>
    <row r="3738" spans="1:13">
      <c r="A3738" t="s">
        <v>8019</v>
      </c>
      <c r="B3738" t="str">
        <f t="shared" si="116"/>
        <v>min03-P57</v>
      </c>
      <c r="C3738" t="str">
        <f t="shared" si="117"/>
        <v>min03-P57-R7_DISMOTOS PM EU</v>
      </c>
      <c r="D3738" s="27" t="s">
        <v>3852</v>
      </c>
      <c r="E3738" t="s">
        <v>4175</v>
      </c>
      <c r="F3738" t="s">
        <v>190</v>
      </c>
      <c r="G3738" s="58">
        <v>134685</v>
      </c>
      <c r="H3738" s="114">
        <v>1</v>
      </c>
      <c r="I3738">
        <v>5001</v>
      </c>
      <c r="J3738">
        <v>999999</v>
      </c>
      <c r="K3738" t="s">
        <v>3117</v>
      </c>
      <c r="L3738" t="s">
        <v>3112</v>
      </c>
      <c r="M3738" t="s">
        <v>4287</v>
      </c>
    </row>
    <row r="3739" spans="1:13">
      <c r="A3739" t="s">
        <v>8020</v>
      </c>
      <c r="B3739" t="str">
        <f t="shared" si="116"/>
        <v>min03-P57</v>
      </c>
      <c r="C3739" t="str">
        <f t="shared" si="117"/>
        <v>min03-P57-R7_IMDICOL SAS</v>
      </c>
      <c r="D3739" s="27" t="s">
        <v>3852</v>
      </c>
      <c r="E3739" t="s">
        <v>4164</v>
      </c>
      <c r="F3739" t="s">
        <v>190</v>
      </c>
      <c r="G3739" s="58">
        <v>303714.67499999999</v>
      </c>
      <c r="H3739" s="114">
        <v>1</v>
      </c>
      <c r="I3739">
        <v>1</v>
      </c>
      <c r="J3739">
        <v>5000</v>
      </c>
      <c r="K3739" t="s">
        <v>3117</v>
      </c>
      <c r="L3739" t="s">
        <v>3112</v>
      </c>
      <c r="M3739" t="s">
        <v>4287</v>
      </c>
    </row>
    <row r="3740" spans="1:13">
      <c r="A3740" t="s">
        <v>8021</v>
      </c>
      <c r="B3740" t="str">
        <f t="shared" si="116"/>
        <v>min03-P57</v>
      </c>
      <c r="C3740" t="str">
        <f t="shared" si="117"/>
        <v>min03-P57-R7_IMDICOL SAS</v>
      </c>
      <c r="D3740" s="27" t="s">
        <v>3852</v>
      </c>
      <c r="E3740" t="s">
        <v>4164</v>
      </c>
      <c r="F3740" t="s">
        <v>190</v>
      </c>
      <c r="G3740" s="58">
        <v>299159.62829999998</v>
      </c>
      <c r="H3740" s="114">
        <v>1</v>
      </c>
      <c r="I3740">
        <v>5001</v>
      </c>
      <c r="J3740">
        <v>999999</v>
      </c>
      <c r="K3740" t="s">
        <v>3117</v>
      </c>
      <c r="L3740" t="s">
        <v>3112</v>
      </c>
      <c r="M3740" t="s">
        <v>4287</v>
      </c>
    </row>
    <row r="3741" spans="1:13">
      <c r="A3741" t="s">
        <v>8022</v>
      </c>
      <c r="B3741" t="str">
        <f t="shared" si="116"/>
        <v>min03-P57</v>
      </c>
      <c r="C3741" t="str">
        <f t="shared" si="117"/>
        <v>min03-P57-R7_INDUCON SAS</v>
      </c>
      <c r="D3741" s="27" t="s">
        <v>3852</v>
      </c>
      <c r="E3741" t="s">
        <v>4188</v>
      </c>
      <c r="F3741" t="s">
        <v>190</v>
      </c>
      <c r="G3741" s="58">
        <v>231267.61350000001</v>
      </c>
      <c r="H3741" s="114">
        <v>1</v>
      </c>
      <c r="I3741">
        <v>1</v>
      </c>
      <c r="J3741">
        <v>5000</v>
      </c>
      <c r="K3741" t="s">
        <v>3117</v>
      </c>
      <c r="L3741" t="s">
        <v>3112</v>
      </c>
      <c r="M3741" t="s">
        <v>4287</v>
      </c>
    </row>
    <row r="3742" spans="1:13">
      <c r="A3742" t="s">
        <v>8023</v>
      </c>
      <c r="B3742" t="str">
        <f t="shared" si="116"/>
        <v>min03-P57</v>
      </c>
      <c r="C3742" t="str">
        <f t="shared" si="117"/>
        <v>min03-P57-R7_INDUCON SAS</v>
      </c>
      <c r="D3742" s="27" t="s">
        <v>3852</v>
      </c>
      <c r="E3742" t="s">
        <v>4188</v>
      </c>
      <c r="F3742" t="s">
        <v>190</v>
      </c>
      <c r="G3742" s="58">
        <v>228573.91350000002</v>
      </c>
      <c r="H3742" s="114">
        <v>1</v>
      </c>
      <c r="I3742">
        <v>5001</v>
      </c>
      <c r="J3742">
        <v>999999</v>
      </c>
      <c r="K3742" t="s">
        <v>3117</v>
      </c>
      <c r="L3742" t="s">
        <v>3112</v>
      </c>
      <c r="M3742" t="s">
        <v>4287</v>
      </c>
    </row>
    <row r="3743" spans="1:13">
      <c r="A3743" t="s">
        <v>8024</v>
      </c>
      <c r="B3743" t="str">
        <f t="shared" si="116"/>
        <v>min03-P57</v>
      </c>
      <c r="C3743" t="str">
        <f t="shared" si="117"/>
        <v>min03-P57-R7_BOSTONIA SAS</v>
      </c>
      <c r="D3743" s="27" t="s">
        <v>3852</v>
      </c>
      <c r="E3743" t="s">
        <v>3093</v>
      </c>
      <c r="F3743" t="s">
        <v>190</v>
      </c>
      <c r="G3743" s="58">
        <v>276104.25</v>
      </c>
      <c r="H3743" s="114">
        <v>1</v>
      </c>
      <c r="I3743">
        <v>1</v>
      </c>
      <c r="J3743">
        <v>5000</v>
      </c>
      <c r="K3743" t="s">
        <v>3117</v>
      </c>
      <c r="L3743" t="s">
        <v>3112</v>
      </c>
      <c r="M3743" t="s">
        <v>4287</v>
      </c>
    </row>
    <row r="3744" spans="1:13">
      <c r="A3744" t="s">
        <v>8025</v>
      </c>
      <c r="B3744" t="str">
        <f t="shared" si="116"/>
        <v>min03-P57</v>
      </c>
      <c r="C3744" t="str">
        <f t="shared" si="117"/>
        <v>min03-P57-R7_BOSTONIA SAS</v>
      </c>
      <c r="D3744" s="27" t="s">
        <v>3852</v>
      </c>
      <c r="E3744" t="s">
        <v>3093</v>
      </c>
      <c r="F3744" t="s">
        <v>190</v>
      </c>
      <c r="G3744" s="58">
        <v>267821.1225</v>
      </c>
      <c r="H3744" s="114">
        <v>1</v>
      </c>
      <c r="I3744">
        <v>5001</v>
      </c>
      <c r="J3744">
        <v>999999</v>
      </c>
      <c r="K3744" t="s">
        <v>3117</v>
      </c>
      <c r="L3744" t="s">
        <v>3112</v>
      </c>
      <c r="M3744" t="s">
        <v>4287</v>
      </c>
    </row>
    <row r="3745" spans="1:13">
      <c r="A3745" t="s">
        <v>8026</v>
      </c>
      <c r="B3745" t="str">
        <f t="shared" si="116"/>
        <v>min03-P57</v>
      </c>
      <c r="C3745" t="str">
        <f t="shared" si="117"/>
        <v>min03-P57-R7_UT SOLUCIONES ANC</v>
      </c>
      <c r="D3745" s="27" t="s">
        <v>3852</v>
      </c>
      <c r="E3745" t="s">
        <v>3091</v>
      </c>
      <c r="F3745" t="s">
        <v>190</v>
      </c>
      <c r="G3745" s="58">
        <v>336712.5</v>
      </c>
      <c r="H3745" s="114">
        <v>1</v>
      </c>
      <c r="I3745">
        <v>1</v>
      </c>
      <c r="J3745">
        <v>5000</v>
      </c>
      <c r="K3745" t="s">
        <v>3117</v>
      </c>
      <c r="L3745" t="s">
        <v>3112</v>
      </c>
      <c r="M3745" t="s">
        <v>4287</v>
      </c>
    </row>
    <row r="3746" spans="1:13">
      <c r="A3746" t="s">
        <v>8027</v>
      </c>
      <c r="B3746" t="str">
        <f t="shared" si="116"/>
        <v>min03-P57</v>
      </c>
      <c r="C3746" t="str">
        <f t="shared" si="117"/>
        <v>min03-P57-R7_UT SOLUCIONES ANC</v>
      </c>
      <c r="D3746" s="27" t="s">
        <v>3852</v>
      </c>
      <c r="E3746" t="s">
        <v>3091</v>
      </c>
      <c r="F3746" t="s">
        <v>190</v>
      </c>
      <c r="G3746" s="58">
        <v>335365.65000000002</v>
      </c>
      <c r="H3746" s="114">
        <v>1</v>
      </c>
      <c r="I3746">
        <v>5001</v>
      </c>
      <c r="J3746">
        <v>999999</v>
      </c>
      <c r="K3746" t="s">
        <v>3117</v>
      </c>
      <c r="L3746" t="s">
        <v>3112</v>
      </c>
      <c r="M3746" t="s">
        <v>4287</v>
      </c>
    </row>
    <row r="3747" spans="1:13">
      <c r="A3747" t="s">
        <v>8028</v>
      </c>
      <c r="B3747" t="str">
        <f t="shared" si="116"/>
        <v>min03-P57</v>
      </c>
      <c r="C3747" t="str">
        <f t="shared" si="117"/>
        <v>min03-P57-R7_UT ANFORT 2024</v>
      </c>
      <c r="D3747" s="27" t="s">
        <v>3852</v>
      </c>
      <c r="E3747" t="s">
        <v>3103</v>
      </c>
      <c r="F3747" t="s">
        <v>190</v>
      </c>
      <c r="G3747" s="58">
        <v>316294.25399999996</v>
      </c>
      <c r="H3747" s="114">
        <v>1</v>
      </c>
      <c r="I3747">
        <v>1</v>
      </c>
      <c r="J3747">
        <v>5000</v>
      </c>
      <c r="K3747" t="s">
        <v>3117</v>
      </c>
      <c r="L3747" t="s">
        <v>3112</v>
      </c>
      <c r="M3747" t="s">
        <v>4287</v>
      </c>
    </row>
    <row r="3748" spans="1:13">
      <c r="A3748" t="s">
        <v>8029</v>
      </c>
      <c r="B3748" t="str">
        <f t="shared" si="116"/>
        <v>min03-P57</v>
      </c>
      <c r="C3748" t="str">
        <f t="shared" si="117"/>
        <v>min03-P57-R7_UT ANFORT 2024</v>
      </c>
      <c r="D3748" s="27" t="s">
        <v>3852</v>
      </c>
      <c r="E3748" t="s">
        <v>3103</v>
      </c>
      <c r="F3748" t="s">
        <v>190</v>
      </c>
      <c r="G3748" s="58">
        <v>309704.11695</v>
      </c>
      <c r="H3748" s="114">
        <v>1</v>
      </c>
      <c r="I3748">
        <v>5001</v>
      </c>
      <c r="J3748">
        <v>999999</v>
      </c>
      <c r="K3748" t="s">
        <v>3117</v>
      </c>
      <c r="L3748" t="s">
        <v>3112</v>
      </c>
      <c r="M3748" t="s">
        <v>4287</v>
      </c>
    </row>
    <row r="3749" spans="1:13">
      <c r="A3749" t="s">
        <v>8030</v>
      </c>
      <c r="B3749" t="str">
        <f t="shared" si="116"/>
        <v>min03-P57</v>
      </c>
      <c r="C3749" t="str">
        <f t="shared" si="117"/>
        <v>min03-P57-R7_UT ALTEX+</v>
      </c>
      <c r="D3749" s="27" t="s">
        <v>3852</v>
      </c>
      <c r="E3749" t="s">
        <v>3094</v>
      </c>
      <c r="F3749" t="s">
        <v>190</v>
      </c>
      <c r="G3749" s="58">
        <v>296307</v>
      </c>
      <c r="H3749" s="114">
        <v>1</v>
      </c>
      <c r="I3749">
        <v>1</v>
      </c>
      <c r="J3749">
        <v>5000</v>
      </c>
      <c r="K3749" t="s">
        <v>3117</v>
      </c>
      <c r="L3749" t="s">
        <v>3112</v>
      </c>
      <c r="M3749" t="s">
        <v>4287</v>
      </c>
    </row>
    <row r="3750" spans="1:13">
      <c r="A3750" t="s">
        <v>8031</v>
      </c>
      <c r="B3750" t="str">
        <f t="shared" si="116"/>
        <v>min03-P57</v>
      </c>
      <c r="C3750" t="str">
        <f t="shared" si="117"/>
        <v>min03-P57-R7_UT ALTEX+</v>
      </c>
      <c r="D3750" s="27" t="s">
        <v>3852</v>
      </c>
      <c r="E3750" t="s">
        <v>3094</v>
      </c>
      <c r="F3750" t="s">
        <v>190</v>
      </c>
      <c r="G3750" s="58">
        <v>289572.75</v>
      </c>
      <c r="H3750" s="114">
        <v>1</v>
      </c>
      <c r="I3750">
        <v>5001</v>
      </c>
      <c r="J3750">
        <v>999999</v>
      </c>
      <c r="K3750" t="s">
        <v>3117</v>
      </c>
      <c r="L3750" t="s">
        <v>3112</v>
      </c>
      <c r="M3750" t="s">
        <v>4287</v>
      </c>
    </row>
    <row r="3751" spans="1:13">
      <c r="A3751" t="s">
        <v>8032</v>
      </c>
      <c r="B3751" t="str">
        <f t="shared" si="116"/>
        <v>min03-P57</v>
      </c>
      <c r="C3751" t="str">
        <f t="shared" si="117"/>
        <v>min03-P57-R7_MANUFACTURAS CAPITEX SAS</v>
      </c>
      <c r="D3751" s="27" t="s">
        <v>3852</v>
      </c>
      <c r="E3751" t="s">
        <v>4176</v>
      </c>
      <c r="F3751" t="s">
        <v>190</v>
      </c>
      <c r="G3751" s="58">
        <v>334018.8</v>
      </c>
      <c r="H3751" s="114">
        <v>1</v>
      </c>
      <c r="I3751">
        <v>1</v>
      </c>
      <c r="J3751">
        <v>5000</v>
      </c>
      <c r="K3751" t="s">
        <v>3117</v>
      </c>
      <c r="L3751" t="s">
        <v>3112</v>
      </c>
      <c r="M3751" t="s">
        <v>4287</v>
      </c>
    </row>
    <row r="3752" spans="1:13">
      <c r="A3752" t="s">
        <v>8033</v>
      </c>
      <c r="B3752" t="str">
        <f t="shared" si="116"/>
        <v>min03-P57</v>
      </c>
      <c r="C3752" t="str">
        <f t="shared" si="117"/>
        <v>min03-P57-R7_MANUFACTURAS CAPITEX SAS</v>
      </c>
      <c r="D3752" s="27" t="s">
        <v>3852</v>
      </c>
      <c r="E3752" t="s">
        <v>4176</v>
      </c>
      <c r="F3752" t="s">
        <v>190</v>
      </c>
      <c r="G3752" s="58">
        <v>329978.25</v>
      </c>
      <c r="H3752" s="114">
        <v>1</v>
      </c>
      <c r="I3752">
        <v>5001</v>
      </c>
      <c r="J3752">
        <v>999999</v>
      </c>
      <c r="K3752" t="s">
        <v>3117</v>
      </c>
      <c r="L3752" t="s">
        <v>3112</v>
      </c>
      <c r="M3752" t="s">
        <v>4287</v>
      </c>
    </row>
    <row r="3753" spans="1:13">
      <c r="A3753" t="s">
        <v>8034</v>
      </c>
      <c r="B3753" t="str">
        <f t="shared" si="116"/>
        <v>min03-P57</v>
      </c>
      <c r="C3753" t="str">
        <f t="shared" si="117"/>
        <v>min03-P57-R7_INDUSTRIAS SALGARI S.A.S</v>
      </c>
      <c r="D3753" s="27" t="s">
        <v>3852</v>
      </c>
      <c r="E3753" t="s">
        <v>3098</v>
      </c>
      <c r="F3753" t="s">
        <v>190</v>
      </c>
      <c r="G3753" s="58">
        <v>231119.46</v>
      </c>
      <c r="H3753" s="114">
        <v>1</v>
      </c>
      <c r="I3753">
        <v>1</v>
      </c>
      <c r="J3753">
        <v>5000</v>
      </c>
      <c r="K3753" t="s">
        <v>3117</v>
      </c>
      <c r="L3753" t="s">
        <v>3112</v>
      </c>
      <c r="M3753" t="s">
        <v>4287</v>
      </c>
    </row>
    <row r="3754" spans="1:13">
      <c r="A3754" t="s">
        <v>8035</v>
      </c>
      <c r="B3754" t="str">
        <f t="shared" si="116"/>
        <v>min03-P57</v>
      </c>
      <c r="C3754" t="str">
        <f t="shared" si="117"/>
        <v>min03-P57-R7_INDUSTRIAS SALGARI S.A.S</v>
      </c>
      <c r="D3754" s="27" t="s">
        <v>3852</v>
      </c>
      <c r="E3754" t="s">
        <v>3098</v>
      </c>
      <c r="F3754" t="s">
        <v>190</v>
      </c>
      <c r="G3754" s="58">
        <v>222230.25</v>
      </c>
      <c r="H3754" s="114">
        <v>1</v>
      </c>
      <c r="I3754">
        <v>5001</v>
      </c>
      <c r="J3754">
        <v>999999</v>
      </c>
      <c r="K3754" t="s">
        <v>3117</v>
      </c>
      <c r="L3754" t="s">
        <v>3112</v>
      </c>
      <c r="M3754" t="s">
        <v>4287</v>
      </c>
    </row>
    <row r="3755" spans="1:13">
      <c r="A3755" t="s">
        <v>8036</v>
      </c>
      <c r="B3755" t="str">
        <f t="shared" si="116"/>
        <v>min03-P57</v>
      </c>
      <c r="C3755" t="str">
        <f t="shared" si="117"/>
        <v>min03-P57-R7_CONSORCIO ACUERDO MARCO MTH – II</v>
      </c>
      <c r="D3755" s="27" t="s">
        <v>3852</v>
      </c>
      <c r="E3755" t="s">
        <v>4197</v>
      </c>
      <c r="F3755" t="s">
        <v>190</v>
      </c>
      <c r="G3755" s="58">
        <v>296307</v>
      </c>
      <c r="H3755" s="114">
        <v>1</v>
      </c>
      <c r="I3755">
        <v>1</v>
      </c>
      <c r="J3755">
        <v>5000</v>
      </c>
      <c r="K3755" t="s">
        <v>3117</v>
      </c>
      <c r="L3755" t="s">
        <v>3112</v>
      </c>
      <c r="M3755" t="s">
        <v>4287</v>
      </c>
    </row>
    <row r="3756" spans="1:13">
      <c r="A3756" t="s">
        <v>8037</v>
      </c>
      <c r="B3756" t="str">
        <f t="shared" si="116"/>
        <v>min03-P57</v>
      </c>
      <c r="C3756" t="str">
        <f t="shared" si="117"/>
        <v>min03-P57-R7_CONSORCIO ACUERDO MARCO MTH – II</v>
      </c>
      <c r="D3756" s="27" t="s">
        <v>3852</v>
      </c>
      <c r="E3756" t="s">
        <v>4197</v>
      </c>
      <c r="F3756" t="s">
        <v>190</v>
      </c>
      <c r="G3756" s="58">
        <v>276104.25</v>
      </c>
      <c r="H3756" s="114">
        <v>1</v>
      </c>
      <c r="I3756">
        <v>5001</v>
      </c>
      <c r="J3756">
        <v>999999</v>
      </c>
      <c r="K3756" t="s">
        <v>3117</v>
      </c>
      <c r="L3756" t="s">
        <v>3112</v>
      </c>
      <c r="M3756" t="s">
        <v>4287</v>
      </c>
    </row>
    <row r="3757" spans="1:13">
      <c r="A3757" t="s">
        <v>8038</v>
      </c>
      <c r="B3757" t="str">
        <f t="shared" si="116"/>
        <v>min03-P58</v>
      </c>
      <c r="C3757" t="str">
        <f t="shared" si="117"/>
        <v>min03-P58-R1_UTPRESENTE TEXTIL 2024</v>
      </c>
      <c r="D3757" s="27" t="s">
        <v>3853</v>
      </c>
      <c r="E3757" t="s">
        <v>4193</v>
      </c>
      <c r="F3757" t="s">
        <v>190</v>
      </c>
      <c r="G3757" s="58">
        <v>60608.25</v>
      </c>
      <c r="H3757" s="114">
        <v>1</v>
      </c>
      <c r="I3757">
        <v>1</v>
      </c>
      <c r="J3757">
        <v>3000</v>
      </c>
      <c r="K3757" t="s">
        <v>3117</v>
      </c>
      <c r="L3757" t="s">
        <v>3108</v>
      </c>
      <c r="M3757" t="s">
        <v>4288</v>
      </c>
    </row>
    <row r="3758" spans="1:13">
      <c r="A3758" t="s">
        <v>8039</v>
      </c>
      <c r="B3758" t="str">
        <f t="shared" si="116"/>
        <v>min03-P58</v>
      </c>
      <c r="C3758" t="str">
        <f t="shared" si="117"/>
        <v>min03-P58-R1_UTPRESENTE TEXTIL 2024</v>
      </c>
      <c r="D3758" s="27" t="s">
        <v>3853</v>
      </c>
      <c r="E3758" t="s">
        <v>4193</v>
      </c>
      <c r="F3758" t="s">
        <v>190</v>
      </c>
      <c r="G3758" s="58">
        <v>59261.4</v>
      </c>
      <c r="H3758" s="114">
        <v>1</v>
      </c>
      <c r="I3758">
        <v>3001</v>
      </c>
      <c r="J3758">
        <v>10000</v>
      </c>
      <c r="K3758" t="s">
        <v>3117</v>
      </c>
      <c r="L3758" t="s">
        <v>3108</v>
      </c>
      <c r="M3758" t="s">
        <v>4288</v>
      </c>
    </row>
    <row r="3759" spans="1:13">
      <c r="A3759" t="s">
        <v>8040</v>
      </c>
      <c r="B3759" t="str">
        <f t="shared" si="116"/>
        <v>min03-P58</v>
      </c>
      <c r="C3759" t="str">
        <f t="shared" si="117"/>
        <v>min03-P58-R1_UTPRESENTE TEXTIL 2024</v>
      </c>
      <c r="D3759" s="27" t="s">
        <v>3853</v>
      </c>
      <c r="E3759" t="s">
        <v>4193</v>
      </c>
      <c r="F3759" t="s">
        <v>190</v>
      </c>
      <c r="G3759" s="58">
        <v>57914.55</v>
      </c>
      <c r="H3759" s="114">
        <v>1</v>
      </c>
      <c r="I3759">
        <v>10001</v>
      </c>
      <c r="J3759">
        <v>999999</v>
      </c>
      <c r="K3759" t="s">
        <v>3117</v>
      </c>
      <c r="L3759" t="s">
        <v>3108</v>
      </c>
      <c r="M3759" t="s">
        <v>4288</v>
      </c>
    </row>
    <row r="3760" spans="1:13">
      <c r="A3760" t="s">
        <v>8041</v>
      </c>
      <c r="B3760" t="str">
        <f t="shared" si="116"/>
        <v>min03-P58</v>
      </c>
      <c r="C3760" t="str">
        <f t="shared" si="117"/>
        <v>min03-P58-R6_YUBARTA S.A.S.</v>
      </c>
      <c r="D3760" s="27" t="s">
        <v>3854</v>
      </c>
      <c r="E3760" t="s">
        <v>4162</v>
      </c>
      <c r="F3760" t="s">
        <v>190</v>
      </c>
      <c r="G3760" s="58">
        <v>87545.25</v>
      </c>
      <c r="H3760" s="114">
        <v>1</v>
      </c>
      <c r="I3760">
        <v>1</v>
      </c>
      <c r="J3760">
        <v>3000</v>
      </c>
      <c r="K3760" t="s">
        <v>3117</v>
      </c>
      <c r="L3760" t="s">
        <v>3111</v>
      </c>
      <c r="M3760" t="s">
        <v>4288</v>
      </c>
    </row>
    <row r="3761" spans="1:13">
      <c r="A3761" t="s">
        <v>8042</v>
      </c>
      <c r="B3761" t="str">
        <f t="shared" si="116"/>
        <v>min03-P58</v>
      </c>
      <c r="C3761" t="str">
        <f t="shared" si="117"/>
        <v>min03-P58-R6_YUBARTA S.A.S.</v>
      </c>
      <c r="D3761" s="27" t="s">
        <v>3854</v>
      </c>
      <c r="E3761" t="s">
        <v>4162</v>
      </c>
      <c r="F3761" t="s">
        <v>190</v>
      </c>
      <c r="G3761" s="58">
        <v>86198.399999999994</v>
      </c>
      <c r="H3761" s="114">
        <v>1</v>
      </c>
      <c r="I3761">
        <v>3001</v>
      </c>
      <c r="J3761">
        <v>10000</v>
      </c>
      <c r="K3761" t="s">
        <v>3117</v>
      </c>
      <c r="L3761" t="s">
        <v>3111</v>
      </c>
      <c r="M3761" t="s">
        <v>4288</v>
      </c>
    </row>
    <row r="3762" spans="1:13">
      <c r="A3762" t="s">
        <v>8043</v>
      </c>
      <c r="B3762" t="str">
        <f t="shared" si="116"/>
        <v>min03-P58</v>
      </c>
      <c r="C3762" t="str">
        <f t="shared" si="117"/>
        <v>min03-P58-R6_YUBARTA S.A.S.</v>
      </c>
      <c r="D3762" s="27" t="s">
        <v>3854</v>
      </c>
      <c r="E3762" t="s">
        <v>4162</v>
      </c>
      <c r="F3762" t="s">
        <v>190</v>
      </c>
      <c r="G3762" s="58">
        <v>84851.55</v>
      </c>
      <c r="H3762" s="114">
        <v>1</v>
      </c>
      <c r="I3762">
        <v>10001</v>
      </c>
      <c r="J3762">
        <v>999999</v>
      </c>
      <c r="K3762" t="s">
        <v>3117</v>
      </c>
      <c r="L3762" t="s">
        <v>3111</v>
      </c>
      <c r="M3762" t="s">
        <v>4288</v>
      </c>
    </row>
    <row r="3763" spans="1:13">
      <c r="A3763" t="s">
        <v>8044</v>
      </c>
      <c r="B3763" t="str">
        <f t="shared" si="116"/>
        <v>min03-P58</v>
      </c>
      <c r="C3763" t="str">
        <f t="shared" si="117"/>
        <v>min03-P58-R6_UNIÓN TEMPORAL 24</v>
      </c>
      <c r="D3763" s="27" t="s">
        <v>3854</v>
      </c>
      <c r="E3763" t="s">
        <v>4163</v>
      </c>
      <c r="F3763" t="s">
        <v>190</v>
      </c>
      <c r="G3763" s="58">
        <v>29630.7</v>
      </c>
      <c r="H3763" s="114">
        <v>1</v>
      </c>
      <c r="I3763">
        <v>1</v>
      </c>
      <c r="J3763">
        <v>3000</v>
      </c>
      <c r="K3763" t="s">
        <v>3117</v>
      </c>
      <c r="L3763" t="s">
        <v>3111</v>
      </c>
      <c r="M3763" t="s">
        <v>4288</v>
      </c>
    </row>
    <row r="3764" spans="1:13">
      <c r="A3764" t="s">
        <v>8045</v>
      </c>
      <c r="B3764" t="str">
        <f t="shared" si="116"/>
        <v>min03-P58</v>
      </c>
      <c r="C3764" t="str">
        <f t="shared" si="117"/>
        <v>min03-P58-R6_UNIÓN TEMPORAL 24</v>
      </c>
      <c r="D3764" s="27" t="s">
        <v>3854</v>
      </c>
      <c r="E3764" t="s">
        <v>4163</v>
      </c>
      <c r="F3764" t="s">
        <v>190</v>
      </c>
      <c r="G3764" s="58">
        <v>29630.7</v>
      </c>
      <c r="H3764" s="114">
        <v>1</v>
      </c>
      <c r="I3764">
        <v>3001</v>
      </c>
      <c r="J3764">
        <v>10000</v>
      </c>
      <c r="K3764" t="s">
        <v>3117</v>
      </c>
      <c r="L3764" t="s">
        <v>3111</v>
      </c>
      <c r="M3764" t="s">
        <v>4288</v>
      </c>
    </row>
    <row r="3765" spans="1:13">
      <c r="A3765" t="s">
        <v>8046</v>
      </c>
      <c r="B3765" t="str">
        <f t="shared" si="116"/>
        <v>min03-P58</v>
      </c>
      <c r="C3765" t="str">
        <f t="shared" si="117"/>
        <v>min03-P58-R6_UNIÓN TEMPORAL 24</v>
      </c>
      <c r="D3765" s="27" t="s">
        <v>3854</v>
      </c>
      <c r="E3765" t="s">
        <v>4163</v>
      </c>
      <c r="F3765" t="s">
        <v>190</v>
      </c>
      <c r="G3765" s="58">
        <v>29630.7</v>
      </c>
      <c r="H3765" s="114">
        <v>1</v>
      </c>
      <c r="I3765">
        <v>10001</v>
      </c>
      <c r="J3765">
        <v>999999</v>
      </c>
      <c r="K3765" t="s">
        <v>3117</v>
      </c>
      <c r="L3765" t="s">
        <v>3111</v>
      </c>
      <c r="M3765" t="s">
        <v>4288</v>
      </c>
    </row>
    <row r="3766" spans="1:13">
      <c r="A3766" t="s">
        <v>8047</v>
      </c>
      <c r="B3766" t="str">
        <f t="shared" si="116"/>
        <v>min03-P58</v>
      </c>
      <c r="C3766" t="str">
        <f t="shared" si="117"/>
        <v>min03-P58-R7_PROTELA S.A.</v>
      </c>
      <c r="D3766" s="27" t="s">
        <v>3855</v>
      </c>
      <c r="E3766" t="s">
        <v>3104</v>
      </c>
      <c r="F3766" t="s">
        <v>190</v>
      </c>
      <c r="G3766" s="58">
        <v>33671.25</v>
      </c>
      <c r="H3766" s="114">
        <v>1</v>
      </c>
      <c r="I3766">
        <v>1</v>
      </c>
      <c r="J3766">
        <v>3000</v>
      </c>
      <c r="K3766" t="s">
        <v>3117</v>
      </c>
      <c r="L3766" t="s">
        <v>3112</v>
      </c>
      <c r="M3766" t="s">
        <v>4288</v>
      </c>
    </row>
    <row r="3767" spans="1:13">
      <c r="A3767" t="s">
        <v>8048</v>
      </c>
      <c r="B3767" t="str">
        <f t="shared" si="116"/>
        <v>min03-P58</v>
      </c>
      <c r="C3767" t="str">
        <f t="shared" si="117"/>
        <v>min03-P58-R7_PROTELA S.A.</v>
      </c>
      <c r="D3767" s="27" t="s">
        <v>3855</v>
      </c>
      <c r="E3767" t="s">
        <v>3104</v>
      </c>
      <c r="F3767" t="s">
        <v>190</v>
      </c>
      <c r="G3767" s="58">
        <v>32324.400000000001</v>
      </c>
      <c r="H3767" s="114">
        <v>1</v>
      </c>
      <c r="I3767">
        <v>3001</v>
      </c>
      <c r="J3767">
        <v>10000</v>
      </c>
      <c r="K3767" t="s">
        <v>3117</v>
      </c>
      <c r="L3767" t="s">
        <v>3112</v>
      </c>
      <c r="M3767" t="s">
        <v>4288</v>
      </c>
    </row>
    <row r="3768" spans="1:13">
      <c r="A3768" t="s">
        <v>8049</v>
      </c>
      <c r="B3768" t="str">
        <f t="shared" si="116"/>
        <v>min03-P58</v>
      </c>
      <c r="C3768" t="str">
        <f t="shared" si="117"/>
        <v>min03-P58-R7_PROTELA S.A.</v>
      </c>
      <c r="D3768" s="27" t="s">
        <v>3855</v>
      </c>
      <c r="E3768" t="s">
        <v>3104</v>
      </c>
      <c r="F3768" t="s">
        <v>190</v>
      </c>
      <c r="G3768" s="58">
        <v>30977.55</v>
      </c>
      <c r="H3768" s="114">
        <v>1</v>
      </c>
      <c r="I3768">
        <v>10001</v>
      </c>
      <c r="J3768">
        <v>999999</v>
      </c>
      <c r="K3768" t="s">
        <v>3117</v>
      </c>
      <c r="L3768" t="s">
        <v>3112</v>
      </c>
      <c r="M3768" t="s">
        <v>4288</v>
      </c>
    </row>
    <row r="3769" spans="1:13">
      <c r="A3769" t="s">
        <v>8050</v>
      </c>
      <c r="B3769" t="str">
        <f t="shared" si="116"/>
        <v>min03-P58</v>
      </c>
      <c r="C3769" t="str">
        <f t="shared" si="117"/>
        <v>min03-P58-R7_CONSORCIO C2-2024</v>
      </c>
      <c r="D3769" s="27" t="s">
        <v>3855</v>
      </c>
      <c r="E3769" t="s">
        <v>4173</v>
      </c>
      <c r="F3769" t="s">
        <v>190</v>
      </c>
      <c r="G3769" s="58">
        <v>24243.3</v>
      </c>
      <c r="H3769" s="114">
        <v>1</v>
      </c>
      <c r="I3769">
        <v>1</v>
      </c>
      <c r="J3769">
        <v>3000</v>
      </c>
      <c r="K3769" t="s">
        <v>3117</v>
      </c>
      <c r="L3769" t="s">
        <v>3112</v>
      </c>
      <c r="M3769" t="s">
        <v>4288</v>
      </c>
    </row>
    <row r="3770" spans="1:13">
      <c r="A3770" t="s">
        <v>8051</v>
      </c>
      <c r="B3770" t="str">
        <f t="shared" si="116"/>
        <v>min03-P58</v>
      </c>
      <c r="C3770" t="str">
        <f t="shared" si="117"/>
        <v>min03-P58-R7_CONSORCIO C2-2024</v>
      </c>
      <c r="D3770" s="27" t="s">
        <v>3855</v>
      </c>
      <c r="E3770" t="s">
        <v>4173</v>
      </c>
      <c r="F3770" t="s">
        <v>190</v>
      </c>
      <c r="G3770" s="58">
        <v>23569.875</v>
      </c>
      <c r="H3770" s="114">
        <v>1</v>
      </c>
      <c r="I3770">
        <v>3001</v>
      </c>
      <c r="J3770">
        <v>10000</v>
      </c>
      <c r="K3770" t="s">
        <v>3117</v>
      </c>
      <c r="L3770" t="s">
        <v>3112</v>
      </c>
      <c r="M3770" t="s">
        <v>4288</v>
      </c>
    </row>
    <row r="3771" spans="1:13">
      <c r="A3771" t="s">
        <v>8052</v>
      </c>
      <c r="B3771" t="str">
        <f t="shared" si="116"/>
        <v>min03-P58</v>
      </c>
      <c r="C3771" t="str">
        <f t="shared" si="117"/>
        <v>min03-P58-R7_CONSORCIO C2-2024</v>
      </c>
      <c r="D3771" s="27" t="s">
        <v>3855</v>
      </c>
      <c r="E3771" t="s">
        <v>4173</v>
      </c>
      <c r="F3771" t="s">
        <v>190</v>
      </c>
      <c r="G3771" s="58">
        <v>22896.45</v>
      </c>
      <c r="H3771" s="114">
        <v>1</v>
      </c>
      <c r="I3771">
        <v>10001</v>
      </c>
      <c r="J3771">
        <v>999999</v>
      </c>
      <c r="K3771" t="s">
        <v>3117</v>
      </c>
      <c r="L3771" t="s">
        <v>3112</v>
      </c>
      <c r="M3771" t="s">
        <v>4288</v>
      </c>
    </row>
    <row r="3772" spans="1:13">
      <c r="A3772" t="s">
        <v>8053</v>
      </c>
      <c r="B3772" t="str">
        <f t="shared" si="116"/>
        <v>min03-P58</v>
      </c>
      <c r="C3772" t="str">
        <f t="shared" si="117"/>
        <v>min03-P58-R7_IMDICOL SAS</v>
      </c>
      <c r="D3772" s="27" t="s">
        <v>3855</v>
      </c>
      <c r="E3772" t="s">
        <v>4164</v>
      </c>
      <c r="F3772" t="s">
        <v>190</v>
      </c>
      <c r="G3772" s="58">
        <v>31112.235000000001</v>
      </c>
      <c r="H3772" s="114">
        <v>1</v>
      </c>
      <c r="I3772">
        <v>1</v>
      </c>
      <c r="J3772">
        <v>3000</v>
      </c>
      <c r="K3772" t="s">
        <v>3117</v>
      </c>
      <c r="L3772" t="s">
        <v>3112</v>
      </c>
      <c r="M3772" t="s">
        <v>4288</v>
      </c>
    </row>
    <row r="3773" spans="1:13">
      <c r="A3773" t="s">
        <v>8054</v>
      </c>
      <c r="B3773" t="str">
        <f t="shared" si="116"/>
        <v>min03-P58</v>
      </c>
      <c r="C3773" t="str">
        <f t="shared" si="117"/>
        <v>min03-P58-R7_IMDICOL SAS</v>
      </c>
      <c r="D3773" s="27" t="s">
        <v>3855</v>
      </c>
      <c r="E3773" t="s">
        <v>4164</v>
      </c>
      <c r="F3773" t="s">
        <v>190</v>
      </c>
      <c r="G3773" s="58">
        <v>30646.224900000001</v>
      </c>
      <c r="H3773" s="114">
        <v>1</v>
      </c>
      <c r="I3773">
        <v>3001</v>
      </c>
      <c r="J3773">
        <v>10000</v>
      </c>
      <c r="K3773" t="s">
        <v>3117</v>
      </c>
      <c r="L3773" t="s">
        <v>3112</v>
      </c>
      <c r="M3773" t="s">
        <v>4288</v>
      </c>
    </row>
    <row r="3774" spans="1:13">
      <c r="A3774" t="s">
        <v>8055</v>
      </c>
      <c r="B3774" t="str">
        <f t="shared" si="116"/>
        <v>min03-P58</v>
      </c>
      <c r="C3774" t="str">
        <f t="shared" si="117"/>
        <v>min03-P58-R7_IMDICOL SAS</v>
      </c>
      <c r="D3774" s="27" t="s">
        <v>3855</v>
      </c>
      <c r="E3774" t="s">
        <v>4164</v>
      </c>
      <c r="F3774" t="s">
        <v>190</v>
      </c>
      <c r="G3774" s="58">
        <v>30178.86795</v>
      </c>
      <c r="H3774" s="114">
        <v>1</v>
      </c>
      <c r="I3774">
        <v>10001</v>
      </c>
      <c r="J3774">
        <v>999999</v>
      </c>
      <c r="K3774" t="s">
        <v>3117</v>
      </c>
      <c r="L3774" t="s">
        <v>3112</v>
      </c>
      <c r="M3774" t="s">
        <v>4288</v>
      </c>
    </row>
    <row r="3775" spans="1:13">
      <c r="A3775" t="s">
        <v>8056</v>
      </c>
      <c r="B3775" t="str">
        <f t="shared" si="116"/>
        <v>min03-P58</v>
      </c>
      <c r="C3775" t="str">
        <f t="shared" si="117"/>
        <v>min03-P58-R7_LEONEL RODRIGUEZ RAMOS</v>
      </c>
      <c r="D3775" s="27" t="s">
        <v>3855</v>
      </c>
      <c r="E3775" t="s">
        <v>1851</v>
      </c>
      <c r="F3775" t="s">
        <v>190</v>
      </c>
      <c r="G3775" s="58">
        <v>161622</v>
      </c>
      <c r="H3775" s="114">
        <v>1</v>
      </c>
      <c r="I3775">
        <v>1</v>
      </c>
      <c r="J3775">
        <v>3000</v>
      </c>
      <c r="K3775" t="s">
        <v>3117</v>
      </c>
      <c r="L3775" t="s">
        <v>3112</v>
      </c>
      <c r="M3775" t="s">
        <v>4288</v>
      </c>
    </row>
    <row r="3776" spans="1:13">
      <c r="A3776" t="s">
        <v>8057</v>
      </c>
      <c r="B3776" t="str">
        <f t="shared" si="116"/>
        <v>min03-P58</v>
      </c>
      <c r="C3776" t="str">
        <f t="shared" si="117"/>
        <v>min03-P58-R7_LEONEL RODRIGUEZ RAMOS</v>
      </c>
      <c r="D3776" s="27" t="s">
        <v>3855</v>
      </c>
      <c r="E3776" t="s">
        <v>1851</v>
      </c>
      <c r="F3776" t="s">
        <v>190</v>
      </c>
      <c r="G3776" s="58">
        <v>148153.5</v>
      </c>
      <c r="H3776" s="114">
        <v>1</v>
      </c>
      <c r="I3776">
        <v>3001</v>
      </c>
      <c r="J3776">
        <v>10000</v>
      </c>
      <c r="K3776" t="s">
        <v>3117</v>
      </c>
      <c r="L3776" t="s">
        <v>3112</v>
      </c>
      <c r="M3776" t="s">
        <v>4288</v>
      </c>
    </row>
    <row r="3777" spans="1:13">
      <c r="A3777" t="s">
        <v>8058</v>
      </c>
      <c r="B3777" t="str">
        <f t="shared" si="116"/>
        <v>min03-P58</v>
      </c>
      <c r="C3777" t="str">
        <f t="shared" si="117"/>
        <v>min03-P58-R7_LEONEL RODRIGUEZ RAMOS</v>
      </c>
      <c r="D3777" s="27" t="s">
        <v>3855</v>
      </c>
      <c r="E3777" t="s">
        <v>1851</v>
      </c>
      <c r="F3777" t="s">
        <v>190</v>
      </c>
      <c r="G3777" s="58">
        <v>134685</v>
      </c>
      <c r="H3777" s="114">
        <v>1</v>
      </c>
      <c r="I3777">
        <v>10001</v>
      </c>
      <c r="J3777">
        <v>999999</v>
      </c>
      <c r="K3777" t="s">
        <v>3117</v>
      </c>
      <c r="L3777" t="s">
        <v>3112</v>
      </c>
      <c r="M3777" t="s">
        <v>4288</v>
      </c>
    </row>
    <row r="3778" spans="1:13">
      <c r="A3778" t="s">
        <v>8059</v>
      </c>
      <c r="B3778" t="str">
        <f t="shared" si="116"/>
        <v>min03-P58</v>
      </c>
      <c r="C3778" t="str">
        <f t="shared" si="117"/>
        <v>min03-P58-R7_CONSORCIO INTENDENCIA WARDERHA</v>
      </c>
      <c r="D3778" s="27" t="s">
        <v>3855</v>
      </c>
      <c r="E3778" t="s">
        <v>4187</v>
      </c>
      <c r="F3778" t="s">
        <v>190</v>
      </c>
      <c r="G3778" s="58">
        <v>36364.949999999997</v>
      </c>
      <c r="H3778" s="114">
        <v>1</v>
      </c>
      <c r="I3778">
        <v>1</v>
      </c>
      <c r="J3778">
        <v>3000</v>
      </c>
      <c r="K3778" t="s">
        <v>3117</v>
      </c>
      <c r="L3778" t="s">
        <v>3112</v>
      </c>
      <c r="M3778" t="s">
        <v>4288</v>
      </c>
    </row>
    <row r="3779" spans="1:13">
      <c r="A3779" t="s">
        <v>8060</v>
      </c>
      <c r="B3779" t="str">
        <f t="shared" ref="B3779:B3842" si="118">+LEFT(D3779,LEN(D3779)-3)</f>
        <v>min03-P58</v>
      </c>
      <c r="C3779" t="str">
        <f t="shared" ref="C3779:C3842" si="119">+D3779&amp;"_"&amp;E3779</f>
        <v>min03-P58-R7_CONSORCIO INTENDENCIA WARDERHA</v>
      </c>
      <c r="D3779" s="27" t="s">
        <v>3855</v>
      </c>
      <c r="E3779" t="s">
        <v>4187</v>
      </c>
      <c r="F3779" t="s">
        <v>190</v>
      </c>
      <c r="G3779" s="58">
        <v>35018.1</v>
      </c>
      <c r="H3779" s="114">
        <v>1</v>
      </c>
      <c r="I3779">
        <v>3001</v>
      </c>
      <c r="J3779">
        <v>10000</v>
      </c>
      <c r="K3779" t="s">
        <v>3117</v>
      </c>
      <c r="L3779" t="s">
        <v>3112</v>
      </c>
      <c r="M3779" t="s">
        <v>4288</v>
      </c>
    </row>
    <row r="3780" spans="1:13">
      <c r="A3780" t="s">
        <v>8061</v>
      </c>
      <c r="B3780" t="str">
        <f t="shared" si="118"/>
        <v>min03-P58</v>
      </c>
      <c r="C3780" t="str">
        <f t="shared" si="119"/>
        <v>min03-P58-R7_CONSORCIO INTENDENCIA WARDERHA</v>
      </c>
      <c r="D3780" s="27" t="s">
        <v>3855</v>
      </c>
      <c r="E3780" t="s">
        <v>4187</v>
      </c>
      <c r="F3780" t="s">
        <v>190</v>
      </c>
      <c r="G3780" s="58">
        <v>33671.25</v>
      </c>
      <c r="H3780" s="114">
        <v>1</v>
      </c>
      <c r="I3780">
        <v>10001</v>
      </c>
      <c r="J3780">
        <v>999999</v>
      </c>
      <c r="K3780" t="s">
        <v>3117</v>
      </c>
      <c r="L3780" t="s">
        <v>3112</v>
      </c>
      <c r="M3780" t="s">
        <v>4288</v>
      </c>
    </row>
    <row r="3781" spans="1:13">
      <c r="A3781" t="s">
        <v>8062</v>
      </c>
      <c r="B3781" t="str">
        <f t="shared" si="118"/>
        <v>min03-P58</v>
      </c>
      <c r="C3781" t="str">
        <f t="shared" si="119"/>
        <v>min03-P58-R7_BOSTONIA SAS</v>
      </c>
      <c r="D3781" s="27" t="s">
        <v>3855</v>
      </c>
      <c r="E3781" t="s">
        <v>3093</v>
      </c>
      <c r="F3781" t="s">
        <v>190</v>
      </c>
      <c r="G3781" s="58">
        <v>64648.800000000003</v>
      </c>
      <c r="H3781" s="114">
        <v>1</v>
      </c>
      <c r="I3781">
        <v>1</v>
      </c>
      <c r="J3781">
        <v>3000</v>
      </c>
      <c r="K3781" t="s">
        <v>3117</v>
      </c>
      <c r="L3781" t="s">
        <v>3112</v>
      </c>
      <c r="M3781" t="s">
        <v>4288</v>
      </c>
    </row>
    <row r="3782" spans="1:13">
      <c r="A3782" t="s">
        <v>8063</v>
      </c>
      <c r="B3782" t="str">
        <f t="shared" si="118"/>
        <v>min03-P58</v>
      </c>
      <c r="C3782" t="str">
        <f t="shared" si="119"/>
        <v>min03-P58-R7_BOSTONIA SAS</v>
      </c>
      <c r="D3782" s="27" t="s">
        <v>3855</v>
      </c>
      <c r="E3782" t="s">
        <v>3093</v>
      </c>
      <c r="F3782" t="s">
        <v>190</v>
      </c>
      <c r="G3782" s="58">
        <v>62709.335999999996</v>
      </c>
      <c r="H3782" s="114">
        <v>1</v>
      </c>
      <c r="I3782">
        <v>3001</v>
      </c>
      <c r="J3782">
        <v>10000</v>
      </c>
      <c r="K3782" t="s">
        <v>3117</v>
      </c>
      <c r="L3782" t="s">
        <v>3112</v>
      </c>
      <c r="M3782" t="s">
        <v>4288</v>
      </c>
    </row>
    <row r="3783" spans="1:13">
      <c r="A3783" t="s">
        <v>8064</v>
      </c>
      <c r="B3783" t="str">
        <f t="shared" si="118"/>
        <v>min03-P58</v>
      </c>
      <c r="C3783" t="str">
        <f t="shared" si="119"/>
        <v>min03-P58-R7_BOSTONIA SAS</v>
      </c>
      <c r="D3783" s="27" t="s">
        <v>3855</v>
      </c>
      <c r="E3783" t="s">
        <v>3093</v>
      </c>
      <c r="F3783" t="s">
        <v>190</v>
      </c>
      <c r="G3783" s="58">
        <v>60830.480250000008</v>
      </c>
      <c r="H3783" s="114">
        <v>1</v>
      </c>
      <c r="I3783">
        <v>10001</v>
      </c>
      <c r="J3783">
        <v>999999</v>
      </c>
      <c r="K3783" t="s">
        <v>3117</v>
      </c>
      <c r="L3783" t="s">
        <v>3112</v>
      </c>
      <c r="M3783" t="s">
        <v>4288</v>
      </c>
    </row>
    <row r="3784" spans="1:13">
      <c r="A3784" t="s">
        <v>8065</v>
      </c>
      <c r="B3784" t="str">
        <f t="shared" si="118"/>
        <v>min03-P58</v>
      </c>
      <c r="C3784" t="str">
        <f t="shared" si="119"/>
        <v>min03-P58-R7_UT SOLUCIONES ANC</v>
      </c>
      <c r="D3784" s="27" t="s">
        <v>3855</v>
      </c>
      <c r="E3784" t="s">
        <v>3091</v>
      </c>
      <c r="F3784" t="s">
        <v>190</v>
      </c>
      <c r="G3784" s="58">
        <v>51180.3</v>
      </c>
      <c r="H3784" s="114">
        <v>1</v>
      </c>
      <c r="I3784">
        <v>1</v>
      </c>
      <c r="J3784">
        <v>3000</v>
      </c>
      <c r="K3784" t="s">
        <v>3117</v>
      </c>
      <c r="L3784" t="s">
        <v>3112</v>
      </c>
      <c r="M3784" t="s">
        <v>4288</v>
      </c>
    </row>
    <row r="3785" spans="1:13">
      <c r="A3785" t="s">
        <v>8066</v>
      </c>
      <c r="B3785" t="str">
        <f t="shared" si="118"/>
        <v>min03-P58</v>
      </c>
      <c r="C3785" t="str">
        <f t="shared" si="119"/>
        <v>min03-P58-R7_UT SOLUCIONES ANC</v>
      </c>
      <c r="D3785" s="27" t="s">
        <v>3855</v>
      </c>
      <c r="E3785" t="s">
        <v>3091</v>
      </c>
      <c r="F3785" t="s">
        <v>190</v>
      </c>
      <c r="G3785" s="58">
        <v>51045.614999999998</v>
      </c>
      <c r="H3785" s="114">
        <v>1</v>
      </c>
      <c r="I3785">
        <v>3001</v>
      </c>
      <c r="J3785">
        <v>10000</v>
      </c>
      <c r="K3785" t="s">
        <v>3117</v>
      </c>
      <c r="L3785" t="s">
        <v>3112</v>
      </c>
      <c r="M3785" t="s">
        <v>4288</v>
      </c>
    </row>
    <row r="3786" spans="1:13">
      <c r="A3786" t="s">
        <v>8067</v>
      </c>
      <c r="B3786" t="str">
        <f t="shared" si="118"/>
        <v>min03-P58</v>
      </c>
      <c r="C3786" t="str">
        <f t="shared" si="119"/>
        <v>min03-P58-R7_UT SOLUCIONES ANC</v>
      </c>
      <c r="D3786" s="27" t="s">
        <v>3855</v>
      </c>
      <c r="E3786" t="s">
        <v>3091</v>
      </c>
      <c r="F3786" t="s">
        <v>190</v>
      </c>
      <c r="G3786" s="58">
        <v>50910.93</v>
      </c>
      <c r="H3786" s="114">
        <v>1</v>
      </c>
      <c r="I3786">
        <v>10001</v>
      </c>
      <c r="J3786">
        <v>999999</v>
      </c>
      <c r="K3786" t="s">
        <v>3117</v>
      </c>
      <c r="L3786" t="s">
        <v>3112</v>
      </c>
      <c r="M3786" t="s">
        <v>4288</v>
      </c>
    </row>
    <row r="3787" spans="1:13">
      <c r="A3787" t="s">
        <v>8068</v>
      </c>
      <c r="B3787" t="str">
        <f t="shared" si="118"/>
        <v>min03-P58</v>
      </c>
      <c r="C3787" t="str">
        <f t="shared" si="119"/>
        <v>min03-P58-R7_MILFORT SAS</v>
      </c>
      <c r="D3787" s="27" t="s">
        <v>3855</v>
      </c>
      <c r="E3787" t="s">
        <v>4181</v>
      </c>
      <c r="F3787" t="s">
        <v>190</v>
      </c>
      <c r="G3787" s="58">
        <v>32055.03</v>
      </c>
      <c r="H3787" s="114">
        <v>1</v>
      </c>
      <c r="I3787">
        <v>1</v>
      </c>
      <c r="J3787">
        <v>3000</v>
      </c>
      <c r="K3787" t="s">
        <v>3117</v>
      </c>
      <c r="L3787" t="s">
        <v>3112</v>
      </c>
      <c r="M3787" t="s">
        <v>4288</v>
      </c>
    </row>
    <row r="3788" spans="1:13">
      <c r="A3788" t="s">
        <v>8069</v>
      </c>
      <c r="B3788" t="str">
        <f t="shared" si="118"/>
        <v>min03-P58</v>
      </c>
      <c r="C3788" t="str">
        <f t="shared" si="119"/>
        <v>min03-P58-R7_MILFORT SAS</v>
      </c>
      <c r="D3788" s="27" t="s">
        <v>3855</v>
      </c>
      <c r="E3788" t="s">
        <v>4181</v>
      </c>
      <c r="F3788" t="s">
        <v>190</v>
      </c>
      <c r="G3788" s="58">
        <v>30842.865000000002</v>
      </c>
      <c r="H3788" s="114">
        <v>1</v>
      </c>
      <c r="I3788">
        <v>3001</v>
      </c>
      <c r="J3788">
        <v>10000</v>
      </c>
      <c r="K3788" t="s">
        <v>3117</v>
      </c>
      <c r="L3788" t="s">
        <v>3112</v>
      </c>
      <c r="M3788" t="s">
        <v>4288</v>
      </c>
    </row>
    <row r="3789" spans="1:13">
      <c r="A3789" t="s">
        <v>8070</v>
      </c>
      <c r="B3789" t="str">
        <f t="shared" si="118"/>
        <v>min03-P58</v>
      </c>
      <c r="C3789" t="str">
        <f t="shared" si="119"/>
        <v>min03-P58-R7_MILFORT SAS</v>
      </c>
      <c r="D3789" s="27" t="s">
        <v>3855</v>
      </c>
      <c r="E3789" t="s">
        <v>4181</v>
      </c>
      <c r="F3789" t="s">
        <v>190</v>
      </c>
      <c r="G3789" s="58">
        <v>30034.755000000001</v>
      </c>
      <c r="H3789" s="114">
        <v>1</v>
      </c>
      <c r="I3789">
        <v>10001</v>
      </c>
      <c r="J3789">
        <v>999999</v>
      </c>
      <c r="K3789" t="s">
        <v>3117</v>
      </c>
      <c r="L3789" t="s">
        <v>3112</v>
      </c>
      <c r="M3789" t="s">
        <v>4288</v>
      </c>
    </row>
    <row r="3790" spans="1:13">
      <c r="A3790" t="s">
        <v>8071</v>
      </c>
      <c r="B3790" t="str">
        <f t="shared" si="118"/>
        <v>min03-P58</v>
      </c>
      <c r="C3790" t="str">
        <f t="shared" si="119"/>
        <v>min03-P58-R7_UT ALTEX+</v>
      </c>
      <c r="D3790" s="27" t="s">
        <v>3855</v>
      </c>
      <c r="E3790" t="s">
        <v>3094</v>
      </c>
      <c r="F3790" t="s">
        <v>190</v>
      </c>
      <c r="G3790" s="58">
        <v>47139.75</v>
      </c>
      <c r="H3790" s="114">
        <v>1</v>
      </c>
      <c r="I3790">
        <v>1</v>
      </c>
      <c r="J3790">
        <v>3000</v>
      </c>
      <c r="K3790" t="s">
        <v>3117</v>
      </c>
      <c r="L3790" t="s">
        <v>3112</v>
      </c>
      <c r="M3790" t="s">
        <v>4288</v>
      </c>
    </row>
    <row r="3791" spans="1:13">
      <c r="A3791" t="s">
        <v>8072</v>
      </c>
      <c r="B3791" t="str">
        <f t="shared" si="118"/>
        <v>min03-P58</v>
      </c>
      <c r="C3791" t="str">
        <f t="shared" si="119"/>
        <v>min03-P58-R7_UT ALTEX+</v>
      </c>
      <c r="D3791" s="27" t="s">
        <v>3855</v>
      </c>
      <c r="E3791" t="s">
        <v>3094</v>
      </c>
      <c r="F3791" t="s">
        <v>190</v>
      </c>
      <c r="G3791" s="58">
        <v>43772.625</v>
      </c>
      <c r="H3791" s="114">
        <v>1</v>
      </c>
      <c r="I3791">
        <v>3001</v>
      </c>
      <c r="J3791">
        <v>10000</v>
      </c>
      <c r="K3791" t="s">
        <v>3117</v>
      </c>
      <c r="L3791" t="s">
        <v>3112</v>
      </c>
      <c r="M3791" t="s">
        <v>4288</v>
      </c>
    </row>
    <row r="3792" spans="1:13">
      <c r="A3792" t="s">
        <v>8073</v>
      </c>
      <c r="B3792" t="str">
        <f t="shared" si="118"/>
        <v>min03-P58</v>
      </c>
      <c r="C3792" t="str">
        <f t="shared" si="119"/>
        <v>min03-P58-R7_UT ALTEX+</v>
      </c>
      <c r="D3792" s="27" t="s">
        <v>3855</v>
      </c>
      <c r="E3792" t="s">
        <v>3094</v>
      </c>
      <c r="F3792" t="s">
        <v>190</v>
      </c>
      <c r="G3792" s="58">
        <v>40405.5</v>
      </c>
      <c r="H3792" s="114">
        <v>1</v>
      </c>
      <c r="I3792">
        <v>10001</v>
      </c>
      <c r="J3792">
        <v>999999</v>
      </c>
      <c r="K3792" t="s">
        <v>3117</v>
      </c>
      <c r="L3792" t="s">
        <v>3112</v>
      </c>
      <c r="M3792" t="s">
        <v>4288</v>
      </c>
    </row>
    <row r="3793" spans="1:13">
      <c r="A3793" t="s">
        <v>8074</v>
      </c>
      <c r="B3793" t="str">
        <f t="shared" si="118"/>
        <v>min03-P58</v>
      </c>
      <c r="C3793" t="str">
        <f t="shared" si="119"/>
        <v>min03-P58-R7_INVERSIONES SARHEM DE COLOMBIA S.A.S.</v>
      </c>
      <c r="D3793" s="27" t="s">
        <v>3855</v>
      </c>
      <c r="E3793" t="s">
        <v>4168</v>
      </c>
      <c r="F3793" t="s">
        <v>190</v>
      </c>
      <c r="G3793" s="58">
        <v>51180.3</v>
      </c>
      <c r="H3793" s="114">
        <v>1</v>
      </c>
      <c r="I3793">
        <v>1</v>
      </c>
      <c r="J3793">
        <v>3000</v>
      </c>
      <c r="K3793" t="s">
        <v>3117</v>
      </c>
      <c r="L3793" t="s">
        <v>3112</v>
      </c>
      <c r="M3793" t="s">
        <v>4288</v>
      </c>
    </row>
    <row r="3794" spans="1:13">
      <c r="A3794" t="s">
        <v>8075</v>
      </c>
      <c r="B3794" t="str">
        <f t="shared" si="118"/>
        <v>min03-P58</v>
      </c>
      <c r="C3794" t="str">
        <f t="shared" si="119"/>
        <v>min03-P58-R7_INVERSIONES SARHEM DE COLOMBIA S.A.S.</v>
      </c>
      <c r="D3794" s="27" t="s">
        <v>3855</v>
      </c>
      <c r="E3794" t="s">
        <v>4168</v>
      </c>
      <c r="F3794" t="s">
        <v>190</v>
      </c>
      <c r="G3794" s="58">
        <v>48486.6</v>
      </c>
      <c r="H3794" s="114">
        <v>1</v>
      </c>
      <c r="I3794">
        <v>3001</v>
      </c>
      <c r="J3794">
        <v>10000</v>
      </c>
      <c r="K3794" t="s">
        <v>3117</v>
      </c>
      <c r="L3794" t="s">
        <v>3112</v>
      </c>
      <c r="M3794" t="s">
        <v>4288</v>
      </c>
    </row>
    <row r="3795" spans="1:13">
      <c r="A3795" t="s">
        <v>8076</v>
      </c>
      <c r="B3795" t="str">
        <f t="shared" si="118"/>
        <v>min03-P58</v>
      </c>
      <c r="C3795" t="str">
        <f t="shared" si="119"/>
        <v>min03-P58-R7_INVERSIONES SARHEM DE COLOMBIA S.A.S.</v>
      </c>
      <c r="D3795" s="27" t="s">
        <v>3855</v>
      </c>
      <c r="E3795" t="s">
        <v>4168</v>
      </c>
      <c r="F3795" t="s">
        <v>190</v>
      </c>
      <c r="G3795" s="58">
        <v>43099.199999999997</v>
      </c>
      <c r="H3795" s="114">
        <v>1</v>
      </c>
      <c r="I3795">
        <v>10001</v>
      </c>
      <c r="J3795">
        <v>999999</v>
      </c>
      <c r="K3795" t="s">
        <v>3117</v>
      </c>
      <c r="L3795" t="s">
        <v>3112</v>
      </c>
      <c r="M3795" t="s">
        <v>4288</v>
      </c>
    </row>
    <row r="3796" spans="1:13">
      <c r="A3796" t="s">
        <v>8077</v>
      </c>
      <c r="B3796" t="str">
        <f t="shared" si="118"/>
        <v>min03-P59</v>
      </c>
      <c r="C3796" t="str">
        <f t="shared" si="119"/>
        <v>min03-P59-R1_CONSORCIO C2-2024</v>
      </c>
      <c r="D3796" s="27" t="s">
        <v>3856</v>
      </c>
      <c r="E3796" t="s">
        <v>4173</v>
      </c>
      <c r="F3796" t="s">
        <v>190</v>
      </c>
      <c r="G3796" s="58">
        <v>76097.024999999994</v>
      </c>
      <c r="H3796" s="114">
        <v>1</v>
      </c>
      <c r="I3796">
        <v>1</v>
      </c>
      <c r="J3796">
        <v>5000</v>
      </c>
      <c r="K3796" t="s">
        <v>3117</v>
      </c>
      <c r="L3796" t="s">
        <v>3108</v>
      </c>
      <c r="M3796" t="s">
        <v>4289</v>
      </c>
    </row>
    <row r="3797" spans="1:13">
      <c r="A3797" t="s">
        <v>8078</v>
      </c>
      <c r="B3797" t="str">
        <f t="shared" si="118"/>
        <v>min03-P59</v>
      </c>
      <c r="C3797" t="str">
        <f t="shared" si="119"/>
        <v>min03-P59-R1_CONSORCIO C2-2024</v>
      </c>
      <c r="D3797" s="27" t="s">
        <v>3856</v>
      </c>
      <c r="E3797" t="s">
        <v>4173</v>
      </c>
      <c r="F3797" t="s">
        <v>190</v>
      </c>
      <c r="G3797" s="58">
        <v>75423.600000000006</v>
      </c>
      <c r="H3797" s="114">
        <v>1</v>
      </c>
      <c r="I3797">
        <v>5001</v>
      </c>
      <c r="J3797">
        <v>999999</v>
      </c>
      <c r="K3797" t="s">
        <v>3117</v>
      </c>
      <c r="L3797" t="s">
        <v>3108</v>
      </c>
      <c r="M3797" t="s">
        <v>4289</v>
      </c>
    </row>
    <row r="3798" spans="1:13">
      <c r="A3798" t="s">
        <v>8079</v>
      </c>
      <c r="B3798" t="str">
        <f t="shared" si="118"/>
        <v>min03-P59</v>
      </c>
      <c r="C3798" t="str">
        <f t="shared" si="119"/>
        <v>min03-P59-R1_UT MARSAM INTE RAMERICANA</v>
      </c>
      <c r="D3798" s="27" t="s">
        <v>3856</v>
      </c>
      <c r="E3798" t="s">
        <v>4160</v>
      </c>
      <c r="F3798" t="s">
        <v>190</v>
      </c>
      <c r="G3798" s="58">
        <v>181824.75</v>
      </c>
      <c r="H3798" s="114">
        <v>1</v>
      </c>
      <c r="I3798">
        <v>1</v>
      </c>
      <c r="J3798">
        <v>5000</v>
      </c>
      <c r="K3798" t="s">
        <v>3117</v>
      </c>
      <c r="L3798" t="s">
        <v>3108</v>
      </c>
      <c r="M3798" t="s">
        <v>4289</v>
      </c>
    </row>
    <row r="3799" spans="1:13">
      <c r="A3799" t="s">
        <v>8080</v>
      </c>
      <c r="B3799" t="str">
        <f t="shared" si="118"/>
        <v>min03-P59</v>
      </c>
      <c r="C3799" t="str">
        <f t="shared" si="119"/>
        <v>min03-P59-R1_UT MARSAM INTE RAMERICANA</v>
      </c>
      <c r="D3799" s="27" t="s">
        <v>3856</v>
      </c>
      <c r="E3799" t="s">
        <v>4160</v>
      </c>
      <c r="F3799" t="s">
        <v>190</v>
      </c>
      <c r="G3799" s="58">
        <v>180006.5025</v>
      </c>
      <c r="H3799" s="114">
        <v>1</v>
      </c>
      <c r="I3799">
        <v>5001</v>
      </c>
      <c r="J3799">
        <v>999999</v>
      </c>
      <c r="K3799" t="s">
        <v>3117</v>
      </c>
      <c r="L3799" t="s">
        <v>3108</v>
      </c>
      <c r="M3799" t="s">
        <v>4289</v>
      </c>
    </row>
    <row r="3800" spans="1:13">
      <c r="A3800" t="s">
        <v>8081</v>
      </c>
      <c r="B3800" t="str">
        <f t="shared" si="118"/>
        <v>min03-P59</v>
      </c>
      <c r="C3800" t="str">
        <f t="shared" si="119"/>
        <v>min03-P59-R3_UT MARSAM INTE RAMERICANA</v>
      </c>
      <c r="D3800" s="27" t="s">
        <v>3857</v>
      </c>
      <c r="E3800" t="s">
        <v>4160</v>
      </c>
      <c r="F3800" t="s">
        <v>190</v>
      </c>
      <c r="G3800" s="58">
        <v>181824.75</v>
      </c>
      <c r="H3800" s="114">
        <v>1</v>
      </c>
      <c r="I3800">
        <v>1</v>
      </c>
      <c r="J3800">
        <v>5000</v>
      </c>
      <c r="K3800" t="s">
        <v>3117</v>
      </c>
      <c r="L3800" t="s">
        <v>3109</v>
      </c>
      <c r="M3800" t="s">
        <v>4289</v>
      </c>
    </row>
    <row r="3801" spans="1:13">
      <c r="A3801" t="s">
        <v>8082</v>
      </c>
      <c r="B3801" t="str">
        <f t="shared" si="118"/>
        <v>min03-P59</v>
      </c>
      <c r="C3801" t="str">
        <f t="shared" si="119"/>
        <v>min03-P59-R3_UT MARSAM INTE RAMERICANA</v>
      </c>
      <c r="D3801" s="27" t="s">
        <v>3857</v>
      </c>
      <c r="E3801" t="s">
        <v>4160</v>
      </c>
      <c r="F3801" t="s">
        <v>190</v>
      </c>
      <c r="G3801" s="58">
        <v>180006.5025</v>
      </c>
      <c r="H3801" s="114">
        <v>1</v>
      </c>
      <c r="I3801">
        <v>5001</v>
      </c>
      <c r="J3801">
        <v>999999</v>
      </c>
      <c r="K3801" t="s">
        <v>3117</v>
      </c>
      <c r="L3801" t="s">
        <v>3109</v>
      </c>
      <c r="M3801" t="s">
        <v>4289</v>
      </c>
    </row>
    <row r="3802" spans="1:13">
      <c r="A3802" t="s">
        <v>8083</v>
      </c>
      <c r="B3802" t="str">
        <f t="shared" si="118"/>
        <v>min03-P59</v>
      </c>
      <c r="C3802" t="str">
        <f t="shared" si="119"/>
        <v>min03-P59-R4_UT MARSAM INTE RAMERICANA</v>
      </c>
      <c r="D3802" s="27" t="s">
        <v>3858</v>
      </c>
      <c r="E3802" t="s">
        <v>4160</v>
      </c>
      <c r="F3802" t="s">
        <v>190</v>
      </c>
      <c r="G3802" s="58">
        <v>200007.22500000001</v>
      </c>
      <c r="H3802" s="114">
        <v>1</v>
      </c>
      <c r="I3802">
        <v>1</v>
      </c>
      <c r="J3802">
        <v>5000</v>
      </c>
      <c r="K3802" t="s">
        <v>3117</v>
      </c>
      <c r="L3802" t="s">
        <v>3113</v>
      </c>
      <c r="M3802" t="s">
        <v>4289</v>
      </c>
    </row>
    <row r="3803" spans="1:13">
      <c r="A3803" t="s">
        <v>8084</v>
      </c>
      <c r="B3803" t="str">
        <f t="shared" si="118"/>
        <v>min03-P59</v>
      </c>
      <c r="C3803" t="str">
        <f t="shared" si="119"/>
        <v>min03-P59-R4_UT MARSAM INTE RAMERICANA</v>
      </c>
      <c r="D3803" s="27" t="s">
        <v>3858</v>
      </c>
      <c r="E3803" t="s">
        <v>4160</v>
      </c>
      <c r="F3803" t="s">
        <v>190</v>
      </c>
      <c r="G3803" s="58">
        <v>198007.15274999998</v>
      </c>
      <c r="H3803" s="114">
        <v>1</v>
      </c>
      <c r="I3803">
        <v>5001</v>
      </c>
      <c r="J3803">
        <v>999999</v>
      </c>
      <c r="K3803" t="s">
        <v>3117</v>
      </c>
      <c r="L3803" t="s">
        <v>3113</v>
      </c>
      <c r="M3803" t="s">
        <v>4289</v>
      </c>
    </row>
    <row r="3804" spans="1:13">
      <c r="A3804" t="s">
        <v>8085</v>
      </c>
      <c r="B3804" t="str">
        <f t="shared" si="118"/>
        <v>min03-P59</v>
      </c>
      <c r="C3804" t="str">
        <f t="shared" si="119"/>
        <v>min03-P59-R5_UT MARSAM INTE RAMERICANA</v>
      </c>
      <c r="D3804" s="27" t="s">
        <v>3859</v>
      </c>
      <c r="E3804" t="s">
        <v>4160</v>
      </c>
      <c r="F3804" t="s">
        <v>190</v>
      </c>
      <c r="G3804" s="58">
        <v>181824.75</v>
      </c>
      <c r="H3804" s="114">
        <v>1</v>
      </c>
      <c r="I3804">
        <v>1</v>
      </c>
      <c r="J3804">
        <v>5000</v>
      </c>
      <c r="K3804" t="s">
        <v>3117</v>
      </c>
      <c r="L3804" t="s">
        <v>3110</v>
      </c>
      <c r="M3804" t="s">
        <v>4289</v>
      </c>
    </row>
    <row r="3805" spans="1:13">
      <c r="A3805" t="s">
        <v>8086</v>
      </c>
      <c r="B3805" t="str">
        <f t="shared" si="118"/>
        <v>min03-P59</v>
      </c>
      <c r="C3805" t="str">
        <f t="shared" si="119"/>
        <v>min03-P59-R5_UT MARSAM INTE RAMERICANA</v>
      </c>
      <c r="D3805" s="27" t="s">
        <v>3859</v>
      </c>
      <c r="E3805" t="s">
        <v>4160</v>
      </c>
      <c r="F3805" t="s">
        <v>190</v>
      </c>
      <c r="G3805" s="58">
        <v>180006.5025</v>
      </c>
      <c r="H3805" s="114">
        <v>1</v>
      </c>
      <c r="I3805">
        <v>5001</v>
      </c>
      <c r="J3805">
        <v>999999</v>
      </c>
      <c r="K3805" t="s">
        <v>3117</v>
      </c>
      <c r="L3805" t="s">
        <v>3110</v>
      </c>
      <c r="M3805" t="s">
        <v>4289</v>
      </c>
    </row>
    <row r="3806" spans="1:13">
      <c r="A3806" t="s">
        <v>8087</v>
      </c>
      <c r="B3806" t="str">
        <f t="shared" si="118"/>
        <v>min03-P59</v>
      </c>
      <c r="C3806" t="str">
        <f t="shared" si="119"/>
        <v>min03-P59-R6_YUBARTA S.A.S.</v>
      </c>
      <c r="D3806" s="27" t="s">
        <v>3860</v>
      </c>
      <c r="E3806" t="s">
        <v>4162</v>
      </c>
      <c r="F3806" t="s">
        <v>190</v>
      </c>
      <c r="G3806" s="58">
        <v>215496</v>
      </c>
      <c r="H3806" s="114">
        <v>1</v>
      </c>
      <c r="I3806">
        <v>1</v>
      </c>
      <c r="J3806">
        <v>5000</v>
      </c>
      <c r="K3806" t="s">
        <v>3117</v>
      </c>
      <c r="L3806" t="s">
        <v>3111</v>
      </c>
      <c r="M3806" t="s">
        <v>4289</v>
      </c>
    </row>
    <row r="3807" spans="1:13">
      <c r="A3807" t="s">
        <v>8088</v>
      </c>
      <c r="B3807" t="str">
        <f t="shared" si="118"/>
        <v>min03-P59</v>
      </c>
      <c r="C3807" t="str">
        <f t="shared" si="119"/>
        <v>min03-P59-R6_YUBARTA S.A.S.</v>
      </c>
      <c r="D3807" s="27" t="s">
        <v>3860</v>
      </c>
      <c r="E3807" t="s">
        <v>4162</v>
      </c>
      <c r="F3807" t="s">
        <v>190</v>
      </c>
      <c r="G3807" s="58">
        <v>211455.45</v>
      </c>
      <c r="H3807" s="114">
        <v>1</v>
      </c>
      <c r="I3807">
        <v>5001</v>
      </c>
      <c r="J3807">
        <v>999999</v>
      </c>
      <c r="K3807" t="s">
        <v>3117</v>
      </c>
      <c r="L3807" t="s">
        <v>3111</v>
      </c>
      <c r="M3807" t="s">
        <v>4289</v>
      </c>
    </row>
    <row r="3808" spans="1:13">
      <c r="A3808" t="s">
        <v>8089</v>
      </c>
      <c r="B3808" t="str">
        <f t="shared" si="118"/>
        <v>min03-P59</v>
      </c>
      <c r="C3808" t="str">
        <f t="shared" si="119"/>
        <v>min03-P59-R6_UNIÓN TEMPORAL 24</v>
      </c>
      <c r="D3808" s="27" t="s">
        <v>3860</v>
      </c>
      <c r="E3808" t="s">
        <v>4163</v>
      </c>
      <c r="F3808" t="s">
        <v>190</v>
      </c>
      <c r="G3808" s="58">
        <v>121216.5</v>
      </c>
      <c r="H3808" s="114">
        <v>1</v>
      </c>
      <c r="I3808">
        <v>1</v>
      </c>
      <c r="J3808">
        <v>5000</v>
      </c>
      <c r="K3808" t="s">
        <v>3117</v>
      </c>
      <c r="L3808" t="s">
        <v>3111</v>
      </c>
      <c r="M3808" t="s">
        <v>4289</v>
      </c>
    </row>
    <row r="3809" spans="1:13">
      <c r="A3809" t="s">
        <v>8090</v>
      </c>
      <c r="B3809" t="str">
        <f t="shared" si="118"/>
        <v>min03-P59</v>
      </c>
      <c r="C3809" t="str">
        <f t="shared" si="119"/>
        <v>min03-P59-R6_UNIÓN TEMPORAL 24</v>
      </c>
      <c r="D3809" s="27" t="s">
        <v>3860</v>
      </c>
      <c r="E3809" t="s">
        <v>4163</v>
      </c>
      <c r="F3809" t="s">
        <v>190</v>
      </c>
      <c r="G3809" s="58">
        <v>121216.5</v>
      </c>
      <c r="H3809" s="114">
        <v>1</v>
      </c>
      <c r="I3809">
        <v>5001</v>
      </c>
      <c r="J3809">
        <v>999999</v>
      </c>
      <c r="K3809" t="s">
        <v>3117</v>
      </c>
      <c r="L3809" t="s">
        <v>3111</v>
      </c>
      <c r="M3809" t="s">
        <v>4289</v>
      </c>
    </row>
    <row r="3810" spans="1:13">
      <c r="A3810" t="s">
        <v>8091</v>
      </c>
      <c r="B3810" t="str">
        <f t="shared" si="118"/>
        <v>min03-P59</v>
      </c>
      <c r="C3810" t="str">
        <f t="shared" si="119"/>
        <v>min03-P59-R6_UTPRESENTE TEXTIL 2024</v>
      </c>
      <c r="D3810" s="27" t="s">
        <v>3860</v>
      </c>
      <c r="E3810" t="s">
        <v>4193</v>
      </c>
      <c r="F3810" t="s">
        <v>190</v>
      </c>
      <c r="G3810" s="58">
        <v>111788.55</v>
      </c>
      <c r="H3810" s="114">
        <v>1</v>
      </c>
      <c r="I3810">
        <v>1</v>
      </c>
      <c r="J3810">
        <v>5000</v>
      </c>
      <c r="K3810" t="s">
        <v>3117</v>
      </c>
      <c r="L3810" t="s">
        <v>3111</v>
      </c>
      <c r="M3810" t="s">
        <v>4289</v>
      </c>
    </row>
    <row r="3811" spans="1:13">
      <c r="A3811" t="s">
        <v>8092</v>
      </c>
      <c r="B3811" t="str">
        <f t="shared" si="118"/>
        <v>min03-P59</v>
      </c>
      <c r="C3811" t="str">
        <f t="shared" si="119"/>
        <v>min03-P59-R6_UTPRESENTE TEXTIL 2024</v>
      </c>
      <c r="D3811" s="27" t="s">
        <v>3860</v>
      </c>
      <c r="E3811" t="s">
        <v>4193</v>
      </c>
      <c r="F3811" t="s">
        <v>190</v>
      </c>
      <c r="G3811" s="58">
        <v>110441.7</v>
      </c>
      <c r="H3811" s="114">
        <v>1</v>
      </c>
      <c r="I3811">
        <v>5001</v>
      </c>
      <c r="J3811">
        <v>999999</v>
      </c>
      <c r="K3811" t="s">
        <v>3117</v>
      </c>
      <c r="L3811" t="s">
        <v>3111</v>
      </c>
      <c r="M3811" t="s">
        <v>4289</v>
      </c>
    </row>
    <row r="3812" spans="1:13">
      <c r="A3812" t="s">
        <v>8093</v>
      </c>
      <c r="B3812" t="str">
        <f t="shared" si="118"/>
        <v>min03-P59</v>
      </c>
      <c r="C3812" t="str">
        <f t="shared" si="119"/>
        <v>min03-P59-R6_UT MARSAM INTE RAMERICANA</v>
      </c>
      <c r="D3812" s="27" t="s">
        <v>3860</v>
      </c>
      <c r="E3812" t="s">
        <v>4160</v>
      </c>
      <c r="F3812" t="s">
        <v>190</v>
      </c>
      <c r="G3812" s="58">
        <v>181824.75</v>
      </c>
      <c r="H3812" s="114">
        <v>1</v>
      </c>
      <c r="I3812">
        <v>1</v>
      </c>
      <c r="J3812">
        <v>5000</v>
      </c>
      <c r="K3812" t="s">
        <v>3117</v>
      </c>
      <c r="L3812" t="s">
        <v>3111</v>
      </c>
      <c r="M3812" t="s">
        <v>4289</v>
      </c>
    </row>
    <row r="3813" spans="1:13">
      <c r="A3813" t="s">
        <v>8094</v>
      </c>
      <c r="B3813" t="str">
        <f t="shared" si="118"/>
        <v>min03-P59</v>
      </c>
      <c r="C3813" t="str">
        <f t="shared" si="119"/>
        <v>min03-P59-R6_UT MARSAM INTE RAMERICANA</v>
      </c>
      <c r="D3813" s="27" t="s">
        <v>3860</v>
      </c>
      <c r="E3813" t="s">
        <v>4160</v>
      </c>
      <c r="F3813" t="s">
        <v>190</v>
      </c>
      <c r="G3813" s="58">
        <v>180006.5025</v>
      </c>
      <c r="H3813" s="114">
        <v>1</v>
      </c>
      <c r="I3813">
        <v>5001</v>
      </c>
      <c r="J3813">
        <v>999999</v>
      </c>
      <c r="K3813" t="s">
        <v>3117</v>
      </c>
      <c r="L3813" t="s">
        <v>3111</v>
      </c>
      <c r="M3813" t="s">
        <v>4289</v>
      </c>
    </row>
    <row r="3814" spans="1:13">
      <c r="A3814" t="s">
        <v>8095</v>
      </c>
      <c r="B3814" t="str">
        <f t="shared" si="118"/>
        <v>min03-P59</v>
      </c>
      <c r="C3814" t="str">
        <f t="shared" si="119"/>
        <v>min03-P59-R7_INVERSIONES E IMPORTACIONES SDER AP SAS</v>
      </c>
      <c r="D3814" s="27" t="s">
        <v>3861</v>
      </c>
      <c r="E3814" t="s">
        <v>4177</v>
      </c>
      <c r="F3814" t="s">
        <v>190</v>
      </c>
      <c r="G3814" s="58">
        <v>94279.5</v>
      </c>
      <c r="H3814" s="114">
        <v>1</v>
      </c>
      <c r="I3814">
        <v>1</v>
      </c>
      <c r="J3814">
        <v>5000</v>
      </c>
      <c r="K3814" t="s">
        <v>3117</v>
      </c>
      <c r="L3814" t="s">
        <v>3112</v>
      </c>
      <c r="M3814" t="s">
        <v>4289</v>
      </c>
    </row>
    <row r="3815" spans="1:13">
      <c r="A3815" t="s">
        <v>8096</v>
      </c>
      <c r="B3815" t="str">
        <f t="shared" si="118"/>
        <v>min03-P59</v>
      </c>
      <c r="C3815" t="str">
        <f t="shared" si="119"/>
        <v>min03-P59-R7_INVERSIONES E IMPORTACIONES SDER AP SAS</v>
      </c>
      <c r="D3815" s="27" t="s">
        <v>3861</v>
      </c>
      <c r="E3815" t="s">
        <v>4177</v>
      </c>
      <c r="F3815" t="s">
        <v>190</v>
      </c>
      <c r="G3815" s="58">
        <v>92932.65</v>
      </c>
      <c r="H3815" s="114">
        <v>1</v>
      </c>
      <c r="I3815">
        <v>5001</v>
      </c>
      <c r="J3815">
        <v>999999</v>
      </c>
      <c r="K3815" t="s">
        <v>3117</v>
      </c>
      <c r="L3815" t="s">
        <v>3112</v>
      </c>
      <c r="M3815" t="s">
        <v>4289</v>
      </c>
    </row>
    <row r="3816" spans="1:13">
      <c r="A3816" t="s">
        <v>8097</v>
      </c>
      <c r="B3816" t="str">
        <f t="shared" si="118"/>
        <v>min03-P59</v>
      </c>
      <c r="C3816" t="str">
        <f t="shared" si="119"/>
        <v>min03-P59-R7_DISMOTOS PM EU</v>
      </c>
      <c r="D3816" s="27" t="s">
        <v>3861</v>
      </c>
      <c r="E3816" t="s">
        <v>4175</v>
      </c>
      <c r="F3816" t="s">
        <v>190</v>
      </c>
      <c r="G3816" s="58">
        <v>188559</v>
      </c>
      <c r="H3816" s="114">
        <v>1</v>
      </c>
      <c r="I3816">
        <v>1</v>
      </c>
      <c r="J3816">
        <v>5000</v>
      </c>
      <c r="K3816" t="s">
        <v>3117</v>
      </c>
      <c r="L3816" t="s">
        <v>3112</v>
      </c>
      <c r="M3816" t="s">
        <v>4289</v>
      </c>
    </row>
    <row r="3817" spans="1:13">
      <c r="A3817" t="s">
        <v>8098</v>
      </c>
      <c r="B3817" t="str">
        <f t="shared" si="118"/>
        <v>min03-P59</v>
      </c>
      <c r="C3817" t="str">
        <f t="shared" si="119"/>
        <v>min03-P59-R7_DISMOTOS PM EU</v>
      </c>
      <c r="D3817" s="27" t="s">
        <v>3861</v>
      </c>
      <c r="E3817" t="s">
        <v>4175</v>
      </c>
      <c r="F3817" t="s">
        <v>190</v>
      </c>
      <c r="G3817" s="58">
        <v>161622</v>
      </c>
      <c r="H3817" s="114">
        <v>1</v>
      </c>
      <c r="I3817">
        <v>5001</v>
      </c>
      <c r="J3817">
        <v>999999</v>
      </c>
      <c r="K3817" t="s">
        <v>3117</v>
      </c>
      <c r="L3817" t="s">
        <v>3112</v>
      </c>
      <c r="M3817" t="s">
        <v>4289</v>
      </c>
    </row>
    <row r="3818" spans="1:13">
      <c r="A3818" t="s">
        <v>8099</v>
      </c>
      <c r="B3818" t="str">
        <f t="shared" si="118"/>
        <v>min03-P59</v>
      </c>
      <c r="C3818" t="str">
        <f t="shared" si="119"/>
        <v>min03-P59-R7_DISTRIBUCIÓN Y SERVICIO SAS</v>
      </c>
      <c r="D3818" s="27" t="s">
        <v>3861</v>
      </c>
      <c r="E3818" t="s">
        <v>3089</v>
      </c>
      <c r="F3818" t="s">
        <v>190</v>
      </c>
      <c r="G3818" s="58">
        <v>199333.8</v>
      </c>
      <c r="H3818" s="114">
        <v>1</v>
      </c>
      <c r="I3818">
        <v>1</v>
      </c>
      <c r="J3818">
        <v>5000</v>
      </c>
      <c r="K3818" t="s">
        <v>3117</v>
      </c>
      <c r="L3818" t="s">
        <v>3112</v>
      </c>
      <c r="M3818" t="s">
        <v>4289</v>
      </c>
    </row>
    <row r="3819" spans="1:13">
      <c r="A3819" t="s">
        <v>8100</v>
      </c>
      <c r="B3819" t="str">
        <f t="shared" si="118"/>
        <v>min03-P59</v>
      </c>
      <c r="C3819" t="str">
        <f t="shared" si="119"/>
        <v>min03-P59-R7_DISTRIBUCIÓN Y SERVICIO SAS</v>
      </c>
      <c r="D3819" s="27" t="s">
        <v>3861</v>
      </c>
      <c r="E3819" t="s">
        <v>3089</v>
      </c>
      <c r="F3819" t="s">
        <v>190</v>
      </c>
      <c r="G3819" s="58">
        <v>196640.1</v>
      </c>
      <c r="H3819" s="114">
        <v>1</v>
      </c>
      <c r="I3819">
        <v>5001</v>
      </c>
      <c r="J3819">
        <v>999999</v>
      </c>
      <c r="K3819" t="s">
        <v>3117</v>
      </c>
      <c r="L3819" t="s">
        <v>3112</v>
      </c>
      <c r="M3819" t="s">
        <v>4289</v>
      </c>
    </row>
    <row r="3820" spans="1:13">
      <c r="A3820" t="s">
        <v>8101</v>
      </c>
      <c r="B3820" t="str">
        <f t="shared" si="118"/>
        <v>min03-P59</v>
      </c>
      <c r="C3820" t="str">
        <f t="shared" si="119"/>
        <v>min03-P59-R7_IMDICOL SAS</v>
      </c>
      <c r="D3820" s="27" t="s">
        <v>3861</v>
      </c>
      <c r="E3820" t="s">
        <v>4164</v>
      </c>
      <c r="F3820" t="s">
        <v>190</v>
      </c>
      <c r="G3820" s="58">
        <v>77039.820000000007</v>
      </c>
      <c r="H3820" s="114">
        <v>1</v>
      </c>
      <c r="I3820">
        <v>1</v>
      </c>
      <c r="J3820">
        <v>5000</v>
      </c>
      <c r="K3820" t="s">
        <v>3117</v>
      </c>
      <c r="L3820" t="s">
        <v>3112</v>
      </c>
      <c r="M3820" t="s">
        <v>4289</v>
      </c>
    </row>
    <row r="3821" spans="1:13">
      <c r="A3821" t="s">
        <v>8102</v>
      </c>
      <c r="B3821" t="str">
        <f t="shared" si="118"/>
        <v>min03-P59</v>
      </c>
      <c r="C3821" t="str">
        <f t="shared" si="119"/>
        <v>min03-P59-R7_IMDICOL SAS</v>
      </c>
      <c r="D3821" s="27" t="s">
        <v>3861</v>
      </c>
      <c r="E3821" t="s">
        <v>4164</v>
      </c>
      <c r="F3821" t="s">
        <v>190</v>
      </c>
      <c r="G3821" s="58">
        <v>75884.222699999998</v>
      </c>
      <c r="H3821" s="114">
        <v>1</v>
      </c>
      <c r="I3821">
        <v>5001</v>
      </c>
      <c r="J3821">
        <v>999999</v>
      </c>
      <c r="K3821" t="s">
        <v>3117</v>
      </c>
      <c r="L3821" t="s">
        <v>3112</v>
      </c>
      <c r="M3821" t="s">
        <v>4289</v>
      </c>
    </row>
    <row r="3822" spans="1:13">
      <c r="A3822" t="s">
        <v>8103</v>
      </c>
      <c r="B3822" t="str">
        <f t="shared" si="118"/>
        <v>min03-P59</v>
      </c>
      <c r="C3822" t="str">
        <f t="shared" si="119"/>
        <v>min03-P59-R7_UNION TEMPORAL COINPA</v>
      </c>
      <c r="D3822" s="27" t="s">
        <v>3861</v>
      </c>
      <c r="E3822" t="s">
        <v>3090</v>
      </c>
      <c r="F3822" t="s">
        <v>190</v>
      </c>
      <c r="G3822" s="58">
        <v>109061.17874999999</v>
      </c>
      <c r="H3822" s="114">
        <v>1</v>
      </c>
      <c r="I3822">
        <v>1</v>
      </c>
      <c r="J3822">
        <v>5000</v>
      </c>
      <c r="K3822" t="s">
        <v>3117</v>
      </c>
      <c r="L3822" t="s">
        <v>3112</v>
      </c>
      <c r="M3822" t="s">
        <v>4289</v>
      </c>
    </row>
    <row r="3823" spans="1:13">
      <c r="A3823" t="s">
        <v>8104</v>
      </c>
      <c r="B3823" t="str">
        <f t="shared" si="118"/>
        <v>min03-P59</v>
      </c>
      <c r="C3823" t="str">
        <f t="shared" si="119"/>
        <v>min03-P59-R7_UNION TEMPORAL COINPA</v>
      </c>
      <c r="D3823" s="27" t="s">
        <v>3861</v>
      </c>
      <c r="E3823" t="s">
        <v>3090</v>
      </c>
      <c r="F3823" t="s">
        <v>190</v>
      </c>
      <c r="G3823" s="58">
        <v>106879.28175000001</v>
      </c>
      <c r="H3823" s="114">
        <v>1</v>
      </c>
      <c r="I3823">
        <v>5001</v>
      </c>
      <c r="J3823">
        <v>999999</v>
      </c>
      <c r="K3823" t="s">
        <v>3117</v>
      </c>
      <c r="L3823" t="s">
        <v>3112</v>
      </c>
      <c r="M3823" t="s">
        <v>4289</v>
      </c>
    </row>
    <row r="3824" spans="1:13">
      <c r="A3824" t="s">
        <v>8105</v>
      </c>
      <c r="B3824" t="str">
        <f t="shared" si="118"/>
        <v>min03-P59</v>
      </c>
      <c r="C3824" t="str">
        <f t="shared" si="119"/>
        <v>min03-P59-R7_INDUCON SAS</v>
      </c>
      <c r="D3824" s="27" t="s">
        <v>3861</v>
      </c>
      <c r="E3824" t="s">
        <v>4188</v>
      </c>
      <c r="F3824" t="s">
        <v>190</v>
      </c>
      <c r="G3824" s="58">
        <v>63032.58</v>
      </c>
      <c r="H3824" s="114">
        <v>1</v>
      </c>
      <c r="I3824">
        <v>1</v>
      </c>
      <c r="J3824">
        <v>5000</v>
      </c>
      <c r="K3824" t="s">
        <v>3117</v>
      </c>
      <c r="L3824" t="s">
        <v>3112</v>
      </c>
      <c r="M3824" t="s">
        <v>4289</v>
      </c>
    </row>
    <row r="3825" spans="1:13">
      <c r="A3825" t="s">
        <v>8106</v>
      </c>
      <c r="B3825" t="str">
        <f t="shared" si="118"/>
        <v>min03-P59</v>
      </c>
      <c r="C3825" t="str">
        <f t="shared" si="119"/>
        <v>min03-P59-R7_INDUCON SAS</v>
      </c>
      <c r="D3825" s="27" t="s">
        <v>3861</v>
      </c>
      <c r="E3825" t="s">
        <v>4188</v>
      </c>
      <c r="F3825" t="s">
        <v>190</v>
      </c>
      <c r="G3825" s="58">
        <v>61955.1</v>
      </c>
      <c r="H3825" s="114">
        <v>1</v>
      </c>
      <c r="I3825">
        <v>5001</v>
      </c>
      <c r="J3825">
        <v>999999</v>
      </c>
      <c r="K3825" t="s">
        <v>3117</v>
      </c>
      <c r="L3825" t="s">
        <v>3112</v>
      </c>
      <c r="M3825" t="s">
        <v>4289</v>
      </c>
    </row>
    <row r="3826" spans="1:13">
      <c r="A3826" t="s">
        <v>8107</v>
      </c>
      <c r="B3826" t="str">
        <f t="shared" si="118"/>
        <v>min03-P59</v>
      </c>
      <c r="C3826" t="str">
        <f t="shared" si="119"/>
        <v>min03-P59-R7_BOSTONIA SAS</v>
      </c>
      <c r="D3826" s="27" t="s">
        <v>3861</v>
      </c>
      <c r="E3826" t="s">
        <v>3093</v>
      </c>
      <c r="F3826" t="s">
        <v>190</v>
      </c>
      <c r="G3826" s="58">
        <v>114482.25</v>
      </c>
      <c r="H3826" s="114">
        <v>1</v>
      </c>
      <c r="I3826">
        <v>1</v>
      </c>
      <c r="J3826">
        <v>5000</v>
      </c>
      <c r="K3826" t="s">
        <v>3117</v>
      </c>
      <c r="L3826" t="s">
        <v>3112</v>
      </c>
      <c r="M3826" t="s">
        <v>4289</v>
      </c>
    </row>
    <row r="3827" spans="1:13">
      <c r="A3827" t="s">
        <v>8108</v>
      </c>
      <c r="B3827" t="str">
        <f t="shared" si="118"/>
        <v>min03-P59</v>
      </c>
      <c r="C3827" t="str">
        <f t="shared" si="119"/>
        <v>min03-P59-R7_BOSTONIA SAS</v>
      </c>
      <c r="D3827" s="27" t="s">
        <v>3861</v>
      </c>
      <c r="E3827" t="s">
        <v>3093</v>
      </c>
      <c r="F3827" t="s">
        <v>190</v>
      </c>
      <c r="G3827" s="58">
        <v>111047.7825</v>
      </c>
      <c r="H3827" s="114">
        <v>1</v>
      </c>
      <c r="I3827">
        <v>5001</v>
      </c>
      <c r="J3827">
        <v>999999</v>
      </c>
      <c r="K3827" t="s">
        <v>3117</v>
      </c>
      <c r="L3827" t="s">
        <v>3112</v>
      </c>
      <c r="M3827" t="s">
        <v>4289</v>
      </c>
    </row>
    <row r="3828" spans="1:13">
      <c r="A3828" t="s">
        <v>8109</v>
      </c>
      <c r="B3828" t="str">
        <f t="shared" si="118"/>
        <v>min03-P59</v>
      </c>
      <c r="C3828" t="str">
        <f t="shared" si="119"/>
        <v>min03-P59-R7_UT SOLUCIONES ANC</v>
      </c>
      <c r="D3828" s="27" t="s">
        <v>3861</v>
      </c>
      <c r="E3828" t="s">
        <v>3091</v>
      </c>
      <c r="F3828" t="s">
        <v>190</v>
      </c>
      <c r="G3828" s="58">
        <v>175090.5</v>
      </c>
      <c r="H3828" s="114">
        <v>1</v>
      </c>
      <c r="I3828">
        <v>1</v>
      </c>
      <c r="J3828">
        <v>5000</v>
      </c>
      <c r="K3828" t="s">
        <v>3117</v>
      </c>
      <c r="L3828" t="s">
        <v>3112</v>
      </c>
      <c r="M3828" t="s">
        <v>4289</v>
      </c>
    </row>
    <row r="3829" spans="1:13">
      <c r="A3829" t="s">
        <v>8110</v>
      </c>
      <c r="B3829" t="str">
        <f t="shared" si="118"/>
        <v>min03-P59</v>
      </c>
      <c r="C3829" t="str">
        <f t="shared" si="119"/>
        <v>min03-P59-R7_UT SOLUCIONES ANC</v>
      </c>
      <c r="D3829" s="27" t="s">
        <v>3861</v>
      </c>
      <c r="E3829" t="s">
        <v>3091</v>
      </c>
      <c r="F3829" t="s">
        <v>190</v>
      </c>
      <c r="G3829" s="58">
        <v>173743.65</v>
      </c>
      <c r="H3829" s="114">
        <v>1</v>
      </c>
      <c r="I3829">
        <v>5001</v>
      </c>
      <c r="J3829">
        <v>999999</v>
      </c>
      <c r="K3829" t="s">
        <v>3117</v>
      </c>
      <c r="L3829" t="s">
        <v>3112</v>
      </c>
      <c r="M3829" t="s">
        <v>4289</v>
      </c>
    </row>
    <row r="3830" spans="1:13">
      <c r="A3830" t="s">
        <v>8111</v>
      </c>
      <c r="B3830" t="str">
        <f t="shared" si="118"/>
        <v>min03-P59</v>
      </c>
      <c r="C3830" t="str">
        <f t="shared" si="119"/>
        <v>min03-P59-R7_UT ANFORT 2024</v>
      </c>
      <c r="D3830" s="27" t="s">
        <v>3861</v>
      </c>
      <c r="E3830" t="s">
        <v>3103</v>
      </c>
      <c r="F3830" t="s">
        <v>190</v>
      </c>
      <c r="G3830" s="58">
        <v>67073.13</v>
      </c>
      <c r="H3830" s="114">
        <v>1</v>
      </c>
      <c r="I3830">
        <v>1</v>
      </c>
      <c r="J3830">
        <v>5000</v>
      </c>
      <c r="K3830" t="s">
        <v>3117</v>
      </c>
      <c r="L3830" t="s">
        <v>3112</v>
      </c>
      <c r="M3830" t="s">
        <v>4289</v>
      </c>
    </row>
    <row r="3831" spans="1:13">
      <c r="A3831" t="s">
        <v>8112</v>
      </c>
      <c r="B3831" t="str">
        <f t="shared" si="118"/>
        <v>min03-P59</v>
      </c>
      <c r="C3831" t="str">
        <f t="shared" si="119"/>
        <v>min03-P59-R7_UT ANFORT 2024</v>
      </c>
      <c r="D3831" s="27" t="s">
        <v>3861</v>
      </c>
      <c r="E3831" t="s">
        <v>3103</v>
      </c>
      <c r="F3831" t="s">
        <v>190</v>
      </c>
      <c r="G3831" s="58">
        <v>65860.964999999997</v>
      </c>
      <c r="H3831" s="114">
        <v>1</v>
      </c>
      <c r="I3831">
        <v>5001</v>
      </c>
      <c r="J3831">
        <v>999999</v>
      </c>
      <c r="K3831" t="s">
        <v>3117</v>
      </c>
      <c r="L3831" t="s">
        <v>3112</v>
      </c>
      <c r="M3831" t="s">
        <v>4289</v>
      </c>
    </row>
    <row r="3832" spans="1:13">
      <c r="A3832" t="s">
        <v>8113</v>
      </c>
      <c r="B3832" t="str">
        <f t="shared" si="118"/>
        <v>min03-P59</v>
      </c>
      <c r="C3832" t="str">
        <f t="shared" si="119"/>
        <v>min03-P59-R7_UT ALTEX+</v>
      </c>
      <c r="D3832" s="27" t="s">
        <v>3861</v>
      </c>
      <c r="E3832" t="s">
        <v>3094</v>
      </c>
      <c r="F3832" t="s">
        <v>190</v>
      </c>
      <c r="G3832" s="58">
        <v>127950.75</v>
      </c>
      <c r="H3832" s="114">
        <v>1</v>
      </c>
      <c r="I3832">
        <v>1</v>
      </c>
      <c r="J3832">
        <v>5000</v>
      </c>
      <c r="K3832" t="s">
        <v>3117</v>
      </c>
      <c r="L3832" t="s">
        <v>3112</v>
      </c>
      <c r="M3832" t="s">
        <v>4289</v>
      </c>
    </row>
    <row r="3833" spans="1:13">
      <c r="A3833" t="s">
        <v>8114</v>
      </c>
      <c r="B3833" t="str">
        <f t="shared" si="118"/>
        <v>min03-P59</v>
      </c>
      <c r="C3833" t="str">
        <f t="shared" si="119"/>
        <v>min03-P59-R7_UT ALTEX+</v>
      </c>
      <c r="D3833" s="27" t="s">
        <v>3861</v>
      </c>
      <c r="E3833" t="s">
        <v>3094</v>
      </c>
      <c r="F3833" t="s">
        <v>190</v>
      </c>
      <c r="G3833" s="58">
        <v>125257.05</v>
      </c>
      <c r="H3833" s="114">
        <v>1</v>
      </c>
      <c r="I3833">
        <v>5001</v>
      </c>
      <c r="J3833">
        <v>999999</v>
      </c>
      <c r="K3833" t="s">
        <v>3117</v>
      </c>
      <c r="L3833" t="s">
        <v>3112</v>
      </c>
      <c r="M3833" t="s">
        <v>4289</v>
      </c>
    </row>
    <row r="3834" spans="1:13">
      <c r="A3834" t="s">
        <v>8115</v>
      </c>
      <c r="B3834" t="str">
        <f t="shared" si="118"/>
        <v>min03-P59</v>
      </c>
      <c r="C3834" t="str">
        <f t="shared" si="119"/>
        <v>min03-P59-R7_CONSORCIO ACUERDO MARCO MTH – II</v>
      </c>
      <c r="D3834" s="27" t="s">
        <v>3861</v>
      </c>
      <c r="E3834" t="s">
        <v>4197</v>
      </c>
      <c r="F3834" t="s">
        <v>190</v>
      </c>
      <c r="G3834" s="58">
        <v>121216.5</v>
      </c>
      <c r="H3834" s="114">
        <v>1</v>
      </c>
      <c r="I3834">
        <v>1</v>
      </c>
      <c r="J3834">
        <v>5000</v>
      </c>
      <c r="K3834" t="s">
        <v>3117</v>
      </c>
      <c r="L3834" t="s">
        <v>3112</v>
      </c>
      <c r="M3834" t="s">
        <v>4289</v>
      </c>
    </row>
    <row r="3835" spans="1:13">
      <c r="A3835" t="s">
        <v>8116</v>
      </c>
      <c r="B3835" t="str">
        <f t="shared" si="118"/>
        <v>min03-P59</v>
      </c>
      <c r="C3835" t="str">
        <f t="shared" si="119"/>
        <v>min03-P59-R7_CONSORCIO ACUERDO MARCO MTH – II</v>
      </c>
      <c r="D3835" s="27" t="s">
        <v>3861</v>
      </c>
      <c r="E3835" t="s">
        <v>4197</v>
      </c>
      <c r="F3835" t="s">
        <v>190</v>
      </c>
      <c r="G3835" s="58">
        <v>114482.25</v>
      </c>
      <c r="H3835" s="114">
        <v>1</v>
      </c>
      <c r="I3835">
        <v>5001</v>
      </c>
      <c r="J3835">
        <v>999999</v>
      </c>
      <c r="K3835" t="s">
        <v>3117</v>
      </c>
      <c r="L3835" t="s">
        <v>3112</v>
      </c>
      <c r="M3835" t="s">
        <v>4289</v>
      </c>
    </row>
    <row r="3836" spans="1:13">
      <c r="A3836" t="s">
        <v>8117</v>
      </c>
      <c r="B3836" t="str">
        <f t="shared" si="118"/>
        <v>min03-P60</v>
      </c>
      <c r="C3836" t="str">
        <f t="shared" si="119"/>
        <v>min03-P60-R1_YUBARTA S.A.S.</v>
      </c>
      <c r="D3836" s="27" t="s">
        <v>3862</v>
      </c>
      <c r="E3836" t="s">
        <v>4162</v>
      </c>
      <c r="F3836" t="s">
        <v>190</v>
      </c>
      <c r="G3836" s="58">
        <v>336712.5</v>
      </c>
      <c r="H3836" s="114">
        <v>1</v>
      </c>
      <c r="I3836">
        <v>1</v>
      </c>
      <c r="J3836">
        <v>3000</v>
      </c>
      <c r="K3836" t="s">
        <v>3117</v>
      </c>
      <c r="L3836" t="s">
        <v>3108</v>
      </c>
      <c r="M3836" t="s">
        <v>4290</v>
      </c>
    </row>
    <row r="3837" spans="1:13">
      <c r="A3837" t="s">
        <v>8118</v>
      </c>
      <c r="B3837" t="str">
        <f t="shared" si="118"/>
        <v>min03-P60</v>
      </c>
      <c r="C3837" t="str">
        <f t="shared" si="119"/>
        <v>min03-P60-R1_YUBARTA S.A.S.</v>
      </c>
      <c r="D3837" s="27" t="s">
        <v>3862</v>
      </c>
      <c r="E3837" t="s">
        <v>4162</v>
      </c>
      <c r="F3837" t="s">
        <v>190</v>
      </c>
      <c r="G3837" s="58">
        <v>329978.25</v>
      </c>
      <c r="H3837" s="114">
        <v>1</v>
      </c>
      <c r="I3837">
        <v>3001</v>
      </c>
      <c r="J3837">
        <v>10000</v>
      </c>
      <c r="K3837" t="s">
        <v>3117</v>
      </c>
      <c r="L3837" t="s">
        <v>3108</v>
      </c>
      <c r="M3837" t="s">
        <v>4290</v>
      </c>
    </row>
    <row r="3838" spans="1:13">
      <c r="A3838" t="s">
        <v>8119</v>
      </c>
      <c r="B3838" t="str">
        <f t="shared" si="118"/>
        <v>min03-P60</v>
      </c>
      <c r="C3838" t="str">
        <f t="shared" si="119"/>
        <v>min03-P60-R1_YUBARTA S.A.S.</v>
      </c>
      <c r="D3838" s="27" t="s">
        <v>3862</v>
      </c>
      <c r="E3838" t="s">
        <v>4162</v>
      </c>
      <c r="F3838" t="s">
        <v>190</v>
      </c>
      <c r="G3838" s="58">
        <v>324590.84999999998</v>
      </c>
      <c r="H3838" s="114">
        <v>1</v>
      </c>
      <c r="I3838">
        <v>10001</v>
      </c>
      <c r="J3838">
        <v>999999</v>
      </c>
      <c r="K3838" t="s">
        <v>3117</v>
      </c>
      <c r="L3838" t="s">
        <v>3108</v>
      </c>
      <c r="M3838" t="s">
        <v>4290</v>
      </c>
    </row>
    <row r="3839" spans="1:13">
      <c r="A3839" t="s">
        <v>8120</v>
      </c>
      <c r="B3839" t="str">
        <f t="shared" si="118"/>
        <v>min03-P60</v>
      </c>
      <c r="C3839" t="str">
        <f t="shared" si="119"/>
        <v>min03-P60-R1_UT MARSAM INTE RAMERICANA</v>
      </c>
      <c r="D3839" s="27" t="s">
        <v>3862</v>
      </c>
      <c r="E3839" t="s">
        <v>4160</v>
      </c>
      <c r="F3839" t="s">
        <v>190</v>
      </c>
      <c r="G3839" s="58">
        <v>430992</v>
      </c>
      <c r="H3839" s="114">
        <v>1</v>
      </c>
      <c r="I3839">
        <v>1</v>
      </c>
      <c r="J3839">
        <v>3000</v>
      </c>
      <c r="K3839" t="s">
        <v>3117</v>
      </c>
      <c r="L3839" t="s">
        <v>3108</v>
      </c>
      <c r="M3839" t="s">
        <v>4290</v>
      </c>
    </row>
    <row r="3840" spans="1:13">
      <c r="A3840" t="s">
        <v>8121</v>
      </c>
      <c r="B3840" t="str">
        <f t="shared" si="118"/>
        <v>min03-P60</v>
      </c>
      <c r="C3840" t="str">
        <f t="shared" si="119"/>
        <v>min03-P60-R1_UT MARSAM INTE RAMERICANA</v>
      </c>
      <c r="D3840" s="27" t="s">
        <v>3862</v>
      </c>
      <c r="E3840" t="s">
        <v>4160</v>
      </c>
      <c r="F3840" t="s">
        <v>190</v>
      </c>
      <c r="G3840" s="58">
        <v>426682.08</v>
      </c>
      <c r="H3840" s="114">
        <v>1</v>
      </c>
      <c r="I3840">
        <v>3001</v>
      </c>
      <c r="J3840">
        <v>10000</v>
      </c>
      <c r="K3840" t="s">
        <v>3117</v>
      </c>
      <c r="L3840" t="s">
        <v>3108</v>
      </c>
      <c r="M3840" t="s">
        <v>4290</v>
      </c>
    </row>
    <row r="3841" spans="1:13">
      <c r="A3841" t="s">
        <v>8122</v>
      </c>
      <c r="B3841" t="str">
        <f t="shared" si="118"/>
        <v>min03-P60</v>
      </c>
      <c r="C3841" t="str">
        <f t="shared" si="119"/>
        <v>min03-P60-R1_UT MARSAM INTE RAMERICANA</v>
      </c>
      <c r="D3841" s="27" t="s">
        <v>3862</v>
      </c>
      <c r="E3841" t="s">
        <v>4160</v>
      </c>
      <c r="F3841" t="s">
        <v>190</v>
      </c>
      <c r="G3841" s="58">
        <v>422372.16000000003</v>
      </c>
      <c r="H3841" s="114">
        <v>1</v>
      </c>
      <c r="I3841">
        <v>10001</v>
      </c>
      <c r="J3841">
        <v>999999</v>
      </c>
      <c r="K3841" t="s">
        <v>3117</v>
      </c>
      <c r="L3841" t="s">
        <v>3108</v>
      </c>
      <c r="M3841" t="s">
        <v>4290</v>
      </c>
    </row>
    <row r="3842" spans="1:13">
      <c r="A3842" t="s">
        <v>8123</v>
      </c>
      <c r="B3842" t="str">
        <f t="shared" si="118"/>
        <v>min03-P60</v>
      </c>
      <c r="C3842" t="str">
        <f t="shared" si="119"/>
        <v>min03-P60-R2_UT MARSAM INTE RAMERICANA</v>
      </c>
      <c r="D3842" s="27" t="s">
        <v>3863</v>
      </c>
      <c r="E3842" t="s">
        <v>4160</v>
      </c>
      <c r="F3842" t="s">
        <v>190</v>
      </c>
      <c r="G3842" s="58">
        <v>474091.2</v>
      </c>
      <c r="H3842" s="114">
        <v>1</v>
      </c>
      <c r="I3842">
        <v>1</v>
      </c>
      <c r="J3842">
        <v>3000</v>
      </c>
      <c r="K3842" t="s">
        <v>3117</v>
      </c>
      <c r="L3842" t="s">
        <v>3114</v>
      </c>
      <c r="M3842" t="s">
        <v>4290</v>
      </c>
    </row>
    <row r="3843" spans="1:13">
      <c r="A3843" t="s">
        <v>8124</v>
      </c>
      <c r="B3843" t="str">
        <f t="shared" ref="B3843:B3906" si="120">+LEFT(D3843,LEN(D3843)-3)</f>
        <v>min03-P60</v>
      </c>
      <c r="C3843" t="str">
        <f t="shared" ref="C3843:C3906" si="121">+D3843&amp;"_"&amp;E3843</f>
        <v>min03-P60-R2_UT MARSAM INTE RAMERICANA</v>
      </c>
      <c r="D3843" s="27" t="s">
        <v>3863</v>
      </c>
      <c r="E3843" t="s">
        <v>4160</v>
      </c>
      <c r="F3843" t="s">
        <v>190</v>
      </c>
      <c r="G3843" s="58">
        <v>469350.28799999994</v>
      </c>
      <c r="H3843" s="114">
        <v>1</v>
      </c>
      <c r="I3843">
        <v>3001</v>
      </c>
      <c r="J3843">
        <v>10000</v>
      </c>
      <c r="K3843" t="s">
        <v>3117</v>
      </c>
      <c r="L3843" t="s">
        <v>3114</v>
      </c>
      <c r="M3843" t="s">
        <v>4290</v>
      </c>
    </row>
    <row r="3844" spans="1:13">
      <c r="A3844" t="s">
        <v>8125</v>
      </c>
      <c r="B3844" t="str">
        <f t="shared" si="120"/>
        <v>min03-P60</v>
      </c>
      <c r="C3844" t="str">
        <f t="shared" si="121"/>
        <v>min03-P60-R2_UT MARSAM INTE RAMERICANA</v>
      </c>
      <c r="D3844" s="27" t="s">
        <v>3863</v>
      </c>
      <c r="E3844" t="s">
        <v>4160</v>
      </c>
      <c r="F3844" t="s">
        <v>190</v>
      </c>
      <c r="G3844" s="58">
        <v>464609.37600000005</v>
      </c>
      <c r="H3844" s="114">
        <v>1</v>
      </c>
      <c r="I3844">
        <v>10001</v>
      </c>
      <c r="J3844">
        <v>999999</v>
      </c>
      <c r="K3844" t="s">
        <v>3117</v>
      </c>
      <c r="L3844" t="s">
        <v>3114</v>
      </c>
      <c r="M3844" t="s">
        <v>4290</v>
      </c>
    </row>
    <row r="3845" spans="1:13">
      <c r="A3845" t="s">
        <v>8126</v>
      </c>
      <c r="B3845" t="str">
        <f t="shared" si="120"/>
        <v>min03-P60</v>
      </c>
      <c r="C3845" t="str">
        <f t="shared" si="121"/>
        <v>min03-P60-R3_YUBARTA S.A.S.</v>
      </c>
      <c r="D3845" s="27" t="s">
        <v>3864</v>
      </c>
      <c r="E3845" t="s">
        <v>4162</v>
      </c>
      <c r="F3845" t="s">
        <v>190</v>
      </c>
      <c r="G3845" s="58">
        <v>336712.5</v>
      </c>
      <c r="H3845" s="114">
        <v>1</v>
      </c>
      <c r="I3845">
        <v>1</v>
      </c>
      <c r="J3845">
        <v>3000</v>
      </c>
      <c r="K3845" t="s">
        <v>3117</v>
      </c>
      <c r="L3845" t="s">
        <v>3109</v>
      </c>
      <c r="M3845" t="s">
        <v>4290</v>
      </c>
    </row>
    <row r="3846" spans="1:13">
      <c r="A3846" t="s">
        <v>8127</v>
      </c>
      <c r="B3846" t="str">
        <f t="shared" si="120"/>
        <v>min03-P60</v>
      </c>
      <c r="C3846" t="str">
        <f t="shared" si="121"/>
        <v>min03-P60-R3_YUBARTA S.A.S.</v>
      </c>
      <c r="D3846" s="27" t="s">
        <v>3864</v>
      </c>
      <c r="E3846" t="s">
        <v>4162</v>
      </c>
      <c r="F3846" t="s">
        <v>190</v>
      </c>
      <c r="G3846" s="58">
        <v>329978.25</v>
      </c>
      <c r="H3846" s="114">
        <v>1</v>
      </c>
      <c r="I3846">
        <v>3001</v>
      </c>
      <c r="J3846">
        <v>10000</v>
      </c>
      <c r="K3846" t="s">
        <v>3117</v>
      </c>
      <c r="L3846" t="s">
        <v>3109</v>
      </c>
      <c r="M3846" t="s">
        <v>4290</v>
      </c>
    </row>
    <row r="3847" spans="1:13">
      <c r="A3847" t="s">
        <v>8128</v>
      </c>
      <c r="B3847" t="str">
        <f t="shared" si="120"/>
        <v>min03-P60</v>
      </c>
      <c r="C3847" t="str">
        <f t="shared" si="121"/>
        <v>min03-P60-R3_YUBARTA S.A.S.</v>
      </c>
      <c r="D3847" s="27" t="s">
        <v>3864</v>
      </c>
      <c r="E3847" t="s">
        <v>4162</v>
      </c>
      <c r="F3847" t="s">
        <v>190</v>
      </c>
      <c r="G3847" s="58">
        <v>324590.84999999998</v>
      </c>
      <c r="H3847" s="114">
        <v>1</v>
      </c>
      <c r="I3847">
        <v>10001</v>
      </c>
      <c r="J3847">
        <v>999999</v>
      </c>
      <c r="K3847" t="s">
        <v>3117</v>
      </c>
      <c r="L3847" t="s">
        <v>3109</v>
      </c>
      <c r="M3847" t="s">
        <v>4290</v>
      </c>
    </row>
    <row r="3848" spans="1:13">
      <c r="A3848" t="s">
        <v>8129</v>
      </c>
      <c r="B3848" t="str">
        <f t="shared" si="120"/>
        <v>min03-P60</v>
      </c>
      <c r="C3848" t="str">
        <f t="shared" si="121"/>
        <v>min03-P60-R3_UT FE DISTRITAR 2024</v>
      </c>
      <c r="D3848" s="27" t="s">
        <v>3864</v>
      </c>
      <c r="E3848" t="s">
        <v>3101</v>
      </c>
      <c r="F3848" t="s">
        <v>190</v>
      </c>
      <c r="G3848" s="58">
        <v>255901.5</v>
      </c>
      <c r="H3848" s="114">
        <v>1</v>
      </c>
      <c r="I3848">
        <v>1</v>
      </c>
      <c r="J3848">
        <v>3000</v>
      </c>
      <c r="K3848" t="s">
        <v>3117</v>
      </c>
      <c r="L3848" t="s">
        <v>3109</v>
      </c>
      <c r="M3848" t="s">
        <v>4290</v>
      </c>
    </row>
    <row r="3849" spans="1:13">
      <c r="A3849" t="s">
        <v>8130</v>
      </c>
      <c r="B3849" t="str">
        <f t="shared" si="120"/>
        <v>min03-P60</v>
      </c>
      <c r="C3849" t="str">
        <f t="shared" si="121"/>
        <v>min03-P60-R3_UT FE DISTRITAR 2024</v>
      </c>
      <c r="D3849" s="27" t="s">
        <v>3864</v>
      </c>
      <c r="E3849" t="s">
        <v>3101</v>
      </c>
      <c r="F3849" t="s">
        <v>190</v>
      </c>
      <c r="G3849" s="58">
        <v>255901.5</v>
      </c>
      <c r="H3849" s="114">
        <v>1</v>
      </c>
      <c r="I3849">
        <v>3001</v>
      </c>
      <c r="J3849">
        <v>10000</v>
      </c>
      <c r="K3849" t="s">
        <v>3117</v>
      </c>
      <c r="L3849" t="s">
        <v>3109</v>
      </c>
      <c r="M3849" t="s">
        <v>4290</v>
      </c>
    </row>
    <row r="3850" spans="1:13">
      <c r="A3850" t="s">
        <v>8131</v>
      </c>
      <c r="B3850" t="str">
        <f t="shared" si="120"/>
        <v>min03-P60</v>
      </c>
      <c r="C3850" t="str">
        <f t="shared" si="121"/>
        <v>min03-P60-R3_UT FE DISTRITAR 2024</v>
      </c>
      <c r="D3850" s="27" t="s">
        <v>3864</v>
      </c>
      <c r="E3850" t="s">
        <v>3101</v>
      </c>
      <c r="F3850" t="s">
        <v>190</v>
      </c>
      <c r="G3850" s="58">
        <v>255901.5</v>
      </c>
      <c r="H3850" s="114">
        <v>1</v>
      </c>
      <c r="I3850">
        <v>10001</v>
      </c>
      <c r="J3850">
        <v>999999</v>
      </c>
      <c r="K3850" t="s">
        <v>3117</v>
      </c>
      <c r="L3850" t="s">
        <v>3109</v>
      </c>
      <c r="M3850" t="s">
        <v>4290</v>
      </c>
    </row>
    <row r="3851" spans="1:13">
      <c r="A3851" t="s">
        <v>8132</v>
      </c>
      <c r="B3851" t="str">
        <f t="shared" si="120"/>
        <v>min03-P60</v>
      </c>
      <c r="C3851" t="str">
        <f t="shared" si="121"/>
        <v>min03-P60-R4_YUBARTA S.A.S.</v>
      </c>
      <c r="D3851" s="27" t="s">
        <v>3865</v>
      </c>
      <c r="E3851" t="s">
        <v>4162</v>
      </c>
      <c r="F3851" t="s">
        <v>190</v>
      </c>
      <c r="G3851" s="58">
        <v>336712.5</v>
      </c>
      <c r="H3851" s="114">
        <v>1</v>
      </c>
      <c r="I3851">
        <v>1</v>
      </c>
      <c r="J3851">
        <v>3000</v>
      </c>
      <c r="K3851" t="s">
        <v>3117</v>
      </c>
      <c r="L3851" t="s">
        <v>3113</v>
      </c>
      <c r="M3851" t="s">
        <v>4290</v>
      </c>
    </row>
    <row r="3852" spans="1:13">
      <c r="A3852" t="s">
        <v>8133</v>
      </c>
      <c r="B3852" t="str">
        <f t="shared" si="120"/>
        <v>min03-P60</v>
      </c>
      <c r="C3852" t="str">
        <f t="shared" si="121"/>
        <v>min03-P60-R4_YUBARTA S.A.S.</v>
      </c>
      <c r="D3852" s="27" t="s">
        <v>3865</v>
      </c>
      <c r="E3852" t="s">
        <v>4162</v>
      </c>
      <c r="F3852" t="s">
        <v>190</v>
      </c>
      <c r="G3852" s="58">
        <v>329978.25</v>
      </c>
      <c r="H3852" s="114">
        <v>1</v>
      </c>
      <c r="I3852">
        <v>3001</v>
      </c>
      <c r="J3852">
        <v>10000</v>
      </c>
      <c r="K3852" t="s">
        <v>3117</v>
      </c>
      <c r="L3852" t="s">
        <v>3113</v>
      </c>
      <c r="M3852" t="s">
        <v>4290</v>
      </c>
    </row>
    <row r="3853" spans="1:13">
      <c r="A3853" t="s">
        <v>8134</v>
      </c>
      <c r="B3853" t="str">
        <f t="shared" si="120"/>
        <v>min03-P60</v>
      </c>
      <c r="C3853" t="str">
        <f t="shared" si="121"/>
        <v>min03-P60-R4_YUBARTA S.A.S.</v>
      </c>
      <c r="D3853" s="27" t="s">
        <v>3865</v>
      </c>
      <c r="E3853" t="s">
        <v>4162</v>
      </c>
      <c r="F3853" t="s">
        <v>190</v>
      </c>
      <c r="G3853" s="58">
        <v>324590.84999999998</v>
      </c>
      <c r="H3853" s="114">
        <v>1</v>
      </c>
      <c r="I3853">
        <v>10001</v>
      </c>
      <c r="J3853">
        <v>999999</v>
      </c>
      <c r="K3853" t="s">
        <v>3117</v>
      </c>
      <c r="L3853" t="s">
        <v>3113</v>
      </c>
      <c r="M3853" t="s">
        <v>4290</v>
      </c>
    </row>
    <row r="3854" spans="1:13">
      <c r="A3854" t="s">
        <v>8135</v>
      </c>
      <c r="B3854" t="str">
        <f t="shared" si="120"/>
        <v>min03-P60</v>
      </c>
      <c r="C3854" t="str">
        <f t="shared" si="121"/>
        <v>min03-P60-R4_UT MARSAM INTE RAMERICANA</v>
      </c>
      <c r="D3854" s="27" t="s">
        <v>3865</v>
      </c>
      <c r="E3854" t="s">
        <v>4160</v>
      </c>
      <c r="F3854" t="s">
        <v>190</v>
      </c>
      <c r="G3854" s="58">
        <v>474091.2</v>
      </c>
      <c r="H3854" s="114">
        <v>1</v>
      </c>
      <c r="I3854">
        <v>1</v>
      </c>
      <c r="J3854">
        <v>3000</v>
      </c>
      <c r="K3854" t="s">
        <v>3117</v>
      </c>
      <c r="L3854" t="s">
        <v>3113</v>
      </c>
      <c r="M3854" t="s">
        <v>4290</v>
      </c>
    </row>
    <row r="3855" spans="1:13">
      <c r="A3855" t="s">
        <v>8136</v>
      </c>
      <c r="B3855" t="str">
        <f t="shared" si="120"/>
        <v>min03-P60</v>
      </c>
      <c r="C3855" t="str">
        <f t="shared" si="121"/>
        <v>min03-P60-R4_UT MARSAM INTE RAMERICANA</v>
      </c>
      <c r="D3855" s="27" t="s">
        <v>3865</v>
      </c>
      <c r="E3855" t="s">
        <v>4160</v>
      </c>
      <c r="F3855" t="s">
        <v>190</v>
      </c>
      <c r="G3855" s="58">
        <v>469350.28799999994</v>
      </c>
      <c r="H3855" s="114">
        <v>1</v>
      </c>
      <c r="I3855">
        <v>3001</v>
      </c>
      <c r="J3855">
        <v>10000</v>
      </c>
      <c r="K3855" t="s">
        <v>3117</v>
      </c>
      <c r="L3855" t="s">
        <v>3113</v>
      </c>
      <c r="M3855" t="s">
        <v>4290</v>
      </c>
    </row>
    <row r="3856" spans="1:13">
      <c r="A3856" t="s">
        <v>8137</v>
      </c>
      <c r="B3856" t="str">
        <f t="shared" si="120"/>
        <v>min03-P60</v>
      </c>
      <c r="C3856" t="str">
        <f t="shared" si="121"/>
        <v>min03-P60-R4_UT MARSAM INTE RAMERICANA</v>
      </c>
      <c r="D3856" s="27" t="s">
        <v>3865</v>
      </c>
      <c r="E3856" t="s">
        <v>4160</v>
      </c>
      <c r="F3856" t="s">
        <v>190</v>
      </c>
      <c r="G3856" s="58">
        <v>464609.37600000005</v>
      </c>
      <c r="H3856" s="114">
        <v>1</v>
      </c>
      <c r="I3856">
        <v>10001</v>
      </c>
      <c r="J3856">
        <v>999999</v>
      </c>
      <c r="K3856" t="s">
        <v>3117</v>
      </c>
      <c r="L3856" t="s">
        <v>3113</v>
      </c>
      <c r="M3856" t="s">
        <v>4290</v>
      </c>
    </row>
    <row r="3857" spans="1:13">
      <c r="A3857" t="s">
        <v>8138</v>
      </c>
      <c r="B3857" t="str">
        <f t="shared" si="120"/>
        <v>min03-P60</v>
      </c>
      <c r="C3857" t="str">
        <f t="shared" si="121"/>
        <v>min03-P60-R5_YUBARTA S.A.S.</v>
      </c>
      <c r="D3857" s="27" t="s">
        <v>3866</v>
      </c>
      <c r="E3857" t="s">
        <v>4162</v>
      </c>
      <c r="F3857" t="s">
        <v>190</v>
      </c>
      <c r="G3857" s="58">
        <v>336712.5</v>
      </c>
      <c r="H3857" s="114">
        <v>1</v>
      </c>
      <c r="I3857">
        <v>1</v>
      </c>
      <c r="J3857">
        <v>3000</v>
      </c>
      <c r="K3857" t="s">
        <v>3117</v>
      </c>
      <c r="L3857" t="s">
        <v>3110</v>
      </c>
      <c r="M3857" t="s">
        <v>4290</v>
      </c>
    </row>
    <row r="3858" spans="1:13">
      <c r="A3858" t="s">
        <v>8139</v>
      </c>
      <c r="B3858" t="str">
        <f t="shared" si="120"/>
        <v>min03-P60</v>
      </c>
      <c r="C3858" t="str">
        <f t="shared" si="121"/>
        <v>min03-P60-R5_YUBARTA S.A.S.</v>
      </c>
      <c r="D3858" s="27" t="s">
        <v>3866</v>
      </c>
      <c r="E3858" t="s">
        <v>4162</v>
      </c>
      <c r="F3858" t="s">
        <v>190</v>
      </c>
      <c r="G3858" s="58">
        <v>329978.25</v>
      </c>
      <c r="H3858" s="114">
        <v>1</v>
      </c>
      <c r="I3858">
        <v>3001</v>
      </c>
      <c r="J3858">
        <v>10000</v>
      </c>
      <c r="K3858" t="s">
        <v>3117</v>
      </c>
      <c r="L3858" t="s">
        <v>3110</v>
      </c>
      <c r="M3858" t="s">
        <v>4290</v>
      </c>
    </row>
    <row r="3859" spans="1:13">
      <c r="A3859" t="s">
        <v>8140</v>
      </c>
      <c r="B3859" t="str">
        <f t="shared" si="120"/>
        <v>min03-P60</v>
      </c>
      <c r="C3859" t="str">
        <f t="shared" si="121"/>
        <v>min03-P60-R5_YUBARTA S.A.S.</v>
      </c>
      <c r="D3859" s="27" t="s">
        <v>3866</v>
      </c>
      <c r="E3859" t="s">
        <v>4162</v>
      </c>
      <c r="F3859" t="s">
        <v>190</v>
      </c>
      <c r="G3859" s="58">
        <v>324590.84999999998</v>
      </c>
      <c r="H3859" s="114">
        <v>1</v>
      </c>
      <c r="I3859">
        <v>10001</v>
      </c>
      <c r="J3859">
        <v>999999</v>
      </c>
      <c r="K3859" t="s">
        <v>3117</v>
      </c>
      <c r="L3859" t="s">
        <v>3110</v>
      </c>
      <c r="M3859" t="s">
        <v>4290</v>
      </c>
    </row>
    <row r="3860" spans="1:13">
      <c r="A3860" t="s">
        <v>8141</v>
      </c>
      <c r="B3860" t="str">
        <f t="shared" si="120"/>
        <v>min03-P60</v>
      </c>
      <c r="C3860" t="str">
        <f t="shared" si="121"/>
        <v>min03-P60-R5_UT MARSAM INTE RAMERICANA</v>
      </c>
      <c r="D3860" s="27" t="s">
        <v>3866</v>
      </c>
      <c r="E3860" t="s">
        <v>4160</v>
      </c>
      <c r="F3860" t="s">
        <v>190</v>
      </c>
      <c r="G3860" s="58">
        <v>430992</v>
      </c>
      <c r="H3860" s="114">
        <v>1</v>
      </c>
      <c r="I3860">
        <v>1</v>
      </c>
      <c r="J3860">
        <v>3000</v>
      </c>
      <c r="K3860" t="s">
        <v>3117</v>
      </c>
      <c r="L3860" t="s">
        <v>3110</v>
      </c>
      <c r="M3860" t="s">
        <v>4290</v>
      </c>
    </row>
    <row r="3861" spans="1:13">
      <c r="A3861" t="s">
        <v>8142</v>
      </c>
      <c r="B3861" t="str">
        <f t="shared" si="120"/>
        <v>min03-P60</v>
      </c>
      <c r="C3861" t="str">
        <f t="shared" si="121"/>
        <v>min03-P60-R5_UT MARSAM INTE RAMERICANA</v>
      </c>
      <c r="D3861" s="27" t="s">
        <v>3866</v>
      </c>
      <c r="E3861" t="s">
        <v>4160</v>
      </c>
      <c r="F3861" t="s">
        <v>190</v>
      </c>
      <c r="G3861" s="58">
        <v>426682.08</v>
      </c>
      <c r="H3861" s="114">
        <v>1</v>
      </c>
      <c r="I3861">
        <v>3001</v>
      </c>
      <c r="J3861">
        <v>10000</v>
      </c>
      <c r="K3861" t="s">
        <v>3117</v>
      </c>
      <c r="L3861" t="s">
        <v>3110</v>
      </c>
      <c r="M3861" t="s">
        <v>4290</v>
      </c>
    </row>
    <row r="3862" spans="1:13">
      <c r="A3862" t="s">
        <v>8143</v>
      </c>
      <c r="B3862" t="str">
        <f t="shared" si="120"/>
        <v>min03-P60</v>
      </c>
      <c r="C3862" t="str">
        <f t="shared" si="121"/>
        <v>min03-P60-R5_UT MARSAM INTE RAMERICANA</v>
      </c>
      <c r="D3862" s="27" t="s">
        <v>3866</v>
      </c>
      <c r="E3862" t="s">
        <v>4160</v>
      </c>
      <c r="F3862" t="s">
        <v>190</v>
      </c>
      <c r="G3862" s="58">
        <v>422372.16000000003</v>
      </c>
      <c r="H3862" s="114">
        <v>1</v>
      </c>
      <c r="I3862">
        <v>10001</v>
      </c>
      <c r="J3862">
        <v>999999</v>
      </c>
      <c r="K3862" t="s">
        <v>3117</v>
      </c>
      <c r="L3862" t="s">
        <v>3110</v>
      </c>
      <c r="M3862" t="s">
        <v>4290</v>
      </c>
    </row>
    <row r="3863" spans="1:13">
      <c r="A3863" t="s">
        <v>8144</v>
      </c>
      <c r="B3863" t="str">
        <f t="shared" si="120"/>
        <v>min03-P60</v>
      </c>
      <c r="C3863" t="str">
        <f t="shared" si="121"/>
        <v>min03-P60-R6_ML SUMINISTROS Y SOLUCIONES SAS</v>
      </c>
      <c r="D3863" s="27" t="s">
        <v>3867</v>
      </c>
      <c r="E3863" t="s">
        <v>4170</v>
      </c>
      <c r="F3863" t="s">
        <v>190</v>
      </c>
      <c r="G3863" s="58">
        <v>346970.10960000003</v>
      </c>
      <c r="H3863" s="114">
        <v>1</v>
      </c>
      <c r="I3863">
        <v>1</v>
      </c>
      <c r="J3863">
        <v>3000</v>
      </c>
      <c r="K3863" t="s">
        <v>3117</v>
      </c>
      <c r="L3863" t="s">
        <v>3111</v>
      </c>
      <c r="M3863" t="s">
        <v>4290</v>
      </c>
    </row>
    <row r="3864" spans="1:13">
      <c r="A3864" t="s">
        <v>8145</v>
      </c>
      <c r="B3864" t="str">
        <f t="shared" si="120"/>
        <v>min03-P60</v>
      </c>
      <c r="C3864" t="str">
        <f t="shared" si="121"/>
        <v>min03-P60-R6_ML SUMINISTROS Y SOLUCIONES SAS</v>
      </c>
      <c r="D3864" s="27" t="s">
        <v>3867</v>
      </c>
      <c r="E3864" t="s">
        <v>4170</v>
      </c>
      <c r="F3864" t="s">
        <v>190</v>
      </c>
      <c r="G3864" s="58">
        <v>343500.62400000001</v>
      </c>
      <c r="H3864" s="114">
        <v>1</v>
      </c>
      <c r="I3864">
        <v>3001</v>
      </c>
      <c r="J3864">
        <v>10000</v>
      </c>
      <c r="K3864" t="s">
        <v>3117</v>
      </c>
      <c r="L3864" t="s">
        <v>3111</v>
      </c>
      <c r="M3864" t="s">
        <v>4290</v>
      </c>
    </row>
    <row r="3865" spans="1:13">
      <c r="A3865" t="s">
        <v>8146</v>
      </c>
      <c r="B3865" t="str">
        <f t="shared" si="120"/>
        <v>min03-P60</v>
      </c>
      <c r="C3865" t="str">
        <f t="shared" si="121"/>
        <v>min03-P60-R6_ML SUMINISTROS Y SOLUCIONES SAS</v>
      </c>
      <c r="D3865" s="27" t="s">
        <v>3867</v>
      </c>
      <c r="E3865" t="s">
        <v>4170</v>
      </c>
      <c r="F3865" t="s">
        <v>190</v>
      </c>
      <c r="G3865" s="58">
        <v>340064.80965000001</v>
      </c>
      <c r="H3865" s="114">
        <v>1</v>
      </c>
      <c r="I3865">
        <v>10001</v>
      </c>
      <c r="J3865">
        <v>999999</v>
      </c>
      <c r="K3865" t="s">
        <v>3117</v>
      </c>
      <c r="L3865" t="s">
        <v>3111</v>
      </c>
      <c r="M3865" t="s">
        <v>4290</v>
      </c>
    </row>
    <row r="3866" spans="1:13">
      <c r="A3866" t="s">
        <v>8147</v>
      </c>
      <c r="B3866" t="str">
        <f t="shared" si="120"/>
        <v>min03-P60</v>
      </c>
      <c r="C3866" t="str">
        <f t="shared" si="121"/>
        <v>min03-P60-R6_YUBARTA S.A.S.</v>
      </c>
      <c r="D3866" s="27" t="s">
        <v>3867</v>
      </c>
      <c r="E3866" t="s">
        <v>4162</v>
      </c>
      <c r="F3866" t="s">
        <v>190</v>
      </c>
      <c r="G3866" s="58">
        <v>336712.5</v>
      </c>
      <c r="H3866" s="114">
        <v>1</v>
      </c>
      <c r="I3866">
        <v>1</v>
      </c>
      <c r="J3866">
        <v>3000</v>
      </c>
      <c r="K3866" t="s">
        <v>3117</v>
      </c>
      <c r="L3866" t="s">
        <v>3111</v>
      </c>
      <c r="M3866" t="s">
        <v>4290</v>
      </c>
    </row>
    <row r="3867" spans="1:13">
      <c r="A3867" t="s">
        <v>8148</v>
      </c>
      <c r="B3867" t="str">
        <f t="shared" si="120"/>
        <v>min03-P60</v>
      </c>
      <c r="C3867" t="str">
        <f t="shared" si="121"/>
        <v>min03-P60-R6_YUBARTA S.A.S.</v>
      </c>
      <c r="D3867" s="27" t="s">
        <v>3867</v>
      </c>
      <c r="E3867" t="s">
        <v>4162</v>
      </c>
      <c r="F3867" t="s">
        <v>190</v>
      </c>
      <c r="G3867" s="58">
        <v>329978.25</v>
      </c>
      <c r="H3867" s="114">
        <v>1</v>
      </c>
      <c r="I3867">
        <v>3001</v>
      </c>
      <c r="J3867">
        <v>10000</v>
      </c>
      <c r="K3867" t="s">
        <v>3117</v>
      </c>
      <c r="L3867" t="s">
        <v>3111</v>
      </c>
      <c r="M3867" t="s">
        <v>4290</v>
      </c>
    </row>
    <row r="3868" spans="1:13">
      <c r="A3868" t="s">
        <v>8149</v>
      </c>
      <c r="B3868" t="str">
        <f t="shared" si="120"/>
        <v>min03-P60</v>
      </c>
      <c r="C3868" t="str">
        <f t="shared" si="121"/>
        <v>min03-P60-R6_YUBARTA S.A.S.</v>
      </c>
      <c r="D3868" s="27" t="s">
        <v>3867</v>
      </c>
      <c r="E3868" t="s">
        <v>4162</v>
      </c>
      <c r="F3868" t="s">
        <v>190</v>
      </c>
      <c r="G3868" s="58">
        <v>324590.84999999998</v>
      </c>
      <c r="H3868" s="114">
        <v>1</v>
      </c>
      <c r="I3868">
        <v>10001</v>
      </c>
      <c r="J3868">
        <v>999999</v>
      </c>
      <c r="K3868" t="s">
        <v>3117</v>
      </c>
      <c r="L3868" t="s">
        <v>3111</v>
      </c>
      <c r="M3868" t="s">
        <v>4290</v>
      </c>
    </row>
    <row r="3869" spans="1:13">
      <c r="A3869" t="s">
        <v>8150</v>
      </c>
      <c r="B3869" t="str">
        <f t="shared" si="120"/>
        <v>min03-P60</v>
      </c>
      <c r="C3869" t="str">
        <f t="shared" si="121"/>
        <v>min03-P60-R6_CREACIONES BAGS STAR SAS</v>
      </c>
      <c r="D3869" s="27" t="s">
        <v>3867</v>
      </c>
      <c r="E3869" t="s">
        <v>4192</v>
      </c>
      <c r="F3869" t="s">
        <v>190</v>
      </c>
      <c r="G3869" s="58">
        <v>231658.2</v>
      </c>
      <c r="H3869" s="114">
        <v>1</v>
      </c>
      <c r="I3869">
        <v>1</v>
      </c>
      <c r="J3869">
        <v>3000</v>
      </c>
      <c r="K3869" t="s">
        <v>3117</v>
      </c>
      <c r="L3869" t="s">
        <v>3111</v>
      </c>
      <c r="M3869" t="s">
        <v>4290</v>
      </c>
    </row>
    <row r="3870" spans="1:13">
      <c r="A3870" t="s">
        <v>8151</v>
      </c>
      <c r="B3870" t="str">
        <f t="shared" si="120"/>
        <v>min03-P60</v>
      </c>
      <c r="C3870" t="str">
        <f t="shared" si="121"/>
        <v>min03-P60-R6_CREACIONES BAGS STAR SAS</v>
      </c>
      <c r="D3870" s="27" t="s">
        <v>3867</v>
      </c>
      <c r="E3870" t="s">
        <v>4192</v>
      </c>
      <c r="F3870" t="s">
        <v>190</v>
      </c>
      <c r="G3870" s="58">
        <v>230311.35</v>
      </c>
      <c r="H3870" s="114">
        <v>1</v>
      </c>
      <c r="I3870">
        <v>3001</v>
      </c>
      <c r="J3870">
        <v>10000</v>
      </c>
      <c r="K3870" t="s">
        <v>3117</v>
      </c>
      <c r="L3870" t="s">
        <v>3111</v>
      </c>
      <c r="M3870" t="s">
        <v>4290</v>
      </c>
    </row>
    <row r="3871" spans="1:13">
      <c r="A3871" t="s">
        <v>8152</v>
      </c>
      <c r="B3871" t="str">
        <f t="shared" si="120"/>
        <v>min03-P60</v>
      </c>
      <c r="C3871" t="str">
        <f t="shared" si="121"/>
        <v>min03-P60-R6_CREACIONES BAGS STAR SAS</v>
      </c>
      <c r="D3871" s="27" t="s">
        <v>3867</v>
      </c>
      <c r="E3871" t="s">
        <v>4192</v>
      </c>
      <c r="F3871" t="s">
        <v>190</v>
      </c>
      <c r="G3871" s="58">
        <v>229637.92499999999</v>
      </c>
      <c r="H3871" s="114">
        <v>1</v>
      </c>
      <c r="I3871">
        <v>10001</v>
      </c>
      <c r="J3871">
        <v>999999</v>
      </c>
      <c r="K3871" t="s">
        <v>3117</v>
      </c>
      <c r="L3871" t="s">
        <v>3111</v>
      </c>
      <c r="M3871" t="s">
        <v>4290</v>
      </c>
    </row>
    <row r="3872" spans="1:13">
      <c r="A3872" t="s">
        <v>8153</v>
      </c>
      <c r="B3872" t="str">
        <f t="shared" si="120"/>
        <v>min03-P60</v>
      </c>
      <c r="C3872" t="str">
        <f t="shared" si="121"/>
        <v>min03-P60-R6_UNIÓN TEMPORAL 24</v>
      </c>
      <c r="D3872" s="27" t="s">
        <v>3867</v>
      </c>
      <c r="E3872" t="s">
        <v>4163</v>
      </c>
      <c r="F3872" t="s">
        <v>190</v>
      </c>
      <c r="G3872" s="58">
        <v>404055</v>
      </c>
      <c r="H3872" s="114">
        <v>1</v>
      </c>
      <c r="I3872">
        <v>1</v>
      </c>
      <c r="J3872">
        <v>3000</v>
      </c>
      <c r="K3872" t="s">
        <v>3117</v>
      </c>
      <c r="L3872" t="s">
        <v>3111</v>
      </c>
      <c r="M3872" t="s">
        <v>4290</v>
      </c>
    </row>
    <row r="3873" spans="1:13">
      <c r="A3873" t="s">
        <v>8154</v>
      </c>
      <c r="B3873" t="str">
        <f t="shared" si="120"/>
        <v>min03-P60</v>
      </c>
      <c r="C3873" t="str">
        <f t="shared" si="121"/>
        <v>min03-P60-R6_UNIÓN TEMPORAL 24</v>
      </c>
      <c r="D3873" s="27" t="s">
        <v>3867</v>
      </c>
      <c r="E3873" t="s">
        <v>4163</v>
      </c>
      <c r="F3873" t="s">
        <v>190</v>
      </c>
      <c r="G3873" s="58">
        <v>404055</v>
      </c>
      <c r="H3873" s="114">
        <v>1</v>
      </c>
      <c r="I3873">
        <v>3001</v>
      </c>
      <c r="J3873">
        <v>10000</v>
      </c>
      <c r="K3873" t="s">
        <v>3117</v>
      </c>
      <c r="L3873" t="s">
        <v>3111</v>
      </c>
      <c r="M3873" t="s">
        <v>4290</v>
      </c>
    </row>
    <row r="3874" spans="1:13">
      <c r="A3874" t="s">
        <v>8155</v>
      </c>
      <c r="B3874" t="str">
        <f t="shared" si="120"/>
        <v>min03-P60</v>
      </c>
      <c r="C3874" t="str">
        <f t="shared" si="121"/>
        <v>min03-P60-R6_UNIÓN TEMPORAL 24</v>
      </c>
      <c r="D3874" s="27" t="s">
        <v>3867</v>
      </c>
      <c r="E3874" t="s">
        <v>4163</v>
      </c>
      <c r="F3874" t="s">
        <v>190</v>
      </c>
      <c r="G3874" s="58">
        <v>404055</v>
      </c>
      <c r="H3874" s="114">
        <v>1</v>
      </c>
      <c r="I3874">
        <v>10001</v>
      </c>
      <c r="J3874">
        <v>999999</v>
      </c>
      <c r="K3874" t="s">
        <v>3117</v>
      </c>
      <c r="L3874" t="s">
        <v>3111</v>
      </c>
      <c r="M3874" t="s">
        <v>4290</v>
      </c>
    </row>
    <row r="3875" spans="1:13">
      <c r="A3875" t="s">
        <v>8156</v>
      </c>
      <c r="B3875" t="str">
        <f t="shared" si="120"/>
        <v>min03-P60</v>
      </c>
      <c r="C3875" t="str">
        <f t="shared" si="121"/>
        <v>min03-P60-R6_UTPRESENTE TEXTIL 2024</v>
      </c>
      <c r="D3875" s="27" t="s">
        <v>3867</v>
      </c>
      <c r="E3875" t="s">
        <v>4193</v>
      </c>
      <c r="F3875" t="s">
        <v>190</v>
      </c>
      <c r="G3875" s="58">
        <v>307081.8</v>
      </c>
      <c r="H3875" s="114">
        <v>1</v>
      </c>
      <c r="I3875">
        <v>1</v>
      </c>
      <c r="J3875">
        <v>3000</v>
      </c>
      <c r="K3875" t="s">
        <v>3117</v>
      </c>
      <c r="L3875" t="s">
        <v>3111</v>
      </c>
      <c r="M3875" t="s">
        <v>4290</v>
      </c>
    </row>
    <row r="3876" spans="1:13">
      <c r="A3876" t="s">
        <v>8157</v>
      </c>
      <c r="B3876" t="str">
        <f t="shared" si="120"/>
        <v>min03-P60</v>
      </c>
      <c r="C3876" t="str">
        <f t="shared" si="121"/>
        <v>min03-P60-R6_UTPRESENTE TEXTIL 2024</v>
      </c>
      <c r="D3876" s="27" t="s">
        <v>3867</v>
      </c>
      <c r="E3876" t="s">
        <v>4193</v>
      </c>
      <c r="F3876" t="s">
        <v>190</v>
      </c>
      <c r="G3876" s="58">
        <v>305734.95</v>
      </c>
      <c r="H3876" s="114">
        <v>1</v>
      </c>
      <c r="I3876">
        <v>3001</v>
      </c>
      <c r="J3876">
        <v>10000</v>
      </c>
      <c r="K3876" t="s">
        <v>3117</v>
      </c>
      <c r="L3876" t="s">
        <v>3111</v>
      </c>
      <c r="M3876" t="s">
        <v>4290</v>
      </c>
    </row>
    <row r="3877" spans="1:13">
      <c r="A3877" t="s">
        <v>8158</v>
      </c>
      <c r="B3877" t="str">
        <f t="shared" si="120"/>
        <v>min03-P60</v>
      </c>
      <c r="C3877" t="str">
        <f t="shared" si="121"/>
        <v>min03-P60-R6_UTPRESENTE TEXTIL 2024</v>
      </c>
      <c r="D3877" s="27" t="s">
        <v>3867</v>
      </c>
      <c r="E3877" t="s">
        <v>4193</v>
      </c>
      <c r="F3877" t="s">
        <v>190</v>
      </c>
      <c r="G3877" s="58">
        <v>303041.25</v>
      </c>
      <c r="H3877" s="114">
        <v>1</v>
      </c>
      <c r="I3877">
        <v>10001</v>
      </c>
      <c r="J3877">
        <v>999999</v>
      </c>
      <c r="K3877" t="s">
        <v>3117</v>
      </c>
      <c r="L3877" t="s">
        <v>3111</v>
      </c>
      <c r="M3877" t="s">
        <v>4290</v>
      </c>
    </row>
    <row r="3878" spans="1:13">
      <c r="A3878" t="s">
        <v>8159</v>
      </c>
      <c r="B3878" t="str">
        <f t="shared" si="120"/>
        <v>min03-P60</v>
      </c>
      <c r="C3878" t="str">
        <f t="shared" si="121"/>
        <v>min03-P60-R6_UT MARSAM INTE RAMERICANA</v>
      </c>
      <c r="D3878" s="27" t="s">
        <v>3867</v>
      </c>
      <c r="E3878" t="s">
        <v>4160</v>
      </c>
      <c r="F3878" t="s">
        <v>190</v>
      </c>
      <c r="G3878" s="58">
        <v>430992</v>
      </c>
      <c r="H3878" s="114">
        <v>1</v>
      </c>
      <c r="I3878">
        <v>1</v>
      </c>
      <c r="J3878">
        <v>3000</v>
      </c>
      <c r="K3878" t="s">
        <v>3117</v>
      </c>
      <c r="L3878" t="s">
        <v>3111</v>
      </c>
      <c r="M3878" t="s">
        <v>4290</v>
      </c>
    </row>
    <row r="3879" spans="1:13">
      <c r="A3879" t="s">
        <v>8160</v>
      </c>
      <c r="B3879" t="str">
        <f t="shared" si="120"/>
        <v>min03-P60</v>
      </c>
      <c r="C3879" t="str">
        <f t="shared" si="121"/>
        <v>min03-P60-R6_UT MARSAM INTE RAMERICANA</v>
      </c>
      <c r="D3879" s="27" t="s">
        <v>3867</v>
      </c>
      <c r="E3879" t="s">
        <v>4160</v>
      </c>
      <c r="F3879" t="s">
        <v>190</v>
      </c>
      <c r="G3879" s="58">
        <v>426682.08</v>
      </c>
      <c r="H3879" s="114">
        <v>1</v>
      </c>
      <c r="I3879">
        <v>3001</v>
      </c>
      <c r="J3879">
        <v>10000</v>
      </c>
      <c r="K3879" t="s">
        <v>3117</v>
      </c>
      <c r="L3879" t="s">
        <v>3111</v>
      </c>
      <c r="M3879" t="s">
        <v>4290</v>
      </c>
    </row>
    <row r="3880" spans="1:13">
      <c r="A3880" t="s">
        <v>8161</v>
      </c>
      <c r="B3880" t="str">
        <f t="shared" si="120"/>
        <v>min03-P60</v>
      </c>
      <c r="C3880" t="str">
        <f t="shared" si="121"/>
        <v>min03-P60-R6_UT MARSAM INTE RAMERICANA</v>
      </c>
      <c r="D3880" s="27" t="s">
        <v>3867</v>
      </c>
      <c r="E3880" t="s">
        <v>4160</v>
      </c>
      <c r="F3880" t="s">
        <v>190</v>
      </c>
      <c r="G3880" s="58">
        <v>422372.16000000003</v>
      </c>
      <c r="H3880" s="114">
        <v>1</v>
      </c>
      <c r="I3880">
        <v>10001</v>
      </c>
      <c r="J3880">
        <v>999999</v>
      </c>
      <c r="K3880" t="s">
        <v>3117</v>
      </c>
      <c r="L3880" t="s">
        <v>3111</v>
      </c>
      <c r="M3880" t="s">
        <v>4290</v>
      </c>
    </row>
    <row r="3881" spans="1:13">
      <c r="A3881" t="s">
        <v>8162</v>
      </c>
      <c r="B3881" t="str">
        <f t="shared" si="120"/>
        <v>min03-P60</v>
      </c>
      <c r="C3881" t="str">
        <f t="shared" si="121"/>
        <v>min03-P60-R6_UT FE DISTRITAR 2024</v>
      </c>
      <c r="D3881" s="27" t="s">
        <v>3867</v>
      </c>
      <c r="E3881" t="s">
        <v>3101</v>
      </c>
      <c r="F3881" t="s">
        <v>190</v>
      </c>
      <c r="G3881" s="58">
        <v>255901.5</v>
      </c>
      <c r="H3881" s="114">
        <v>1</v>
      </c>
      <c r="I3881">
        <v>1</v>
      </c>
      <c r="J3881">
        <v>3000</v>
      </c>
      <c r="K3881" t="s">
        <v>3117</v>
      </c>
      <c r="L3881" t="s">
        <v>3111</v>
      </c>
      <c r="M3881" t="s">
        <v>4290</v>
      </c>
    </row>
    <row r="3882" spans="1:13">
      <c r="A3882" t="s">
        <v>8163</v>
      </c>
      <c r="B3882" t="str">
        <f t="shared" si="120"/>
        <v>min03-P60</v>
      </c>
      <c r="C3882" t="str">
        <f t="shared" si="121"/>
        <v>min03-P60-R6_UT FE DISTRITAR 2024</v>
      </c>
      <c r="D3882" s="27" t="s">
        <v>3867</v>
      </c>
      <c r="E3882" t="s">
        <v>3101</v>
      </c>
      <c r="F3882" t="s">
        <v>190</v>
      </c>
      <c r="G3882" s="58">
        <v>255901.5</v>
      </c>
      <c r="H3882" s="114">
        <v>1</v>
      </c>
      <c r="I3882">
        <v>3001</v>
      </c>
      <c r="J3882">
        <v>10000</v>
      </c>
      <c r="K3882" t="s">
        <v>3117</v>
      </c>
      <c r="L3882" t="s">
        <v>3111</v>
      </c>
      <c r="M3882" t="s">
        <v>4290</v>
      </c>
    </row>
    <row r="3883" spans="1:13">
      <c r="A3883" t="s">
        <v>8164</v>
      </c>
      <c r="B3883" t="str">
        <f t="shared" si="120"/>
        <v>min03-P60</v>
      </c>
      <c r="C3883" t="str">
        <f t="shared" si="121"/>
        <v>min03-P60-R6_UT FE DISTRITAR 2024</v>
      </c>
      <c r="D3883" s="27" t="s">
        <v>3867</v>
      </c>
      <c r="E3883" t="s">
        <v>3101</v>
      </c>
      <c r="F3883" t="s">
        <v>190</v>
      </c>
      <c r="G3883" s="58">
        <v>255901.5</v>
      </c>
      <c r="H3883" s="114">
        <v>1</v>
      </c>
      <c r="I3883">
        <v>10001</v>
      </c>
      <c r="J3883">
        <v>999999</v>
      </c>
      <c r="K3883" t="s">
        <v>3117</v>
      </c>
      <c r="L3883" t="s">
        <v>3111</v>
      </c>
      <c r="M3883" t="s">
        <v>4290</v>
      </c>
    </row>
    <row r="3884" spans="1:13">
      <c r="A3884" t="s">
        <v>8165</v>
      </c>
      <c r="B3884" t="str">
        <f t="shared" si="120"/>
        <v>min03-P60</v>
      </c>
      <c r="C3884" t="str">
        <f t="shared" si="121"/>
        <v>min03-P60-R7_DISMOTOS PM EU</v>
      </c>
      <c r="D3884" s="27" t="s">
        <v>3868</v>
      </c>
      <c r="E3884" t="s">
        <v>4175</v>
      </c>
      <c r="F3884" t="s">
        <v>190</v>
      </c>
      <c r="G3884" s="58">
        <v>282838.5</v>
      </c>
      <c r="H3884" s="114">
        <v>1</v>
      </c>
      <c r="I3884">
        <v>1</v>
      </c>
      <c r="J3884">
        <v>3000</v>
      </c>
      <c r="K3884" t="s">
        <v>3117</v>
      </c>
      <c r="L3884" t="s">
        <v>3112</v>
      </c>
      <c r="M3884" t="s">
        <v>4290</v>
      </c>
    </row>
    <row r="3885" spans="1:13">
      <c r="A3885" t="s">
        <v>8166</v>
      </c>
      <c r="B3885" t="str">
        <f t="shared" si="120"/>
        <v>min03-P60</v>
      </c>
      <c r="C3885" t="str">
        <f t="shared" si="121"/>
        <v>min03-P60-R7_DISMOTOS PM EU</v>
      </c>
      <c r="D3885" s="27" t="s">
        <v>3868</v>
      </c>
      <c r="E3885" t="s">
        <v>4175</v>
      </c>
      <c r="F3885" t="s">
        <v>190</v>
      </c>
      <c r="G3885" s="58">
        <v>269370</v>
      </c>
      <c r="H3885" s="114">
        <v>1</v>
      </c>
      <c r="I3885">
        <v>3001</v>
      </c>
      <c r="J3885">
        <v>10000</v>
      </c>
      <c r="K3885" t="s">
        <v>3117</v>
      </c>
      <c r="L3885" t="s">
        <v>3112</v>
      </c>
      <c r="M3885" t="s">
        <v>4290</v>
      </c>
    </row>
    <row r="3886" spans="1:13">
      <c r="A3886" t="s">
        <v>8167</v>
      </c>
      <c r="B3886" t="str">
        <f t="shared" si="120"/>
        <v>min03-P60</v>
      </c>
      <c r="C3886" t="str">
        <f t="shared" si="121"/>
        <v>min03-P60-R7_DISMOTOS PM EU</v>
      </c>
      <c r="D3886" s="27" t="s">
        <v>3868</v>
      </c>
      <c r="E3886" t="s">
        <v>4175</v>
      </c>
      <c r="F3886" t="s">
        <v>190</v>
      </c>
      <c r="G3886" s="58">
        <v>262635.75</v>
      </c>
      <c r="H3886" s="114">
        <v>1</v>
      </c>
      <c r="I3886">
        <v>10001</v>
      </c>
      <c r="J3886">
        <v>999999</v>
      </c>
      <c r="K3886" t="s">
        <v>3117</v>
      </c>
      <c r="L3886" t="s">
        <v>3112</v>
      </c>
      <c r="M3886" t="s">
        <v>4290</v>
      </c>
    </row>
    <row r="3887" spans="1:13">
      <c r="A3887" t="s">
        <v>8168</v>
      </c>
      <c r="B3887" t="str">
        <f t="shared" si="120"/>
        <v>min03-P60</v>
      </c>
      <c r="C3887" t="str">
        <f t="shared" si="121"/>
        <v>min03-P60-R7_DISTRIBUCIÓN Y SERVICIO SAS</v>
      </c>
      <c r="D3887" s="27" t="s">
        <v>3868</v>
      </c>
      <c r="E3887" t="s">
        <v>3089</v>
      </c>
      <c r="F3887" t="s">
        <v>190</v>
      </c>
      <c r="G3887" s="58">
        <v>323244</v>
      </c>
      <c r="H3887" s="114">
        <v>1</v>
      </c>
      <c r="I3887">
        <v>1</v>
      </c>
      <c r="J3887">
        <v>3000</v>
      </c>
      <c r="K3887" t="s">
        <v>3117</v>
      </c>
      <c r="L3887" t="s">
        <v>3112</v>
      </c>
      <c r="M3887" t="s">
        <v>4290</v>
      </c>
    </row>
    <row r="3888" spans="1:13">
      <c r="A3888" t="s">
        <v>8169</v>
      </c>
      <c r="B3888" t="str">
        <f t="shared" si="120"/>
        <v>min03-P60</v>
      </c>
      <c r="C3888" t="str">
        <f t="shared" si="121"/>
        <v>min03-P60-R7_DISTRIBUCIÓN Y SERVICIO SAS</v>
      </c>
      <c r="D3888" s="27" t="s">
        <v>3868</v>
      </c>
      <c r="E3888" t="s">
        <v>3089</v>
      </c>
      <c r="F3888" t="s">
        <v>190</v>
      </c>
      <c r="G3888" s="58">
        <v>320550.3</v>
      </c>
      <c r="H3888" s="114">
        <v>1</v>
      </c>
      <c r="I3888">
        <v>3001</v>
      </c>
      <c r="J3888">
        <v>10000</v>
      </c>
      <c r="K3888" t="s">
        <v>3117</v>
      </c>
      <c r="L3888" t="s">
        <v>3112</v>
      </c>
      <c r="M3888" t="s">
        <v>4290</v>
      </c>
    </row>
    <row r="3889" spans="1:13">
      <c r="A3889" t="s">
        <v>8170</v>
      </c>
      <c r="B3889" t="str">
        <f t="shared" si="120"/>
        <v>min03-P60</v>
      </c>
      <c r="C3889" t="str">
        <f t="shared" si="121"/>
        <v>min03-P60-R7_DISTRIBUCIÓN Y SERVICIO SAS</v>
      </c>
      <c r="D3889" s="27" t="s">
        <v>3868</v>
      </c>
      <c r="E3889" t="s">
        <v>3089</v>
      </c>
      <c r="F3889" t="s">
        <v>190</v>
      </c>
      <c r="G3889" s="58">
        <v>317856.59999999998</v>
      </c>
      <c r="H3889" s="114">
        <v>1</v>
      </c>
      <c r="I3889">
        <v>10001</v>
      </c>
      <c r="J3889">
        <v>999999</v>
      </c>
      <c r="K3889" t="s">
        <v>3117</v>
      </c>
      <c r="L3889" t="s">
        <v>3112</v>
      </c>
      <c r="M3889" t="s">
        <v>4290</v>
      </c>
    </row>
    <row r="3890" spans="1:13">
      <c r="A3890" t="s">
        <v>8171</v>
      </c>
      <c r="B3890" t="str">
        <f t="shared" si="120"/>
        <v>min03-P60</v>
      </c>
      <c r="C3890" t="str">
        <f t="shared" si="121"/>
        <v>min03-P60-R7_IMDICOL SAS</v>
      </c>
      <c r="D3890" s="27" t="s">
        <v>3868</v>
      </c>
      <c r="E3890" t="s">
        <v>4164</v>
      </c>
      <c r="F3890" t="s">
        <v>190</v>
      </c>
      <c r="G3890" s="58">
        <v>325937.7</v>
      </c>
      <c r="H3890" s="114">
        <v>1</v>
      </c>
      <c r="I3890">
        <v>1</v>
      </c>
      <c r="J3890">
        <v>3000</v>
      </c>
      <c r="K3890" t="s">
        <v>3117</v>
      </c>
      <c r="L3890" t="s">
        <v>3112</v>
      </c>
      <c r="M3890" t="s">
        <v>4290</v>
      </c>
    </row>
    <row r="3891" spans="1:13">
      <c r="A3891" t="s">
        <v>8172</v>
      </c>
      <c r="B3891" t="str">
        <f t="shared" si="120"/>
        <v>min03-P60</v>
      </c>
      <c r="C3891" t="str">
        <f t="shared" si="121"/>
        <v>min03-P60-R7_IMDICOL SAS</v>
      </c>
      <c r="D3891" s="27" t="s">
        <v>3868</v>
      </c>
      <c r="E3891" t="s">
        <v>4164</v>
      </c>
      <c r="F3891" t="s">
        <v>190</v>
      </c>
      <c r="G3891" s="58">
        <v>321048.63449999999</v>
      </c>
      <c r="H3891" s="114">
        <v>1</v>
      </c>
      <c r="I3891">
        <v>3001</v>
      </c>
      <c r="J3891">
        <v>10000</v>
      </c>
      <c r="K3891" t="s">
        <v>3117</v>
      </c>
      <c r="L3891" t="s">
        <v>3112</v>
      </c>
      <c r="M3891" t="s">
        <v>4290</v>
      </c>
    </row>
    <row r="3892" spans="1:13">
      <c r="A3892" t="s">
        <v>8173</v>
      </c>
      <c r="B3892" t="str">
        <f t="shared" si="120"/>
        <v>min03-P60</v>
      </c>
      <c r="C3892" t="str">
        <f t="shared" si="121"/>
        <v>min03-P60-R7_IMDICOL SAS</v>
      </c>
      <c r="D3892" s="27" t="s">
        <v>3868</v>
      </c>
      <c r="E3892" t="s">
        <v>4164</v>
      </c>
      <c r="F3892" t="s">
        <v>190</v>
      </c>
      <c r="G3892" s="58">
        <v>316159.56900000002</v>
      </c>
      <c r="H3892" s="114">
        <v>1</v>
      </c>
      <c r="I3892">
        <v>10001</v>
      </c>
      <c r="J3892">
        <v>999999</v>
      </c>
      <c r="K3892" t="s">
        <v>3117</v>
      </c>
      <c r="L3892" t="s">
        <v>3112</v>
      </c>
      <c r="M3892" t="s">
        <v>4290</v>
      </c>
    </row>
    <row r="3893" spans="1:13">
      <c r="A3893" t="s">
        <v>8174</v>
      </c>
      <c r="B3893" t="str">
        <f t="shared" si="120"/>
        <v>min03-P60</v>
      </c>
      <c r="C3893" t="str">
        <f t="shared" si="121"/>
        <v>min03-P60-R7_LEONEL RODRIGUEZ RAMOS</v>
      </c>
      <c r="D3893" s="27" t="s">
        <v>3868</v>
      </c>
      <c r="E3893" t="s">
        <v>1851</v>
      </c>
      <c r="F3893" t="s">
        <v>190</v>
      </c>
      <c r="G3893" s="58">
        <v>915858</v>
      </c>
      <c r="H3893" s="114">
        <v>1</v>
      </c>
      <c r="I3893">
        <v>1</v>
      </c>
      <c r="J3893">
        <v>3000</v>
      </c>
      <c r="K3893" t="s">
        <v>3117</v>
      </c>
      <c r="L3893" t="s">
        <v>3112</v>
      </c>
      <c r="M3893" t="s">
        <v>4290</v>
      </c>
    </row>
    <row r="3894" spans="1:13">
      <c r="A3894" t="s">
        <v>8175</v>
      </c>
      <c r="B3894" t="str">
        <f t="shared" si="120"/>
        <v>min03-P60</v>
      </c>
      <c r="C3894" t="str">
        <f t="shared" si="121"/>
        <v>min03-P60-R7_LEONEL RODRIGUEZ RAMOS</v>
      </c>
      <c r="D3894" s="27" t="s">
        <v>3868</v>
      </c>
      <c r="E3894" t="s">
        <v>1851</v>
      </c>
      <c r="F3894" t="s">
        <v>190</v>
      </c>
      <c r="G3894" s="58">
        <v>902389.5</v>
      </c>
      <c r="H3894" s="114">
        <v>1</v>
      </c>
      <c r="I3894">
        <v>3001</v>
      </c>
      <c r="J3894">
        <v>10000</v>
      </c>
      <c r="K3894" t="s">
        <v>3117</v>
      </c>
      <c r="L3894" t="s">
        <v>3112</v>
      </c>
      <c r="M3894" t="s">
        <v>4290</v>
      </c>
    </row>
    <row r="3895" spans="1:13">
      <c r="A3895" t="s">
        <v>8176</v>
      </c>
      <c r="B3895" t="str">
        <f t="shared" si="120"/>
        <v>min03-P60</v>
      </c>
      <c r="C3895" t="str">
        <f t="shared" si="121"/>
        <v>min03-P60-R7_LEONEL RODRIGUEZ RAMOS</v>
      </c>
      <c r="D3895" s="27" t="s">
        <v>3868</v>
      </c>
      <c r="E3895" t="s">
        <v>1851</v>
      </c>
      <c r="F3895" t="s">
        <v>190</v>
      </c>
      <c r="G3895" s="58">
        <v>888921</v>
      </c>
      <c r="H3895" s="114">
        <v>1</v>
      </c>
      <c r="I3895">
        <v>10001</v>
      </c>
      <c r="J3895">
        <v>999999</v>
      </c>
      <c r="K3895" t="s">
        <v>3117</v>
      </c>
      <c r="L3895" t="s">
        <v>3112</v>
      </c>
      <c r="M3895" t="s">
        <v>4290</v>
      </c>
    </row>
    <row r="3896" spans="1:13">
      <c r="A3896" t="s">
        <v>8177</v>
      </c>
      <c r="B3896" t="str">
        <f t="shared" si="120"/>
        <v>min03-P60</v>
      </c>
      <c r="C3896" t="str">
        <f t="shared" si="121"/>
        <v>min03-P60-R7_NICHOLLS TACTICA SAS</v>
      </c>
      <c r="D3896" s="27" t="s">
        <v>3868</v>
      </c>
      <c r="E3896" t="s">
        <v>4196</v>
      </c>
      <c r="F3896" t="s">
        <v>190</v>
      </c>
      <c r="G3896" s="58">
        <v>242433</v>
      </c>
      <c r="H3896" s="114">
        <v>1</v>
      </c>
      <c r="I3896">
        <v>1</v>
      </c>
      <c r="J3896">
        <v>3000</v>
      </c>
      <c r="K3896" t="s">
        <v>3117</v>
      </c>
      <c r="L3896" t="s">
        <v>3112</v>
      </c>
      <c r="M3896" t="s">
        <v>4290</v>
      </c>
    </row>
    <row r="3897" spans="1:13">
      <c r="A3897" t="s">
        <v>8178</v>
      </c>
      <c r="B3897" t="str">
        <f t="shared" si="120"/>
        <v>min03-P60</v>
      </c>
      <c r="C3897" t="str">
        <f t="shared" si="121"/>
        <v>min03-P60-R7_NICHOLLS TACTICA SAS</v>
      </c>
      <c r="D3897" s="27" t="s">
        <v>3868</v>
      </c>
      <c r="E3897" t="s">
        <v>4196</v>
      </c>
      <c r="F3897" t="s">
        <v>190</v>
      </c>
      <c r="G3897" s="58">
        <v>235698.75</v>
      </c>
      <c r="H3897" s="114">
        <v>1</v>
      </c>
      <c r="I3897">
        <v>3001</v>
      </c>
      <c r="J3897">
        <v>10000</v>
      </c>
      <c r="K3897" t="s">
        <v>3117</v>
      </c>
      <c r="L3897" t="s">
        <v>3112</v>
      </c>
      <c r="M3897" t="s">
        <v>4290</v>
      </c>
    </row>
    <row r="3898" spans="1:13">
      <c r="A3898" t="s">
        <v>8179</v>
      </c>
      <c r="B3898" t="str">
        <f t="shared" si="120"/>
        <v>min03-P60</v>
      </c>
      <c r="C3898" t="str">
        <f t="shared" si="121"/>
        <v>min03-P60-R7_NICHOLLS TACTICA SAS</v>
      </c>
      <c r="D3898" s="27" t="s">
        <v>3868</v>
      </c>
      <c r="E3898" t="s">
        <v>4196</v>
      </c>
      <c r="F3898" t="s">
        <v>190</v>
      </c>
      <c r="G3898" s="58">
        <v>228964.5</v>
      </c>
      <c r="H3898" s="114">
        <v>1</v>
      </c>
      <c r="I3898">
        <v>10001</v>
      </c>
      <c r="J3898">
        <v>999999</v>
      </c>
      <c r="K3898" t="s">
        <v>3117</v>
      </c>
      <c r="L3898" t="s">
        <v>3112</v>
      </c>
      <c r="M3898" t="s">
        <v>4290</v>
      </c>
    </row>
    <row r="3899" spans="1:13">
      <c r="A3899" t="s">
        <v>8180</v>
      </c>
      <c r="B3899" t="str">
        <f t="shared" si="120"/>
        <v>min03-P60</v>
      </c>
      <c r="C3899" t="str">
        <f t="shared" si="121"/>
        <v>min03-P60-R7_INDUCON SAS</v>
      </c>
      <c r="D3899" s="27" t="s">
        <v>3868</v>
      </c>
      <c r="E3899" t="s">
        <v>4188</v>
      </c>
      <c r="F3899" t="s">
        <v>190</v>
      </c>
      <c r="G3899" s="58">
        <v>353383.80929999996</v>
      </c>
      <c r="H3899" s="114">
        <v>1</v>
      </c>
      <c r="I3899">
        <v>1</v>
      </c>
      <c r="J3899">
        <v>3000</v>
      </c>
      <c r="K3899" t="s">
        <v>3117</v>
      </c>
      <c r="L3899" t="s">
        <v>3112</v>
      </c>
      <c r="M3899" t="s">
        <v>4290</v>
      </c>
    </row>
    <row r="3900" spans="1:13">
      <c r="A3900" t="s">
        <v>8181</v>
      </c>
      <c r="B3900" t="str">
        <f t="shared" si="120"/>
        <v>min03-P60</v>
      </c>
      <c r="C3900" t="str">
        <f t="shared" si="121"/>
        <v>min03-P60-R7_INDUCON SAS</v>
      </c>
      <c r="D3900" s="27" t="s">
        <v>3868</v>
      </c>
      <c r="E3900" t="s">
        <v>4188</v>
      </c>
      <c r="F3900" t="s">
        <v>190</v>
      </c>
      <c r="G3900" s="58">
        <v>352036.95929999999</v>
      </c>
      <c r="H3900" s="114">
        <v>1</v>
      </c>
      <c r="I3900">
        <v>3001</v>
      </c>
      <c r="J3900">
        <v>10000</v>
      </c>
      <c r="K3900" t="s">
        <v>3117</v>
      </c>
      <c r="L3900" t="s">
        <v>3112</v>
      </c>
      <c r="M3900" t="s">
        <v>4290</v>
      </c>
    </row>
    <row r="3901" spans="1:13">
      <c r="A3901" t="s">
        <v>8182</v>
      </c>
      <c r="B3901" t="str">
        <f t="shared" si="120"/>
        <v>min03-P60</v>
      </c>
      <c r="C3901" t="str">
        <f t="shared" si="121"/>
        <v>min03-P60-R7_INDUCON SAS</v>
      </c>
      <c r="D3901" s="27" t="s">
        <v>3868</v>
      </c>
      <c r="E3901" t="s">
        <v>4188</v>
      </c>
      <c r="F3901" t="s">
        <v>190</v>
      </c>
      <c r="G3901" s="58">
        <v>351527.85</v>
      </c>
      <c r="H3901" s="114">
        <v>1</v>
      </c>
      <c r="I3901">
        <v>10001</v>
      </c>
      <c r="J3901">
        <v>999999</v>
      </c>
      <c r="K3901" t="s">
        <v>3117</v>
      </c>
      <c r="L3901" t="s">
        <v>3112</v>
      </c>
      <c r="M3901" t="s">
        <v>4290</v>
      </c>
    </row>
    <row r="3902" spans="1:13">
      <c r="A3902" t="s">
        <v>8183</v>
      </c>
      <c r="B3902" t="str">
        <f t="shared" si="120"/>
        <v>min03-P60</v>
      </c>
      <c r="C3902" t="str">
        <f t="shared" si="121"/>
        <v>min03-P60-R7_BOSTONIA SAS</v>
      </c>
      <c r="D3902" s="27" t="s">
        <v>3868</v>
      </c>
      <c r="E3902" t="s">
        <v>3093</v>
      </c>
      <c r="F3902" t="s">
        <v>190</v>
      </c>
      <c r="G3902" s="58">
        <v>329978.25</v>
      </c>
      <c r="H3902" s="114">
        <v>1</v>
      </c>
      <c r="I3902">
        <v>1</v>
      </c>
      <c r="J3902">
        <v>3000</v>
      </c>
      <c r="K3902" t="s">
        <v>3117</v>
      </c>
      <c r="L3902" t="s">
        <v>3112</v>
      </c>
      <c r="M3902" t="s">
        <v>4290</v>
      </c>
    </row>
    <row r="3903" spans="1:13">
      <c r="A3903" t="s">
        <v>8184</v>
      </c>
      <c r="B3903" t="str">
        <f t="shared" si="120"/>
        <v>min03-P60</v>
      </c>
      <c r="C3903" t="str">
        <f t="shared" si="121"/>
        <v>min03-P60-R7_BOSTONIA SAS</v>
      </c>
      <c r="D3903" s="27" t="s">
        <v>3868</v>
      </c>
      <c r="E3903" t="s">
        <v>3093</v>
      </c>
      <c r="F3903" t="s">
        <v>190</v>
      </c>
      <c r="G3903" s="58">
        <v>320078.90250000003</v>
      </c>
      <c r="H3903" s="114">
        <v>1</v>
      </c>
      <c r="I3903">
        <v>3001</v>
      </c>
      <c r="J3903">
        <v>10000</v>
      </c>
      <c r="K3903" t="s">
        <v>3117</v>
      </c>
      <c r="L3903" t="s">
        <v>3112</v>
      </c>
      <c r="M3903" t="s">
        <v>4290</v>
      </c>
    </row>
    <row r="3904" spans="1:13">
      <c r="A3904" t="s">
        <v>8185</v>
      </c>
      <c r="B3904" t="str">
        <f t="shared" si="120"/>
        <v>min03-P60</v>
      </c>
      <c r="C3904" t="str">
        <f t="shared" si="121"/>
        <v>min03-P60-R7_BOSTONIA SAS</v>
      </c>
      <c r="D3904" s="27" t="s">
        <v>3868</v>
      </c>
      <c r="E3904" t="s">
        <v>3093</v>
      </c>
      <c r="F3904" t="s">
        <v>190</v>
      </c>
      <c r="G3904" s="58">
        <v>310475.86199999996</v>
      </c>
      <c r="H3904" s="114">
        <v>1</v>
      </c>
      <c r="I3904">
        <v>10001</v>
      </c>
      <c r="J3904">
        <v>999999</v>
      </c>
      <c r="K3904" t="s">
        <v>3117</v>
      </c>
      <c r="L3904" t="s">
        <v>3112</v>
      </c>
      <c r="M3904" t="s">
        <v>4290</v>
      </c>
    </row>
    <row r="3905" spans="1:13">
      <c r="A3905" t="s">
        <v>8186</v>
      </c>
      <c r="B3905" t="str">
        <f t="shared" si="120"/>
        <v>min03-P60</v>
      </c>
      <c r="C3905" t="str">
        <f t="shared" si="121"/>
        <v>min03-P60-R7_UT SOLUCIONES ANC</v>
      </c>
      <c r="D3905" s="27" t="s">
        <v>3868</v>
      </c>
      <c r="E3905" t="s">
        <v>3091</v>
      </c>
      <c r="F3905" t="s">
        <v>190</v>
      </c>
      <c r="G3905" s="58">
        <v>309775.5</v>
      </c>
      <c r="H3905" s="114">
        <v>1</v>
      </c>
      <c r="I3905">
        <v>1</v>
      </c>
      <c r="J3905">
        <v>3000</v>
      </c>
      <c r="K3905" t="s">
        <v>3117</v>
      </c>
      <c r="L3905" t="s">
        <v>3112</v>
      </c>
      <c r="M3905" t="s">
        <v>4290</v>
      </c>
    </row>
    <row r="3906" spans="1:13">
      <c r="A3906" t="s">
        <v>8187</v>
      </c>
      <c r="B3906" t="str">
        <f t="shared" si="120"/>
        <v>min03-P60</v>
      </c>
      <c r="C3906" t="str">
        <f t="shared" si="121"/>
        <v>min03-P60-R7_UT SOLUCIONES ANC</v>
      </c>
      <c r="D3906" s="27" t="s">
        <v>3868</v>
      </c>
      <c r="E3906" t="s">
        <v>3091</v>
      </c>
      <c r="F3906" t="s">
        <v>190</v>
      </c>
      <c r="G3906" s="58">
        <v>308428.65000000002</v>
      </c>
      <c r="H3906" s="114">
        <v>1</v>
      </c>
      <c r="I3906">
        <v>3001</v>
      </c>
      <c r="J3906">
        <v>10000</v>
      </c>
      <c r="K3906" t="s">
        <v>3117</v>
      </c>
      <c r="L3906" t="s">
        <v>3112</v>
      </c>
      <c r="M3906" t="s">
        <v>4290</v>
      </c>
    </row>
    <row r="3907" spans="1:13">
      <c r="A3907" t="s">
        <v>8188</v>
      </c>
      <c r="B3907" t="str">
        <f t="shared" ref="B3907:B3970" si="122">+LEFT(D3907,LEN(D3907)-3)</f>
        <v>min03-P60</v>
      </c>
      <c r="C3907" t="str">
        <f t="shared" ref="C3907:C3970" si="123">+D3907&amp;"_"&amp;E3907</f>
        <v>min03-P60-R7_UT SOLUCIONES ANC</v>
      </c>
      <c r="D3907" s="27" t="s">
        <v>3868</v>
      </c>
      <c r="E3907" t="s">
        <v>3091</v>
      </c>
      <c r="F3907" t="s">
        <v>190</v>
      </c>
      <c r="G3907" s="58">
        <v>307081.8</v>
      </c>
      <c r="H3907" s="114">
        <v>1</v>
      </c>
      <c r="I3907">
        <v>10001</v>
      </c>
      <c r="J3907">
        <v>999999</v>
      </c>
      <c r="K3907" t="s">
        <v>3117</v>
      </c>
      <c r="L3907" t="s">
        <v>3112</v>
      </c>
      <c r="M3907" t="s">
        <v>4290</v>
      </c>
    </row>
    <row r="3908" spans="1:13">
      <c r="A3908" t="s">
        <v>8189</v>
      </c>
      <c r="B3908" t="str">
        <f t="shared" si="122"/>
        <v>min03-P60</v>
      </c>
      <c r="C3908" t="str">
        <f t="shared" si="123"/>
        <v>min03-P60-R7_MILFORT SAS</v>
      </c>
      <c r="D3908" s="27" t="s">
        <v>3868</v>
      </c>
      <c r="E3908" t="s">
        <v>4181</v>
      </c>
      <c r="F3908" t="s">
        <v>190</v>
      </c>
      <c r="G3908" s="58">
        <v>318597.36749999999</v>
      </c>
      <c r="H3908" s="114">
        <v>1</v>
      </c>
      <c r="I3908">
        <v>1</v>
      </c>
      <c r="J3908">
        <v>3000</v>
      </c>
      <c r="K3908" t="s">
        <v>3117</v>
      </c>
      <c r="L3908" t="s">
        <v>3112</v>
      </c>
      <c r="M3908" t="s">
        <v>4290</v>
      </c>
    </row>
    <row r="3909" spans="1:13">
      <c r="A3909" t="s">
        <v>8190</v>
      </c>
      <c r="B3909" t="str">
        <f t="shared" si="122"/>
        <v>min03-P60</v>
      </c>
      <c r="C3909" t="str">
        <f t="shared" si="123"/>
        <v>min03-P60-R7_MILFORT SAS</v>
      </c>
      <c r="D3909" s="27" t="s">
        <v>3868</v>
      </c>
      <c r="E3909" t="s">
        <v>4181</v>
      </c>
      <c r="F3909" t="s">
        <v>190</v>
      </c>
      <c r="G3909" s="58">
        <v>305802.29249999998</v>
      </c>
      <c r="H3909" s="114">
        <v>1</v>
      </c>
      <c r="I3909">
        <v>3001</v>
      </c>
      <c r="J3909">
        <v>10000</v>
      </c>
      <c r="K3909" t="s">
        <v>3117</v>
      </c>
      <c r="L3909" t="s">
        <v>3112</v>
      </c>
      <c r="M3909" t="s">
        <v>4290</v>
      </c>
    </row>
    <row r="3910" spans="1:13">
      <c r="A3910" t="s">
        <v>8191</v>
      </c>
      <c r="B3910" t="str">
        <f t="shared" si="122"/>
        <v>min03-P60</v>
      </c>
      <c r="C3910" t="str">
        <f t="shared" si="123"/>
        <v>min03-P60-R7_MILFORT SAS</v>
      </c>
      <c r="D3910" s="27" t="s">
        <v>3868</v>
      </c>
      <c r="E3910" t="s">
        <v>4181</v>
      </c>
      <c r="F3910" t="s">
        <v>190</v>
      </c>
      <c r="G3910" s="58">
        <v>293007.21750000003</v>
      </c>
      <c r="H3910" s="114">
        <v>1</v>
      </c>
      <c r="I3910">
        <v>10001</v>
      </c>
      <c r="J3910">
        <v>999999</v>
      </c>
      <c r="K3910" t="s">
        <v>3117</v>
      </c>
      <c r="L3910" t="s">
        <v>3112</v>
      </c>
      <c r="M3910" t="s">
        <v>4290</v>
      </c>
    </row>
    <row r="3911" spans="1:13">
      <c r="A3911" t="s">
        <v>8192</v>
      </c>
      <c r="B3911" t="str">
        <f t="shared" si="122"/>
        <v>min03-P60</v>
      </c>
      <c r="C3911" t="str">
        <f t="shared" si="123"/>
        <v>min03-P60-R7_UT ALTEX+</v>
      </c>
      <c r="D3911" s="27" t="s">
        <v>3868</v>
      </c>
      <c r="E3911" t="s">
        <v>3094</v>
      </c>
      <c r="F3911" t="s">
        <v>190</v>
      </c>
      <c r="G3911" s="58">
        <v>303041.25</v>
      </c>
      <c r="H3911" s="114">
        <v>1</v>
      </c>
      <c r="I3911">
        <v>1</v>
      </c>
      <c r="J3911">
        <v>3000</v>
      </c>
      <c r="K3911" t="s">
        <v>3117</v>
      </c>
      <c r="L3911" t="s">
        <v>3112</v>
      </c>
      <c r="M3911" t="s">
        <v>4290</v>
      </c>
    </row>
    <row r="3912" spans="1:13">
      <c r="A3912" t="s">
        <v>8193</v>
      </c>
      <c r="B3912" t="str">
        <f t="shared" si="122"/>
        <v>min03-P60</v>
      </c>
      <c r="C3912" t="str">
        <f t="shared" si="123"/>
        <v>min03-P60-R7_UT ALTEX+</v>
      </c>
      <c r="D3912" s="27" t="s">
        <v>3868</v>
      </c>
      <c r="E3912" t="s">
        <v>3094</v>
      </c>
      <c r="F3912" t="s">
        <v>190</v>
      </c>
      <c r="G3912" s="58">
        <v>296307</v>
      </c>
      <c r="H3912" s="114">
        <v>1</v>
      </c>
      <c r="I3912">
        <v>3001</v>
      </c>
      <c r="J3912">
        <v>10000</v>
      </c>
      <c r="K3912" t="s">
        <v>3117</v>
      </c>
      <c r="L3912" t="s">
        <v>3112</v>
      </c>
      <c r="M3912" t="s">
        <v>4290</v>
      </c>
    </row>
    <row r="3913" spans="1:13">
      <c r="A3913" t="s">
        <v>8194</v>
      </c>
      <c r="B3913" t="str">
        <f t="shared" si="122"/>
        <v>min03-P60</v>
      </c>
      <c r="C3913" t="str">
        <f t="shared" si="123"/>
        <v>min03-P60-R7_UT ALTEX+</v>
      </c>
      <c r="D3913" s="27" t="s">
        <v>3868</v>
      </c>
      <c r="E3913" t="s">
        <v>3094</v>
      </c>
      <c r="F3913" t="s">
        <v>190</v>
      </c>
      <c r="G3913" s="58">
        <v>289572.75</v>
      </c>
      <c r="H3913" s="114">
        <v>1</v>
      </c>
      <c r="I3913">
        <v>10001</v>
      </c>
      <c r="J3913">
        <v>999999</v>
      </c>
      <c r="K3913" t="s">
        <v>3117</v>
      </c>
      <c r="L3913" t="s">
        <v>3112</v>
      </c>
      <c r="M3913" t="s">
        <v>4290</v>
      </c>
    </row>
    <row r="3914" spans="1:13">
      <c r="A3914" t="s">
        <v>8195</v>
      </c>
      <c r="B3914" t="str">
        <f t="shared" si="122"/>
        <v>min03-P60</v>
      </c>
      <c r="C3914" t="str">
        <f t="shared" si="123"/>
        <v>min03-P60-R7_MANUFACTURAS CAPITEX SAS</v>
      </c>
      <c r="D3914" s="27" t="s">
        <v>3868</v>
      </c>
      <c r="E3914" t="s">
        <v>4176</v>
      </c>
      <c r="F3914" t="s">
        <v>190</v>
      </c>
      <c r="G3914" s="58">
        <v>321627.78000000003</v>
      </c>
      <c r="H3914" s="114">
        <v>1</v>
      </c>
      <c r="I3914">
        <v>1</v>
      </c>
      <c r="J3914">
        <v>3000</v>
      </c>
      <c r="K3914" t="s">
        <v>3117</v>
      </c>
      <c r="L3914" t="s">
        <v>3112</v>
      </c>
      <c r="M3914" t="s">
        <v>4290</v>
      </c>
    </row>
    <row r="3915" spans="1:13">
      <c r="A3915" t="s">
        <v>8196</v>
      </c>
      <c r="B3915" t="str">
        <f t="shared" si="122"/>
        <v>min03-P60</v>
      </c>
      <c r="C3915" t="str">
        <f t="shared" si="123"/>
        <v>min03-P60-R7_MANUFACTURAS CAPITEX SAS</v>
      </c>
      <c r="D3915" s="27" t="s">
        <v>3868</v>
      </c>
      <c r="E3915" t="s">
        <v>4176</v>
      </c>
      <c r="F3915" t="s">
        <v>190</v>
      </c>
      <c r="G3915" s="58">
        <v>317856.59999999998</v>
      </c>
      <c r="H3915" s="114">
        <v>1</v>
      </c>
      <c r="I3915">
        <v>3001</v>
      </c>
      <c r="J3915">
        <v>10000</v>
      </c>
      <c r="K3915" t="s">
        <v>3117</v>
      </c>
      <c r="L3915" t="s">
        <v>3112</v>
      </c>
      <c r="M3915" t="s">
        <v>4290</v>
      </c>
    </row>
    <row r="3916" spans="1:13">
      <c r="A3916" t="s">
        <v>8197</v>
      </c>
      <c r="B3916" t="str">
        <f t="shared" si="122"/>
        <v>min03-P60</v>
      </c>
      <c r="C3916" t="str">
        <f t="shared" si="123"/>
        <v>min03-P60-R7_MANUFACTURAS CAPITEX SAS</v>
      </c>
      <c r="D3916" s="27" t="s">
        <v>3868</v>
      </c>
      <c r="E3916" t="s">
        <v>4176</v>
      </c>
      <c r="F3916" t="s">
        <v>190</v>
      </c>
      <c r="G3916" s="58">
        <v>315162.90000000002</v>
      </c>
      <c r="H3916" s="114">
        <v>1</v>
      </c>
      <c r="I3916">
        <v>10001</v>
      </c>
      <c r="J3916">
        <v>999999</v>
      </c>
      <c r="K3916" t="s">
        <v>3117</v>
      </c>
      <c r="L3916" t="s">
        <v>3112</v>
      </c>
      <c r="M3916" t="s">
        <v>4290</v>
      </c>
    </row>
    <row r="3917" spans="1:13">
      <c r="A3917" t="s">
        <v>8198</v>
      </c>
      <c r="B3917" t="str">
        <f t="shared" si="122"/>
        <v>min03-P60</v>
      </c>
      <c r="C3917" t="str">
        <f t="shared" si="123"/>
        <v>min03-P60-R7_INVERSIONES SARHEM DE COLOMBIA S.A.S.</v>
      </c>
      <c r="D3917" s="27" t="s">
        <v>3868</v>
      </c>
      <c r="E3917" t="s">
        <v>4168</v>
      </c>
      <c r="F3917" t="s">
        <v>190</v>
      </c>
      <c r="G3917" s="58">
        <v>452541.6</v>
      </c>
      <c r="H3917" s="114">
        <v>1</v>
      </c>
      <c r="I3917">
        <v>1</v>
      </c>
      <c r="J3917">
        <v>3000</v>
      </c>
      <c r="K3917" t="s">
        <v>3117</v>
      </c>
      <c r="L3917" t="s">
        <v>3112</v>
      </c>
      <c r="M3917" t="s">
        <v>4290</v>
      </c>
    </row>
    <row r="3918" spans="1:13">
      <c r="A3918" t="s">
        <v>8199</v>
      </c>
      <c r="B3918" t="str">
        <f t="shared" si="122"/>
        <v>min03-P60</v>
      </c>
      <c r="C3918" t="str">
        <f t="shared" si="123"/>
        <v>min03-P60-R7_INVERSIONES SARHEM DE COLOMBIA S.A.S.</v>
      </c>
      <c r="D3918" s="27" t="s">
        <v>3868</v>
      </c>
      <c r="E3918" t="s">
        <v>4168</v>
      </c>
      <c r="F3918" t="s">
        <v>190</v>
      </c>
      <c r="G3918" s="58">
        <v>449847.9</v>
      </c>
      <c r="H3918" s="114">
        <v>1</v>
      </c>
      <c r="I3918">
        <v>3001</v>
      </c>
      <c r="J3918">
        <v>10000</v>
      </c>
      <c r="K3918" t="s">
        <v>3117</v>
      </c>
      <c r="L3918" t="s">
        <v>3112</v>
      </c>
      <c r="M3918" t="s">
        <v>4290</v>
      </c>
    </row>
    <row r="3919" spans="1:13">
      <c r="A3919" t="s">
        <v>8200</v>
      </c>
      <c r="B3919" t="str">
        <f t="shared" si="122"/>
        <v>min03-P60</v>
      </c>
      <c r="C3919" t="str">
        <f t="shared" si="123"/>
        <v>min03-P60-R7_INVERSIONES SARHEM DE COLOMBIA S.A.S.</v>
      </c>
      <c r="D3919" s="27" t="s">
        <v>3868</v>
      </c>
      <c r="E3919" t="s">
        <v>4168</v>
      </c>
      <c r="F3919" t="s">
        <v>190</v>
      </c>
      <c r="G3919" s="58">
        <v>447154.2</v>
      </c>
      <c r="H3919" s="114">
        <v>1</v>
      </c>
      <c r="I3919">
        <v>10001</v>
      </c>
      <c r="J3919">
        <v>999999</v>
      </c>
      <c r="K3919" t="s">
        <v>3117</v>
      </c>
      <c r="L3919" t="s">
        <v>3112</v>
      </c>
      <c r="M3919" t="s">
        <v>4290</v>
      </c>
    </row>
    <row r="3920" spans="1:13">
      <c r="A3920" t="s">
        <v>8201</v>
      </c>
      <c r="B3920" t="str">
        <f t="shared" si="122"/>
        <v>min03-P60</v>
      </c>
      <c r="C3920" t="str">
        <f t="shared" si="123"/>
        <v>min03-P60-R7_UT GED</v>
      </c>
      <c r="D3920" s="27" t="s">
        <v>3868</v>
      </c>
      <c r="E3920" t="s">
        <v>4204</v>
      </c>
      <c r="F3920" t="s">
        <v>190</v>
      </c>
      <c r="G3920" s="58">
        <v>417523.5</v>
      </c>
      <c r="H3920" s="114">
        <v>1</v>
      </c>
      <c r="I3920">
        <v>1</v>
      </c>
      <c r="J3920">
        <v>3000</v>
      </c>
      <c r="K3920" t="s">
        <v>3117</v>
      </c>
      <c r="L3920" t="s">
        <v>3112</v>
      </c>
      <c r="M3920" t="s">
        <v>4290</v>
      </c>
    </row>
    <row r="3921" spans="1:13">
      <c r="A3921" t="s">
        <v>8202</v>
      </c>
      <c r="B3921" t="str">
        <f t="shared" si="122"/>
        <v>min03-P60</v>
      </c>
      <c r="C3921" t="str">
        <f t="shared" si="123"/>
        <v>min03-P60-R7_UT GED</v>
      </c>
      <c r="D3921" s="27" t="s">
        <v>3868</v>
      </c>
      <c r="E3921" t="s">
        <v>4204</v>
      </c>
      <c r="F3921" t="s">
        <v>190</v>
      </c>
      <c r="G3921" s="58">
        <v>396647.32500000001</v>
      </c>
      <c r="H3921" s="114">
        <v>1</v>
      </c>
      <c r="I3921">
        <v>3001</v>
      </c>
      <c r="J3921">
        <v>10000</v>
      </c>
      <c r="K3921" t="s">
        <v>3117</v>
      </c>
      <c r="L3921" t="s">
        <v>3112</v>
      </c>
      <c r="M3921" t="s">
        <v>4290</v>
      </c>
    </row>
    <row r="3922" spans="1:13">
      <c r="A3922" t="s">
        <v>8203</v>
      </c>
      <c r="B3922" t="str">
        <f t="shared" si="122"/>
        <v>min03-P60</v>
      </c>
      <c r="C3922" t="str">
        <f t="shared" si="123"/>
        <v>min03-P60-R7_UT GED</v>
      </c>
      <c r="D3922" s="27" t="s">
        <v>3868</v>
      </c>
      <c r="E3922" t="s">
        <v>4204</v>
      </c>
      <c r="F3922" t="s">
        <v>190</v>
      </c>
      <c r="G3922" s="58">
        <v>376814.95874999999</v>
      </c>
      <c r="H3922" s="114">
        <v>1</v>
      </c>
      <c r="I3922">
        <v>10001</v>
      </c>
      <c r="J3922">
        <v>999999</v>
      </c>
      <c r="K3922" t="s">
        <v>3117</v>
      </c>
      <c r="L3922" t="s">
        <v>3112</v>
      </c>
      <c r="M3922" t="s">
        <v>4290</v>
      </c>
    </row>
    <row r="3923" spans="1:13">
      <c r="A3923" t="s">
        <v>8204</v>
      </c>
      <c r="B3923" t="str">
        <f t="shared" si="122"/>
        <v>min03-P74</v>
      </c>
      <c r="C3923" t="str">
        <f t="shared" si="123"/>
        <v>min03-P74-R4_CONSORCIO LOGISTIC PLUS</v>
      </c>
      <c r="D3923" s="27" t="s">
        <v>3869</v>
      </c>
      <c r="E3923" t="s">
        <v>3099</v>
      </c>
      <c r="F3923" t="s">
        <v>190</v>
      </c>
      <c r="G3923" s="58">
        <v>736787.55825</v>
      </c>
      <c r="H3923" s="114">
        <v>1</v>
      </c>
      <c r="I3923">
        <v>1</v>
      </c>
      <c r="J3923">
        <v>3000</v>
      </c>
      <c r="K3923" t="s">
        <v>3117</v>
      </c>
      <c r="L3923" t="s">
        <v>3113</v>
      </c>
      <c r="M3923" t="s">
        <v>4291</v>
      </c>
    </row>
    <row r="3924" spans="1:13">
      <c r="A3924" t="s">
        <v>8205</v>
      </c>
      <c r="B3924" t="str">
        <f t="shared" si="122"/>
        <v>min03-P74</v>
      </c>
      <c r="C3924" t="str">
        <f t="shared" si="123"/>
        <v>min03-P74-R4_CONSORCIO LOGISTIC PLUS</v>
      </c>
      <c r="D3924" s="27" t="s">
        <v>3869</v>
      </c>
      <c r="E3924" t="s">
        <v>3099</v>
      </c>
      <c r="F3924" t="s">
        <v>190</v>
      </c>
      <c r="G3924" s="58">
        <v>726472.03410000005</v>
      </c>
      <c r="H3924" s="114">
        <v>1</v>
      </c>
      <c r="I3924">
        <v>3001</v>
      </c>
      <c r="J3924">
        <v>10000</v>
      </c>
      <c r="K3924" t="s">
        <v>3117</v>
      </c>
      <c r="L3924" t="s">
        <v>3113</v>
      </c>
      <c r="M3924" t="s">
        <v>4291</v>
      </c>
    </row>
    <row r="3925" spans="1:13">
      <c r="A3925" t="s">
        <v>8206</v>
      </c>
      <c r="B3925" t="str">
        <f t="shared" si="122"/>
        <v>min03-P74</v>
      </c>
      <c r="C3925" t="str">
        <f t="shared" si="123"/>
        <v>min03-P74-R4_CONSORCIO LOGISTIC PLUS</v>
      </c>
      <c r="D3925" s="27" t="s">
        <v>3869</v>
      </c>
      <c r="E3925" t="s">
        <v>3099</v>
      </c>
      <c r="F3925" t="s">
        <v>190</v>
      </c>
      <c r="G3925" s="58">
        <v>718366.69079999998</v>
      </c>
      <c r="H3925" s="114">
        <v>1</v>
      </c>
      <c r="I3925">
        <v>10001</v>
      </c>
      <c r="J3925">
        <v>999999</v>
      </c>
      <c r="K3925" t="s">
        <v>3117</v>
      </c>
      <c r="L3925" t="s">
        <v>3113</v>
      </c>
      <c r="M3925" t="s">
        <v>4291</v>
      </c>
    </row>
    <row r="3926" spans="1:13">
      <c r="A3926" t="s">
        <v>8207</v>
      </c>
      <c r="B3926" t="str">
        <f t="shared" si="122"/>
        <v>min03-P74</v>
      </c>
      <c r="C3926" t="str">
        <f t="shared" si="123"/>
        <v>min03-P74-R4_UT DOTACIONES E INTENDENCIA JP 2024</v>
      </c>
      <c r="D3926" s="27" t="s">
        <v>3869</v>
      </c>
      <c r="E3926" t="s">
        <v>3096</v>
      </c>
      <c r="F3926" t="s">
        <v>190</v>
      </c>
      <c r="G3926" s="58">
        <v>662518.20869999996</v>
      </c>
      <c r="H3926" s="114">
        <v>1</v>
      </c>
      <c r="I3926">
        <v>1</v>
      </c>
      <c r="J3926">
        <v>3000</v>
      </c>
      <c r="K3926" t="s">
        <v>3117</v>
      </c>
      <c r="L3926" t="s">
        <v>3113</v>
      </c>
      <c r="M3926" t="s">
        <v>4291</v>
      </c>
    </row>
    <row r="3927" spans="1:13">
      <c r="A3927" t="s">
        <v>8208</v>
      </c>
      <c r="B3927" t="str">
        <f t="shared" si="122"/>
        <v>min03-P74</v>
      </c>
      <c r="C3927" t="str">
        <f t="shared" si="123"/>
        <v>min03-P74-R4_UT DOTACIONES E INTENDENCIA JP 2024</v>
      </c>
      <c r="D3927" s="27" t="s">
        <v>3869</v>
      </c>
      <c r="E3927" t="s">
        <v>3096</v>
      </c>
      <c r="F3927" t="s">
        <v>190</v>
      </c>
      <c r="G3927" s="58">
        <v>652581.14939999999</v>
      </c>
      <c r="H3927" s="114">
        <v>1</v>
      </c>
      <c r="I3927">
        <v>3001</v>
      </c>
      <c r="J3927">
        <v>10000</v>
      </c>
      <c r="K3927" t="s">
        <v>3117</v>
      </c>
      <c r="L3927" t="s">
        <v>3113</v>
      </c>
      <c r="M3927" t="s">
        <v>4291</v>
      </c>
    </row>
    <row r="3928" spans="1:13">
      <c r="A3928" t="s">
        <v>8209</v>
      </c>
      <c r="B3928" t="str">
        <f t="shared" si="122"/>
        <v>min03-P74</v>
      </c>
      <c r="C3928" t="str">
        <f t="shared" si="123"/>
        <v>min03-P74-R4_UT DOTACIONES E INTENDENCIA JP 2024</v>
      </c>
      <c r="D3928" s="27" t="s">
        <v>3869</v>
      </c>
      <c r="E3928" t="s">
        <v>3096</v>
      </c>
      <c r="F3928" t="s">
        <v>190</v>
      </c>
      <c r="G3928" s="58">
        <v>642642.74325000006</v>
      </c>
      <c r="H3928" s="114">
        <v>1</v>
      </c>
      <c r="I3928">
        <v>10001</v>
      </c>
      <c r="J3928">
        <v>999999</v>
      </c>
      <c r="K3928" t="s">
        <v>3117</v>
      </c>
      <c r="L3928" t="s">
        <v>3113</v>
      </c>
      <c r="M3928" t="s">
        <v>4291</v>
      </c>
    </row>
    <row r="3929" spans="1:13">
      <c r="A3929" t="s">
        <v>8210</v>
      </c>
      <c r="B3929" t="str">
        <f t="shared" si="122"/>
        <v>min03-P74</v>
      </c>
      <c r="C3929" t="str">
        <f t="shared" si="123"/>
        <v>min03-P74-R5_CONSORCIO LOGISTIC PLUS</v>
      </c>
      <c r="D3929" s="27" t="s">
        <v>3870</v>
      </c>
      <c r="E3929" t="s">
        <v>3099</v>
      </c>
      <c r="F3929" t="s">
        <v>190</v>
      </c>
      <c r="G3929" s="58">
        <v>736787.55825</v>
      </c>
      <c r="H3929" s="114">
        <v>1</v>
      </c>
      <c r="I3929">
        <v>1</v>
      </c>
      <c r="J3929">
        <v>3000</v>
      </c>
      <c r="K3929" t="s">
        <v>3117</v>
      </c>
      <c r="L3929" t="s">
        <v>3110</v>
      </c>
      <c r="M3929" t="s">
        <v>4291</v>
      </c>
    </row>
    <row r="3930" spans="1:13">
      <c r="A3930" t="s">
        <v>8211</v>
      </c>
      <c r="B3930" t="str">
        <f t="shared" si="122"/>
        <v>min03-P74</v>
      </c>
      <c r="C3930" t="str">
        <f t="shared" si="123"/>
        <v>min03-P74-R5_CONSORCIO LOGISTIC PLUS</v>
      </c>
      <c r="D3930" s="27" t="s">
        <v>3870</v>
      </c>
      <c r="E3930" t="s">
        <v>3099</v>
      </c>
      <c r="F3930" t="s">
        <v>190</v>
      </c>
      <c r="G3930" s="58">
        <v>726472.03410000005</v>
      </c>
      <c r="H3930" s="114">
        <v>1</v>
      </c>
      <c r="I3930">
        <v>3001</v>
      </c>
      <c r="J3930">
        <v>10000</v>
      </c>
      <c r="K3930" t="s">
        <v>3117</v>
      </c>
      <c r="L3930" t="s">
        <v>3110</v>
      </c>
      <c r="M3930" t="s">
        <v>4291</v>
      </c>
    </row>
    <row r="3931" spans="1:13">
      <c r="A3931" t="s">
        <v>8212</v>
      </c>
      <c r="B3931" t="str">
        <f t="shared" si="122"/>
        <v>min03-P74</v>
      </c>
      <c r="C3931" t="str">
        <f t="shared" si="123"/>
        <v>min03-P74-R5_CONSORCIO LOGISTIC PLUS</v>
      </c>
      <c r="D3931" s="27" t="s">
        <v>3870</v>
      </c>
      <c r="E3931" t="s">
        <v>3099</v>
      </c>
      <c r="F3931" t="s">
        <v>190</v>
      </c>
      <c r="G3931" s="58">
        <v>718366.69079999998</v>
      </c>
      <c r="H3931" s="114">
        <v>1</v>
      </c>
      <c r="I3931">
        <v>10001</v>
      </c>
      <c r="J3931">
        <v>999999</v>
      </c>
      <c r="K3931" t="s">
        <v>3117</v>
      </c>
      <c r="L3931" t="s">
        <v>3110</v>
      </c>
      <c r="M3931" t="s">
        <v>4291</v>
      </c>
    </row>
    <row r="3932" spans="1:13">
      <c r="A3932" t="s">
        <v>8213</v>
      </c>
      <c r="B3932" t="str">
        <f t="shared" si="122"/>
        <v>min03-P74</v>
      </c>
      <c r="C3932" t="str">
        <f t="shared" si="123"/>
        <v>min03-P74-R6_CONSORCIO LOGISTIC PLUS</v>
      </c>
      <c r="D3932" s="27" t="s">
        <v>3871</v>
      </c>
      <c r="E3932" t="s">
        <v>3099</v>
      </c>
      <c r="F3932" t="s">
        <v>190</v>
      </c>
      <c r="G3932" s="58">
        <v>736787.55825</v>
      </c>
      <c r="H3932" s="114">
        <v>1</v>
      </c>
      <c r="I3932">
        <v>1</v>
      </c>
      <c r="J3932">
        <v>3000</v>
      </c>
      <c r="K3932" t="s">
        <v>3117</v>
      </c>
      <c r="L3932" t="s">
        <v>3111</v>
      </c>
      <c r="M3932" t="s">
        <v>4291</v>
      </c>
    </row>
    <row r="3933" spans="1:13">
      <c r="A3933" t="s">
        <v>8214</v>
      </c>
      <c r="B3933" t="str">
        <f t="shared" si="122"/>
        <v>min03-P74</v>
      </c>
      <c r="C3933" t="str">
        <f t="shared" si="123"/>
        <v>min03-P74-R6_CONSORCIO LOGISTIC PLUS</v>
      </c>
      <c r="D3933" s="27" t="s">
        <v>3871</v>
      </c>
      <c r="E3933" t="s">
        <v>3099</v>
      </c>
      <c r="F3933" t="s">
        <v>190</v>
      </c>
      <c r="G3933" s="58">
        <v>726472.03410000005</v>
      </c>
      <c r="H3933" s="114">
        <v>1</v>
      </c>
      <c r="I3933">
        <v>3001</v>
      </c>
      <c r="J3933">
        <v>10000</v>
      </c>
      <c r="K3933" t="s">
        <v>3117</v>
      </c>
      <c r="L3933" t="s">
        <v>3111</v>
      </c>
      <c r="M3933" t="s">
        <v>4291</v>
      </c>
    </row>
    <row r="3934" spans="1:13">
      <c r="A3934" t="s">
        <v>8215</v>
      </c>
      <c r="B3934" t="str">
        <f t="shared" si="122"/>
        <v>min03-P74</v>
      </c>
      <c r="C3934" t="str">
        <f t="shared" si="123"/>
        <v>min03-P74-R6_CONSORCIO LOGISTIC PLUS</v>
      </c>
      <c r="D3934" s="27" t="s">
        <v>3871</v>
      </c>
      <c r="E3934" t="s">
        <v>3099</v>
      </c>
      <c r="F3934" t="s">
        <v>190</v>
      </c>
      <c r="G3934" s="58">
        <v>718366.69079999998</v>
      </c>
      <c r="H3934" s="114">
        <v>1</v>
      </c>
      <c r="I3934">
        <v>10001</v>
      </c>
      <c r="J3934">
        <v>999999</v>
      </c>
      <c r="K3934" t="s">
        <v>3117</v>
      </c>
      <c r="L3934" t="s">
        <v>3111</v>
      </c>
      <c r="M3934" t="s">
        <v>4291</v>
      </c>
    </row>
    <row r="3935" spans="1:13">
      <c r="A3935" t="s">
        <v>8216</v>
      </c>
      <c r="B3935" t="str">
        <f t="shared" si="122"/>
        <v>min03-P74</v>
      </c>
      <c r="C3935" t="str">
        <f t="shared" si="123"/>
        <v>min03-P74-R6_YUBARTA S.A.S.</v>
      </c>
      <c r="D3935" s="27" t="s">
        <v>3871</v>
      </c>
      <c r="E3935" t="s">
        <v>4162</v>
      </c>
      <c r="F3935" t="s">
        <v>190</v>
      </c>
      <c r="G3935" s="58">
        <v>794641.5</v>
      </c>
      <c r="H3935" s="114">
        <v>1</v>
      </c>
      <c r="I3935">
        <v>1</v>
      </c>
      <c r="J3935">
        <v>3000</v>
      </c>
      <c r="K3935" t="s">
        <v>3117</v>
      </c>
      <c r="L3935" t="s">
        <v>3111</v>
      </c>
      <c r="M3935" t="s">
        <v>4291</v>
      </c>
    </row>
    <row r="3936" spans="1:13">
      <c r="A3936" t="s">
        <v>8217</v>
      </c>
      <c r="B3936" t="str">
        <f t="shared" si="122"/>
        <v>min03-P74</v>
      </c>
      <c r="C3936" t="str">
        <f t="shared" si="123"/>
        <v>min03-P74-R6_YUBARTA S.A.S.</v>
      </c>
      <c r="D3936" s="27" t="s">
        <v>3871</v>
      </c>
      <c r="E3936" t="s">
        <v>4162</v>
      </c>
      <c r="F3936" t="s">
        <v>190</v>
      </c>
      <c r="G3936" s="58">
        <v>779826.15</v>
      </c>
      <c r="H3936" s="114">
        <v>1</v>
      </c>
      <c r="I3936">
        <v>3001</v>
      </c>
      <c r="J3936">
        <v>10000</v>
      </c>
      <c r="K3936" t="s">
        <v>3117</v>
      </c>
      <c r="L3936" t="s">
        <v>3111</v>
      </c>
      <c r="M3936" t="s">
        <v>4291</v>
      </c>
    </row>
    <row r="3937" spans="1:13">
      <c r="A3937" t="s">
        <v>8218</v>
      </c>
      <c r="B3937" t="str">
        <f t="shared" si="122"/>
        <v>min03-P74</v>
      </c>
      <c r="C3937" t="str">
        <f t="shared" si="123"/>
        <v>min03-P74-R6_YUBARTA S.A.S.</v>
      </c>
      <c r="D3937" s="27" t="s">
        <v>3871</v>
      </c>
      <c r="E3937" t="s">
        <v>4162</v>
      </c>
      <c r="F3937" t="s">
        <v>190</v>
      </c>
      <c r="G3937" s="58">
        <v>765010.8</v>
      </c>
      <c r="H3937" s="114">
        <v>1</v>
      </c>
      <c r="I3937">
        <v>10001</v>
      </c>
      <c r="J3937">
        <v>999999</v>
      </c>
      <c r="K3937" t="s">
        <v>3117</v>
      </c>
      <c r="L3937" t="s">
        <v>3111</v>
      </c>
      <c r="M3937" t="s">
        <v>4291</v>
      </c>
    </row>
    <row r="3938" spans="1:13">
      <c r="A3938" t="s">
        <v>8219</v>
      </c>
      <c r="B3938" t="str">
        <f t="shared" si="122"/>
        <v>min03-P74</v>
      </c>
      <c r="C3938" t="str">
        <f t="shared" si="123"/>
        <v>min03-P74-R6_BAZAR LA MONEDA SAS</v>
      </c>
      <c r="D3938" s="27" t="s">
        <v>3871</v>
      </c>
      <c r="E3938" t="s">
        <v>1850</v>
      </c>
      <c r="F3938" t="s">
        <v>190</v>
      </c>
      <c r="G3938" s="58">
        <v>835720.42500000005</v>
      </c>
      <c r="H3938" s="114">
        <v>1</v>
      </c>
      <c r="I3938">
        <v>1</v>
      </c>
      <c r="J3938">
        <v>3000</v>
      </c>
      <c r="K3938" t="s">
        <v>3117</v>
      </c>
      <c r="L3938" t="s">
        <v>3111</v>
      </c>
      <c r="M3938" t="s">
        <v>4291</v>
      </c>
    </row>
    <row r="3939" spans="1:13">
      <c r="A3939" t="s">
        <v>8220</v>
      </c>
      <c r="B3939" t="str">
        <f t="shared" si="122"/>
        <v>min03-P74</v>
      </c>
      <c r="C3939" t="str">
        <f t="shared" si="123"/>
        <v>min03-P74-R6_BAZAR LA MONEDA SAS</v>
      </c>
      <c r="D3939" s="27" t="s">
        <v>3871</v>
      </c>
      <c r="E3939" t="s">
        <v>1850</v>
      </c>
      <c r="F3939" t="s">
        <v>190</v>
      </c>
      <c r="G3939" s="58">
        <v>822251.92500000005</v>
      </c>
      <c r="H3939" s="114">
        <v>1</v>
      </c>
      <c r="I3939">
        <v>3001</v>
      </c>
      <c r="J3939">
        <v>10000</v>
      </c>
      <c r="K3939" t="s">
        <v>3117</v>
      </c>
      <c r="L3939" t="s">
        <v>3111</v>
      </c>
      <c r="M3939" t="s">
        <v>4291</v>
      </c>
    </row>
    <row r="3940" spans="1:13">
      <c r="A3940" t="s">
        <v>8221</v>
      </c>
      <c r="B3940" t="str">
        <f t="shared" si="122"/>
        <v>min03-P74</v>
      </c>
      <c r="C3940" t="str">
        <f t="shared" si="123"/>
        <v>min03-P74-R6_BAZAR LA MONEDA SAS</v>
      </c>
      <c r="D3940" s="27" t="s">
        <v>3871</v>
      </c>
      <c r="E3940" t="s">
        <v>1850</v>
      </c>
      <c r="F3940" t="s">
        <v>190</v>
      </c>
      <c r="G3940" s="58">
        <v>808783.42500000005</v>
      </c>
      <c r="H3940" s="114">
        <v>1</v>
      </c>
      <c r="I3940">
        <v>10001</v>
      </c>
      <c r="J3940">
        <v>999999</v>
      </c>
      <c r="K3940" t="s">
        <v>3117</v>
      </c>
      <c r="L3940" t="s">
        <v>3111</v>
      </c>
      <c r="M3940" t="s">
        <v>4291</v>
      </c>
    </row>
    <row r="3941" spans="1:13">
      <c r="A3941" t="s">
        <v>8222</v>
      </c>
      <c r="B3941" t="str">
        <f t="shared" si="122"/>
        <v>min03-P74</v>
      </c>
      <c r="C3941" t="str">
        <f t="shared" si="123"/>
        <v>min03-P74-R6_UT DOTACIONES E INTENDENCIA JP 2024</v>
      </c>
      <c r="D3941" s="27" t="s">
        <v>3871</v>
      </c>
      <c r="E3941" t="s">
        <v>3096</v>
      </c>
      <c r="F3941" t="s">
        <v>190</v>
      </c>
      <c r="G3941" s="58">
        <v>658477.65869999991</v>
      </c>
      <c r="H3941" s="114">
        <v>1</v>
      </c>
      <c r="I3941">
        <v>1</v>
      </c>
      <c r="J3941">
        <v>3000</v>
      </c>
      <c r="K3941" t="s">
        <v>3117</v>
      </c>
      <c r="L3941" t="s">
        <v>3111</v>
      </c>
      <c r="M3941" t="s">
        <v>4291</v>
      </c>
    </row>
    <row r="3942" spans="1:13">
      <c r="A3942" t="s">
        <v>8223</v>
      </c>
      <c r="B3942" t="str">
        <f t="shared" si="122"/>
        <v>min03-P74</v>
      </c>
      <c r="C3942" t="str">
        <f t="shared" si="123"/>
        <v>min03-P74-R6_UT DOTACIONES E INTENDENCIA JP 2024</v>
      </c>
      <c r="D3942" s="27" t="s">
        <v>3871</v>
      </c>
      <c r="E3942" t="s">
        <v>3096</v>
      </c>
      <c r="F3942" t="s">
        <v>190</v>
      </c>
      <c r="G3942" s="58">
        <v>648601.20765000011</v>
      </c>
      <c r="H3942" s="114">
        <v>1</v>
      </c>
      <c r="I3942">
        <v>3001</v>
      </c>
      <c r="J3942">
        <v>10000</v>
      </c>
      <c r="K3942" t="s">
        <v>3117</v>
      </c>
      <c r="L3942" t="s">
        <v>3111</v>
      </c>
      <c r="M3942" t="s">
        <v>4291</v>
      </c>
    </row>
    <row r="3943" spans="1:13">
      <c r="A3943" t="s">
        <v>8224</v>
      </c>
      <c r="B3943" t="str">
        <f t="shared" si="122"/>
        <v>min03-P74</v>
      </c>
      <c r="C3943" t="str">
        <f t="shared" si="123"/>
        <v>min03-P74-R6_UT DOTACIONES E INTENDENCIA JP 2024</v>
      </c>
      <c r="D3943" s="27" t="s">
        <v>3871</v>
      </c>
      <c r="E3943" t="s">
        <v>3096</v>
      </c>
      <c r="F3943" t="s">
        <v>190</v>
      </c>
      <c r="G3943" s="58">
        <v>638723.40974999999</v>
      </c>
      <c r="H3943" s="114">
        <v>1</v>
      </c>
      <c r="I3943">
        <v>10001</v>
      </c>
      <c r="J3943">
        <v>999999</v>
      </c>
      <c r="K3943" t="s">
        <v>3117</v>
      </c>
      <c r="L3943" t="s">
        <v>3111</v>
      </c>
      <c r="M3943" t="s">
        <v>4291</v>
      </c>
    </row>
    <row r="3944" spans="1:13">
      <c r="A3944" t="s">
        <v>8225</v>
      </c>
      <c r="B3944" t="str">
        <f t="shared" si="122"/>
        <v>min03-P74</v>
      </c>
      <c r="C3944" t="str">
        <f t="shared" si="123"/>
        <v>min03-P74-R7_DISMOTOS PM EU</v>
      </c>
      <c r="D3944" s="27" t="s">
        <v>3872</v>
      </c>
      <c r="E3944" t="s">
        <v>4175</v>
      </c>
      <c r="F3944" t="s">
        <v>190</v>
      </c>
      <c r="G3944" s="58">
        <v>781173</v>
      </c>
      <c r="H3944" s="114">
        <v>1</v>
      </c>
      <c r="I3944">
        <v>1</v>
      </c>
      <c r="J3944">
        <v>3000</v>
      </c>
      <c r="K3944" t="s">
        <v>3117</v>
      </c>
      <c r="L3944" t="s">
        <v>3112</v>
      </c>
      <c r="M3944" t="s">
        <v>4291</v>
      </c>
    </row>
    <row r="3945" spans="1:13">
      <c r="A3945" t="s">
        <v>8226</v>
      </c>
      <c r="B3945" t="str">
        <f t="shared" si="122"/>
        <v>min03-P74</v>
      </c>
      <c r="C3945" t="str">
        <f t="shared" si="123"/>
        <v>min03-P74-R7_DISMOTOS PM EU</v>
      </c>
      <c r="D3945" s="27" t="s">
        <v>3872</v>
      </c>
      <c r="E3945" t="s">
        <v>4175</v>
      </c>
      <c r="F3945" t="s">
        <v>190</v>
      </c>
      <c r="G3945" s="58">
        <v>767704.5</v>
      </c>
      <c r="H3945" s="114">
        <v>1</v>
      </c>
      <c r="I3945">
        <v>3001</v>
      </c>
      <c r="J3945">
        <v>10000</v>
      </c>
      <c r="K3945" t="s">
        <v>3117</v>
      </c>
      <c r="L3945" t="s">
        <v>3112</v>
      </c>
      <c r="M3945" t="s">
        <v>4291</v>
      </c>
    </row>
    <row r="3946" spans="1:13">
      <c r="A3946" t="s">
        <v>8227</v>
      </c>
      <c r="B3946" t="str">
        <f t="shared" si="122"/>
        <v>min03-P74</v>
      </c>
      <c r="C3946" t="str">
        <f t="shared" si="123"/>
        <v>min03-P74-R7_DISMOTOS PM EU</v>
      </c>
      <c r="D3946" s="27" t="s">
        <v>3872</v>
      </c>
      <c r="E3946" t="s">
        <v>4175</v>
      </c>
      <c r="F3946" t="s">
        <v>190</v>
      </c>
      <c r="G3946" s="58">
        <v>740767.5</v>
      </c>
      <c r="H3946" s="114">
        <v>1</v>
      </c>
      <c r="I3946">
        <v>10001</v>
      </c>
      <c r="J3946">
        <v>999999</v>
      </c>
      <c r="K3946" t="s">
        <v>3117</v>
      </c>
      <c r="L3946" t="s">
        <v>3112</v>
      </c>
      <c r="M3946" t="s">
        <v>4291</v>
      </c>
    </row>
    <row r="3947" spans="1:13">
      <c r="A3947" t="s">
        <v>8228</v>
      </c>
      <c r="B3947" t="str">
        <f t="shared" si="122"/>
        <v>min03-P74</v>
      </c>
      <c r="C3947" t="str">
        <f t="shared" si="123"/>
        <v>min03-P74-R7_DISTRIBUCIÓN Y SERVICIO SAS</v>
      </c>
      <c r="D3947" s="27" t="s">
        <v>3872</v>
      </c>
      <c r="E3947" t="s">
        <v>3089</v>
      </c>
      <c r="F3947" t="s">
        <v>190</v>
      </c>
      <c r="G3947" s="58">
        <v>670731.30000000005</v>
      </c>
      <c r="H3947" s="114">
        <v>1</v>
      </c>
      <c r="I3947">
        <v>1</v>
      </c>
      <c r="J3947">
        <v>3000</v>
      </c>
      <c r="K3947" t="s">
        <v>3117</v>
      </c>
      <c r="L3947" t="s">
        <v>3112</v>
      </c>
      <c r="M3947" t="s">
        <v>4291</v>
      </c>
    </row>
    <row r="3948" spans="1:13">
      <c r="A3948" t="s">
        <v>8229</v>
      </c>
      <c r="B3948" t="str">
        <f t="shared" si="122"/>
        <v>min03-P74</v>
      </c>
      <c r="C3948" t="str">
        <f t="shared" si="123"/>
        <v>min03-P74-R7_DISTRIBUCIÓN Y SERVICIO SAS</v>
      </c>
      <c r="D3948" s="27" t="s">
        <v>3872</v>
      </c>
      <c r="E3948" t="s">
        <v>3089</v>
      </c>
      <c r="F3948" t="s">
        <v>190</v>
      </c>
      <c r="G3948" s="58">
        <v>666690.75</v>
      </c>
      <c r="H3948" s="114">
        <v>1</v>
      </c>
      <c r="I3948">
        <v>3001</v>
      </c>
      <c r="J3948">
        <v>10000</v>
      </c>
      <c r="K3948" t="s">
        <v>3117</v>
      </c>
      <c r="L3948" t="s">
        <v>3112</v>
      </c>
      <c r="M3948" t="s">
        <v>4291</v>
      </c>
    </row>
    <row r="3949" spans="1:13">
      <c r="A3949" t="s">
        <v>8230</v>
      </c>
      <c r="B3949" t="str">
        <f t="shared" si="122"/>
        <v>min03-P74</v>
      </c>
      <c r="C3949" t="str">
        <f t="shared" si="123"/>
        <v>min03-P74-R7_DISTRIBUCIÓN Y SERVICIO SAS</v>
      </c>
      <c r="D3949" s="27" t="s">
        <v>3872</v>
      </c>
      <c r="E3949" t="s">
        <v>3089</v>
      </c>
      <c r="F3949" t="s">
        <v>190</v>
      </c>
      <c r="G3949" s="58">
        <v>663997.05000000005</v>
      </c>
      <c r="H3949" s="114">
        <v>1</v>
      </c>
      <c r="I3949">
        <v>10001</v>
      </c>
      <c r="J3949">
        <v>999999</v>
      </c>
      <c r="K3949" t="s">
        <v>3117</v>
      </c>
      <c r="L3949" t="s">
        <v>3112</v>
      </c>
      <c r="M3949" t="s">
        <v>4291</v>
      </c>
    </row>
    <row r="3950" spans="1:13">
      <c r="A3950" t="s">
        <v>8231</v>
      </c>
      <c r="B3950" t="str">
        <f t="shared" si="122"/>
        <v>min03-P74</v>
      </c>
      <c r="C3950" t="str">
        <f t="shared" si="123"/>
        <v>min03-P74-R7_LEONEL RODRIGUEZ RAMOS</v>
      </c>
      <c r="D3950" s="27" t="s">
        <v>3872</v>
      </c>
      <c r="E3950" t="s">
        <v>1851</v>
      </c>
      <c r="F3950" t="s">
        <v>190</v>
      </c>
      <c r="G3950" s="58">
        <v>808110</v>
      </c>
      <c r="H3950" s="114">
        <v>1</v>
      </c>
      <c r="I3950">
        <v>1</v>
      </c>
      <c r="J3950">
        <v>3000</v>
      </c>
      <c r="K3950" t="s">
        <v>3117</v>
      </c>
      <c r="L3950" t="s">
        <v>3112</v>
      </c>
      <c r="M3950" t="s">
        <v>4291</v>
      </c>
    </row>
    <row r="3951" spans="1:13">
      <c r="A3951" t="s">
        <v>8232</v>
      </c>
      <c r="B3951" t="str">
        <f t="shared" si="122"/>
        <v>min03-P74</v>
      </c>
      <c r="C3951" t="str">
        <f t="shared" si="123"/>
        <v>min03-P74-R7_LEONEL RODRIGUEZ RAMOS</v>
      </c>
      <c r="D3951" s="27" t="s">
        <v>3872</v>
      </c>
      <c r="E3951" t="s">
        <v>1851</v>
      </c>
      <c r="F3951" t="s">
        <v>190</v>
      </c>
      <c r="G3951" s="58">
        <v>794641.5</v>
      </c>
      <c r="H3951" s="114">
        <v>1</v>
      </c>
      <c r="I3951">
        <v>3001</v>
      </c>
      <c r="J3951">
        <v>10000</v>
      </c>
      <c r="K3951" t="s">
        <v>3117</v>
      </c>
      <c r="L3951" t="s">
        <v>3112</v>
      </c>
      <c r="M3951" t="s">
        <v>4291</v>
      </c>
    </row>
    <row r="3952" spans="1:13">
      <c r="A3952" t="s">
        <v>8233</v>
      </c>
      <c r="B3952" t="str">
        <f t="shared" si="122"/>
        <v>min03-P74</v>
      </c>
      <c r="C3952" t="str">
        <f t="shared" si="123"/>
        <v>min03-P74-R7_LEONEL RODRIGUEZ RAMOS</v>
      </c>
      <c r="D3952" s="27" t="s">
        <v>3872</v>
      </c>
      <c r="E3952" t="s">
        <v>1851</v>
      </c>
      <c r="F3952" t="s">
        <v>190</v>
      </c>
      <c r="G3952" s="58">
        <v>781173</v>
      </c>
      <c r="H3952" s="114">
        <v>1</v>
      </c>
      <c r="I3952">
        <v>10001</v>
      </c>
      <c r="J3952">
        <v>999999</v>
      </c>
      <c r="K3952" t="s">
        <v>3117</v>
      </c>
      <c r="L3952" t="s">
        <v>3112</v>
      </c>
      <c r="M3952" t="s">
        <v>4291</v>
      </c>
    </row>
    <row r="3953" spans="1:13">
      <c r="A3953" t="s">
        <v>8234</v>
      </c>
      <c r="B3953" t="str">
        <f t="shared" si="122"/>
        <v>min03-P74</v>
      </c>
      <c r="C3953" t="str">
        <f t="shared" si="123"/>
        <v>min03-P74-R7_UNION TEMPORAL COINPA</v>
      </c>
      <c r="D3953" s="27" t="s">
        <v>3872</v>
      </c>
      <c r="E3953" t="s">
        <v>3090</v>
      </c>
      <c r="F3953" t="s">
        <v>190</v>
      </c>
      <c r="G3953" s="58">
        <v>727056.56700000004</v>
      </c>
      <c r="H3953" s="114">
        <v>1</v>
      </c>
      <c r="I3953">
        <v>1</v>
      </c>
      <c r="J3953">
        <v>3000</v>
      </c>
      <c r="K3953" t="s">
        <v>3117</v>
      </c>
      <c r="L3953" t="s">
        <v>3112</v>
      </c>
      <c r="M3953" t="s">
        <v>4291</v>
      </c>
    </row>
    <row r="3954" spans="1:13">
      <c r="A3954" t="s">
        <v>8235</v>
      </c>
      <c r="B3954" t="str">
        <f t="shared" si="122"/>
        <v>min03-P74</v>
      </c>
      <c r="C3954" t="str">
        <f t="shared" si="123"/>
        <v>min03-P74-R7_UNION TEMPORAL COINPA</v>
      </c>
      <c r="D3954" s="27" t="s">
        <v>3872</v>
      </c>
      <c r="E3954" t="s">
        <v>3090</v>
      </c>
      <c r="F3954" t="s">
        <v>190</v>
      </c>
      <c r="G3954" s="58">
        <v>723258.45</v>
      </c>
      <c r="H3954" s="114">
        <v>1</v>
      </c>
      <c r="I3954">
        <v>3001</v>
      </c>
      <c r="J3954">
        <v>10000</v>
      </c>
      <c r="K3954" t="s">
        <v>3117</v>
      </c>
      <c r="L3954" t="s">
        <v>3112</v>
      </c>
      <c r="M3954" t="s">
        <v>4291</v>
      </c>
    </row>
    <row r="3955" spans="1:13">
      <c r="A3955" t="s">
        <v>8236</v>
      </c>
      <c r="B3955" t="str">
        <f t="shared" si="122"/>
        <v>min03-P74</v>
      </c>
      <c r="C3955" t="str">
        <f t="shared" si="123"/>
        <v>min03-P74-R7_UNION TEMPORAL COINPA</v>
      </c>
      <c r="D3955" s="27" t="s">
        <v>3872</v>
      </c>
      <c r="E3955" t="s">
        <v>3090</v>
      </c>
      <c r="F3955" t="s">
        <v>190</v>
      </c>
      <c r="G3955" s="58">
        <v>723137.23349999997</v>
      </c>
      <c r="H3955" s="114">
        <v>1</v>
      </c>
      <c r="I3955">
        <v>10001</v>
      </c>
      <c r="J3955">
        <v>999999</v>
      </c>
      <c r="K3955" t="s">
        <v>3117</v>
      </c>
      <c r="L3955" t="s">
        <v>3112</v>
      </c>
      <c r="M3955" t="s">
        <v>4291</v>
      </c>
    </row>
    <row r="3956" spans="1:13">
      <c r="A3956" t="s">
        <v>8237</v>
      </c>
      <c r="B3956" t="str">
        <f t="shared" si="122"/>
        <v>min03-P74</v>
      </c>
      <c r="C3956" t="str">
        <f t="shared" si="123"/>
        <v>min03-P74-R7_UNIÓN TEMPORAL OP-INTENDENCIA</v>
      </c>
      <c r="D3956" s="27" t="s">
        <v>3872</v>
      </c>
      <c r="E3956" t="s">
        <v>4172</v>
      </c>
      <c r="F3956" t="s">
        <v>190</v>
      </c>
      <c r="G3956" s="58">
        <v>646488</v>
      </c>
      <c r="H3956" s="114">
        <v>1</v>
      </c>
      <c r="I3956">
        <v>1</v>
      </c>
      <c r="J3956">
        <v>3000</v>
      </c>
      <c r="K3956" t="s">
        <v>3117</v>
      </c>
      <c r="L3956" t="s">
        <v>3112</v>
      </c>
      <c r="M3956" t="s">
        <v>4291</v>
      </c>
    </row>
    <row r="3957" spans="1:13">
      <c r="A3957" t="s">
        <v>8238</v>
      </c>
      <c r="B3957" t="str">
        <f t="shared" si="122"/>
        <v>min03-P74</v>
      </c>
      <c r="C3957" t="str">
        <f t="shared" si="123"/>
        <v>min03-P74-R7_UNIÓN TEMPORAL OP-INTENDENCIA</v>
      </c>
      <c r="D3957" s="27" t="s">
        <v>3872</v>
      </c>
      <c r="E3957" t="s">
        <v>4172</v>
      </c>
      <c r="F3957" t="s">
        <v>190</v>
      </c>
      <c r="G3957" s="58">
        <v>633019.5</v>
      </c>
      <c r="H3957" s="114">
        <v>1</v>
      </c>
      <c r="I3957">
        <v>3001</v>
      </c>
      <c r="J3957">
        <v>10000</v>
      </c>
      <c r="K3957" t="s">
        <v>3117</v>
      </c>
      <c r="L3957" t="s">
        <v>3112</v>
      </c>
      <c r="M3957" t="s">
        <v>4291</v>
      </c>
    </row>
    <row r="3958" spans="1:13">
      <c r="A3958" t="s">
        <v>8239</v>
      </c>
      <c r="B3958" t="str">
        <f t="shared" si="122"/>
        <v>min03-P74</v>
      </c>
      <c r="C3958" t="str">
        <f t="shared" si="123"/>
        <v>min03-P74-R7_UNIÓN TEMPORAL OP-INTENDENCIA</v>
      </c>
      <c r="D3958" s="27" t="s">
        <v>3872</v>
      </c>
      <c r="E3958" t="s">
        <v>4172</v>
      </c>
      <c r="F3958" t="s">
        <v>190</v>
      </c>
      <c r="G3958" s="58">
        <v>619551</v>
      </c>
      <c r="H3958" s="114">
        <v>1</v>
      </c>
      <c r="I3958">
        <v>10001</v>
      </c>
      <c r="J3958">
        <v>999999</v>
      </c>
      <c r="K3958" t="s">
        <v>3117</v>
      </c>
      <c r="L3958" t="s">
        <v>3112</v>
      </c>
      <c r="M3958" t="s">
        <v>4291</v>
      </c>
    </row>
    <row r="3959" spans="1:13">
      <c r="A3959" t="s">
        <v>8240</v>
      </c>
      <c r="B3959" t="str">
        <f t="shared" si="122"/>
        <v>min03-P74</v>
      </c>
      <c r="C3959" t="str">
        <f t="shared" si="123"/>
        <v>min03-P74-R7_CONSORCIO INTENDENCIA WARDERHA</v>
      </c>
      <c r="D3959" s="27" t="s">
        <v>3872</v>
      </c>
      <c r="E3959" t="s">
        <v>4187</v>
      </c>
      <c r="F3959" t="s">
        <v>190</v>
      </c>
      <c r="G3959" s="58">
        <v>606082.5</v>
      </c>
      <c r="H3959" s="114">
        <v>1</v>
      </c>
      <c r="I3959">
        <v>1</v>
      </c>
      <c r="J3959">
        <v>3000</v>
      </c>
      <c r="K3959" t="s">
        <v>3117</v>
      </c>
      <c r="L3959" t="s">
        <v>3112</v>
      </c>
      <c r="M3959" t="s">
        <v>4291</v>
      </c>
    </row>
    <row r="3960" spans="1:13">
      <c r="A3960" t="s">
        <v>8241</v>
      </c>
      <c r="B3960" t="str">
        <f t="shared" si="122"/>
        <v>min03-P74</v>
      </c>
      <c r="C3960" t="str">
        <f t="shared" si="123"/>
        <v>min03-P74-R7_CONSORCIO INTENDENCIA WARDERHA</v>
      </c>
      <c r="D3960" s="27" t="s">
        <v>3872</v>
      </c>
      <c r="E3960" t="s">
        <v>4187</v>
      </c>
      <c r="F3960" t="s">
        <v>190</v>
      </c>
      <c r="G3960" s="58">
        <v>599348.25</v>
      </c>
      <c r="H3960" s="114">
        <v>1</v>
      </c>
      <c r="I3960">
        <v>3001</v>
      </c>
      <c r="J3960">
        <v>10000</v>
      </c>
      <c r="K3960" t="s">
        <v>3117</v>
      </c>
      <c r="L3960" t="s">
        <v>3112</v>
      </c>
      <c r="M3960" t="s">
        <v>4291</v>
      </c>
    </row>
    <row r="3961" spans="1:13">
      <c r="A3961" t="s">
        <v>8242</v>
      </c>
      <c r="B3961" t="str">
        <f t="shared" si="122"/>
        <v>min03-P74</v>
      </c>
      <c r="C3961" t="str">
        <f t="shared" si="123"/>
        <v>min03-P74-R7_CONSORCIO INTENDENCIA WARDERHA</v>
      </c>
      <c r="D3961" s="27" t="s">
        <v>3872</v>
      </c>
      <c r="E3961" t="s">
        <v>4187</v>
      </c>
      <c r="F3961" t="s">
        <v>190</v>
      </c>
      <c r="G3961" s="58">
        <v>596654.55000000005</v>
      </c>
      <c r="H3961" s="114">
        <v>1</v>
      </c>
      <c r="I3961">
        <v>10001</v>
      </c>
      <c r="J3961">
        <v>999999</v>
      </c>
      <c r="K3961" t="s">
        <v>3117</v>
      </c>
      <c r="L3961" t="s">
        <v>3112</v>
      </c>
      <c r="M3961" t="s">
        <v>4291</v>
      </c>
    </row>
    <row r="3962" spans="1:13">
      <c r="A3962" t="s">
        <v>8243</v>
      </c>
      <c r="B3962" t="str">
        <f t="shared" si="122"/>
        <v>min03-P74</v>
      </c>
      <c r="C3962" t="str">
        <f t="shared" si="123"/>
        <v>min03-P74-R7_INDUCON SAS</v>
      </c>
      <c r="D3962" s="27" t="s">
        <v>3872</v>
      </c>
      <c r="E3962" t="s">
        <v>4188</v>
      </c>
      <c r="F3962" t="s">
        <v>190</v>
      </c>
      <c r="G3962" s="58">
        <v>935309.20770000003</v>
      </c>
      <c r="H3962" s="114">
        <v>1</v>
      </c>
      <c r="I3962">
        <v>1</v>
      </c>
      <c r="J3962">
        <v>3000</v>
      </c>
      <c r="K3962" t="s">
        <v>3117</v>
      </c>
      <c r="L3962" t="s">
        <v>3112</v>
      </c>
      <c r="M3962" t="s">
        <v>4291</v>
      </c>
    </row>
    <row r="3963" spans="1:13">
      <c r="A3963" t="s">
        <v>8244</v>
      </c>
      <c r="B3963" t="str">
        <f t="shared" si="122"/>
        <v>min03-P74</v>
      </c>
      <c r="C3963" t="str">
        <f t="shared" si="123"/>
        <v>min03-P74-R7_INDUCON SAS</v>
      </c>
      <c r="D3963" s="27" t="s">
        <v>3872</v>
      </c>
      <c r="E3963" t="s">
        <v>4188</v>
      </c>
      <c r="F3963" t="s">
        <v>190</v>
      </c>
      <c r="G3963" s="58">
        <v>933962.35770000005</v>
      </c>
      <c r="H3963" s="114">
        <v>1</v>
      </c>
      <c r="I3963">
        <v>3001</v>
      </c>
      <c r="J3963">
        <v>10000</v>
      </c>
      <c r="K3963" t="s">
        <v>3117</v>
      </c>
      <c r="L3963" t="s">
        <v>3112</v>
      </c>
      <c r="M3963" t="s">
        <v>4291</v>
      </c>
    </row>
    <row r="3964" spans="1:13">
      <c r="A3964" t="s">
        <v>8245</v>
      </c>
      <c r="B3964" t="str">
        <f t="shared" si="122"/>
        <v>min03-P74</v>
      </c>
      <c r="C3964" t="str">
        <f t="shared" si="123"/>
        <v>min03-P74-R7_INDUCON SAS</v>
      </c>
      <c r="D3964" s="27" t="s">
        <v>3872</v>
      </c>
      <c r="E3964" t="s">
        <v>4188</v>
      </c>
      <c r="F3964" t="s">
        <v>190</v>
      </c>
      <c r="G3964" s="58">
        <v>529312.05000000005</v>
      </c>
      <c r="H3964" s="114">
        <v>1</v>
      </c>
      <c r="I3964">
        <v>10001</v>
      </c>
      <c r="J3964">
        <v>999999</v>
      </c>
      <c r="K3964" t="s">
        <v>3117</v>
      </c>
      <c r="L3964" t="s">
        <v>3112</v>
      </c>
      <c r="M3964" t="s">
        <v>4291</v>
      </c>
    </row>
    <row r="3965" spans="1:13">
      <c r="A3965" t="s">
        <v>8246</v>
      </c>
      <c r="B3965" t="str">
        <f t="shared" si="122"/>
        <v>min03-P74</v>
      </c>
      <c r="C3965" t="str">
        <f t="shared" si="123"/>
        <v>min03-P74-R7_BOSTONIA SAS</v>
      </c>
      <c r="D3965" s="27" t="s">
        <v>3872</v>
      </c>
      <c r="E3965" t="s">
        <v>3093</v>
      </c>
      <c r="F3965" t="s">
        <v>190</v>
      </c>
      <c r="G3965" s="58">
        <v>794641.5</v>
      </c>
      <c r="H3965" s="114">
        <v>1</v>
      </c>
      <c r="I3965">
        <v>1</v>
      </c>
      <c r="J3965">
        <v>3000</v>
      </c>
      <c r="K3965" t="s">
        <v>3117</v>
      </c>
      <c r="L3965" t="s">
        <v>3112</v>
      </c>
      <c r="M3965" t="s">
        <v>4291</v>
      </c>
    </row>
    <row r="3966" spans="1:13">
      <c r="A3966" t="s">
        <v>8247</v>
      </c>
      <c r="B3966" t="str">
        <f t="shared" si="122"/>
        <v>min03-P74</v>
      </c>
      <c r="C3966" t="str">
        <f t="shared" si="123"/>
        <v>min03-P74-R7_BOSTONIA SAS</v>
      </c>
      <c r="D3966" s="27" t="s">
        <v>3872</v>
      </c>
      <c r="E3966" t="s">
        <v>3093</v>
      </c>
      <c r="F3966" t="s">
        <v>190</v>
      </c>
      <c r="G3966" s="58">
        <v>770802.255</v>
      </c>
      <c r="H3966" s="114">
        <v>1</v>
      </c>
      <c r="I3966">
        <v>3001</v>
      </c>
      <c r="J3966">
        <v>10000</v>
      </c>
      <c r="K3966" t="s">
        <v>3117</v>
      </c>
      <c r="L3966" t="s">
        <v>3112</v>
      </c>
      <c r="M3966" t="s">
        <v>4291</v>
      </c>
    </row>
    <row r="3967" spans="1:13">
      <c r="A3967" t="s">
        <v>8248</v>
      </c>
      <c r="B3967" t="str">
        <f t="shared" si="122"/>
        <v>min03-P74</v>
      </c>
      <c r="C3967" t="str">
        <f t="shared" si="123"/>
        <v>min03-P74-R7_BOSTONIA SAS</v>
      </c>
      <c r="D3967" s="27" t="s">
        <v>3872</v>
      </c>
      <c r="E3967" t="s">
        <v>3093</v>
      </c>
      <c r="F3967" t="s">
        <v>190</v>
      </c>
      <c r="G3967" s="58">
        <v>747678.18734999991</v>
      </c>
      <c r="H3967" s="114">
        <v>1</v>
      </c>
      <c r="I3967">
        <v>10001</v>
      </c>
      <c r="J3967">
        <v>999999</v>
      </c>
      <c r="K3967" t="s">
        <v>3117</v>
      </c>
      <c r="L3967" t="s">
        <v>3112</v>
      </c>
      <c r="M3967" t="s">
        <v>4291</v>
      </c>
    </row>
    <row r="3968" spans="1:13">
      <c r="A3968" t="s">
        <v>8249</v>
      </c>
      <c r="B3968" t="str">
        <f t="shared" si="122"/>
        <v>min03-P74</v>
      </c>
      <c r="C3968" t="str">
        <f t="shared" si="123"/>
        <v>min03-P74-R7_UT COLTADOTACIÓN</v>
      </c>
      <c r="D3968" s="27" t="s">
        <v>3872</v>
      </c>
      <c r="E3968" t="s">
        <v>4183</v>
      </c>
      <c r="F3968" t="s">
        <v>190</v>
      </c>
      <c r="G3968" s="58">
        <v>848515.5</v>
      </c>
      <c r="H3968" s="114">
        <v>1</v>
      </c>
      <c r="I3968">
        <v>1</v>
      </c>
      <c r="J3968">
        <v>3000</v>
      </c>
      <c r="K3968" t="s">
        <v>3117</v>
      </c>
      <c r="L3968" t="s">
        <v>3112</v>
      </c>
      <c r="M3968" t="s">
        <v>4291</v>
      </c>
    </row>
    <row r="3969" spans="1:13">
      <c r="A3969" t="s">
        <v>8250</v>
      </c>
      <c r="B3969" t="str">
        <f t="shared" si="122"/>
        <v>min03-P74</v>
      </c>
      <c r="C3969" t="str">
        <f t="shared" si="123"/>
        <v>min03-P74-R7_UT COLTADOTACIÓN</v>
      </c>
      <c r="D3969" s="27" t="s">
        <v>3872</v>
      </c>
      <c r="E3969" t="s">
        <v>4183</v>
      </c>
      <c r="F3969" t="s">
        <v>190</v>
      </c>
      <c r="G3969" s="58">
        <v>835047</v>
      </c>
      <c r="H3969" s="114">
        <v>1</v>
      </c>
      <c r="I3969">
        <v>3001</v>
      </c>
      <c r="J3969">
        <v>10000</v>
      </c>
      <c r="K3969" t="s">
        <v>3117</v>
      </c>
      <c r="L3969" t="s">
        <v>3112</v>
      </c>
      <c r="M3969" t="s">
        <v>4291</v>
      </c>
    </row>
    <row r="3970" spans="1:13">
      <c r="A3970" t="s">
        <v>8251</v>
      </c>
      <c r="B3970" t="str">
        <f t="shared" si="122"/>
        <v>min03-P74</v>
      </c>
      <c r="C3970" t="str">
        <f t="shared" si="123"/>
        <v>min03-P74-R7_UT COLTADOTACIÓN</v>
      </c>
      <c r="D3970" s="27" t="s">
        <v>3872</v>
      </c>
      <c r="E3970" t="s">
        <v>4183</v>
      </c>
      <c r="F3970" t="s">
        <v>190</v>
      </c>
      <c r="G3970" s="58">
        <v>821578.5</v>
      </c>
      <c r="H3970" s="114">
        <v>1</v>
      </c>
      <c r="I3970">
        <v>10001</v>
      </c>
      <c r="J3970">
        <v>999999</v>
      </c>
      <c r="K3970" t="s">
        <v>3117</v>
      </c>
      <c r="L3970" t="s">
        <v>3112</v>
      </c>
      <c r="M3970" t="s">
        <v>4291</v>
      </c>
    </row>
    <row r="3971" spans="1:13">
      <c r="A3971" t="s">
        <v>8252</v>
      </c>
      <c r="B3971" t="str">
        <f t="shared" ref="B3971:B4034" si="124">+LEFT(D3971,LEN(D3971)-3)</f>
        <v>min03-P74</v>
      </c>
      <c r="C3971" t="str">
        <f t="shared" ref="C3971:C4034" si="125">+D3971&amp;"_"&amp;E3971</f>
        <v>min03-P74-R7_UT ALTEX+</v>
      </c>
      <c r="D3971" s="27" t="s">
        <v>3872</v>
      </c>
      <c r="E3971" t="s">
        <v>3094</v>
      </c>
      <c r="F3971" t="s">
        <v>190</v>
      </c>
      <c r="G3971" s="58">
        <v>808110</v>
      </c>
      <c r="H3971" s="114">
        <v>1</v>
      </c>
      <c r="I3971">
        <v>1</v>
      </c>
      <c r="J3971">
        <v>3000</v>
      </c>
      <c r="K3971" t="s">
        <v>3117</v>
      </c>
      <c r="L3971" t="s">
        <v>3112</v>
      </c>
      <c r="M3971" t="s">
        <v>4291</v>
      </c>
    </row>
    <row r="3972" spans="1:13">
      <c r="A3972" t="s">
        <v>8253</v>
      </c>
      <c r="B3972" t="str">
        <f t="shared" si="124"/>
        <v>min03-P74</v>
      </c>
      <c r="C3972" t="str">
        <f t="shared" si="125"/>
        <v>min03-P74-R7_UT ALTEX+</v>
      </c>
      <c r="D3972" s="27" t="s">
        <v>3872</v>
      </c>
      <c r="E3972" t="s">
        <v>3094</v>
      </c>
      <c r="F3972" t="s">
        <v>190</v>
      </c>
      <c r="G3972" s="58">
        <v>806089.72499999998</v>
      </c>
      <c r="H3972" s="114">
        <v>1</v>
      </c>
      <c r="I3972">
        <v>3001</v>
      </c>
      <c r="J3972">
        <v>10000</v>
      </c>
      <c r="K3972" t="s">
        <v>3117</v>
      </c>
      <c r="L3972" t="s">
        <v>3112</v>
      </c>
      <c r="M3972" t="s">
        <v>4291</v>
      </c>
    </row>
    <row r="3973" spans="1:13">
      <c r="A3973" t="s">
        <v>8254</v>
      </c>
      <c r="B3973" t="str">
        <f t="shared" si="124"/>
        <v>min03-P74</v>
      </c>
      <c r="C3973" t="str">
        <f t="shared" si="125"/>
        <v>min03-P74-R7_UT ALTEX+</v>
      </c>
      <c r="D3973" s="27" t="s">
        <v>3872</v>
      </c>
      <c r="E3973" t="s">
        <v>3094</v>
      </c>
      <c r="F3973" t="s">
        <v>190</v>
      </c>
      <c r="G3973" s="58">
        <v>804742.875</v>
      </c>
      <c r="H3973" s="114">
        <v>1</v>
      </c>
      <c r="I3973">
        <v>10001</v>
      </c>
      <c r="J3973">
        <v>999999</v>
      </c>
      <c r="K3973" t="s">
        <v>3117</v>
      </c>
      <c r="L3973" t="s">
        <v>3112</v>
      </c>
      <c r="M3973" t="s">
        <v>4291</v>
      </c>
    </row>
    <row r="3974" spans="1:13">
      <c r="A3974" t="s">
        <v>8255</v>
      </c>
      <c r="B3974" t="str">
        <f t="shared" si="124"/>
        <v>min03-P74</v>
      </c>
      <c r="C3974" t="str">
        <f t="shared" si="125"/>
        <v>min03-P74-R7_INDUSTRIAS SALGARI S.A.S</v>
      </c>
      <c r="D3974" s="27" t="s">
        <v>3872</v>
      </c>
      <c r="E3974" t="s">
        <v>3098</v>
      </c>
      <c r="F3974" t="s">
        <v>190</v>
      </c>
      <c r="G3974" s="58">
        <v>934983.27</v>
      </c>
      <c r="H3974" s="114">
        <v>1</v>
      </c>
      <c r="I3974">
        <v>1</v>
      </c>
      <c r="J3974">
        <v>3000</v>
      </c>
      <c r="K3974" t="s">
        <v>3117</v>
      </c>
      <c r="L3974" t="s">
        <v>3112</v>
      </c>
      <c r="M3974" t="s">
        <v>4291</v>
      </c>
    </row>
    <row r="3975" spans="1:13">
      <c r="A3975" t="s">
        <v>8256</v>
      </c>
      <c r="B3975" t="str">
        <f t="shared" si="124"/>
        <v>min03-P74</v>
      </c>
      <c r="C3975" t="str">
        <f t="shared" si="125"/>
        <v>min03-P74-R7_INDUSTRIAS SALGARI S.A.S</v>
      </c>
      <c r="D3975" s="27" t="s">
        <v>3872</v>
      </c>
      <c r="E3975" t="s">
        <v>3098</v>
      </c>
      <c r="F3975" t="s">
        <v>190</v>
      </c>
      <c r="G3975" s="58">
        <v>899022.375</v>
      </c>
      <c r="H3975" s="114">
        <v>1</v>
      </c>
      <c r="I3975">
        <v>3001</v>
      </c>
      <c r="J3975">
        <v>10000</v>
      </c>
      <c r="K3975" t="s">
        <v>3117</v>
      </c>
      <c r="L3975" t="s">
        <v>3112</v>
      </c>
      <c r="M3975" t="s">
        <v>4291</v>
      </c>
    </row>
    <row r="3976" spans="1:13">
      <c r="A3976" t="s">
        <v>8257</v>
      </c>
      <c r="B3976" t="str">
        <f t="shared" si="124"/>
        <v>min03-P74</v>
      </c>
      <c r="C3976" t="str">
        <f t="shared" si="125"/>
        <v>min03-P74-R7_INDUSTRIAS SALGARI S.A.S</v>
      </c>
      <c r="D3976" s="27" t="s">
        <v>3872</v>
      </c>
      <c r="E3976" t="s">
        <v>3098</v>
      </c>
      <c r="F3976" t="s">
        <v>190</v>
      </c>
      <c r="G3976" s="58">
        <v>863061.48</v>
      </c>
      <c r="H3976" s="114">
        <v>1</v>
      </c>
      <c r="I3976">
        <v>10001</v>
      </c>
      <c r="J3976">
        <v>999999</v>
      </c>
      <c r="K3976" t="s">
        <v>3117</v>
      </c>
      <c r="L3976" t="s">
        <v>3112</v>
      </c>
      <c r="M3976" t="s">
        <v>4291</v>
      </c>
    </row>
    <row r="3977" spans="1:13">
      <c r="A3977" t="s">
        <v>8258</v>
      </c>
      <c r="B3977" t="str">
        <f t="shared" si="124"/>
        <v>min03-P74</v>
      </c>
      <c r="C3977" t="str">
        <f t="shared" si="125"/>
        <v>min03-P74-R7_INVERSIONES SARHEM DE COLOMBIA S.A.S.</v>
      </c>
      <c r="D3977" s="27" t="s">
        <v>3872</v>
      </c>
      <c r="E3977" t="s">
        <v>4168</v>
      </c>
      <c r="F3977" t="s">
        <v>190</v>
      </c>
      <c r="G3977" s="58">
        <v>611469.9</v>
      </c>
      <c r="H3977" s="114">
        <v>1</v>
      </c>
      <c r="I3977">
        <v>1</v>
      </c>
      <c r="J3977">
        <v>3000</v>
      </c>
      <c r="K3977" t="s">
        <v>3117</v>
      </c>
      <c r="L3977" t="s">
        <v>3112</v>
      </c>
      <c r="M3977" t="s">
        <v>4291</v>
      </c>
    </row>
    <row r="3978" spans="1:13">
      <c r="A3978" t="s">
        <v>8259</v>
      </c>
      <c r="B3978" t="str">
        <f t="shared" si="124"/>
        <v>min03-P74</v>
      </c>
      <c r="C3978" t="str">
        <f t="shared" si="125"/>
        <v>min03-P74-R7_INVERSIONES SARHEM DE COLOMBIA S.A.S.</v>
      </c>
      <c r="D3978" s="27" t="s">
        <v>3872</v>
      </c>
      <c r="E3978" t="s">
        <v>4168</v>
      </c>
      <c r="F3978" t="s">
        <v>190</v>
      </c>
      <c r="G3978" s="58">
        <v>608776.19999999995</v>
      </c>
      <c r="H3978" s="114">
        <v>1</v>
      </c>
      <c r="I3978">
        <v>3001</v>
      </c>
      <c r="J3978">
        <v>10000</v>
      </c>
      <c r="K3978" t="s">
        <v>3117</v>
      </c>
      <c r="L3978" t="s">
        <v>3112</v>
      </c>
      <c r="M3978" t="s">
        <v>4291</v>
      </c>
    </row>
    <row r="3979" spans="1:13">
      <c r="A3979" t="s">
        <v>8260</v>
      </c>
      <c r="B3979" t="str">
        <f t="shared" si="124"/>
        <v>min03-P74</v>
      </c>
      <c r="C3979" t="str">
        <f t="shared" si="125"/>
        <v>min03-P74-R7_INVERSIONES SARHEM DE COLOMBIA S.A.S.</v>
      </c>
      <c r="D3979" s="27" t="s">
        <v>3872</v>
      </c>
      <c r="E3979" t="s">
        <v>4168</v>
      </c>
      <c r="F3979" t="s">
        <v>190</v>
      </c>
      <c r="G3979" s="58">
        <v>606082.5</v>
      </c>
      <c r="H3979" s="114">
        <v>1</v>
      </c>
      <c r="I3979">
        <v>10001</v>
      </c>
      <c r="J3979">
        <v>999999</v>
      </c>
      <c r="K3979" t="s">
        <v>3117</v>
      </c>
      <c r="L3979" t="s">
        <v>3112</v>
      </c>
      <c r="M3979" t="s">
        <v>4291</v>
      </c>
    </row>
    <row r="3980" spans="1:13">
      <c r="A3980" t="s">
        <v>8261</v>
      </c>
      <c r="B3980" t="str">
        <f t="shared" si="124"/>
        <v>min03-P74</v>
      </c>
      <c r="C3980" t="str">
        <f t="shared" si="125"/>
        <v>min03-P74-R7_REPRESENTACIONES CS SAS</v>
      </c>
      <c r="D3980" s="27" t="s">
        <v>3872</v>
      </c>
      <c r="E3980" t="s">
        <v>3095</v>
      </c>
      <c r="F3980" t="s">
        <v>190</v>
      </c>
      <c r="G3980" s="58">
        <v>449847.9</v>
      </c>
      <c r="H3980" s="114">
        <v>1</v>
      </c>
      <c r="I3980">
        <v>1</v>
      </c>
      <c r="J3980">
        <v>3000</v>
      </c>
      <c r="K3980" t="s">
        <v>3117</v>
      </c>
      <c r="L3980" t="s">
        <v>3112</v>
      </c>
      <c r="M3980" t="s">
        <v>4291</v>
      </c>
    </row>
    <row r="3981" spans="1:13">
      <c r="A3981" t="s">
        <v>8262</v>
      </c>
      <c r="B3981" t="str">
        <f t="shared" si="124"/>
        <v>min03-P74</v>
      </c>
      <c r="C3981" t="str">
        <f t="shared" si="125"/>
        <v>min03-P74-R7_REPRESENTACIONES CS SAS</v>
      </c>
      <c r="D3981" s="27" t="s">
        <v>3872</v>
      </c>
      <c r="E3981" t="s">
        <v>3095</v>
      </c>
      <c r="F3981" t="s">
        <v>190</v>
      </c>
      <c r="G3981" s="58">
        <v>425806.6275</v>
      </c>
      <c r="H3981" s="114">
        <v>1</v>
      </c>
      <c r="I3981">
        <v>3001</v>
      </c>
      <c r="J3981">
        <v>10000</v>
      </c>
      <c r="K3981" t="s">
        <v>3117</v>
      </c>
      <c r="L3981" t="s">
        <v>3112</v>
      </c>
      <c r="M3981" t="s">
        <v>4291</v>
      </c>
    </row>
    <row r="3982" spans="1:13">
      <c r="A3982" t="s">
        <v>8263</v>
      </c>
      <c r="B3982" t="str">
        <f t="shared" si="124"/>
        <v>min03-P74</v>
      </c>
      <c r="C3982" t="str">
        <f t="shared" si="125"/>
        <v>min03-P74-R7_REPRESENTACIONES CS SAS</v>
      </c>
      <c r="D3982" s="27" t="s">
        <v>3872</v>
      </c>
      <c r="E3982" t="s">
        <v>3095</v>
      </c>
      <c r="F3982" t="s">
        <v>190</v>
      </c>
      <c r="G3982" s="58">
        <v>415368.54000000004</v>
      </c>
      <c r="H3982" s="114">
        <v>1</v>
      </c>
      <c r="I3982">
        <v>10001</v>
      </c>
      <c r="J3982">
        <v>999999</v>
      </c>
      <c r="K3982" t="s">
        <v>3117</v>
      </c>
      <c r="L3982" t="s">
        <v>3112</v>
      </c>
      <c r="M3982" t="s">
        <v>4291</v>
      </c>
    </row>
    <row r="3983" spans="1:13">
      <c r="A3983" t="s">
        <v>8264</v>
      </c>
      <c r="B3983" t="str">
        <f t="shared" si="124"/>
        <v>min03-P74</v>
      </c>
      <c r="C3983" t="str">
        <f t="shared" si="125"/>
        <v>min03-P74-R7_CONSORCIO ACUERDO MARCO MTH – II</v>
      </c>
      <c r="D3983" s="27" t="s">
        <v>3872</v>
      </c>
      <c r="E3983" t="s">
        <v>4197</v>
      </c>
      <c r="F3983" t="s">
        <v>190</v>
      </c>
      <c r="G3983" s="58">
        <v>646488</v>
      </c>
      <c r="H3983" s="114">
        <v>1</v>
      </c>
      <c r="I3983">
        <v>1</v>
      </c>
      <c r="J3983">
        <v>3000</v>
      </c>
      <c r="K3983" t="s">
        <v>3117</v>
      </c>
      <c r="L3983" t="s">
        <v>3112</v>
      </c>
      <c r="M3983" t="s">
        <v>4291</v>
      </c>
    </row>
    <row r="3984" spans="1:13">
      <c r="A3984" t="s">
        <v>8265</v>
      </c>
      <c r="B3984" t="str">
        <f t="shared" si="124"/>
        <v>min03-P74</v>
      </c>
      <c r="C3984" t="str">
        <f t="shared" si="125"/>
        <v>min03-P74-R7_CONSORCIO ACUERDO MARCO MTH – II</v>
      </c>
      <c r="D3984" s="27" t="s">
        <v>3872</v>
      </c>
      <c r="E3984" t="s">
        <v>4197</v>
      </c>
      <c r="F3984" t="s">
        <v>190</v>
      </c>
      <c r="G3984" s="58">
        <v>639753.75</v>
      </c>
      <c r="H3984" s="114">
        <v>1</v>
      </c>
      <c r="I3984">
        <v>3001</v>
      </c>
      <c r="J3984">
        <v>10000</v>
      </c>
      <c r="K3984" t="s">
        <v>3117</v>
      </c>
      <c r="L3984" t="s">
        <v>3112</v>
      </c>
      <c r="M3984" t="s">
        <v>4291</v>
      </c>
    </row>
    <row r="3985" spans="1:13">
      <c r="A3985" t="s">
        <v>8266</v>
      </c>
      <c r="B3985" t="str">
        <f t="shared" si="124"/>
        <v>min03-P74</v>
      </c>
      <c r="C3985" t="str">
        <f t="shared" si="125"/>
        <v>min03-P74-R7_CONSORCIO ACUERDO MARCO MTH – II</v>
      </c>
      <c r="D3985" s="27" t="s">
        <v>3872</v>
      </c>
      <c r="E3985" t="s">
        <v>4197</v>
      </c>
      <c r="F3985" t="s">
        <v>190</v>
      </c>
      <c r="G3985" s="58">
        <v>633019.5</v>
      </c>
      <c r="H3985" s="114">
        <v>1</v>
      </c>
      <c r="I3985">
        <v>10001</v>
      </c>
      <c r="J3985">
        <v>999999</v>
      </c>
      <c r="K3985" t="s">
        <v>3117</v>
      </c>
      <c r="L3985" t="s">
        <v>3112</v>
      </c>
      <c r="M3985" t="s">
        <v>4291</v>
      </c>
    </row>
    <row r="3986" spans="1:13">
      <c r="A3986" t="s">
        <v>8267</v>
      </c>
      <c r="B3986" t="str">
        <f t="shared" si="124"/>
        <v>min03-P74</v>
      </c>
      <c r="C3986" t="str">
        <f t="shared" si="125"/>
        <v>min03-P74-R7_UNIÓN TEMPORAL FABRICATO – CAPITEX</v>
      </c>
      <c r="D3986" s="27" t="s">
        <v>3872</v>
      </c>
      <c r="E3986" t="s">
        <v>4189</v>
      </c>
      <c r="F3986" t="s">
        <v>190</v>
      </c>
      <c r="G3986" s="58">
        <v>653222.25</v>
      </c>
      <c r="H3986" s="114">
        <v>1</v>
      </c>
      <c r="I3986">
        <v>1</v>
      </c>
      <c r="J3986">
        <v>3000</v>
      </c>
      <c r="K3986" t="s">
        <v>3117</v>
      </c>
      <c r="L3986" t="s">
        <v>3112</v>
      </c>
      <c r="M3986" t="s">
        <v>4291</v>
      </c>
    </row>
    <row r="3987" spans="1:13">
      <c r="A3987" t="s">
        <v>8268</v>
      </c>
      <c r="B3987" t="str">
        <f t="shared" si="124"/>
        <v>min03-P74</v>
      </c>
      <c r="C3987" t="str">
        <f t="shared" si="125"/>
        <v>min03-P74-R7_UNIÓN TEMPORAL FABRICATO – CAPITEX</v>
      </c>
      <c r="D3987" s="27" t="s">
        <v>3872</v>
      </c>
      <c r="E3987" t="s">
        <v>4189</v>
      </c>
      <c r="F3987" t="s">
        <v>190</v>
      </c>
      <c r="G3987" s="58">
        <v>646488</v>
      </c>
      <c r="H3987" s="114">
        <v>1</v>
      </c>
      <c r="I3987">
        <v>3001</v>
      </c>
      <c r="J3987">
        <v>10000</v>
      </c>
      <c r="K3987" t="s">
        <v>3117</v>
      </c>
      <c r="L3987" t="s">
        <v>3112</v>
      </c>
      <c r="M3987" t="s">
        <v>4291</v>
      </c>
    </row>
    <row r="3988" spans="1:13">
      <c r="A3988" t="s">
        <v>8269</v>
      </c>
      <c r="B3988" t="str">
        <f t="shared" si="124"/>
        <v>min03-P74</v>
      </c>
      <c r="C3988" t="str">
        <f t="shared" si="125"/>
        <v>min03-P74-R7_UNIÓN TEMPORAL FABRICATO – CAPITEX</v>
      </c>
      <c r="D3988" s="27" t="s">
        <v>3872</v>
      </c>
      <c r="E3988" t="s">
        <v>4189</v>
      </c>
      <c r="F3988" t="s">
        <v>190</v>
      </c>
      <c r="G3988" s="58">
        <v>639753.75</v>
      </c>
      <c r="H3988" s="114">
        <v>1</v>
      </c>
      <c r="I3988">
        <v>10001</v>
      </c>
      <c r="J3988">
        <v>999999</v>
      </c>
      <c r="K3988" t="s">
        <v>3117</v>
      </c>
      <c r="L3988" t="s">
        <v>3112</v>
      </c>
      <c r="M3988" t="s">
        <v>4291</v>
      </c>
    </row>
    <row r="3989" spans="1:13">
      <c r="A3989" t="s">
        <v>8270</v>
      </c>
      <c r="B3989" t="str">
        <f t="shared" si="124"/>
        <v>min03-P61</v>
      </c>
      <c r="C3989" t="str">
        <f t="shared" si="125"/>
        <v>min03-P61-R4_UT DOTACIONES E INTENDENCIA JP 2024</v>
      </c>
      <c r="D3989" s="27" t="s">
        <v>3873</v>
      </c>
      <c r="E3989" t="s">
        <v>3096</v>
      </c>
      <c r="F3989" t="s">
        <v>190</v>
      </c>
      <c r="G3989" s="58">
        <v>647741.91735</v>
      </c>
      <c r="H3989" s="114">
        <v>1</v>
      </c>
      <c r="I3989">
        <v>1</v>
      </c>
      <c r="J3989">
        <v>5000</v>
      </c>
      <c r="K3989" t="s">
        <v>3117</v>
      </c>
      <c r="L3989" t="s">
        <v>3113</v>
      </c>
      <c r="M3989" t="s">
        <v>4292</v>
      </c>
    </row>
    <row r="3990" spans="1:13">
      <c r="A3990" t="s">
        <v>8271</v>
      </c>
      <c r="B3990" t="str">
        <f t="shared" si="124"/>
        <v>min03-P61</v>
      </c>
      <c r="C3990" t="str">
        <f t="shared" si="125"/>
        <v>min03-P61-R4_UT DOTACIONES E INTENDENCIA JP 2024</v>
      </c>
      <c r="D3990" s="27" t="s">
        <v>3873</v>
      </c>
      <c r="E3990" t="s">
        <v>3096</v>
      </c>
      <c r="F3990" t="s">
        <v>190</v>
      </c>
      <c r="G3990" s="58">
        <v>638025.74144999997</v>
      </c>
      <c r="H3990" s="114">
        <v>1</v>
      </c>
      <c r="I3990">
        <v>5001</v>
      </c>
      <c r="J3990">
        <v>999999</v>
      </c>
      <c r="K3990" t="s">
        <v>3117</v>
      </c>
      <c r="L3990" t="s">
        <v>3113</v>
      </c>
      <c r="M3990" t="s">
        <v>4292</v>
      </c>
    </row>
    <row r="3991" spans="1:13">
      <c r="A3991" t="s">
        <v>8272</v>
      </c>
      <c r="B3991" t="str">
        <f t="shared" si="124"/>
        <v>min03-P61</v>
      </c>
      <c r="C3991" t="str">
        <f t="shared" si="125"/>
        <v>min03-P61-R5_CONSORCIO LOGISTIC PLUS</v>
      </c>
      <c r="D3991" s="27" t="s">
        <v>3874</v>
      </c>
      <c r="E3991" t="s">
        <v>3099</v>
      </c>
      <c r="F3991" t="s">
        <v>190</v>
      </c>
      <c r="G3991" s="58">
        <v>1025833.6899</v>
      </c>
      <c r="H3991" s="114">
        <v>1</v>
      </c>
      <c r="I3991">
        <v>1</v>
      </c>
      <c r="J3991">
        <v>5000</v>
      </c>
      <c r="K3991" t="s">
        <v>3117</v>
      </c>
      <c r="L3991" t="s">
        <v>3110</v>
      </c>
      <c r="M3991" t="s">
        <v>4292</v>
      </c>
    </row>
    <row r="3992" spans="1:13">
      <c r="A3992" t="s">
        <v>8273</v>
      </c>
      <c r="B3992" t="str">
        <f t="shared" si="124"/>
        <v>min03-P61</v>
      </c>
      <c r="C3992" t="str">
        <f t="shared" si="125"/>
        <v>min03-P61-R5_CONSORCIO LOGISTIC PLUS</v>
      </c>
      <c r="D3992" s="27" t="s">
        <v>3874</v>
      </c>
      <c r="E3992" t="s">
        <v>3099</v>
      </c>
      <c r="F3992" t="s">
        <v>190</v>
      </c>
      <c r="G3992" s="58">
        <v>1011470.8815000001</v>
      </c>
      <c r="H3992" s="114">
        <v>1</v>
      </c>
      <c r="I3992">
        <v>5001</v>
      </c>
      <c r="J3992">
        <v>999999</v>
      </c>
      <c r="K3992" t="s">
        <v>3117</v>
      </c>
      <c r="L3992" t="s">
        <v>3110</v>
      </c>
      <c r="M3992" t="s">
        <v>4292</v>
      </c>
    </row>
    <row r="3993" spans="1:13">
      <c r="A3993" t="s">
        <v>8274</v>
      </c>
      <c r="B3993" t="str">
        <f t="shared" si="124"/>
        <v>min03-P61</v>
      </c>
      <c r="C3993" t="str">
        <f t="shared" si="125"/>
        <v>min03-P61-R6_CONSORCIO LOGISTIC PLUS</v>
      </c>
      <c r="D3993" s="27" t="s">
        <v>3875</v>
      </c>
      <c r="E3993" t="s">
        <v>3099</v>
      </c>
      <c r="F3993" t="s">
        <v>190</v>
      </c>
      <c r="G3993" s="58">
        <v>1025833.6899</v>
      </c>
      <c r="H3993" s="114">
        <v>1</v>
      </c>
      <c r="I3993">
        <v>1</v>
      </c>
      <c r="J3993">
        <v>5000</v>
      </c>
      <c r="K3993" t="s">
        <v>3117</v>
      </c>
      <c r="L3993" t="s">
        <v>3111</v>
      </c>
      <c r="M3993" t="s">
        <v>4292</v>
      </c>
    </row>
    <row r="3994" spans="1:13">
      <c r="A3994" t="s">
        <v>8275</v>
      </c>
      <c r="B3994" t="str">
        <f t="shared" si="124"/>
        <v>min03-P61</v>
      </c>
      <c r="C3994" t="str">
        <f t="shared" si="125"/>
        <v>min03-P61-R6_CONSORCIO LOGISTIC PLUS</v>
      </c>
      <c r="D3994" s="27" t="s">
        <v>3875</v>
      </c>
      <c r="E3994" t="s">
        <v>3099</v>
      </c>
      <c r="F3994" t="s">
        <v>190</v>
      </c>
      <c r="G3994" s="58">
        <v>1011470.8815000001</v>
      </c>
      <c r="H3994" s="114">
        <v>1</v>
      </c>
      <c r="I3994">
        <v>5001</v>
      </c>
      <c r="J3994">
        <v>999999</v>
      </c>
      <c r="K3994" t="s">
        <v>3117</v>
      </c>
      <c r="L3994" t="s">
        <v>3111</v>
      </c>
      <c r="M3994" t="s">
        <v>4292</v>
      </c>
    </row>
    <row r="3995" spans="1:13">
      <c r="A3995" t="s">
        <v>8276</v>
      </c>
      <c r="B3995" t="str">
        <f t="shared" si="124"/>
        <v>min03-P61</v>
      </c>
      <c r="C3995" t="str">
        <f t="shared" si="125"/>
        <v>min03-P61-R6_YUBARTA S.A.S.</v>
      </c>
      <c r="D3995" s="27" t="s">
        <v>3875</v>
      </c>
      <c r="E3995" t="s">
        <v>4162</v>
      </c>
      <c r="F3995" t="s">
        <v>190</v>
      </c>
      <c r="G3995" s="58">
        <v>794641.5</v>
      </c>
      <c r="H3995" s="114">
        <v>1</v>
      </c>
      <c r="I3995">
        <v>1</v>
      </c>
      <c r="J3995">
        <v>5000</v>
      </c>
      <c r="K3995" t="s">
        <v>3117</v>
      </c>
      <c r="L3995" t="s">
        <v>3111</v>
      </c>
      <c r="M3995" t="s">
        <v>4292</v>
      </c>
    </row>
    <row r="3996" spans="1:13">
      <c r="A3996" t="s">
        <v>8277</v>
      </c>
      <c r="B3996" t="str">
        <f t="shared" si="124"/>
        <v>min03-P61</v>
      </c>
      <c r="C3996" t="str">
        <f t="shared" si="125"/>
        <v>min03-P61-R6_YUBARTA S.A.S.</v>
      </c>
      <c r="D3996" s="27" t="s">
        <v>3875</v>
      </c>
      <c r="E3996" t="s">
        <v>4162</v>
      </c>
      <c r="F3996" t="s">
        <v>190</v>
      </c>
      <c r="G3996" s="58">
        <v>779826.15</v>
      </c>
      <c r="H3996" s="114">
        <v>1</v>
      </c>
      <c r="I3996">
        <v>5001</v>
      </c>
      <c r="J3996">
        <v>999999</v>
      </c>
      <c r="K3996" t="s">
        <v>3117</v>
      </c>
      <c r="L3996" t="s">
        <v>3111</v>
      </c>
      <c r="M3996" t="s">
        <v>4292</v>
      </c>
    </row>
    <row r="3997" spans="1:13">
      <c r="A3997" t="s">
        <v>8278</v>
      </c>
      <c r="B3997" t="str">
        <f t="shared" si="124"/>
        <v>min03-P61</v>
      </c>
      <c r="C3997" t="str">
        <f t="shared" si="125"/>
        <v>min03-P61-R6_UNIÓN TEMPORAL 24</v>
      </c>
      <c r="D3997" s="27" t="s">
        <v>3875</v>
      </c>
      <c r="E3997" t="s">
        <v>4163</v>
      </c>
      <c r="F3997" t="s">
        <v>190</v>
      </c>
      <c r="G3997" s="58">
        <v>538740</v>
      </c>
      <c r="H3997" s="114">
        <v>1</v>
      </c>
      <c r="I3997">
        <v>1</v>
      </c>
      <c r="J3997">
        <v>5000</v>
      </c>
      <c r="K3997" t="s">
        <v>3117</v>
      </c>
      <c r="L3997" t="s">
        <v>3111</v>
      </c>
      <c r="M3997" t="s">
        <v>4292</v>
      </c>
    </row>
    <row r="3998" spans="1:13">
      <c r="A3998" t="s">
        <v>8279</v>
      </c>
      <c r="B3998" t="str">
        <f t="shared" si="124"/>
        <v>min03-P61</v>
      </c>
      <c r="C3998" t="str">
        <f t="shared" si="125"/>
        <v>min03-P61-R6_UNIÓN TEMPORAL 24</v>
      </c>
      <c r="D3998" s="27" t="s">
        <v>3875</v>
      </c>
      <c r="E3998" t="s">
        <v>4163</v>
      </c>
      <c r="F3998" t="s">
        <v>190</v>
      </c>
      <c r="G3998" s="58">
        <v>538740</v>
      </c>
      <c r="H3998" s="114">
        <v>1</v>
      </c>
      <c r="I3998">
        <v>5001</v>
      </c>
      <c r="J3998">
        <v>999999</v>
      </c>
      <c r="K3998" t="s">
        <v>3117</v>
      </c>
      <c r="L3998" t="s">
        <v>3111</v>
      </c>
      <c r="M3998" t="s">
        <v>4292</v>
      </c>
    </row>
    <row r="3999" spans="1:13">
      <c r="A3999" t="s">
        <v>8280</v>
      </c>
      <c r="B3999" t="str">
        <f t="shared" si="124"/>
        <v>min03-P61</v>
      </c>
      <c r="C3999" t="str">
        <f t="shared" si="125"/>
        <v>min03-P61-R6_UT DOTACIONES E INTENDENCIA JP 2024</v>
      </c>
      <c r="D3999" s="27" t="s">
        <v>3875</v>
      </c>
      <c r="E3999" t="s">
        <v>3096</v>
      </c>
      <c r="F3999" t="s">
        <v>190</v>
      </c>
      <c r="G3999" s="58">
        <v>643701.36734999996</v>
      </c>
      <c r="H3999" s="114">
        <v>1</v>
      </c>
      <c r="I3999">
        <v>1</v>
      </c>
      <c r="J3999">
        <v>5000</v>
      </c>
      <c r="K3999" t="s">
        <v>3117</v>
      </c>
      <c r="L3999" t="s">
        <v>3111</v>
      </c>
      <c r="M3999" t="s">
        <v>4292</v>
      </c>
    </row>
    <row r="4000" spans="1:13">
      <c r="A4000" t="s">
        <v>8281</v>
      </c>
      <c r="B4000" t="str">
        <f t="shared" si="124"/>
        <v>min03-P61</v>
      </c>
      <c r="C4000" t="str">
        <f t="shared" si="125"/>
        <v>min03-P61-R6_UT DOTACIONES E INTENDENCIA JP 2024</v>
      </c>
      <c r="D4000" s="27" t="s">
        <v>3875</v>
      </c>
      <c r="E4000" t="s">
        <v>3096</v>
      </c>
      <c r="F4000" t="s">
        <v>190</v>
      </c>
      <c r="G4000" s="58">
        <v>634045.79969999997</v>
      </c>
      <c r="H4000" s="114">
        <v>1</v>
      </c>
      <c r="I4000">
        <v>5001</v>
      </c>
      <c r="J4000">
        <v>999999</v>
      </c>
      <c r="K4000" t="s">
        <v>3117</v>
      </c>
      <c r="L4000" t="s">
        <v>3111</v>
      </c>
      <c r="M4000" t="s">
        <v>4292</v>
      </c>
    </row>
    <row r="4001" spans="1:13">
      <c r="A4001" t="s">
        <v>8282</v>
      </c>
      <c r="B4001" t="str">
        <f t="shared" si="124"/>
        <v>min03-P61</v>
      </c>
      <c r="C4001" t="str">
        <f t="shared" si="125"/>
        <v>min03-P61-R7_DISTRIBUCIÓN Y SERVICIO SAS</v>
      </c>
      <c r="D4001" s="27" t="s">
        <v>3876</v>
      </c>
      <c r="E4001" t="s">
        <v>3089</v>
      </c>
      <c r="F4001" t="s">
        <v>190</v>
      </c>
      <c r="G4001" s="58">
        <v>670731.30000000005</v>
      </c>
      <c r="H4001" s="114">
        <v>1</v>
      </c>
      <c r="I4001">
        <v>1</v>
      </c>
      <c r="J4001">
        <v>5000</v>
      </c>
      <c r="K4001" t="s">
        <v>3117</v>
      </c>
      <c r="L4001" t="s">
        <v>3112</v>
      </c>
      <c r="M4001" t="s">
        <v>4292</v>
      </c>
    </row>
    <row r="4002" spans="1:13">
      <c r="A4002" t="s">
        <v>8283</v>
      </c>
      <c r="B4002" t="str">
        <f t="shared" si="124"/>
        <v>min03-P61</v>
      </c>
      <c r="C4002" t="str">
        <f t="shared" si="125"/>
        <v>min03-P61-R7_DISTRIBUCIÓN Y SERVICIO SAS</v>
      </c>
      <c r="D4002" s="27" t="s">
        <v>3876</v>
      </c>
      <c r="E4002" t="s">
        <v>3089</v>
      </c>
      <c r="F4002" t="s">
        <v>190</v>
      </c>
      <c r="G4002" s="58">
        <v>666690.75</v>
      </c>
      <c r="H4002" s="114">
        <v>1</v>
      </c>
      <c r="I4002">
        <v>5001</v>
      </c>
      <c r="J4002">
        <v>999999</v>
      </c>
      <c r="K4002" t="s">
        <v>3117</v>
      </c>
      <c r="L4002" t="s">
        <v>3112</v>
      </c>
      <c r="M4002" t="s">
        <v>4292</v>
      </c>
    </row>
    <row r="4003" spans="1:13">
      <c r="A4003" t="s">
        <v>8284</v>
      </c>
      <c r="B4003" t="str">
        <f t="shared" si="124"/>
        <v>min03-P61</v>
      </c>
      <c r="C4003" t="str">
        <f t="shared" si="125"/>
        <v>min03-P61-R7_LEONEL RODRIGUEZ RAMOS</v>
      </c>
      <c r="D4003" s="27" t="s">
        <v>3876</v>
      </c>
      <c r="E4003" t="s">
        <v>1851</v>
      </c>
      <c r="F4003" t="s">
        <v>190</v>
      </c>
      <c r="G4003" s="58">
        <v>808110</v>
      </c>
      <c r="H4003" s="114">
        <v>1</v>
      </c>
      <c r="I4003">
        <v>1</v>
      </c>
      <c r="J4003">
        <v>5000</v>
      </c>
      <c r="K4003" t="s">
        <v>3117</v>
      </c>
      <c r="L4003" t="s">
        <v>3112</v>
      </c>
      <c r="M4003" t="s">
        <v>4292</v>
      </c>
    </row>
    <row r="4004" spans="1:13">
      <c r="A4004" t="s">
        <v>8285</v>
      </c>
      <c r="B4004" t="str">
        <f t="shared" si="124"/>
        <v>min03-P61</v>
      </c>
      <c r="C4004" t="str">
        <f t="shared" si="125"/>
        <v>min03-P61-R7_LEONEL RODRIGUEZ RAMOS</v>
      </c>
      <c r="D4004" s="27" t="s">
        <v>3876</v>
      </c>
      <c r="E4004" t="s">
        <v>1851</v>
      </c>
      <c r="F4004" t="s">
        <v>190</v>
      </c>
      <c r="G4004" s="58">
        <v>794641.5</v>
      </c>
      <c r="H4004" s="114">
        <v>1</v>
      </c>
      <c r="I4004">
        <v>5001</v>
      </c>
      <c r="J4004">
        <v>999999</v>
      </c>
      <c r="K4004" t="s">
        <v>3117</v>
      </c>
      <c r="L4004" t="s">
        <v>3112</v>
      </c>
      <c r="M4004" t="s">
        <v>4292</v>
      </c>
    </row>
    <row r="4005" spans="1:13">
      <c r="A4005" t="s">
        <v>8286</v>
      </c>
      <c r="B4005" t="str">
        <f t="shared" si="124"/>
        <v>min03-P61</v>
      </c>
      <c r="C4005" t="str">
        <f t="shared" si="125"/>
        <v>min03-P61-R7_UNIÓN TEMPORAL OP-INTENDENCIA</v>
      </c>
      <c r="D4005" s="27" t="s">
        <v>3876</v>
      </c>
      <c r="E4005" t="s">
        <v>4172</v>
      </c>
      <c r="F4005" t="s">
        <v>190</v>
      </c>
      <c r="G4005" s="58">
        <v>606082.5</v>
      </c>
      <c r="H4005" s="114">
        <v>1</v>
      </c>
      <c r="I4005">
        <v>1</v>
      </c>
      <c r="J4005">
        <v>5000</v>
      </c>
      <c r="K4005" t="s">
        <v>3117</v>
      </c>
      <c r="L4005" t="s">
        <v>3112</v>
      </c>
      <c r="M4005" t="s">
        <v>4292</v>
      </c>
    </row>
    <row r="4006" spans="1:13">
      <c r="A4006" t="s">
        <v>8287</v>
      </c>
      <c r="B4006" t="str">
        <f t="shared" si="124"/>
        <v>min03-P61</v>
      </c>
      <c r="C4006" t="str">
        <f t="shared" si="125"/>
        <v>min03-P61-R7_UNIÓN TEMPORAL OP-INTENDENCIA</v>
      </c>
      <c r="D4006" s="27" t="s">
        <v>3876</v>
      </c>
      <c r="E4006" t="s">
        <v>4172</v>
      </c>
      <c r="F4006" t="s">
        <v>190</v>
      </c>
      <c r="G4006" s="58">
        <v>592614</v>
      </c>
      <c r="H4006" s="114">
        <v>1</v>
      </c>
      <c r="I4006">
        <v>5001</v>
      </c>
      <c r="J4006">
        <v>999999</v>
      </c>
      <c r="K4006" t="s">
        <v>3117</v>
      </c>
      <c r="L4006" t="s">
        <v>3112</v>
      </c>
      <c r="M4006" t="s">
        <v>4292</v>
      </c>
    </row>
    <row r="4007" spans="1:13">
      <c r="A4007" t="s">
        <v>8288</v>
      </c>
      <c r="B4007" t="str">
        <f t="shared" si="124"/>
        <v>min03-P61</v>
      </c>
      <c r="C4007" t="str">
        <f t="shared" si="125"/>
        <v>min03-P61-R7_CONSORCIO INTENDENCIA WARDERHA</v>
      </c>
      <c r="D4007" s="27" t="s">
        <v>3876</v>
      </c>
      <c r="E4007" t="s">
        <v>4187</v>
      </c>
      <c r="F4007" t="s">
        <v>190</v>
      </c>
      <c r="G4007" s="58">
        <v>606082.5</v>
      </c>
      <c r="H4007" s="114">
        <v>1</v>
      </c>
      <c r="I4007">
        <v>1</v>
      </c>
      <c r="J4007">
        <v>5000</v>
      </c>
      <c r="K4007" t="s">
        <v>3117</v>
      </c>
      <c r="L4007" t="s">
        <v>3112</v>
      </c>
      <c r="M4007" t="s">
        <v>4292</v>
      </c>
    </row>
    <row r="4008" spans="1:13">
      <c r="A4008" t="s">
        <v>8289</v>
      </c>
      <c r="B4008" t="str">
        <f t="shared" si="124"/>
        <v>min03-P61</v>
      </c>
      <c r="C4008" t="str">
        <f t="shared" si="125"/>
        <v>min03-P61-R7_CONSORCIO INTENDENCIA WARDERHA</v>
      </c>
      <c r="D4008" s="27" t="s">
        <v>3876</v>
      </c>
      <c r="E4008" t="s">
        <v>4187</v>
      </c>
      <c r="F4008" t="s">
        <v>190</v>
      </c>
      <c r="G4008" s="58">
        <v>600695.1</v>
      </c>
      <c r="H4008" s="114">
        <v>1</v>
      </c>
      <c r="I4008">
        <v>5001</v>
      </c>
      <c r="J4008">
        <v>999999</v>
      </c>
      <c r="K4008" t="s">
        <v>3117</v>
      </c>
      <c r="L4008" t="s">
        <v>3112</v>
      </c>
      <c r="M4008" t="s">
        <v>4292</v>
      </c>
    </row>
    <row r="4009" spans="1:13">
      <c r="A4009" t="s">
        <v>8290</v>
      </c>
      <c r="B4009" t="str">
        <f t="shared" si="124"/>
        <v>min03-P61</v>
      </c>
      <c r="C4009" t="str">
        <f t="shared" si="125"/>
        <v>min03-P61-R7_INDUCON SAS</v>
      </c>
      <c r="D4009" s="27" t="s">
        <v>3876</v>
      </c>
      <c r="E4009" t="s">
        <v>4188</v>
      </c>
      <c r="F4009" t="s">
        <v>190</v>
      </c>
      <c r="G4009" s="58">
        <v>1017850.90995</v>
      </c>
      <c r="H4009" s="114">
        <v>1</v>
      </c>
      <c r="I4009">
        <v>1</v>
      </c>
      <c r="J4009">
        <v>5000</v>
      </c>
      <c r="K4009" t="s">
        <v>3117</v>
      </c>
      <c r="L4009" t="s">
        <v>3112</v>
      </c>
      <c r="M4009" t="s">
        <v>4292</v>
      </c>
    </row>
    <row r="4010" spans="1:13">
      <c r="A4010" t="s">
        <v>8291</v>
      </c>
      <c r="B4010" t="str">
        <f t="shared" si="124"/>
        <v>min03-P61</v>
      </c>
      <c r="C4010" t="str">
        <f t="shared" si="125"/>
        <v>min03-P61-R7_INDUCON SAS</v>
      </c>
      <c r="D4010" s="27" t="s">
        <v>3876</v>
      </c>
      <c r="E4010" t="s">
        <v>4188</v>
      </c>
      <c r="F4010" t="s">
        <v>190</v>
      </c>
      <c r="G4010" s="58">
        <v>1016504.0599499999</v>
      </c>
      <c r="H4010" s="114">
        <v>1</v>
      </c>
      <c r="I4010">
        <v>5001</v>
      </c>
      <c r="J4010">
        <v>999999</v>
      </c>
      <c r="K4010" t="s">
        <v>3117</v>
      </c>
      <c r="L4010" t="s">
        <v>3112</v>
      </c>
      <c r="M4010" t="s">
        <v>4292</v>
      </c>
    </row>
    <row r="4011" spans="1:13">
      <c r="A4011" t="s">
        <v>8292</v>
      </c>
      <c r="B4011" t="str">
        <f t="shared" si="124"/>
        <v>min03-P61</v>
      </c>
      <c r="C4011" t="str">
        <f t="shared" si="125"/>
        <v>min03-P61-R7_BOSTONIA SAS</v>
      </c>
      <c r="D4011" s="27" t="s">
        <v>3876</v>
      </c>
      <c r="E4011" t="s">
        <v>3093</v>
      </c>
      <c r="F4011" t="s">
        <v>190</v>
      </c>
      <c r="G4011" s="58">
        <v>794641.5</v>
      </c>
      <c r="H4011" s="114">
        <v>1</v>
      </c>
      <c r="I4011">
        <v>1</v>
      </c>
      <c r="J4011">
        <v>5000</v>
      </c>
      <c r="K4011" t="s">
        <v>3117</v>
      </c>
      <c r="L4011" t="s">
        <v>3112</v>
      </c>
      <c r="M4011" t="s">
        <v>4292</v>
      </c>
    </row>
    <row r="4012" spans="1:13">
      <c r="A4012" t="s">
        <v>8293</v>
      </c>
      <c r="B4012" t="str">
        <f t="shared" si="124"/>
        <v>min03-P61</v>
      </c>
      <c r="C4012" t="str">
        <f t="shared" si="125"/>
        <v>min03-P61-R7_BOSTONIA SAS</v>
      </c>
      <c r="D4012" s="27" t="s">
        <v>3876</v>
      </c>
      <c r="E4012" t="s">
        <v>3093</v>
      </c>
      <c r="F4012" t="s">
        <v>190</v>
      </c>
      <c r="G4012" s="58">
        <v>770802.255</v>
      </c>
      <c r="H4012" s="114">
        <v>1</v>
      </c>
      <c r="I4012">
        <v>5001</v>
      </c>
      <c r="J4012">
        <v>999999</v>
      </c>
      <c r="K4012" t="s">
        <v>3117</v>
      </c>
      <c r="L4012" t="s">
        <v>3112</v>
      </c>
      <c r="M4012" t="s">
        <v>4292</v>
      </c>
    </row>
    <row r="4013" spans="1:13">
      <c r="A4013" t="s">
        <v>8294</v>
      </c>
      <c r="B4013" t="str">
        <f t="shared" si="124"/>
        <v>min03-P61</v>
      </c>
      <c r="C4013" t="str">
        <f t="shared" si="125"/>
        <v>min03-P61-R7_UT COLTADOTACIÓN</v>
      </c>
      <c r="D4013" s="27" t="s">
        <v>3876</v>
      </c>
      <c r="E4013" t="s">
        <v>4183</v>
      </c>
      <c r="F4013" t="s">
        <v>190</v>
      </c>
      <c r="G4013" s="58">
        <v>805416.3</v>
      </c>
      <c r="H4013" s="114">
        <v>1</v>
      </c>
      <c r="I4013">
        <v>1</v>
      </c>
      <c r="J4013">
        <v>5000</v>
      </c>
      <c r="K4013" t="s">
        <v>3117</v>
      </c>
      <c r="L4013" t="s">
        <v>3112</v>
      </c>
      <c r="M4013" t="s">
        <v>4292</v>
      </c>
    </row>
    <row r="4014" spans="1:13">
      <c r="A4014" t="s">
        <v>8295</v>
      </c>
      <c r="B4014" t="str">
        <f t="shared" si="124"/>
        <v>min03-P61</v>
      </c>
      <c r="C4014" t="str">
        <f t="shared" si="125"/>
        <v>min03-P61-R7_UT COLTADOTACIÓN</v>
      </c>
      <c r="D4014" s="27" t="s">
        <v>3876</v>
      </c>
      <c r="E4014" t="s">
        <v>4183</v>
      </c>
      <c r="F4014" t="s">
        <v>190</v>
      </c>
      <c r="G4014" s="58">
        <v>802722.6</v>
      </c>
      <c r="H4014" s="114">
        <v>1</v>
      </c>
      <c r="I4014">
        <v>5001</v>
      </c>
      <c r="J4014">
        <v>999999</v>
      </c>
      <c r="K4014" t="s">
        <v>3117</v>
      </c>
      <c r="L4014" t="s">
        <v>3112</v>
      </c>
      <c r="M4014" t="s">
        <v>4292</v>
      </c>
    </row>
    <row r="4015" spans="1:13">
      <c r="A4015" t="s">
        <v>8296</v>
      </c>
      <c r="B4015" t="str">
        <f t="shared" si="124"/>
        <v>min03-P61</v>
      </c>
      <c r="C4015" t="str">
        <f t="shared" si="125"/>
        <v>min03-P61-R7_UT ALTEX+</v>
      </c>
      <c r="D4015" s="27" t="s">
        <v>3876</v>
      </c>
      <c r="E4015" t="s">
        <v>3094</v>
      </c>
      <c r="F4015" t="s">
        <v>190</v>
      </c>
      <c r="G4015" s="58">
        <v>828312.75</v>
      </c>
      <c r="H4015" s="114">
        <v>1</v>
      </c>
      <c r="I4015">
        <v>1</v>
      </c>
      <c r="J4015">
        <v>5000</v>
      </c>
      <c r="K4015" t="s">
        <v>3117</v>
      </c>
      <c r="L4015" t="s">
        <v>3112</v>
      </c>
      <c r="M4015" t="s">
        <v>4292</v>
      </c>
    </row>
    <row r="4016" spans="1:13">
      <c r="A4016" t="s">
        <v>8297</v>
      </c>
      <c r="B4016" t="str">
        <f t="shared" si="124"/>
        <v>min03-P61</v>
      </c>
      <c r="C4016" t="str">
        <f t="shared" si="125"/>
        <v>min03-P61-R7_UT ALTEX+</v>
      </c>
      <c r="D4016" s="27" t="s">
        <v>3876</v>
      </c>
      <c r="E4016" t="s">
        <v>3094</v>
      </c>
      <c r="F4016" t="s">
        <v>190</v>
      </c>
      <c r="G4016" s="58">
        <v>821578.5</v>
      </c>
      <c r="H4016" s="114">
        <v>1</v>
      </c>
      <c r="I4016">
        <v>5001</v>
      </c>
      <c r="J4016">
        <v>999999</v>
      </c>
      <c r="K4016" t="s">
        <v>3117</v>
      </c>
      <c r="L4016" t="s">
        <v>3112</v>
      </c>
      <c r="M4016" t="s">
        <v>4292</v>
      </c>
    </row>
    <row r="4017" spans="1:13">
      <c r="A4017" t="s">
        <v>8298</v>
      </c>
      <c r="B4017" t="str">
        <f t="shared" si="124"/>
        <v>min03-P61</v>
      </c>
      <c r="C4017" t="str">
        <f t="shared" si="125"/>
        <v>min03-P61-R7_INDUSTRIAS SALGARI S.A.S</v>
      </c>
      <c r="D4017" s="27" t="s">
        <v>3876</v>
      </c>
      <c r="E4017" t="s">
        <v>3098</v>
      </c>
      <c r="F4017" t="s">
        <v>190</v>
      </c>
      <c r="G4017" s="58">
        <v>1017275.8050000001</v>
      </c>
      <c r="H4017" s="114">
        <v>1</v>
      </c>
      <c r="I4017">
        <v>1</v>
      </c>
      <c r="J4017">
        <v>5000</v>
      </c>
      <c r="K4017" t="s">
        <v>3117</v>
      </c>
      <c r="L4017" t="s">
        <v>3112</v>
      </c>
      <c r="M4017" t="s">
        <v>4292</v>
      </c>
    </row>
    <row r="4018" spans="1:13">
      <c r="A4018" t="s">
        <v>8299</v>
      </c>
      <c r="B4018" t="str">
        <f t="shared" si="124"/>
        <v>min03-P61</v>
      </c>
      <c r="C4018" t="str">
        <f t="shared" si="125"/>
        <v>min03-P61-R7_INDUSTRIAS SALGARI S.A.S</v>
      </c>
      <c r="D4018" s="27" t="s">
        <v>3876</v>
      </c>
      <c r="E4018" t="s">
        <v>3098</v>
      </c>
      <c r="F4018" t="s">
        <v>190</v>
      </c>
      <c r="G4018" s="58">
        <v>978217.15500000003</v>
      </c>
      <c r="H4018" s="114">
        <v>1</v>
      </c>
      <c r="I4018">
        <v>5001</v>
      </c>
      <c r="J4018">
        <v>999999</v>
      </c>
      <c r="K4018" t="s">
        <v>3117</v>
      </c>
      <c r="L4018" t="s">
        <v>3112</v>
      </c>
      <c r="M4018" t="s">
        <v>4292</v>
      </c>
    </row>
    <row r="4019" spans="1:13">
      <c r="A4019" t="s">
        <v>8300</v>
      </c>
      <c r="B4019" t="str">
        <f t="shared" si="124"/>
        <v>min03-P61</v>
      </c>
      <c r="C4019" t="str">
        <f t="shared" si="125"/>
        <v>min03-P61-R7_INVERSIONES SARHEM DE COLOMBIA S.A.S.</v>
      </c>
      <c r="D4019" s="27" t="s">
        <v>3876</v>
      </c>
      <c r="E4019" t="s">
        <v>4168</v>
      </c>
      <c r="F4019" t="s">
        <v>190</v>
      </c>
      <c r="G4019" s="58">
        <v>614163.6</v>
      </c>
      <c r="H4019" s="114">
        <v>1</v>
      </c>
      <c r="I4019">
        <v>1</v>
      </c>
      <c r="J4019">
        <v>5000</v>
      </c>
      <c r="K4019" t="s">
        <v>3117</v>
      </c>
      <c r="L4019" t="s">
        <v>3112</v>
      </c>
      <c r="M4019" t="s">
        <v>4292</v>
      </c>
    </row>
    <row r="4020" spans="1:13">
      <c r="A4020" t="s">
        <v>8301</v>
      </c>
      <c r="B4020" t="str">
        <f t="shared" si="124"/>
        <v>min03-P61</v>
      </c>
      <c r="C4020" t="str">
        <f t="shared" si="125"/>
        <v>min03-P61-R7_INVERSIONES SARHEM DE COLOMBIA S.A.S.</v>
      </c>
      <c r="D4020" s="27" t="s">
        <v>3876</v>
      </c>
      <c r="E4020" t="s">
        <v>4168</v>
      </c>
      <c r="F4020" t="s">
        <v>190</v>
      </c>
      <c r="G4020" s="58">
        <v>611469.9</v>
      </c>
      <c r="H4020" s="114">
        <v>1</v>
      </c>
      <c r="I4020">
        <v>5001</v>
      </c>
      <c r="J4020">
        <v>999999</v>
      </c>
      <c r="K4020" t="s">
        <v>3117</v>
      </c>
      <c r="L4020" t="s">
        <v>3112</v>
      </c>
      <c r="M4020" t="s">
        <v>4292</v>
      </c>
    </row>
    <row r="4021" spans="1:13">
      <c r="A4021" t="s">
        <v>8302</v>
      </c>
      <c r="B4021" t="str">
        <f t="shared" si="124"/>
        <v>min03-P61</v>
      </c>
      <c r="C4021" t="str">
        <f t="shared" si="125"/>
        <v>min03-P61-R7_CONSORCIO ACUERDO MARCO MTH – II</v>
      </c>
      <c r="D4021" s="27" t="s">
        <v>3876</v>
      </c>
      <c r="E4021" t="s">
        <v>4197</v>
      </c>
      <c r="F4021" t="s">
        <v>190</v>
      </c>
      <c r="G4021" s="58">
        <v>653222.25</v>
      </c>
      <c r="H4021" s="114">
        <v>1</v>
      </c>
      <c r="I4021">
        <v>1</v>
      </c>
      <c r="J4021">
        <v>5000</v>
      </c>
      <c r="K4021" t="s">
        <v>3117</v>
      </c>
      <c r="L4021" t="s">
        <v>3112</v>
      </c>
      <c r="M4021" t="s">
        <v>4292</v>
      </c>
    </row>
    <row r="4022" spans="1:13">
      <c r="A4022" t="s">
        <v>8303</v>
      </c>
      <c r="B4022" t="str">
        <f t="shared" si="124"/>
        <v>min03-P61</v>
      </c>
      <c r="C4022" t="str">
        <f t="shared" si="125"/>
        <v>min03-P61-R7_CONSORCIO ACUERDO MARCO MTH – II</v>
      </c>
      <c r="D4022" s="27" t="s">
        <v>3876</v>
      </c>
      <c r="E4022" t="s">
        <v>4197</v>
      </c>
      <c r="F4022" t="s">
        <v>190</v>
      </c>
      <c r="G4022" s="58">
        <v>639753.75</v>
      </c>
      <c r="H4022" s="114">
        <v>1</v>
      </c>
      <c r="I4022">
        <v>5001</v>
      </c>
      <c r="J4022">
        <v>999999</v>
      </c>
      <c r="K4022" t="s">
        <v>3117</v>
      </c>
      <c r="L4022" t="s">
        <v>3112</v>
      </c>
      <c r="M4022" t="s">
        <v>4292</v>
      </c>
    </row>
    <row r="4023" spans="1:13">
      <c r="A4023" t="s">
        <v>8304</v>
      </c>
      <c r="B4023" t="str">
        <f t="shared" si="124"/>
        <v>min03-P61</v>
      </c>
      <c r="C4023" t="str">
        <f t="shared" si="125"/>
        <v>min03-P61-R7_UNIÓN TEMPORAL FABRICATO – CAPITEX</v>
      </c>
      <c r="D4023" s="27" t="s">
        <v>3876</v>
      </c>
      <c r="E4023" t="s">
        <v>4189</v>
      </c>
      <c r="F4023" t="s">
        <v>190</v>
      </c>
      <c r="G4023" s="58">
        <v>666690.75</v>
      </c>
      <c r="H4023" s="114">
        <v>1</v>
      </c>
      <c r="I4023">
        <v>1</v>
      </c>
      <c r="J4023">
        <v>5000</v>
      </c>
      <c r="K4023" t="s">
        <v>3117</v>
      </c>
      <c r="L4023" t="s">
        <v>3112</v>
      </c>
      <c r="M4023" t="s">
        <v>4292</v>
      </c>
    </row>
    <row r="4024" spans="1:13">
      <c r="A4024" t="s">
        <v>8305</v>
      </c>
      <c r="B4024" t="str">
        <f t="shared" si="124"/>
        <v>min03-P61</v>
      </c>
      <c r="C4024" t="str">
        <f t="shared" si="125"/>
        <v>min03-P61-R7_UNIÓN TEMPORAL FABRICATO – CAPITEX</v>
      </c>
      <c r="D4024" s="27" t="s">
        <v>3876</v>
      </c>
      <c r="E4024" t="s">
        <v>4189</v>
      </c>
      <c r="F4024" t="s">
        <v>190</v>
      </c>
      <c r="G4024" s="58">
        <v>653222.25</v>
      </c>
      <c r="H4024" s="114">
        <v>1</v>
      </c>
      <c r="I4024">
        <v>5001</v>
      </c>
      <c r="J4024">
        <v>999999</v>
      </c>
      <c r="K4024" t="s">
        <v>3117</v>
      </c>
      <c r="L4024" t="s">
        <v>3112</v>
      </c>
      <c r="M4024" t="s">
        <v>4292</v>
      </c>
    </row>
    <row r="4025" spans="1:13">
      <c r="A4025" t="s">
        <v>8306</v>
      </c>
      <c r="B4025" t="str">
        <f t="shared" si="124"/>
        <v>min03-P68</v>
      </c>
      <c r="C4025" t="str">
        <f t="shared" si="125"/>
        <v>min03-P68-R6_YUBARTA S.A.S.</v>
      </c>
      <c r="D4025" s="27" t="s">
        <v>3877</v>
      </c>
      <c r="E4025" t="s">
        <v>4162</v>
      </c>
      <c r="F4025" t="s">
        <v>190</v>
      </c>
      <c r="G4025" s="58">
        <v>1333381.5</v>
      </c>
      <c r="H4025" s="114">
        <v>1</v>
      </c>
      <c r="I4025">
        <v>1</v>
      </c>
      <c r="J4025">
        <v>3000</v>
      </c>
      <c r="K4025" t="s">
        <v>3117</v>
      </c>
      <c r="L4025" t="s">
        <v>3111</v>
      </c>
      <c r="M4025" t="s">
        <v>4293</v>
      </c>
    </row>
    <row r="4026" spans="1:13">
      <c r="A4026" t="s">
        <v>8307</v>
      </c>
      <c r="B4026" t="str">
        <f t="shared" si="124"/>
        <v>min03-P68</v>
      </c>
      <c r="C4026" t="str">
        <f t="shared" si="125"/>
        <v>min03-P68-R6_YUBARTA S.A.S.</v>
      </c>
      <c r="D4026" s="27" t="s">
        <v>3877</v>
      </c>
      <c r="E4026" t="s">
        <v>4162</v>
      </c>
      <c r="F4026" t="s">
        <v>190</v>
      </c>
      <c r="G4026" s="58">
        <v>1307791.3500000001</v>
      </c>
      <c r="H4026" s="114">
        <v>1</v>
      </c>
      <c r="I4026">
        <v>3001</v>
      </c>
      <c r="J4026">
        <v>10000</v>
      </c>
      <c r="K4026" t="s">
        <v>3117</v>
      </c>
      <c r="L4026" t="s">
        <v>3111</v>
      </c>
      <c r="M4026" t="s">
        <v>4293</v>
      </c>
    </row>
    <row r="4027" spans="1:13">
      <c r="A4027" t="s">
        <v>8308</v>
      </c>
      <c r="B4027" t="str">
        <f t="shared" si="124"/>
        <v>min03-P68</v>
      </c>
      <c r="C4027" t="str">
        <f t="shared" si="125"/>
        <v>min03-P68-R6_YUBARTA S.A.S.</v>
      </c>
      <c r="D4027" s="27" t="s">
        <v>3877</v>
      </c>
      <c r="E4027" t="s">
        <v>4162</v>
      </c>
      <c r="F4027" t="s">
        <v>190</v>
      </c>
      <c r="G4027" s="58">
        <v>1282201.2</v>
      </c>
      <c r="H4027" s="114">
        <v>1</v>
      </c>
      <c r="I4027">
        <v>10001</v>
      </c>
      <c r="J4027">
        <v>999999</v>
      </c>
      <c r="K4027" t="s">
        <v>3117</v>
      </c>
      <c r="L4027" t="s">
        <v>3111</v>
      </c>
      <c r="M4027" t="s">
        <v>4293</v>
      </c>
    </row>
    <row r="4028" spans="1:13">
      <c r="A4028" t="s">
        <v>8309</v>
      </c>
      <c r="B4028" t="str">
        <f t="shared" si="124"/>
        <v>min03-P68</v>
      </c>
      <c r="C4028" t="str">
        <f t="shared" si="125"/>
        <v>min03-P68-R7_LEONEL RODRIGUEZ RAMOS</v>
      </c>
      <c r="D4028" s="27" t="s">
        <v>3878</v>
      </c>
      <c r="E4028" t="s">
        <v>1851</v>
      </c>
      <c r="F4028" t="s">
        <v>190</v>
      </c>
      <c r="G4028" s="58">
        <v>1010137.5</v>
      </c>
      <c r="H4028" s="114">
        <v>1</v>
      </c>
      <c r="I4028">
        <v>1</v>
      </c>
      <c r="J4028">
        <v>3000</v>
      </c>
      <c r="K4028" t="s">
        <v>3117</v>
      </c>
      <c r="L4028" t="s">
        <v>3112</v>
      </c>
      <c r="M4028" t="s">
        <v>4293</v>
      </c>
    </row>
    <row r="4029" spans="1:13">
      <c r="A4029" t="s">
        <v>8310</v>
      </c>
      <c r="B4029" t="str">
        <f t="shared" si="124"/>
        <v>min03-P68</v>
      </c>
      <c r="C4029" t="str">
        <f t="shared" si="125"/>
        <v>min03-P68-R7_LEONEL RODRIGUEZ RAMOS</v>
      </c>
      <c r="D4029" s="27" t="s">
        <v>3878</v>
      </c>
      <c r="E4029" t="s">
        <v>1851</v>
      </c>
      <c r="F4029" t="s">
        <v>190</v>
      </c>
      <c r="G4029" s="58">
        <v>996669</v>
      </c>
      <c r="H4029" s="114">
        <v>1</v>
      </c>
      <c r="I4029">
        <v>3001</v>
      </c>
      <c r="J4029">
        <v>10000</v>
      </c>
      <c r="K4029" t="s">
        <v>3117</v>
      </c>
      <c r="L4029" t="s">
        <v>3112</v>
      </c>
      <c r="M4029" t="s">
        <v>4293</v>
      </c>
    </row>
    <row r="4030" spans="1:13">
      <c r="A4030" t="s">
        <v>8311</v>
      </c>
      <c r="B4030" t="str">
        <f t="shared" si="124"/>
        <v>min03-P68</v>
      </c>
      <c r="C4030" t="str">
        <f t="shared" si="125"/>
        <v>min03-P68-R7_LEONEL RODRIGUEZ RAMOS</v>
      </c>
      <c r="D4030" s="27" t="s">
        <v>3878</v>
      </c>
      <c r="E4030" t="s">
        <v>1851</v>
      </c>
      <c r="F4030" t="s">
        <v>190</v>
      </c>
      <c r="G4030" s="58">
        <v>983200.5</v>
      </c>
      <c r="H4030" s="114">
        <v>1</v>
      </c>
      <c r="I4030">
        <v>10001</v>
      </c>
      <c r="J4030">
        <v>999999</v>
      </c>
      <c r="K4030" t="s">
        <v>3117</v>
      </c>
      <c r="L4030" t="s">
        <v>3112</v>
      </c>
      <c r="M4030" t="s">
        <v>4293</v>
      </c>
    </row>
    <row r="4031" spans="1:13">
      <c r="A4031" t="s">
        <v>8312</v>
      </c>
      <c r="B4031" t="str">
        <f t="shared" si="124"/>
        <v>min03-P68</v>
      </c>
      <c r="C4031" t="str">
        <f t="shared" si="125"/>
        <v>min03-P68-R7_UNIÓN TEMPORAL OP-INTENDENCIA</v>
      </c>
      <c r="D4031" s="27" t="s">
        <v>3878</v>
      </c>
      <c r="E4031" t="s">
        <v>4172</v>
      </c>
      <c r="F4031" t="s">
        <v>190</v>
      </c>
      <c r="G4031" s="58">
        <v>1239102</v>
      </c>
      <c r="H4031" s="114">
        <v>1</v>
      </c>
      <c r="I4031">
        <v>1</v>
      </c>
      <c r="J4031">
        <v>3000</v>
      </c>
      <c r="K4031" t="s">
        <v>3117</v>
      </c>
      <c r="L4031" t="s">
        <v>3112</v>
      </c>
      <c r="M4031" t="s">
        <v>4293</v>
      </c>
    </row>
    <row r="4032" spans="1:13">
      <c r="A4032" t="s">
        <v>8313</v>
      </c>
      <c r="B4032" t="str">
        <f t="shared" si="124"/>
        <v>min03-P68</v>
      </c>
      <c r="C4032" t="str">
        <f t="shared" si="125"/>
        <v>min03-P68-R7_UNIÓN TEMPORAL OP-INTENDENCIA</v>
      </c>
      <c r="D4032" s="27" t="s">
        <v>3878</v>
      </c>
      <c r="E4032" t="s">
        <v>4172</v>
      </c>
      <c r="F4032" t="s">
        <v>190</v>
      </c>
      <c r="G4032" s="58">
        <v>1225633.5</v>
      </c>
      <c r="H4032" s="114">
        <v>1</v>
      </c>
      <c r="I4032">
        <v>3001</v>
      </c>
      <c r="J4032">
        <v>10000</v>
      </c>
      <c r="K4032" t="s">
        <v>3117</v>
      </c>
      <c r="L4032" t="s">
        <v>3112</v>
      </c>
      <c r="M4032" t="s">
        <v>4293</v>
      </c>
    </row>
    <row r="4033" spans="1:13">
      <c r="A4033" t="s">
        <v>8314</v>
      </c>
      <c r="B4033" t="str">
        <f t="shared" si="124"/>
        <v>min03-P68</v>
      </c>
      <c r="C4033" t="str">
        <f t="shared" si="125"/>
        <v>min03-P68-R7_UNIÓN TEMPORAL OP-INTENDENCIA</v>
      </c>
      <c r="D4033" s="27" t="s">
        <v>3878</v>
      </c>
      <c r="E4033" t="s">
        <v>4172</v>
      </c>
      <c r="F4033" t="s">
        <v>190</v>
      </c>
      <c r="G4033" s="58">
        <v>1212165</v>
      </c>
      <c r="H4033" s="114">
        <v>1</v>
      </c>
      <c r="I4033">
        <v>10001</v>
      </c>
      <c r="J4033">
        <v>999999</v>
      </c>
      <c r="K4033" t="s">
        <v>3117</v>
      </c>
      <c r="L4033" t="s">
        <v>3112</v>
      </c>
      <c r="M4033" t="s">
        <v>4293</v>
      </c>
    </row>
    <row r="4034" spans="1:13">
      <c r="A4034" t="s">
        <v>8315</v>
      </c>
      <c r="B4034" t="str">
        <f t="shared" si="124"/>
        <v>min03-P68</v>
      </c>
      <c r="C4034" t="str">
        <f t="shared" si="125"/>
        <v>min03-P68-R7_CONSORCIO INTENDENCIA WARDERHA</v>
      </c>
      <c r="D4034" s="27" t="s">
        <v>3878</v>
      </c>
      <c r="E4034" t="s">
        <v>4187</v>
      </c>
      <c r="F4034" t="s">
        <v>190</v>
      </c>
      <c r="G4034" s="58">
        <v>1171759.5</v>
      </c>
      <c r="H4034" s="114">
        <v>1</v>
      </c>
      <c r="I4034">
        <v>1</v>
      </c>
      <c r="J4034">
        <v>3000</v>
      </c>
      <c r="K4034" t="s">
        <v>3117</v>
      </c>
      <c r="L4034" t="s">
        <v>3112</v>
      </c>
      <c r="M4034" t="s">
        <v>4293</v>
      </c>
    </row>
    <row r="4035" spans="1:13">
      <c r="A4035" t="s">
        <v>8316</v>
      </c>
      <c r="B4035" t="str">
        <f t="shared" ref="B4035:B4098" si="126">+LEFT(D4035,LEN(D4035)-3)</f>
        <v>min03-P68</v>
      </c>
      <c r="C4035" t="str">
        <f t="shared" ref="C4035:C4098" si="127">+D4035&amp;"_"&amp;E4035</f>
        <v>min03-P68-R7_CONSORCIO INTENDENCIA WARDERHA</v>
      </c>
      <c r="D4035" s="27" t="s">
        <v>3878</v>
      </c>
      <c r="E4035" t="s">
        <v>4187</v>
      </c>
      <c r="F4035" t="s">
        <v>190</v>
      </c>
      <c r="G4035" s="58">
        <v>1165025.25</v>
      </c>
      <c r="H4035" s="114">
        <v>1</v>
      </c>
      <c r="I4035">
        <v>3001</v>
      </c>
      <c r="J4035">
        <v>10000</v>
      </c>
      <c r="K4035" t="s">
        <v>3117</v>
      </c>
      <c r="L4035" t="s">
        <v>3112</v>
      </c>
      <c r="M4035" t="s">
        <v>4293</v>
      </c>
    </row>
    <row r="4036" spans="1:13">
      <c r="A4036" t="s">
        <v>8317</v>
      </c>
      <c r="B4036" t="str">
        <f t="shared" si="126"/>
        <v>min03-P68</v>
      </c>
      <c r="C4036" t="str">
        <f t="shared" si="127"/>
        <v>min03-P68-R7_CONSORCIO INTENDENCIA WARDERHA</v>
      </c>
      <c r="D4036" s="27" t="s">
        <v>3878</v>
      </c>
      <c r="E4036" t="s">
        <v>4187</v>
      </c>
      <c r="F4036" t="s">
        <v>190</v>
      </c>
      <c r="G4036" s="58">
        <v>1158291</v>
      </c>
      <c r="H4036" s="114">
        <v>1</v>
      </c>
      <c r="I4036">
        <v>10001</v>
      </c>
      <c r="J4036">
        <v>999999</v>
      </c>
      <c r="K4036" t="s">
        <v>3117</v>
      </c>
      <c r="L4036" t="s">
        <v>3112</v>
      </c>
      <c r="M4036" t="s">
        <v>4293</v>
      </c>
    </row>
    <row r="4037" spans="1:13">
      <c r="A4037" t="s">
        <v>8318</v>
      </c>
      <c r="B4037" t="str">
        <f t="shared" si="126"/>
        <v>min03-P68</v>
      </c>
      <c r="C4037" t="str">
        <f t="shared" si="127"/>
        <v>min03-P68-R7_UTPRESENTE TEXTIL 2024</v>
      </c>
      <c r="D4037" s="27" t="s">
        <v>3878</v>
      </c>
      <c r="E4037" t="s">
        <v>4193</v>
      </c>
      <c r="F4037" t="s">
        <v>190</v>
      </c>
      <c r="G4037" s="58">
        <v>1239102</v>
      </c>
      <c r="H4037" s="114">
        <v>1</v>
      </c>
      <c r="I4037">
        <v>1</v>
      </c>
      <c r="J4037">
        <v>3000</v>
      </c>
      <c r="K4037" t="s">
        <v>3117</v>
      </c>
      <c r="L4037" t="s">
        <v>3112</v>
      </c>
      <c r="M4037" t="s">
        <v>4293</v>
      </c>
    </row>
    <row r="4038" spans="1:13">
      <c r="A4038" t="s">
        <v>8319</v>
      </c>
      <c r="B4038" t="str">
        <f t="shared" si="126"/>
        <v>min03-P68</v>
      </c>
      <c r="C4038" t="str">
        <f t="shared" si="127"/>
        <v>min03-P68-R7_UTPRESENTE TEXTIL 2024</v>
      </c>
      <c r="D4038" s="27" t="s">
        <v>3878</v>
      </c>
      <c r="E4038" t="s">
        <v>4193</v>
      </c>
      <c r="F4038" t="s">
        <v>190</v>
      </c>
      <c r="G4038" s="58">
        <v>1225633.5</v>
      </c>
      <c r="H4038" s="114">
        <v>1</v>
      </c>
      <c r="I4038">
        <v>3001</v>
      </c>
      <c r="J4038">
        <v>10000</v>
      </c>
      <c r="K4038" t="s">
        <v>3117</v>
      </c>
      <c r="L4038" t="s">
        <v>3112</v>
      </c>
      <c r="M4038" t="s">
        <v>4293</v>
      </c>
    </row>
    <row r="4039" spans="1:13">
      <c r="A4039" t="s">
        <v>8320</v>
      </c>
      <c r="B4039" t="str">
        <f t="shared" si="126"/>
        <v>min03-P68</v>
      </c>
      <c r="C4039" t="str">
        <f t="shared" si="127"/>
        <v>min03-P68-R7_UTPRESENTE TEXTIL 2024</v>
      </c>
      <c r="D4039" s="27" t="s">
        <v>3878</v>
      </c>
      <c r="E4039" t="s">
        <v>4193</v>
      </c>
      <c r="F4039" t="s">
        <v>190</v>
      </c>
      <c r="G4039" s="58">
        <v>1212165</v>
      </c>
      <c r="H4039" s="114">
        <v>1</v>
      </c>
      <c r="I4039">
        <v>10001</v>
      </c>
      <c r="J4039">
        <v>999999</v>
      </c>
      <c r="K4039" t="s">
        <v>3117</v>
      </c>
      <c r="L4039" t="s">
        <v>3112</v>
      </c>
      <c r="M4039" t="s">
        <v>4293</v>
      </c>
    </row>
    <row r="4040" spans="1:13">
      <c r="A4040" t="s">
        <v>8321</v>
      </c>
      <c r="B4040" t="str">
        <f t="shared" si="126"/>
        <v>min03-P68</v>
      </c>
      <c r="C4040" t="str">
        <f t="shared" si="127"/>
        <v>min03-P68-R7_BOSTONIA SAS</v>
      </c>
      <c r="D4040" s="27" t="s">
        <v>3878</v>
      </c>
      <c r="E4040" t="s">
        <v>3093</v>
      </c>
      <c r="F4040" t="s">
        <v>190</v>
      </c>
      <c r="G4040" s="58">
        <v>1252570.5</v>
      </c>
      <c r="H4040" s="114">
        <v>1</v>
      </c>
      <c r="I4040">
        <v>1</v>
      </c>
      <c r="J4040">
        <v>3000</v>
      </c>
      <c r="K4040" t="s">
        <v>3117</v>
      </c>
      <c r="L4040" t="s">
        <v>3112</v>
      </c>
      <c r="M4040" t="s">
        <v>4293</v>
      </c>
    </row>
    <row r="4041" spans="1:13">
      <c r="A4041" t="s">
        <v>8322</v>
      </c>
      <c r="B4041" t="str">
        <f t="shared" si="126"/>
        <v>min03-P68</v>
      </c>
      <c r="C4041" t="str">
        <f t="shared" si="127"/>
        <v>min03-P68-R7_BOSTONIA SAS</v>
      </c>
      <c r="D4041" s="27" t="s">
        <v>3878</v>
      </c>
      <c r="E4041" t="s">
        <v>3093</v>
      </c>
      <c r="F4041" t="s">
        <v>190</v>
      </c>
      <c r="G4041" s="58">
        <v>1214993.385</v>
      </c>
      <c r="H4041" s="114">
        <v>1</v>
      </c>
      <c r="I4041">
        <v>3001</v>
      </c>
      <c r="J4041">
        <v>10000</v>
      </c>
      <c r="K4041" t="s">
        <v>3117</v>
      </c>
      <c r="L4041" t="s">
        <v>3112</v>
      </c>
      <c r="M4041" t="s">
        <v>4293</v>
      </c>
    </row>
    <row r="4042" spans="1:13">
      <c r="A4042" t="s">
        <v>8323</v>
      </c>
      <c r="B4042" t="str">
        <f t="shared" si="126"/>
        <v>min03-P68</v>
      </c>
      <c r="C4042" t="str">
        <f t="shared" si="127"/>
        <v>min03-P68-R7_BOSTONIA SAS</v>
      </c>
      <c r="D4042" s="27" t="s">
        <v>3878</v>
      </c>
      <c r="E4042" t="s">
        <v>3093</v>
      </c>
      <c r="F4042" t="s">
        <v>190</v>
      </c>
      <c r="G4042" s="58">
        <v>1178543.58345</v>
      </c>
      <c r="H4042" s="114">
        <v>1</v>
      </c>
      <c r="I4042">
        <v>10001</v>
      </c>
      <c r="J4042">
        <v>999999</v>
      </c>
      <c r="K4042" t="s">
        <v>3117</v>
      </c>
      <c r="L4042" t="s">
        <v>3112</v>
      </c>
      <c r="M4042" t="s">
        <v>4293</v>
      </c>
    </row>
    <row r="4043" spans="1:13">
      <c r="A4043" t="s">
        <v>8324</v>
      </c>
      <c r="B4043" t="str">
        <f t="shared" si="126"/>
        <v>min03-P68</v>
      </c>
      <c r="C4043" t="str">
        <f t="shared" si="127"/>
        <v>min03-P68-R7_UT SOLUCIONES ANC</v>
      </c>
      <c r="D4043" s="27" t="s">
        <v>3878</v>
      </c>
      <c r="E4043" t="s">
        <v>3091</v>
      </c>
      <c r="F4043" t="s">
        <v>190</v>
      </c>
      <c r="G4043" s="58">
        <v>606082.5</v>
      </c>
      <c r="H4043" s="114">
        <v>1</v>
      </c>
      <c r="I4043">
        <v>1</v>
      </c>
      <c r="J4043">
        <v>3000</v>
      </c>
      <c r="K4043" t="s">
        <v>3117</v>
      </c>
      <c r="L4043" t="s">
        <v>3112</v>
      </c>
      <c r="M4043" t="s">
        <v>4293</v>
      </c>
    </row>
    <row r="4044" spans="1:13">
      <c r="A4044" t="s">
        <v>8325</v>
      </c>
      <c r="B4044" t="str">
        <f t="shared" si="126"/>
        <v>min03-P68</v>
      </c>
      <c r="C4044" t="str">
        <f t="shared" si="127"/>
        <v>min03-P68-R7_UT SOLUCIONES ANC</v>
      </c>
      <c r="D4044" s="27" t="s">
        <v>3878</v>
      </c>
      <c r="E4044" t="s">
        <v>3091</v>
      </c>
      <c r="F4044" t="s">
        <v>190</v>
      </c>
      <c r="G4044" s="58">
        <v>604735.65</v>
      </c>
      <c r="H4044" s="114">
        <v>1</v>
      </c>
      <c r="I4044">
        <v>3001</v>
      </c>
      <c r="J4044">
        <v>10000</v>
      </c>
      <c r="K4044" t="s">
        <v>3117</v>
      </c>
      <c r="L4044" t="s">
        <v>3112</v>
      </c>
      <c r="M4044" t="s">
        <v>4293</v>
      </c>
    </row>
    <row r="4045" spans="1:13">
      <c r="A4045" t="s">
        <v>8326</v>
      </c>
      <c r="B4045" t="str">
        <f t="shared" si="126"/>
        <v>min03-P68</v>
      </c>
      <c r="C4045" t="str">
        <f t="shared" si="127"/>
        <v>min03-P68-R7_UT SOLUCIONES ANC</v>
      </c>
      <c r="D4045" s="27" t="s">
        <v>3878</v>
      </c>
      <c r="E4045" t="s">
        <v>3091</v>
      </c>
      <c r="F4045" t="s">
        <v>190</v>
      </c>
      <c r="G4045" s="58">
        <v>603388.80000000005</v>
      </c>
      <c r="H4045" s="114">
        <v>1</v>
      </c>
      <c r="I4045">
        <v>10001</v>
      </c>
      <c r="J4045">
        <v>999999</v>
      </c>
      <c r="K4045" t="s">
        <v>3117</v>
      </c>
      <c r="L4045" t="s">
        <v>3112</v>
      </c>
      <c r="M4045" t="s">
        <v>4293</v>
      </c>
    </row>
    <row r="4046" spans="1:13">
      <c r="A4046" t="s">
        <v>8327</v>
      </c>
      <c r="B4046" t="str">
        <f t="shared" si="126"/>
        <v>min03-P68</v>
      </c>
      <c r="C4046" t="str">
        <f t="shared" si="127"/>
        <v>min03-P68-R7_UT ALTEX+</v>
      </c>
      <c r="D4046" s="27" t="s">
        <v>3878</v>
      </c>
      <c r="E4046" t="s">
        <v>3094</v>
      </c>
      <c r="F4046" t="s">
        <v>190</v>
      </c>
      <c r="G4046" s="58">
        <v>1279507.5</v>
      </c>
      <c r="H4046" s="114">
        <v>1</v>
      </c>
      <c r="I4046">
        <v>1</v>
      </c>
      <c r="J4046">
        <v>3000</v>
      </c>
      <c r="K4046" t="s">
        <v>3117</v>
      </c>
      <c r="L4046" t="s">
        <v>3112</v>
      </c>
      <c r="M4046" t="s">
        <v>4293</v>
      </c>
    </row>
    <row r="4047" spans="1:13">
      <c r="A4047" t="s">
        <v>8328</v>
      </c>
      <c r="B4047" t="str">
        <f t="shared" si="126"/>
        <v>min03-P68</v>
      </c>
      <c r="C4047" t="str">
        <f t="shared" si="127"/>
        <v>min03-P68-R7_UT ALTEX+</v>
      </c>
      <c r="D4047" s="27" t="s">
        <v>3878</v>
      </c>
      <c r="E4047" t="s">
        <v>3094</v>
      </c>
      <c r="F4047" t="s">
        <v>190</v>
      </c>
      <c r="G4047" s="58">
        <v>1245836.25</v>
      </c>
      <c r="H4047" s="114">
        <v>1</v>
      </c>
      <c r="I4047">
        <v>3001</v>
      </c>
      <c r="J4047">
        <v>10000</v>
      </c>
      <c r="K4047" t="s">
        <v>3117</v>
      </c>
      <c r="L4047" t="s">
        <v>3112</v>
      </c>
      <c r="M4047" t="s">
        <v>4293</v>
      </c>
    </row>
    <row r="4048" spans="1:13">
      <c r="A4048" t="s">
        <v>8329</v>
      </c>
      <c r="B4048" t="str">
        <f t="shared" si="126"/>
        <v>min03-P68</v>
      </c>
      <c r="C4048" t="str">
        <f t="shared" si="127"/>
        <v>min03-P68-R7_UT ALTEX+</v>
      </c>
      <c r="D4048" s="27" t="s">
        <v>3878</v>
      </c>
      <c r="E4048" t="s">
        <v>3094</v>
      </c>
      <c r="F4048" t="s">
        <v>190</v>
      </c>
      <c r="G4048" s="58">
        <v>1239102</v>
      </c>
      <c r="H4048" s="114">
        <v>1</v>
      </c>
      <c r="I4048">
        <v>10001</v>
      </c>
      <c r="J4048">
        <v>999999</v>
      </c>
      <c r="K4048" t="s">
        <v>3117</v>
      </c>
      <c r="L4048" t="s">
        <v>3112</v>
      </c>
      <c r="M4048" t="s">
        <v>4293</v>
      </c>
    </row>
    <row r="4049" spans="1:13">
      <c r="A4049" t="s">
        <v>8330</v>
      </c>
      <c r="B4049" t="str">
        <f t="shared" si="126"/>
        <v>min03-P68</v>
      </c>
      <c r="C4049" t="str">
        <f t="shared" si="127"/>
        <v>min03-P68-R7_INDUSTRIAS SALGARI S.A.S</v>
      </c>
      <c r="D4049" s="27" t="s">
        <v>3878</v>
      </c>
      <c r="E4049" t="s">
        <v>3098</v>
      </c>
      <c r="F4049" t="s">
        <v>190</v>
      </c>
      <c r="G4049" s="58">
        <v>1303077.375</v>
      </c>
      <c r="H4049" s="114">
        <v>1</v>
      </c>
      <c r="I4049">
        <v>1</v>
      </c>
      <c r="J4049">
        <v>3000</v>
      </c>
      <c r="K4049" t="s">
        <v>3117</v>
      </c>
      <c r="L4049" t="s">
        <v>3112</v>
      </c>
      <c r="M4049" t="s">
        <v>4293</v>
      </c>
    </row>
    <row r="4050" spans="1:13">
      <c r="A4050" t="s">
        <v>8331</v>
      </c>
      <c r="B4050" t="str">
        <f t="shared" si="126"/>
        <v>min03-P68</v>
      </c>
      <c r="C4050" t="str">
        <f t="shared" si="127"/>
        <v>min03-P68-R7_INDUSTRIAS SALGARI S.A.S</v>
      </c>
      <c r="D4050" s="27" t="s">
        <v>3878</v>
      </c>
      <c r="E4050" t="s">
        <v>3098</v>
      </c>
      <c r="F4050" t="s">
        <v>190</v>
      </c>
      <c r="G4050" s="58">
        <v>1252974.5549999999</v>
      </c>
      <c r="H4050" s="114">
        <v>1</v>
      </c>
      <c r="I4050">
        <v>3001</v>
      </c>
      <c r="J4050">
        <v>10000</v>
      </c>
      <c r="K4050" t="s">
        <v>3117</v>
      </c>
      <c r="L4050" t="s">
        <v>3112</v>
      </c>
      <c r="M4050" t="s">
        <v>4293</v>
      </c>
    </row>
    <row r="4051" spans="1:13">
      <c r="A4051" t="s">
        <v>8332</v>
      </c>
      <c r="B4051" t="str">
        <f t="shared" si="126"/>
        <v>min03-P68</v>
      </c>
      <c r="C4051" t="str">
        <f t="shared" si="127"/>
        <v>min03-P68-R7_INDUSTRIAS SALGARI S.A.S</v>
      </c>
      <c r="D4051" s="27" t="s">
        <v>3878</v>
      </c>
      <c r="E4051" t="s">
        <v>3098</v>
      </c>
      <c r="F4051" t="s">
        <v>190</v>
      </c>
      <c r="G4051" s="58">
        <v>1202737.05</v>
      </c>
      <c r="H4051" s="114">
        <v>1</v>
      </c>
      <c r="I4051">
        <v>10001</v>
      </c>
      <c r="J4051">
        <v>999999</v>
      </c>
      <c r="K4051" t="s">
        <v>3117</v>
      </c>
      <c r="L4051" t="s">
        <v>3112</v>
      </c>
      <c r="M4051" t="s">
        <v>4293</v>
      </c>
    </row>
    <row r="4052" spans="1:13">
      <c r="A4052" t="s">
        <v>8333</v>
      </c>
      <c r="B4052" t="str">
        <f t="shared" si="126"/>
        <v>min03-P68</v>
      </c>
      <c r="C4052" t="str">
        <f t="shared" si="127"/>
        <v>min03-P68-R7_MILITARY INDUSTRIES SAS</v>
      </c>
      <c r="D4052" s="27" t="s">
        <v>3878</v>
      </c>
      <c r="E4052" t="s">
        <v>1852</v>
      </c>
      <c r="F4052" t="s">
        <v>190</v>
      </c>
      <c r="G4052" s="58">
        <v>1198696.5</v>
      </c>
      <c r="H4052" s="114">
        <v>1</v>
      </c>
      <c r="I4052">
        <v>1</v>
      </c>
      <c r="J4052">
        <v>3000</v>
      </c>
      <c r="K4052" t="s">
        <v>3117</v>
      </c>
      <c r="L4052" t="s">
        <v>3112</v>
      </c>
      <c r="M4052" t="s">
        <v>4293</v>
      </c>
    </row>
    <row r="4053" spans="1:13">
      <c r="A4053" t="s">
        <v>8334</v>
      </c>
      <c r="B4053" t="str">
        <f t="shared" si="126"/>
        <v>min03-P68</v>
      </c>
      <c r="C4053" t="str">
        <f t="shared" si="127"/>
        <v>min03-P68-R7_MILITARY INDUSTRIES SAS</v>
      </c>
      <c r="D4053" s="27" t="s">
        <v>3878</v>
      </c>
      <c r="E4053" t="s">
        <v>1852</v>
      </c>
      <c r="F4053" t="s">
        <v>190</v>
      </c>
      <c r="G4053" s="58">
        <v>1191962.25</v>
      </c>
      <c r="H4053" s="114">
        <v>1</v>
      </c>
      <c r="I4053">
        <v>3001</v>
      </c>
      <c r="J4053">
        <v>10000</v>
      </c>
      <c r="K4053" t="s">
        <v>3117</v>
      </c>
      <c r="L4053" t="s">
        <v>3112</v>
      </c>
      <c r="M4053" t="s">
        <v>4293</v>
      </c>
    </row>
    <row r="4054" spans="1:13">
      <c r="A4054" t="s">
        <v>8335</v>
      </c>
      <c r="B4054" t="str">
        <f t="shared" si="126"/>
        <v>min03-P68</v>
      </c>
      <c r="C4054" t="str">
        <f t="shared" si="127"/>
        <v>min03-P68-R7_MILITARY INDUSTRIES SAS</v>
      </c>
      <c r="D4054" s="27" t="s">
        <v>3878</v>
      </c>
      <c r="E4054" t="s">
        <v>1852</v>
      </c>
      <c r="F4054" t="s">
        <v>190</v>
      </c>
      <c r="G4054" s="58">
        <v>1185228</v>
      </c>
      <c r="H4054" s="114">
        <v>1</v>
      </c>
      <c r="I4054">
        <v>10001</v>
      </c>
      <c r="J4054">
        <v>999999</v>
      </c>
      <c r="K4054" t="s">
        <v>3117</v>
      </c>
      <c r="L4054" t="s">
        <v>3112</v>
      </c>
      <c r="M4054" t="s">
        <v>4293</v>
      </c>
    </row>
    <row r="4055" spans="1:13">
      <c r="A4055" t="s">
        <v>8336</v>
      </c>
      <c r="B4055" t="str">
        <f t="shared" si="126"/>
        <v>min03-P68</v>
      </c>
      <c r="C4055" t="str">
        <f t="shared" si="127"/>
        <v>min03-P68-R7_INVERSIONES SARHEM DE COLOMBIA S.A.S.</v>
      </c>
      <c r="D4055" s="27" t="s">
        <v>3878</v>
      </c>
      <c r="E4055" t="s">
        <v>4168</v>
      </c>
      <c r="F4055" t="s">
        <v>190</v>
      </c>
      <c r="G4055" s="58">
        <v>1093642.2</v>
      </c>
      <c r="H4055" s="114">
        <v>1</v>
      </c>
      <c r="I4055">
        <v>1</v>
      </c>
      <c r="J4055">
        <v>3000</v>
      </c>
      <c r="K4055" t="s">
        <v>3117</v>
      </c>
      <c r="L4055" t="s">
        <v>3112</v>
      </c>
      <c r="M4055" t="s">
        <v>4293</v>
      </c>
    </row>
    <row r="4056" spans="1:13">
      <c r="A4056" t="s">
        <v>8337</v>
      </c>
      <c r="B4056" t="str">
        <f t="shared" si="126"/>
        <v>min03-P68</v>
      </c>
      <c r="C4056" t="str">
        <f t="shared" si="127"/>
        <v>min03-P68-R7_INVERSIONES SARHEM DE COLOMBIA S.A.S.</v>
      </c>
      <c r="D4056" s="27" t="s">
        <v>3878</v>
      </c>
      <c r="E4056" t="s">
        <v>4168</v>
      </c>
      <c r="F4056" t="s">
        <v>190</v>
      </c>
      <c r="G4056" s="58">
        <v>1090948.5</v>
      </c>
      <c r="H4056" s="114">
        <v>1</v>
      </c>
      <c r="I4056">
        <v>3001</v>
      </c>
      <c r="J4056">
        <v>10000</v>
      </c>
      <c r="K4056" t="s">
        <v>3117</v>
      </c>
      <c r="L4056" t="s">
        <v>3112</v>
      </c>
      <c r="M4056" t="s">
        <v>4293</v>
      </c>
    </row>
    <row r="4057" spans="1:13">
      <c r="A4057" t="s">
        <v>8338</v>
      </c>
      <c r="B4057" t="str">
        <f t="shared" si="126"/>
        <v>min03-P68</v>
      </c>
      <c r="C4057" t="str">
        <f t="shared" si="127"/>
        <v>min03-P68-R7_INVERSIONES SARHEM DE COLOMBIA S.A.S.</v>
      </c>
      <c r="D4057" s="27" t="s">
        <v>3878</v>
      </c>
      <c r="E4057" t="s">
        <v>4168</v>
      </c>
      <c r="F4057" t="s">
        <v>190</v>
      </c>
      <c r="G4057" s="58">
        <v>1088254.8</v>
      </c>
      <c r="H4057" s="114">
        <v>1</v>
      </c>
      <c r="I4057">
        <v>10001</v>
      </c>
      <c r="J4057">
        <v>999999</v>
      </c>
      <c r="K4057" t="s">
        <v>3117</v>
      </c>
      <c r="L4057" t="s">
        <v>3112</v>
      </c>
      <c r="M4057" t="s">
        <v>4293</v>
      </c>
    </row>
    <row r="4058" spans="1:13">
      <c r="A4058" t="s">
        <v>8339</v>
      </c>
      <c r="B4058" t="str">
        <f t="shared" si="126"/>
        <v>min03-P67</v>
      </c>
      <c r="C4058" t="str">
        <f t="shared" si="127"/>
        <v>min03-P67-R6_YUBARTA S.A.S.</v>
      </c>
      <c r="D4058" s="27" t="s">
        <v>3879</v>
      </c>
      <c r="E4058" t="s">
        <v>4162</v>
      </c>
      <c r="F4058" t="s">
        <v>190</v>
      </c>
      <c r="G4058" s="58">
        <v>1333381.5</v>
      </c>
      <c r="H4058" s="114">
        <v>1</v>
      </c>
      <c r="I4058">
        <v>1</v>
      </c>
      <c r="J4058">
        <v>3000</v>
      </c>
      <c r="K4058" t="s">
        <v>3117</v>
      </c>
      <c r="L4058" t="s">
        <v>3111</v>
      </c>
      <c r="M4058" t="s">
        <v>4294</v>
      </c>
    </row>
    <row r="4059" spans="1:13">
      <c r="A4059" t="s">
        <v>8340</v>
      </c>
      <c r="B4059" t="str">
        <f t="shared" si="126"/>
        <v>min03-P67</v>
      </c>
      <c r="C4059" t="str">
        <f t="shared" si="127"/>
        <v>min03-P67-R6_YUBARTA S.A.S.</v>
      </c>
      <c r="D4059" s="27" t="s">
        <v>3879</v>
      </c>
      <c r="E4059" t="s">
        <v>4162</v>
      </c>
      <c r="F4059" t="s">
        <v>190</v>
      </c>
      <c r="G4059" s="58">
        <v>1307791.3500000001</v>
      </c>
      <c r="H4059" s="114">
        <v>1</v>
      </c>
      <c r="I4059">
        <v>3001</v>
      </c>
      <c r="J4059">
        <v>10000</v>
      </c>
      <c r="K4059" t="s">
        <v>3117</v>
      </c>
      <c r="L4059" t="s">
        <v>3111</v>
      </c>
      <c r="M4059" t="s">
        <v>4294</v>
      </c>
    </row>
    <row r="4060" spans="1:13">
      <c r="A4060" t="s">
        <v>8341</v>
      </c>
      <c r="B4060" t="str">
        <f t="shared" si="126"/>
        <v>min03-P67</v>
      </c>
      <c r="C4060" t="str">
        <f t="shared" si="127"/>
        <v>min03-P67-R6_YUBARTA S.A.S.</v>
      </c>
      <c r="D4060" s="27" t="s">
        <v>3879</v>
      </c>
      <c r="E4060" t="s">
        <v>4162</v>
      </c>
      <c r="F4060" t="s">
        <v>190</v>
      </c>
      <c r="G4060" s="58">
        <v>1282201.2</v>
      </c>
      <c r="H4060" s="114">
        <v>1</v>
      </c>
      <c r="I4060">
        <v>10001</v>
      </c>
      <c r="J4060">
        <v>999999</v>
      </c>
      <c r="K4060" t="s">
        <v>3117</v>
      </c>
      <c r="L4060" t="s">
        <v>3111</v>
      </c>
      <c r="M4060" t="s">
        <v>4294</v>
      </c>
    </row>
    <row r="4061" spans="1:13">
      <c r="A4061" t="s">
        <v>8342</v>
      </c>
      <c r="B4061" t="str">
        <f t="shared" si="126"/>
        <v>min03-P67</v>
      </c>
      <c r="C4061" t="str">
        <f t="shared" si="127"/>
        <v>min03-P67-R7_LEONEL RODRIGUEZ RAMOS</v>
      </c>
      <c r="D4061" s="27" t="s">
        <v>3880</v>
      </c>
      <c r="E4061" t="s">
        <v>1851</v>
      </c>
      <c r="F4061" t="s">
        <v>190</v>
      </c>
      <c r="G4061" s="58">
        <v>1010137.5</v>
      </c>
      <c r="H4061" s="114">
        <v>1</v>
      </c>
      <c r="I4061">
        <v>1</v>
      </c>
      <c r="J4061">
        <v>3000</v>
      </c>
      <c r="K4061" t="s">
        <v>3117</v>
      </c>
      <c r="L4061" t="s">
        <v>3112</v>
      </c>
      <c r="M4061" t="s">
        <v>4294</v>
      </c>
    </row>
    <row r="4062" spans="1:13">
      <c r="A4062" t="s">
        <v>8343</v>
      </c>
      <c r="B4062" t="str">
        <f t="shared" si="126"/>
        <v>min03-P67</v>
      </c>
      <c r="C4062" t="str">
        <f t="shared" si="127"/>
        <v>min03-P67-R7_LEONEL RODRIGUEZ RAMOS</v>
      </c>
      <c r="D4062" s="27" t="s">
        <v>3880</v>
      </c>
      <c r="E4062" t="s">
        <v>1851</v>
      </c>
      <c r="F4062" t="s">
        <v>190</v>
      </c>
      <c r="G4062" s="58">
        <v>996669</v>
      </c>
      <c r="H4062" s="114">
        <v>1</v>
      </c>
      <c r="I4062">
        <v>3001</v>
      </c>
      <c r="J4062">
        <v>10000</v>
      </c>
      <c r="K4062" t="s">
        <v>3117</v>
      </c>
      <c r="L4062" t="s">
        <v>3112</v>
      </c>
      <c r="M4062" t="s">
        <v>4294</v>
      </c>
    </row>
    <row r="4063" spans="1:13">
      <c r="A4063" t="s">
        <v>8344</v>
      </c>
      <c r="B4063" t="str">
        <f t="shared" si="126"/>
        <v>min03-P67</v>
      </c>
      <c r="C4063" t="str">
        <f t="shared" si="127"/>
        <v>min03-P67-R7_LEONEL RODRIGUEZ RAMOS</v>
      </c>
      <c r="D4063" s="27" t="s">
        <v>3880</v>
      </c>
      <c r="E4063" t="s">
        <v>1851</v>
      </c>
      <c r="F4063" t="s">
        <v>190</v>
      </c>
      <c r="G4063" s="58">
        <v>983200.5</v>
      </c>
      <c r="H4063" s="114">
        <v>1</v>
      </c>
      <c r="I4063">
        <v>10001</v>
      </c>
      <c r="J4063">
        <v>999999</v>
      </c>
      <c r="K4063" t="s">
        <v>3117</v>
      </c>
      <c r="L4063" t="s">
        <v>3112</v>
      </c>
      <c r="M4063" t="s">
        <v>4294</v>
      </c>
    </row>
    <row r="4064" spans="1:13">
      <c r="A4064" t="s">
        <v>8345</v>
      </c>
      <c r="B4064" t="str">
        <f t="shared" si="126"/>
        <v>min03-P67</v>
      </c>
      <c r="C4064" t="str">
        <f t="shared" si="127"/>
        <v>min03-P67-R7_UNIÓN TEMPORAL OP-INTENDENCIA</v>
      </c>
      <c r="D4064" s="27" t="s">
        <v>3880</v>
      </c>
      <c r="E4064" t="s">
        <v>4172</v>
      </c>
      <c r="F4064" t="s">
        <v>190</v>
      </c>
      <c r="G4064" s="58">
        <v>1239102</v>
      </c>
      <c r="H4064" s="114">
        <v>1</v>
      </c>
      <c r="I4064">
        <v>1</v>
      </c>
      <c r="J4064">
        <v>3000</v>
      </c>
      <c r="K4064" t="s">
        <v>3117</v>
      </c>
      <c r="L4064" t="s">
        <v>3112</v>
      </c>
      <c r="M4064" t="s">
        <v>4294</v>
      </c>
    </row>
    <row r="4065" spans="1:13">
      <c r="A4065" t="s">
        <v>8346</v>
      </c>
      <c r="B4065" t="str">
        <f t="shared" si="126"/>
        <v>min03-P67</v>
      </c>
      <c r="C4065" t="str">
        <f t="shared" si="127"/>
        <v>min03-P67-R7_UNIÓN TEMPORAL OP-INTENDENCIA</v>
      </c>
      <c r="D4065" s="27" t="s">
        <v>3880</v>
      </c>
      <c r="E4065" t="s">
        <v>4172</v>
      </c>
      <c r="F4065" t="s">
        <v>190</v>
      </c>
      <c r="G4065" s="58">
        <v>1225633.5</v>
      </c>
      <c r="H4065" s="114">
        <v>1</v>
      </c>
      <c r="I4065">
        <v>3001</v>
      </c>
      <c r="J4065">
        <v>10000</v>
      </c>
      <c r="K4065" t="s">
        <v>3117</v>
      </c>
      <c r="L4065" t="s">
        <v>3112</v>
      </c>
      <c r="M4065" t="s">
        <v>4294</v>
      </c>
    </row>
    <row r="4066" spans="1:13">
      <c r="A4066" t="s">
        <v>8347</v>
      </c>
      <c r="B4066" t="str">
        <f t="shared" si="126"/>
        <v>min03-P67</v>
      </c>
      <c r="C4066" t="str">
        <f t="shared" si="127"/>
        <v>min03-P67-R7_UNIÓN TEMPORAL OP-INTENDENCIA</v>
      </c>
      <c r="D4066" s="27" t="s">
        <v>3880</v>
      </c>
      <c r="E4066" t="s">
        <v>4172</v>
      </c>
      <c r="F4066" t="s">
        <v>190</v>
      </c>
      <c r="G4066" s="58">
        <v>1212165</v>
      </c>
      <c r="H4066" s="114">
        <v>1</v>
      </c>
      <c r="I4066">
        <v>10001</v>
      </c>
      <c r="J4066">
        <v>999999</v>
      </c>
      <c r="K4066" t="s">
        <v>3117</v>
      </c>
      <c r="L4066" t="s">
        <v>3112</v>
      </c>
      <c r="M4066" t="s">
        <v>4294</v>
      </c>
    </row>
    <row r="4067" spans="1:13">
      <c r="A4067" t="s">
        <v>8348</v>
      </c>
      <c r="B4067" t="str">
        <f t="shared" si="126"/>
        <v>min03-P67</v>
      </c>
      <c r="C4067" t="str">
        <f t="shared" si="127"/>
        <v>min03-P67-R7_CONSORCIO INTENDENCIA WARDERHA</v>
      </c>
      <c r="D4067" s="27" t="s">
        <v>3880</v>
      </c>
      <c r="E4067" t="s">
        <v>4187</v>
      </c>
      <c r="F4067" t="s">
        <v>190</v>
      </c>
      <c r="G4067" s="58">
        <v>1198696.5</v>
      </c>
      <c r="H4067" s="114">
        <v>1</v>
      </c>
      <c r="I4067">
        <v>1</v>
      </c>
      <c r="J4067">
        <v>3000</v>
      </c>
      <c r="K4067" t="s">
        <v>3117</v>
      </c>
      <c r="L4067" t="s">
        <v>3112</v>
      </c>
      <c r="M4067" t="s">
        <v>4294</v>
      </c>
    </row>
    <row r="4068" spans="1:13">
      <c r="A4068" t="s">
        <v>8349</v>
      </c>
      <c r="B4068" t="str">
        <f t="shared" si="126"/>
        <v>min03-P67</v>
      </c>
      <c r="C4068" t="str">
        <f t="shared" si="127"/>
        <v>min03-P67-R7_CONSORCIO INTENDENCIA WARDERHA</v>
      </c>
      <c r="D4068" s="27" t="s">
        <v>3880</v>
      </c>
      <c r="E4068" t="s">
        <v>4187</v>
      </c>
      <c r="F4068" t="s">
        <v>190</v>
      </c>
      <c r="G4068" s="58">
        <v>1191962.25</v>
      </c>
      <c r="H4068" s="114">
        <v>1</v>
      </c>
      <c r="I4068">
        <v>3001</v>
      </c>
      <c r="J4068">
        <v>10000</v>
      </c>
      <c r="K4068" t="s">
        <v>3117</v>
      </c>
      <c r="L4068" t="s">
        <v>3112</v>
      </c>
      <c r="M4068" t="s">
        <v>4294</v>
      </c>
    </row>
    <row r="4069" spans="1:13">
      <c r="A4069" t="s">
        <v>8350</v>
      </c>
      <c r="B4069" t="str">
        <f t="shared" si="126"/>
        <v>min03-P67</v>
      </c>
      <c r="C4069" t="str">
        <f t="shared" si="127"/>
        <v>min03-P67-R7_CONSORCIO INTENDENCIA WARDERHA</v>
      </c>
      <c r="D4069" s="27" t="s">
        <v>3880</v>
      </c>
      <c r="E4069" t="s">
        <v>4187</v>
      </c>
      <c r="F4069" t="s">
        <v>190</v>
      </c>
      <c r="G4069" s="58">
        <v>1185228</v>
      </c>
      <c r="H4069" s="114">
        <v>1</v>
      </c>
      <c r="I4069">
        <v>10001</v>
      </c>
      <c r="J4069">
        <v>999999</v>
      </c>
      <c r="K4069" t="s">
        <v>3117</v>
      </c>
      <c r="L4069" t="s">
        <v>3112</v>
      </c>
      <c r="M4069" t="s">
        <v>4294</v>
      </c>
    </row>
    <row r="4070" spans="1:13">
      <c r="A4070" t="s">
        <v>8351</v>
      </c>
      <c r="B4070" t="str">
        <f t="shared" si="126"/>
        <v>min03-P67</v>
      </c>
      <c r="C4070" t="str">
        <f t="shared" si="127"/>
        <v>min03-P67-R7_UTPRESENTE TEXTIL 2024</v>
      </c>
      <c r="D4070" s="27" t="s">
        <v>3880</v>
      </c>
      <c r="E4070" t="s">
        <v>4193</v>
      </c>
      <c r="F4070" t="s">
        <v>190</v>
      </c>
      <c r="G4070" s="58">
        <v>1239102</v>
      </c>
      <c r="H4070" s="114">
        <v>1</v>
      </c>
      <c r="I4070">
        <v>1</v>
      </c>
      <c r="J4070">
        <v>3000</v>
      </c>
      <c r="K4070" t="s">
        <v>3117</v>
      </c>
      <c r="L4070" t="s">
        <v>3112</v>
      </c>
      <c r="M4070" t="s">
        <v>4294</v>
      </c>
    </row>
    <row r="4071" spans="1:13">
      <c r="A4071" t="s">
        <v>8352</v>
      </c>
      <c r="B4071" t="str">
        <f t="shared" si="126"/>
        <v>min03-P67</v>
      </c>
      <c r="C4071" t="str">
        <f t="shared" si="127"/>
        <v>min03-P67-R7_UTPRESENTE TEXTIL 2024</v>
      </c>
      <c r="D4071" s="27" t="s">
        <v>3880</v>
      </c>
      <c r="E4071" t="s">
        <v>4193</v>
      </c>
      <c r="F4071" t="s">
        <v>190</v>
      </c>
      <c r="G4071" s="58">
        <v>1225633.5</v>
      </c>
      <c r="H4071" s="114">
        <v>1</v>
      </c>
      <c r="I4071">
        <v>3001</v>
      </c>
      <c r="J4071">
        <v>10000</v>
      </c>
      <c r="K4071" t="s">
        <v>3117</v>
      </c>
      <c r="L4071" t="s">
        <v>3112</v>
      </c>
      <c r="M4071" t="s">
        <v>4294</v>
      </c>
    </row>
    <row r="4072" spans="1:13">
      <c r="A4072" t="s">
        <v>8353</v>
      </c>
      <c r="B4072" t="str">
        <f t="shared" si="126"/>
        <v>min03-P67</v>
      </c>
      <c r="C4072" t="str">
        <f t="shared" si="127"/>
        <v>min03-P67-R7_UTPRESENTE TEXTIL 2024</v>
      </c>
      <c r="D4072" s="27" t="s">
        <v>3880</v>
      </c>
      <c r="E4072" t="s">
        <v>4193</v>
      </c>
      <c r="F4072" t="s">
        <v>190</v>
      </c>
      <c r="G4072" s="58">
        <v>1212165</v>
      </c>
      <c r="H4072" s="114">
        <v>1</v>
      </c>
      <c r="I4072">
        <v>10001</v>
      </c>
      <c r="J4072">
        <v>999999</v>
      </c>
      <c r="K4072" t="s">
        <v>3117</v>
      </c>
      <c r="L4072" t="s">
        <v>3112</v>
      </c>
      <c r="M4072" t="s">
        <v>4294</v>
      </c>
    </row>
    <row r="4073" spans="1:13">
      <c r="A4073" t="s">
        <v>8354</v>
      </c>
      <c r="B4073" t="str">
        <f t="shared" si="126"/>
        <v>min03-P67</v>
      </c>
      <c r="C4073" t="str">
        <f t="shared" si="127"/>
        <v>min03-P67-R7_BOSTONIA SAS</v>
      </c>
      <c r="D4073" s="27" t="s">
        <v>3880</v>
      </c>
      <c r="E4073" t="s">
        <v>3093</v>
      </c>
      <c r="F4073" t="s">
        <v>190</v>
      </c>
      <c r="G4073" s="58">
        <v>1198696.5</v>
      </c>
      <c r="H4073" s="114">
        <v>1</v>
      </c>
      <c r="I4073">
        <v>1</v>
      </c>
      <c r="J4073">
        <v>3000</v>
      </c>
      <c r="K4073" t="s">
        <v>3117</v>
      </c>
      <c r="L4073" t="s">
        <v>3112</v>
      </c>
      <c r="M4073" t="s">
        <v>4294</v>
      </c>
    </row>
    <row r="4074" spans="1:13">
      <c r="A4074" t="s">
        <v>8355</v>
      </c>
      <c r="B4074" t="str">
        <f t="shared" si="126"/>
        <v>min03-P67</v>
      </c>
      <c r="C4074" t="str">
        <f t="shared" si="127"/>
        <v>min03-P67-R7_BOSTONIA SAS</v>
      </c>
      <c r="D4074" s="27" t="s">
        <v>3880</v>
      </c>
      <c r="E4074" t="s">
        <v>3093</v>
      </c>
      <c r="F4074" t="s">
        <v>190</v>
      </c>
      <c r="G4074" s="58">
        <v>1162735.605</v>
      </c>
      <c r="H4074" s="114">
        <v>1</v>
      </c>
      <c r="I4074">
        <v>3001</v>
      </c>
      <c r="J4074">
        <v>10000</v>
      </c>
      <c r="K4074" t="s">
        <v>3117</v>
      </c>
      <c r="L4074" t="s">
        <v>3112</v>
      </c>
      <c r="M4074" t="s">
        <v>4294</v>
      </c>
    </row>
    <row r="4075" spans="1:13">
      <c r="A4075" t="s">
        <v>8356</v>
      </c>
      <c r="B4075" t="str">
        <f t="shared" si="126"/>
        <v>min03-P67</v>
      </c>
      <c r="C4075" t="str">
        <f t="shared" si="127"/>
        <v>min03-P67-R7_BOSTONIA SAS</v>
      </c>
      <c r="D4075" s="27" t="s">
        <v>3880</v>
      </c>
      <c r="E4075" t="s">
        <v>3093</v>
      </c>
      <c r="F4075" t="s">
        <v>190</v>
      </c>
      <c r="G4075" s="58">
        <v>1127853.53685</v>
      </c>
      <c r="H4075" s="114">
        <v>1</v>
      </c>
      <c r="I4075">
        <v>10001</v>
      </c>
      <c r="J4075">
        <v>999999</v>
      </c>
      <c r="K4075" t="s">
        <v>3117</v>
      </c>
      <c r="L4075" t="s">
        <v>3112</v>
      </c>
      <c r="M4075" t="s">
        <v>4294</v>
      </c>
    </row>
    <row r="4076" spans="1:13">
      <c r="A4076" t="s">
        <v>8357</v>
      </c>
      <c r="B4076" t="str">
        <f t="shared" si="126"/>
        <v>min03-P67</v>
      </c>
      <c r="C4076" t="str">
        <f t="shared" si="127"/>
        <v>min03-P67-R7_UNIÓN TEMPORAL TACTICAL DEFENSE</v>
      </c>
      <c r="D4076" s="27" t="s">
        <v>3880</v>
      </c>
      <c r="E4076" t="s">
        <v>4171</v>
      </c>
      <c r="F4076" t="s">
        <v>190</v>
      </c>
      <c r="G4076" s="58">
        <v>1259304.75</v>
      </c>
      <c r="H4076" s="114">
        <v>1</v>
      </c>
      <c r="I4076">
        <v>1</v>
      </c>
      <c r="J4076">
        <v>3000</v>
      </c>
      <c r="K4076" t="s">
        <v>3117</v>
      </c>
      <c r="L4076" t="s">
        <v>3112</v>
      </c>
      <c r="M4076" t="s">
        <v>4294</v>
      </c>
    </row>
    <row r="4077" spans="1:13">
      <c r="A4077" t="s">
        <v>8358</v>
      </c>
      <c r="B4077" t="str">
        <f t="shared" si="126"/>
        <v>min03-P67</v>
      </c>
      <c r="C4077" t="str">
        <f t="shared" si="127"/>
        <v>min03-P67-R7_UNIÓN TEMPORAL TACTICAL DEFENSE</v>
      </c>
      <c r="D4077" s="27" t="s">
        <v>3880</v>
      </c>
      <c r="E4077" t="s">
        <v>4171</v>
      </c>
      <c r="F4077" t="s">
        <v>190</v>
      </c>
      <c r="G4077" s="58">
        <v>1245836.25</v>
      </c>
      <c r="H4077" s="114">
        <v>1</v>
      </c>
      <c r="I4077">
        <v>3001</v>
      </c>
      <c r="J4077">
        <v>10000</v>
      </c>
      <c r="K4077" t="s">
        <v>3117</v>
      </c>
      <c r="L4077" t="s">
        <v>3112</v>
      </c>
      <c r="M4077" t="s">
        <v>4294</v>
      </c>
    </row>
    <row r="4078" spans="1:13">
      <c r="A4078" t="s">
        <v>8359</v>
      </c>
      <c r="B4078" t="str">
        <f t="shared" si="126"/>
        <v>min03-P67</v>
      </c>
      <c r="C4078" t="str">
        <f t="shared" si="127"/>
        <v>min03-P67-R7_UNIÓN TEMPORAL TACTICAL DEFENSE</v>
      </c>
      <c r="D4078" s="27" t="s">
        <v>3880</v>
      </c>
      <c r="E4078" t="s">
        <v>4171</v>
      </c>
      <c r="F4078" t="s">
        <v>190</v>
      </c>
      <c r="G4078" s="58">
        <v>1212165</v>
      </c>
      <c r="H4078" s="114">
        <v>1</v>
      </c>
      <c r="I4078">
        <v>10001</v>
      </c>
      <c r="J4078">
        <v>999999</v>
      </c>
      <c r="K4078" t="s">
        <v>3117</v>
      </c>
      <c r="L4078" t="s">
        <v>3112</v>
      </c>
      <c r="M4078" t="s">
        <v>4294</v>
      </c>
    </row>
    <row r="4079" spans="1:13">
      <c r="A4079" t="s">
        <v>8360</v>
      </c>
      <c r="B4079" t="str">
        <f t="shared" si="126"/>
        <v>min03-P67</v>
      </c>
      <c r="C4079" t="str">
        <f t="shared" si="127"/>
        <v>min03-P67-R7_UT SOLUCIONES ANC</v>
      </c>
      <c r="D4079" s="27" t="s">
        <v>3880</v>
      </c>
      <c r="E4079" t="s">
        <v>3091</v>
      </c>
      <c r="F4079" t="s">
        <v>190</v>
      </c>
      <c r="G4079" s="58">
        <v>606082.5</v>
      </c>
      <c r="H4079" s="114">
        <v>1</v>
      </c>
      <c r="I4079">
        <v>1</v>
      </c>
      <c r="J4079">
        <v>3000</v>
      </c>
      <c r="K4079" t="s">
        <v>3117</v>
      </c>
      <c r="L4079" t="s">
        <v>3112</v>
      </c>
      <c r="M4079" t="s">
        <v>4294</v>
      </c>
    </row>
    <row r="4080" spans="1:13">
      <c r="A4080" t="s">
        <v>8361</v>
      </c>
      <c r="B4080" t="str">
        <f t="shared" si="126"/>
        <v>min03-P67</v>
      </c>
      <c r="C4080" t="str">
        <f t="shared" si="127"/>
        <v>min03-P67-R7_UT SOLUCIONES ANC</v>
      </c>
      <c r="D4080" s="27" t="s">
        <v>3880</v>
      </c>
      <c r="E4080" t="s">
        <v>3091</v>
      </c>
      <c r="F4080" t="s">
        <v>190</v>
      </c>
      <c r="G4080" s="58">
        <v>604735.65</v>
      </c>
      <c r="H4080" s="114">
        <v>1</v>
      </c>
      <c r="I4080">
        <v>3001</v>
      </c>
      <c r="J4080">
        <v>10000</v>
      </c>
      <c r="K4080" t="s">
        <v>3117</v>
      </c>
      <c r="L4080" t="s">
        <v>3112</v>
      </c>
      <c r="M4080" t="s">
        <v>4294</v>
      </c>
    </row>
    <row r="4081" spans="1:13">
      <c r="A4081" t="s">
        <v>8362</v>
      </c>
      <c r="B4081" t="str">
        <f t="shared" si="126"/>
        <v>min03-P67</v>
      </c>
      <c r="C4081" t="str">
        <f t="shared" si="127"/>
        <v>min03-P67-R7_UT SOLUCIONES ANC</v>
      </c>
      <c r="D4081" s="27" t="s">
        <v>3880</v>
      </c>
      <c r="E4081" t="s">
        <v>3091</v>
      </c>
      <c r="F4081" t="s">
        <v>190</v>
      </c>
      <c r="G4081" s="58">
        <v>603388.80000000005</v>
      </c>
      <c r="H4081" s="114">
        <v>1</v>
      </c>
      <c r="I4081">
        <v>10001</v>
      </c>
      <c r="J4081">
        <v>999999</v>
      </c>
      <c r="K4081" t="s">
        <v>3117</v>
      </c>
      <c r="L4081" t="s">
        <v>3112</v>
      </c>
      <c r="M4081" t="s">
        <v>4294</v>
      </c>
    </row>
    <row r="4082" spans="1:13">
      <c r="A4082" t="s">
        <v>8363</v>
      </c>
      <c r="B4082" t="str">
        <f t="shared" si="126"/>
        <v>min03-P67</v>
      </c>
      <c r="C4082" t="str">
        <f t="shared" si="127"/>
        <v>min03-P67-R7_UT ALTEX+</v>
      </c>
      <c r="D4082" s="27" t="s">
        <v>3880</v>
      </c>
      <c r="E4082" t="s">
        <v>3094</v>
      </c>
      <c r="F4082" t="s">
        <v>190</v>
      </c>
      <c r="G4082" s="58">
        <v>1279507.5</v>
      </c>
      <c r="H4082" s="114">
        <v>1</v>
      </c>
      <c r="I4082">
        <v>1</v>
      </c>
      <c r="J4082">
        <v>3000</v>
      </c>
      <c r="K4082" t="s">
        <v>3117</v>
      </c>
      <c r="L4082" t="s">
        <v>3112</v>
      </c>
      <c r="M4082" t="s">
        <v>4294</v>
      </c>
    </row>
    <row r="4083" spans="1:13">
      <c r="A4083" t="s">
        <v>8364</v>
      </c>
      <c r="B4083" t="str">
        <f t="shared" si="126"/>
        <v>min03-P67</v>
      </c>
      <c r="C4083" t="str">
        <f t="shared" si="127"/>
        <v>min03-P67-R7_UT ALTEX+</v>
      </c>
      <c r="D4083" s="27" t="s">
        <v>3880</v>
      </c>
      <c r="E4083" t="s">
        <v>3094</v>
      </c>
      <c r="F4083" t="s">
        <v>190</v>
      </c>
      <c r="G4083" s="58">
        <v>1245836.25</v>
      </c>
      <c r="H4083" s="114">
        <v>1</v>
      </c>
      <c r="I4083">
        <v>3001</v>
      </c>
      <c r="J4083">
        <v>10000</v>
      </c>
      <c r="K4083" t="s">
        <v>3117</v>
      </c>
      <c r="L4083" t="s">
        <v>3112</v>
      </c>
      <c r="M4083" t="s">
        <v>4294</v>
      </c>
    </row>
    <row r="4084" spans="1:13">
      <c r="A4084" t="s">
        <v>8365</v>
      </c>
      <c r="B4084" t="str">
        <f t="shared" si="126"/>
        <v>min03-P67</v>
      </c>
      <c r="C4084" t="str">
        <f t="shared" si="127"/>
        <v>min03-P67-R7_UT ALTEX+</v>
      </c>
      <c r="D4084" s="27" t="s">
        <v>3880</v>
      </c>
      <c r="E4084" t="s">
        <v>3094</v>
      </c>
      <c r="F4084" t="s">
        <v>190</v>
      </c>
      <c r="G4084" s="58">
        <v>1239102</v>
      </c>
      <c r="H4084" s="114">
        <v>1</v>
      </c>
      <c r="I4084">
        <v>10001</v>
      </c>
      <c r="J4084">
        <v>999999</v>
      </c>
      <c r="K4084" t="s">
        <v>3117</v>
      </c>
      <c r="L4084" t="s">
        <v>3112</v>
      </c>
      <c r="M4084" t="s">
        <v>4294</v>
      </c>
    </row>
    <row r="4085" spans="1:13">
      <c r="A4085" t="s">
        <v>8366</v>
      </c>
      <c r="B4085" t="str">
        <f t="shared" si="126"/>
        <v>min03-P67</v>
      </c>
      <c r="C4085" t="str">
        <f t="shared" si="127"/>
        <v>min03-P67-R7_INDUSTRIAS SALGARI S.A.S</v>
      </c>
      <c r="D4085" s="27" t="s">
        <v>3880</v>
      </c>
      <c r="E4085" t="s">
        <v>3098</v>
      </c>
      <c r="F4085" t="s">
        <v>190</v>
      </c>
      <c r="G4085" s="58">
        <v>1297824.6599999999</v>
      </c>
      <c r="H4085" s="114">
        <v>1</v>
      </c>
      <c r="I4085">
        <v>1</v>
      </c>
      <c r="J4085">
        <v>3000</v>
      </c>
      <c r="K4085" t="s">
        <v>3117</v>
      </c>
      <c r="L4085" t="s">
        <v>3112</v>
      </c>
      <c r="M4085" t="s">
        <v>4294</v>
      </c>
    </row>
    <row r="4086" spans="1:13">
      <c r="A4086" t="s">
        <v>8367</v>
      </c>
      <c r="B4086" t="str">
        <f t="shared" si="126"/>
        <v>min03-P67</v>
      </c>
      <c r="C4086" t="str">
        <f t="shared" si="127"/>
        <v>min03-P67-R7_INDUSTRIAS SALGARI S.A.S</v>
      </c>
      <c r="D4086" s="27" t="s">
        <v>3880</v>
      </c>
      <c r="E4086" t="s">
        <v>3098</v>
      </c>
      <c r="F4086" t="s">
        <v>190</v>
      </c>
      <c r="G4086" s="58">
        <v>1247856.5249999999</v>
      </c>
      <c r="H4086" s="114">
        <v>1</v>
      </c>
      <c r="I4086">
        <v>3001</v>
      </c>
      <c r="J4086">
        <v>10000</v>
      </c>
      <c r="K4086" t="s">
        <v>3117</v>
      </c>
      <c r="L4086" t="s">
        <v>3112</v>
      </c>
      <c r="M4086" t="s">
        <v>4294</v>
      </c>
    </row>
    <row r="4087" spans="1:13">
      <c r="A4087" t="s">
        <v>8368</v>
      </c>
      <c r="B4087" t="str">
        <f t="shared" si="126"/>
        <v>min03-P67</v>
      </c>
      <c r="C4087" t="str">
        <f t="shared" si="127"/>
        <v>min03-P67-R7_INDUSTRIAS SALGARI S.A.S</v>
      </c>
      <c r="D4087" s="27" t="s">
        <v>3880</v>
      </c>
      <c r="E4087" t="s">
        <v>3098</v>
      </c>
      <c r="F4087" t="s">
        <v>190</v>
      </c>
      <c r="G4087" s="58">
        <v>1197888.3900000001</v>
      </c>
      <c r="H4087" s="114">
        <v>1</v>
      </c>
      <c r="I4087">
        <v>10001</v>
      </c>
      <c r="J4087">
        <v>999999</v>
      </c>
      <c r="K4087" t="s">
        <v>3117</v>
      </c>
      <c r="L4087" t="s">
        <v>3112</v>
      </c>
      <c r="M4087" t="s">
        <v>4294</v>
      </c>
    </row>
    <row r="4088" spans="1:13">
      <c r="A4088" t="s">
        <v>8369</v>
      </c>
      <c r="B4088" t="str">
        <f t="shared" si="126"/>
        <v>min03-P67</v>
      </c>
      <c r="C4088" t="str">
        <f t="shared" si="127"/>
        <v>min03-P67-R7_MILITARY INDUSTRIES SAS</v>
      </c>
      <c r="D4088" s="27" t="s">
        <v>3880</v>
      </c>
      <c r="E4088" t="s">
        <v>1852</v>
      </c>
      <c r="F4088" t="s">
        <v>190</v>
      </c>
      <c r="G4088" s="58">
        <v>1131354</v>
      </c>
      <c r="H4088" s="114">
        <v>1</v>
      </c>
      <c r="I4088">
        <v>1</v>
      </c>
      <c r="J4088">
        <v>3000</v>
      </c>
      <c r="K4088" t="s">
        <v>3117</v>
      </c>
      <c r="L4088" t="s">
        <v>3112</v>
      </c>
      <c r="M4088" t="s">
        <v>4294</v>
      </c>
    </row>
    <row r="4089" spans="1:13">
      <c r="A4089" t="s">
        <v>8370</v>
      </c>
      <c r="B4089" t="str">
        <f t="shared" si="126"/>
        <v>min03-P67</v>
      </c>
      <c r="C4089" t="str">
        <f t="shared" si="127"/>
        <v>min03-P67-R7_MILITARY INDUSTRIES SAS</v>
      </c>
      <c r="D4089" s="27" t="s">
        <v>3880</v>
      </c>
      <c r="E4089" t="s">
        <v>1852</v>
      </c>
      <c r="F4089" t="s">
        <v>190</v>
      </c>
      <c r="G4089" s="58">
        <v>1124619.75</v>
      </c>
      <c r="H4089" s="114">
        <v>1</v>
      </c>
      <c r="I4089">
        <v>3001</v>
      </c>
      <c r="J4089">
        <v>10000</v>
      </c>
      <c r="K4089" t="s">
        <v>3117</v>
      </c>
      <c r="L4089" t="s">
        <v>3112</v>
      </c>
      <c r="M4089" t="s">
        <v>4294</v>
      </c>
    </row>
    <row r="4090" spans="1:13">
      <c r="A4090" t="s">
        <v>8371</v>
      </c>
      <c r="B4090" t="str">
        <f t="shared" si="126"/>
        <v>min03-P67</v>
      </c>
      <c r="C4090" t="str">
        <f t="shared" si="127"/>
        <v>min03-P67-R7_MILITARY INDUSTRIES SAS</v>
      </c>
      <c r="D4090" s="27" t="s">
        <v>3880</v>
      </c>
      <c r="E4090" t="s">
        <v>1852</v>
      </c>
      <c r="F4090" t="s">
        <v>190</v>
      </c>
      <c r="G4090" s="58">
        <v>1117885.5</v>
      </c>
      <c r="H4090" s="114">
        <v>1</v>
      </c>
      <c r="I4090">
        <v>10001</v>
      </c>
      <c r="J4090">
        <v>999999</v>
      </c>
      <c r="K4090" t="s">
        <v>3117</v>
      </c>
      <c r="L4090" t="s">
        <v>3112</v>
      </c>
      <c r="M4090" t="s">
        <v>4294</v>
      </c>
    </row>
    <row r="4091" spans="1:13">
      <c r="A4091" t="s">
        <v>8372</v>
      </c>
      <c r="B4091" t="str">
        <f t="shared" si="126"/>
        <v>min03-P67</v>
      </c>
      <c r="C4091" t="str">
        <f t="shared" si="127"/>
        <v>min03-P67-R7_INVERSIONES SARHEM DE COLOMBIA S.A.S.</v>
      </c>
      <c r="D4091" s="27" t="s">
        <v>3880</v>
      </c>
      <c r="E4091" t="s">
        <v>4168</v>
      </c>
      <c r="F4091" t="s">
        <v>190</v>
      </c>
      <c r="G4091" s="58">
        <v>1099029.6000000001</v>
      </c>
      <c r="H4091" s="114">
        <v>1</v>
      </c>
      <c r="I4091">
        <v>1</v>
      </c>
      <c r="J4091">
        <v>3000</v>
      </c>
      <c r="K4091" t="s">
        <v>3117</v>
      </c>
      <c r="L4091" t="s">
        <v>3112</v>
      </c>
      <c r="M4091" t="s">
        <v>4294</v>
      </c>
    </row>
    <row r="4092" spans="1:13">
      <c r="A4092" t="s">
        <v>8373</v>
      </c>
      <c r="B4092" t="str">
        <f t="shared" si="126"/>
        <v>min03-P67</v>
      </c>
      <c r="C4092" t="str">
        <f t="shared" si="127"/>
        <v>min03-P67-R7_INVERSIONES SARHEM DE COLOMBIA S.A.S.</v>
      </c>
      <c r="D4092" s="27" t="s">
        <v>3880</v>
      </c>
      <c r="E4092" t="s">
        <v>4168</v>
      </c>
      <c r="F4092" t="s">
        <v>190</v>
      </c>
      <c r="G4092" s="58">
        <v>1096335.8999999999</v>
      </c>
      <c r="H4092" s="114">
        <v>1</v>
      </c>
      <c r="I4092">
        <v>3001</v>
      </c>
      <c r="J4092">
        <v>10000</v>
      </c>
      <c r="K4092" t="s">
        <v>3117</v>
      </c>
      <c r="L4092" t="s">
        <v>3112</v>
      </c>
      <c r="M4092" t="s">
        <v>4294</v>
      </c>
    </row>
    <row r="4093" spans="1:13">
      <c r="A4093" t="s">
        <v>8374</v>
      </c>
      <c r="B4093" t="str">
        <f t="shared" si="126"/>
        <v>min03-P67</v>
      </c>
      <c r="C4093" t="str">
        <f t="shared" si="127"/>
        <v>min03-P67-R7_INVERSIONES SARHEM DE COLOMBIA S.A.S.</v>
      </c>
      <c r="D4093" s="27" t="s">
        <v>3880</v>
      </c>
      <c r="E4093" t="s">
        <v>4168</v>
      </c>
      <c r="F4093" t="s">
        <v>190</v>
      </c>
      <c r="G4093" s="58">
        <v>1093642.2</v>
      </c>
      <c r="H4093" s="114">
        <v>1</v>
      </c>
      <c r="I4093">
        <v>10001</v>
      </c>
      <c r="J4093">
        <v>999999</v>
      </c>
      <c r="K4093" t="s">
        <v>3117</v>
      </c>
      <c r="L4093" t="s">
        <v>3112</v>
      </c>
      <c r="M4093" t="s">
        <v>4294</v>
      </c>
    </row>
    <row r="4094" spans="1:13">
      <c r="A4094" t="s">
        <v>8375</v>
      </c>
      <c r="B4094" t="str">
        <f t="shared" si="126"/>
        <v>min03-P62</v>
      </c>
      <c r="C4094" t="str">
        <f t="shared" si="127"/>
        <v>min03-P62-R4_UT DOTACIONES E INTENDENCIA JP 2024</v>
      </c>
      <c r="D4094" s="27" t="s">
        <v>3881</v>
      </c>
      <c r="E4094" t="s">
        <v>3096</v>
      </c>
      <c r="F4094" t="s">
        <v>190</v>
      </c>
      <c r="G4094" s="58">
        <v>562693.72725</v>
      </c>
      <c r="H4094" s="114">
        <v>1</v>
      </c>
      <c r="I4094">
        <v>1</v>
      </c>
      <c r="J4094">
        <v>5000</v>
      </c>
      <c r="K4094" t="s">
        <v>3117</v>
      </c>
      <c r="L4094" t="s">
        <v>3113</v>
      </c>
      <c r="M4094" t="s">
        <v>4295</v>
      </c>
    </row>
    <row r="4095" spans="1:13">
      <c r="A4095" t="s">
        <v>8376</v>
      </c>
      <c r="B4095" t="str">
        <f t="shared" si="126"/>
        <v>min03-P62</v>
      </c>
      <c r="C4095" t="str">
        <f t="shared" si="127"/>
        <v>min03-P62-R4_UT DOTACIONES E INTENDENCIA JP 2024</v>
      </c>
      <c r="D4095" s="27" t="s">
        <v>3881</v>
      </c>
      <c r="E4095" t="s">
        <v>3096</v>
      </c>
      <c r="F4095" t="s">
        <v>190</v>
      </c>
      <c r="G4095" s="58">
        <v>554253.0183</v>
      </c>
      <c r="H4095" s="114">
        <v>1</v>
      </c>
      <c r="I4095">
        <v>5001</v>
      </c>
      <c r="J4095">
        <v>999999</v>
      </c>
      <c r="K4095" t="s">
        <v>3117</v>
      </c>
      <c r="L4095" t="s">
        <v>3113</v>
      </c>
      <c r="M4095" t="s">
        <v>4295</v>
      </c>
    </row>
    <row r="4096" spans="1:13">
      <c r="A4096" t="s">
        <v>8377</v>
      </c>
      <c r="B4096" t="str">
        <f t="shared" si="126"/>
        <v>min03-P62</v>
      </c>
      <c r="C4096" t="str">
        <f t="shared" si="127"/>
        <v>min03-P62-R6_YUBARTA S.A.S.</v>
      </c>
      <c r="D4096" s="27" t="s">
        <v>3882</v>
      </c>
      <c r="E4096" t="s">
        <v>4162</v>
      </c>
      <c r="F4096" t="s">
        <v>190</v>
      </c>
      <c r="G4096" s="58">
        <v>835047</v>
      </c>
      <c r="H4096" s="114">
        <v>1</v>
      </c>
      <c r="I4096">
        <v>1</v>
      </c>
      <c r="J4096">
        <v>5000</v>
      </c>
      <c r="K4096" t="s">
        <v>3117</v>
      </c>
      <c r="L4096" t="s">
        <v>3111</v>
      </c>
      <c r="M4096" t="s">
        <v>4295</v>
      </c>
    </row>
    <row r="4097" spans="1:13">
      <c r="A4097" t="s">
        <v>8378</v>
      </c>
      <c r="B4097" t="str">
        <f t="shared" si="126"/>
        <v>min03-P62</v>
      </c>
      <c r="C4097" t="str">
        <f t="shared" si="127"/>
        <v>min03-P62-R6_YUBARTA S.A.S.</v>
      </c>
      <c r="D4097" s="27" t="s">
        <v>3882</v>
      </c>
      <c r="E4097" t="s">
        <v>4162</v>
      </c>
      <c r="F4097" t="s">
        <v>190</v>
      </c>
      <c r="G4097" s="58">
        <v>818884.8</v>
      </c>
      <c r="H4097" s="114">
        <v>1</v>
      </c>
      <c r="I4097">
        <v>5001</v>
      </c>
      <c r="J4097">
        <v>999999</v>
      </c>
      <c r="K4097" t="s">
        <v>3117</v>
      </c>
      <c r="L4097" t="s">
        <v>3111</v>
      </c>
      <c r="M4097" t="s">
        <v>4295</v>
      </c>
    </row>
    <row r="4098" spans="1:13">
      <c r="A4098" t="s">
        <v>8379</v>
      </c>
      <c r="B4098" t="str">
        <f t="shared" si="126"/>
        <v>min03-P62</v>
      </c>
      <c r="C4098" t="str">
        <f t="shared" si="127"/>
        <v>min03-P62-R6_BAZAR LA MONEDA SAS</v>
      </c>
      <c r="D4098" s="27" t="s">
        <v>3882</v>
      </c>
      <c r="E4098" t="s">
        <v>1850</v>
      </c>
      <c r="F4098" t="s">
        <v>190</v>
      </c>
      <c r="G4098" s="58">
        <v>795314.92500000005</v>
      </c>
      <c r="H4098" s="114">
        <v>1</v>
      </c>
      <c r="I4098">
        <v>1</v>
      </c>
      <c r="J4098">
        <v>5000</v>
      </c>
      <c r="K4098" t="s">
        <v>3117</v>
      </c>
      <c r="L4098" t="s">
        <v>3111</v>
      </c>
      <c r="M4098" t="s">
        <v>4295</v>
      </c>
    </row>
    <row r="4099" spans="1:13">
      <c r="A4099" t="s">
        <v>8380</v>
      </c>
      <c r="B4099" t="str">
        <f t="shared" ref="B4099:B4162" si="128">+LEFT(D4099,LEN(D4099)-3)</f>
        <v>min03-P62</v>
      </c>
      <c r="C4099" t="str">
        <f t="shared" ref="C4099:C4162" si="129">+D4099&amp;"_"&amp;E4099</f>
        <v>min03-P62-R6_BAZAR LA MONEDA SAS</v>
      </c>
      <c r="D4099" s="27" t="s">
        <v>3882</v>
      </c>
      <c r="E4099" t="s">
        <v>1850</v>
      </c>
      <c r="F4099" t="s">
        <v>190</v>
      </c>
      <c r="G4099" s="58">
        <v>781846.42500000005</v>
      </c>
      <c r="H4099" s="114">
        <v>1</v>
      </c>
      <c r="I4099">
        <v>5001</v>
      </c>
      <c r="J4099">
        <v>999999</v>
      </c>
      <c r="K4099" t="s">
        <v>3117</v>
      </c>
      <c r="L4099" t="s">
        <v>3111</v>
      </c>
      <c r="M4099" t="s">
        <v>4295</v>
      </c>
    </row>
    <row r="4100" spans="1:13">
      <c r="A4100" t="s">
        <v>8381</v>
      </c>
      <c r="B4100" t="str">
        <f t="shared" si="128"/>
        <v>min03-P62</v>
      </c>
      <c r="C4100" t="str">
        <f t="shared" si="129"/>
        <v>min03-P62-R6_UT DOTACIONES E INTENDENCIA JP 2024</v>
      </c>
      <c r="D4100" s="27" t="s">
        <v>3882</v>
      </c>
      <c r="E4100" t="s">
        <v>3096</v>
      </c>
      <c r="F4100" t="s">
        <v>190</v>
      </c>
      <c r="G4100" s="58">
        <v>558653.17725000007</v>
      </c>
      <c r="H4100" s="114">
        <v>1</v>
      </c>
      <c r="I4100">
        <v>1</v>
      </c>
      <c r="J4100">
        <v>5000</v>
      </c>
      <c r="K4100" t="s">
        <v>3117</v>
      </c>
      <c r="L4100" t="s">
        <v>3111</v>
      </c>
      <c r="M4100" t="s">
        <v>4295</v>
      </c>
    </row>
    <row r="4101" spans="1:13">
      <c r="A4101" t="s">
        <v>8382</v>
      </c>
      <c r="B4101" t="str">
        <f t="shared" si="128"/>
        <v>min03-P62</v>
      </c>
      <c r="C4101" t="str">
        <f t="shared" si="129"/>
        <v>min03-P62-R6_UT DOTACIONES E INTENDENCIA JP 2024</v>
      </c>
      <c r="D4101" s="27" t="s">
        <v>3882</v>
      </c>
      <c r="E4101" t="s">
        <v>3096</v>
      </c>
      <c r="F4101" t="s">
        <v>190</v>
      </c>
      <c r="G4101" s="58">
        <v>550273.07655</v>
      </c>
      <c r="H4101" s="114">
        <v>1</v>
      </c>
      <c r="I4101">
        <v>5001</v>
      </c>
      <c r="J4101">
        <v>999999</v>
      </c>
      <c r="K4101" t="s">
        <v>3117</v>
      </c>
      <c r="L4101" t="s">
        <v>3111</v>
      </c>
      <c r="M4101" t="s">
        <v>4295</v>
      </c>
    </row>
    <row r="4102" spans="1:13">
      <c r="A4102" t="s">
        <v>8383</v>
      </c>
      <c r="B4102" t="str">
        <f t="shared" si="128"/>
        <v>min03-P62</v>
      </c>
      <c r="C4102" t="str">
        <f t="shared" si="129"/>
        <v>min03-P62-R7_INVERSIONES E IMPORTACIONES SDER AP SAS</v>
      </c>
      <c r="D4102" s="27" t="s">
        <v>3883</v>
      </c>
      <c r="E4102" t="s">
        <v>4177</v>
      </c>
      <c r="F4102" t="s">
        <v>190</v>
      </c>
      <c r="G4102" s="58">
        <v>356915.25</v>
      </c>
      <c r="H4102" s="114">
        <v>1</v>
      </c>
      <c r="I4102">
        <v>1</v>
      </c>
      <c r="J4102">
        <v>5000</v>
      </c>
      <c r="K4102" t="s">
        <v>3117</v>
      </c>
      <c r="L4102" t="s">
        <v>3112</v>
      </c>
      <c r="M4102" t="s">
        <v>4295</v>
      </c>
    </row>
    <row r="4103" spans="1:13">
      <c r="A4103" t="s">
        <v>8384</v>
      </c>
      <c r="B4103" t="str">
        <f t="shared" si="128"/>
        <v>min03-P62</v>
      </c>
      <c r="C4103" t="str">
        <f t="shared" si="129"/>
        <v>min03-P62-R7_INVERSIONES E IMPORTACIONES SDER AP SAS</v>
      </c>
      <c r="D4103" s="27" t="s">
        <v>3883</v>
      </c>
      <c r="E4103" t="s">
        <v>4177</v>
      </c>
      <c r="F4103" t="s">
        <v>190</v>
      </c>
      <c r="G4103" s="58">
        <v>352874.7</v>
      </c>
      <c r="H4103" s="114">
        <v>1</v>
      </c>
      <c r="I4103">
        <v>5001</v>
      </c>
      <c r="J4103">
        <v>999999</v>
      </c>
      <c r="K4103" t="s">
        <v>3117</v>
      </c>
      <c r="L4103" t="s">
        <v>3112</v>
      </c>
      <c r="M4103" t="s">
        <v>4295</v>
      </c>
    </row>
    <row r="4104" spans="1:13">
      <c r="A4104" t="s">
        <v>8385</v>
      </c>
      <c r="B4104" t="str">
        <f t="shared" si="128"/>
        <v>min03-P62</v>
      </c>
      <c r="C4104" t="str">
        <f t="shared" si="129"/>
        <v>min03-P62-R7_LEONEL RODRIGUEZ RAMOS</v>
      </c>
      <c r="D4104" s="27" t="s">
        <v>3883</v>
      </c>
      <c r="E4104" t="s">
        <v>1851</v>
      </c>
      <c r="F4104" t="s">
        <v>190</v>
      </c>
      <c r="G4104" s="58">
        <v>1010137.5</v>
      </c>
      <c r="H4104" s="114">
        <v>1</v>
      </c>
      <c r="I4104">
        <v>1</v>
      </c>
      <c r="J4104">
        <v>5000</v>
      </c>
      <c r="K4104" t="s">
        <v>3117</v>
      </c>
      <c r="L4104" t="s">
        <v>3112</v>
      </c>
      <c r="M4104" t="s">
        <v>4295</v>
      </c>
    </row>
    <row r="4105" spans="1:13">
      <c r="A4105" t="s">
        <v>8386</v>
      </c>
      <c r="B4105" t="str">
        <f t="shared" si="128"/>
        <v>min03-P62</v>
      </c>
      <c r="C4105" t="str">
        <f t="shared" si="129"/>
        <v>min03-P62-R7_LEONEL RODRIGUEZ RAMOS</v>
      </c>
      <c r="D4105" s="27" t="s">
        <v>3883</v>
      </c>
      <c r="E4105" t="s">
        <v>1851</v>
      </c>
      <c r="F4105" t="s">
        <v>190</v>
      </c>
      <c r="G4105" s="58">
        <v>996669</v>
      </c>
      <c r="H4105" s="114">
        <v>1</v>
      </c>
      <c r="I4105">
        <v>5001</v>
      </c>
      <c r="J4105">
        <v>999999</v>
      </c>
      <c r="K4105" t="s">
        <v>3117</v>
      </c>
      <c r="L4105" t="s">
        <v>3112</v>
      </c>
      <c r="M4105" t="s">
        <v>4295</v>
      </c>
    </row>
    <row r="4106" spans="1:13">
      <c r="A4106" t="s">
        <v>8387</v>
      </c>
      <c r="B4106" t="str">
        <f t="shared" si="128"/>
        <v>min03-P62</v>
      </c>
      <c r="C4106" t="str">
        <f t="shared" si="129"/>
        <v>min03-P62-R7_UNION TEMPORAL COINPA</v>
      </c>
      <c r="D4106" s="27" t="s">
        <v>3883</v>
      </c>
      <c r="E4106" t="s">
        <v>3090</v>
      </c>
      <c r="F4106" t="s">
        <v>190</v>
      </c>
      <c r="G4106" s="58">
        <v>646667.13104999997</v>
      </c>
      <c r="H4106" s="114">
        <v>1</v>
      </c>
      <c r="I4106">
        <v>1</v>
      </c>
      <c r="J4106">
        <v>5000</v>
      </c>
      <c r="K4106" t="s">
        <v>3117</v>
      </c>
      <c r="L4106" t="s">
        <v>3112</v>
      </c>
      <c r="M4106" t="s">
        <v>4295</v>
      </c>
    </row>
    <row r="4107" spans="1:13">
      <c r="A4107" t="s">
        <v>8388</v>
      </c>
      <c r="B4107" t="str">
        <f t="shared" si="128"/>
        <v>min03-P62</v>
      </c>
      <c r="C4107" t="str">
        <f t="shared" si="129"/>
        <v>min03-P62-R7_UNION TEMPORAL COINPA</v>
      </c>
      <c r="D4107" s="27" t="s">
        <v>3883</v>
      </c>
      <c r="E4107" t="s">
        <v>3090</v>
      </c>
      <c r="F4107" t="s">
        <v>190</v>
      </c>
      <c r="G4107" s="58">
        <v>628989.72479999997</v>
      </c>
      <c r="H4107" s="114">
        <v>1</v>
      </c>
      <c r="I4107">
        <v>5001</v>
      </c>
      <c r="J4107">
        <v>999999</v>
      </c>
      <c r="K4107" t="s">
        <v>3117</v>
      </c>
      <c r="L4107" t="s">
        <v>3112</v>
      </c>
      <c r="M4107" t="s">
        <v>4295</v>
      </c>
    </row>
    <row r="4108" spans="1:13">
      <c r="A4108" t="s">
        <v>8389</v>
      </c>
      <c r="B4108" t="str">
        <f t="shared" si="128"/>
        <v>min03-P62</v>
      </c>
      <c r="C4108" t="str">
        <f t="shared" si="129"/>
        <v>min03-P62-R7_BACET GROUP S.A.S.</v>
      </c>
      <c r="D4108" s="27" t="s">
        <v>3883</v>
      </c>
      <c r="E4108" t="s">
        <v>4166</v>
      </c>
      <c r="F4108" t="s">
        <v>190</v>
      </c>
      <c r="G4108" s="58">
        <v>537393.15</v>
      </c>
      <c r="H4108" s="114">
        <v>1</v>
      </c>
      <c r="I4108">
        <v>1</v>
      </c>
      <c r="J4108">
        <v>5000</v>
      </c>
      <c r="K4108" t="s">
        <v>3117</v>
      </c>
      <c r="L4108" t="s">
        <v>3112</v>
      </c>
      <c r="M4108" t="s">
        <v>4295</v>
      </c>
    </row>
    <row r="4109" spans="1:13">
      <c r="A4109" t="s">
        <v>8390</v>
      </c>
      <c r="B4109" t="str">
        <f t="shared" si="128"/>
        <v>min03-P62</v>
      </c>
      <c r="C4109" t="str">
        <f t="shared" si="129"/>
        <v>min03-P62-R7_BACET GROUP S.A.S.</v>
      </c>
      <c r="D4109" s="27" t="s">
        <v>3883</v>
      </c>
      <c r="E4109" t="s">
        <v>4166</v>
      </c>
      <c r="F4109" t="s">
        <v>190</v>
      </c>
      <c r="G4109" s="58">
        <v>486212.85</v>
      </c>
      <c r="H4109" s="114">
        <v>1</v>
      </c>
      <c r="I4109">
        <v>5001</v>
      </c>
      <c r="J4109">
        <v>999999</v>
      </c>
      <c r="K4109" t="s">
        <v>3117</v>
      </c>
      <c r="L4109" t="s">
        <v>3112</v>
      </c>
      <c r="M4109" t="s">
        <v>4295</v>
      </c>
    </row>
    <row r="4110" spans="1:13">
      <c r="A4110" t="s">
        <v>8391</v>
      </c>
      <c r="B4110" t="str">
        <f t="shared" si="128"/>
        <v>min03-P62</v>
      </c>
      <c r="C4110" t="str">
        <f t="shared" si="129"/>
        <v>min03-P62-R7_UNIÓN TEMPORAL OP-INTENDENCIA</v>
      </c>
      <c r="D4110" s="27" t="s">
        <v>3883</v>
      </c>
      <c r="E4110" t="s">
        <v>4172</v>
      </c>
      <c r="F4110" t="s">
        <v>190</v>
      </c>
      <c r="G4110" s="58">
        <v>619551</v>
      </c>
      <c r="H4110" s="114">
        <v>1</v>
      </c>
      <c r="I4110">
        <v>1</v>
      </c>
      <c r="J4110">
        <v>5000</v>
      </c>
      <c r="K4110" t="s">
        <v>3117</v>
      </c>
      <c r="L4110" t="s">
        <v>3112</v>
      </c>
      <c r="M4110" t="s">
        <v>4295</v>
      </c>
    </row>
    <row r="4111" spans="1:13">
      <c r="A4111" t="s">
        <v>8392</v>
      </c>
      <c r="B4111" t="str">
        <f t="shared" si="128"/>
        <v>min03-P62</v>
      </c>
      <c r="C4111" t="str">
        <f t="shared" si="129"/>
        <v>min03-P62-R7_UNIÓN TEMPORAL OP-INTENDENCIA</v>
      </c>
      <c r="D4111" s="27" t="s">
        <v>3883</v>
      </c>
      <c r="E4111" t="s">
        <v>4172</v>
      </c>
      <c r="F4111" t="s">
        <v>190</v>
      </c>
      <c r="G4111" s="58">
        <v>606082.5</v>
      </c>
      <c r="H4111" s="114">
        <v>1</v>
      </c>
      <c r="I4111">
        <v>5001</v>
      </c>
      <c r="J4111">
        <v>999999</v>
      </c>
      <c r="K4111" t="s">
        <v>3117</v>
      </c>
      <c r="L4111" t="s">
        <v>3112</v>
      </c>
      <c r="M4111" t="s">
        <v>4295</v>
      </c>
    </row>
    <row r="4112" spans="1:13">
      <c r="A4112" t="s">
        <v>8393</v>
      </c>
      <c r="B4112" t="str">
        <f t="shared" si="128"/>
        <v>min03-P62</v>
      </c>
      <c r="C4112" t="str">
        <f t="shared" si="129"/>
        <v>min03-P62-R7_CONSORCIO INTENDENCIA WARDERHA</v>
      </c>
      <c r="D4112" s="27" t="s">
        <v>3883</v>
      </c>
      <c r="E4112" t="s">
        <v>4187</v>
      </c>
      <c r="F4112" t="s">
        <v>190</v>
      </c>
      <c r="G4112" s="58">
        <v>255901.5</v>
      </c>
      <c r="H4112" s="114">
        <v>1</v>
      </c>
      <c r="I4112">
        <v>1</v>
      </c>
      <c r="J4112">
        <v>5000</v>
      </c>
      <c r="K4112" t="s">
        <v>3117</v>
      </c>
      <c r="L4112" t="s">
        <v>3112</v>
      </c>
      <c r="M4112" t="s">
        <v>4295</v>
      </c>
    </row>
    <row r="4113" spans="1:13">
      <c r="A4113" t="s">
        <v>8394</v>
      </c>
      <c r="B4113" t="str">
        <f t="shared" si="128"/>
        <v>min03-P62</v>
      </c>
      <c r="C4113" t="str">
        <f t="shared" si="129"/>
        <v>min03-P62-R7_CONSORCIO INTENDENCIA WARDERHA</v>
      </c>
      <c r="D4113" s="27" t="s">
        <v>3883</v>
      </c>
      <c r="E4113" t="s">
        <v>4187</v>
      </c>
      <c r="F4113" t="s">
        <v>190</v>
      </c>
      <c r="G4113" s="58">
        <v>249167.25</v>
      </c>
      <c r="H4113" s="114">
        <v>1</v>
      </c>
      <c r="I4113">
        <v>5001</v>
      </c>
      <c r="J4113">
        <v>999999</v>
      </c>
      <c r="K4113" t="s">
        <v>3117</v>
      </c>
      <c r="L4113" t="s">
        <v>3112</v>
      </c>
      <c r="M4113" t="s">
        <v>4295</v>
      </c>
    </row>
    <row r="4114" spans="1:13">
      <c r="A4114" t="s">
        <v>8395</v>
      </c>
      <c r="B4114" t="str">
        <f t="shared" si="128"/>
        <v>min03-P62</v>
      </c>
      <c r="C4114" t="str">
        <f t="shared" si="129"/>
        <v>min03-P62-R7_INDUCON SAS</v>
      </c>
      <c r="D4114" s="27" t="s">
        <v>3883</v>
      </c>
      <c r="E4114" t="s">
        <v>4188</v>
      </c>
      <c r="F4114" t="s">
        <v>190</v>
      </c>
      <c r="G4114" s="58">
        <v>841057.99154999992</v>
      </c>
      <c r="H4114" s="114">
        <v>1</v>
      </c>
      <c r="I4114">
        <v>1</v>
      </c>
      <c r="J4114">
        <v>5000</v>
      </c>
      <c r="K4114" t="s">
        <v>3117</v>
      </c>
      <c r="L4114" t="s">
        <v>3112</v>
      </c>
      <c r="M4114" t="s">
        <v>4295</v>
      </c>
    </row>
    <row r="4115" spans="1:13">
      <c r="A4115" t="s">
        <v>8396</v>
      </c>
      <c r="B4115" t="str">
        <f t="shared" si="128"/>
        <v>min03-P62</v>
      </c>
      <c r="C4115" t="str">
        <f t="shared" si="129"/>
        <v>min03-P62-R7_INDUCON SAS</v>
      </c>
      <c r="D4115" s="27" t="s">
        <v>3883</v>
      </c>
      <c r="E4115" t="s">
        <v>4188</v>
      </c>
      <c r="F4115" t="s">
        <v>190</v>
      </c>
      <c r="G4115" s="58">
        <v>839711.14155000006</v>
      </c>
      <c r="H4115" s="114">
        <v>1</v>
      </c>
      <c r="I4115">
        <v>5001</v>
      </c>
      <c r="J4115">
        <v>999999</v>
      </c>
      <c r="K4115" t="s">
        <v>3117</v>
      </c>
      <c r="L4115" t="s">
        <v>3112</v>
      </c>
      <c r="M4115" t="s">
        <v>4295</v>
      </c>
    </row>
    <row r="4116" spans="1:13">
      <c r="A4116" t="s">
        <v>8397</v>
      </c>
      <c r="B4116" t="str">
        <f t="shared" si="128"/>
        <v>min03-P62</v>
      </c>
      <c r="C4116" t="str">
        <f t="shared" si="129"/>
        <v>min03-P62-R7_UTPRESENTE TEXTIL 2024</v>
      </c>
      <c r="D4116" s="27" t="s">
        <v>3883</v>
      </c>
      <c r="E4116" t="s">
        <v>4193</v>
      </c>
      <c r="F4116" t="s">
        <v>190</v>
      </c>
      <c r="G4116" s="58">
        <v>738073.8</v>
      </c>
      <c r="H4116" s="114">
        <v>1</v>
      </c>
      <c r="I4116">
        <v>1</v>
      </c>
      <c r="J4116">
        <v>5000</v>
      </c>
      <c r="K4116" t="s">
        <v>3117</v>
      </c>
      <c r="L4116" t="s">
        <v>3112</v>
      </c>
      <c r="M4116" t="s">
        <v>4295</v>
      </c>
    </row>
    <row r="4117" spans="1:13">
      <c r="A4117" t="s">
        <v>8398</v>
      </c>
      <c r="B4117" t="str">
        <f t="shared" si="128"/>
        <v>min03-P62</v>
      </c>
      <c r="C4117" t="str">
        <f t="shared" si="129"/>
        <v>min03-P62-R7_UTPRESENTE TEXTIL 2024</v>
      </c>
      <c r="D4117" s="27" t="s">
        <v>3883</v>
      </c>
      <c r="E4117" t="s">
        <v>4193</v>
      </c>
      <c r="F4117" t="s">
        <v>190</v>
      </c>
      <c r="G4117" s="58">
        <v>736726.95</v>
      </c>
      <c r="H4117" s="114">
        <v>1</v>
      </c>
      <c r="I4117">
        <v>5001</v>
      </c>
      <c r="J4117">
        <v>999999</v>
      </c>
      <c r="K4117" t="s">
        <v>3117</v>
      </c>
      <c r="L4117" t="s">
        <v>3112</v>
      </c>
      <c r="M4117" t="s">
        <v>4295</v>
      </c>
    </row>
    <row r="4118" spans="1:13">
      <c r="A4118" t="s">
        <v>8399</v>
      </c>
      <c r="B4118" t="str">
        <f t="shared" si="128"/>
        <v>min03-P62</v>
      </c>
      <c r="C4118" t="str">
        <f t="shared" si="129"/>
        <v>min03-P62-R7_BOSTONIA SAS</v>
      </c>
      <c r="D4118" s="27" t="s">
        <v>3883</v>
      </c>
      <c r="E4118" t="s">
        <v>3093</v>
      </c>
      <c r="F4118" t="s">
        <v>190</v>
      </c>
      <c r="G4118" s="58">
        <v>700362</v>
      </c>
      <c r="H4118" s="114">
        <v>1</v>
      </c>
      <c r="I4118">
        <v>1</v>
      </c>
      <c r="J4118">
        <v>5000</v>
      </c>
      <c r="K4118" t="s">
        <v>3117</v>
      </c>
      <c r="L4118" t="s">
        <v>3112</v>
      </c>
      <c r="M4118" t="s">
        <v>4295</v>
      </c>
    </row>
    <row r="4119" spans="1:13">
      <c r="A4119" t="s">
        <v>8400</v>
      </c>
      <c r="B4119" t="str">
        <f t="shared" si="128"/>
        <v>min03-P62</v>
      </c>
      <c r="C4119" t="str">
        <f t="shared" si="129"/>
        <v>min03-P62-R7_BOSTONIA SAS</v>
      </c>
      <c r="D4119" s="27" t="s">
        <v>3883</v>
      </c>
      <c r="E4119" t="s">
        <v>3093</v>
      </c>
      <c r="F4119" t="s">
        <v>190</v>
      </c>
      <c r="G4119" s="58">
        <v>679351.14</v>
      </c>
      <c r="H4119" s="114">
        <v>1</v>
      </c>
      <c r="I4119">
        <v>5001</v>
      </c>
      <c r="J4119">
        <v>999999</v>
      </c>
      <c r="K4119" t="s">
        <v>3117</v>
      </c>
      <c r="L4119" t="s">
        <v>3112</v>
      </c>
      <c r="M4119" t="s">
        <v>4295</v>
      </c>
    </row>
    <row r="4120" spans="1:13">
      <c r="A4120" t="s">
        <v>8401</v>
      </c>
      <c r="B4120" t="str">
        <f t="shared" si="128"/>
        <v>min03-P62</v>
      </c>
      <c r="C4120" t="str">
        <f t="shared" si="129"/>
        <v>min03-P62-R7_UNIÓN TEMPORAL TACTICAL DEFENSE</v>
      </c>
      <c r="D4120" s="27" t="s">
        <v>3883</v>
      </c>
      <c r="E4120" t="s">
        <v>4171</v>
      </c>
      <c r="F4120" t="s">
        <v>190</v>
      </c>
      <c r="G4120" s="58">
        <v>747501.75</v>
      </c>
      <c r="H4120" s="114">
        <v>1</v>
      </c>
      <c r="I4120">
        <v>1</v>
      </c>
      <c r="J4120">
        <v>5000</v>
      </c>
      <c r="K4120" t="s">
        <v>3117</v>
      </c>
      <c r="L4120" t="s">
        <v>3112</v>
      </c>
      <c r="M4120" t="s">
        <v>4295</v>
      </c>
    </row>
    <row r="4121" spans="1:13">
      <c r="A4121" t="s">
        <v>8402</v>
      </c>
      <c r="B4121" t="str">
        <f t="shared" si="128"/>
        <v>min03-P62</v>
      </c>
      <c r="C4121" t="str">
        <f t="shared" si="129"/>
        <v>min03-P62-R7_UNIÓN TEMPORAL TACTICAL DEFENSE</v>
      </c>
      <c r="D4121" s="27" t="s">
        <v>3883</v>
      </c>
      <c r="E4121" t="s">
        <v>4171</v>
      </c>
      <c r="F4121" t="s">
        <v>190</v>
      </c>
      <c r="G4121" s="58">
        <v>727299</v>
      </c>
      <c r="H4121" s="114">
        <v>1</v>
      </c>
      <c r="I4121">
        <v>5001</v>
      </c>
      <c r="J4121">
        <v>999999</v>
      </c>
      <c r="K4121" t="s">
        <v>3117</v>
      </c>
      <c r="L4121" t="s">
        <v>3112</v>
      </c>
      <c r="M4121" t="s">
        <v>4295</v>
      </c>
    </row>
    <row r="4122" spans="1:13">
      <c r="A4122" t="s">
        <v>8403</v>
      </c>
      <c r="B4122" t="str">
        <f t="shared" si="128"/>
        <v>min03-P62</v>
      </c>
      <c r="C4122" t="str">
        <f t="shared" si="129"/>
        <v>min03-P62-R7_UT ALTEX+</v>
      </c>
      <c r="D4122" s="27" t="s">
        <v>3883</v>
      </c>
      <c r="E4122" t="s">
        <v>3094</v>
      </c>
      <c r="F4122" t="s">
        <v>190</v>
      </c>
      <c r="G4122" s="58">
        <v>740767.5</v>
      </c>
      <c r="H4122" s="114">
        <v>1</v>
      </c>
      <c r="I4122">
        <v>1</v>
      </c>
      <c r="J4122">
        <v>5000</v>
      </c>
      <c r="K4122" t="s">
        <v>3117</v>
      </c>
      <c r="L4122" t="s">
        <v>3112</v>
      </c>
      <c r="M4122" t="s">
        <v>4295</v>
      </c>
    </row>
    <row r="4123" spans="1:13">
      <c r="A4123" t="s">
        <v>8404</v>
      </c>
      <c r="B4123" t="str">
        <f t="shared" si="128"/>
        <v>min03-P62</v>
      </c>
      <c r="C4123" t="str">
        <f t="shared" si="129"/>
        <v>min03-P62-R7_UT ALTEX+</v>
      </c>
      <c r="D4123" s="27" t="s">
        <v>3883</v>
      </c>
      <c r="E4123" t="s">
        <v>3094</v>
      </c>
      <c r="F4123" t="s">
        <v>190</v>
      </c>
      <c r="G4123" s="58">
        <v>727299</v>
      </c>
      <c r="H4123" s="114">
        <v>1</v>
      </c>
      <c r="I4123">
        <v>5001</v>
      </c>
      <c r="J4123">
        <v>999999</v>
      </c>
      <c r="K4123" t="s">
        <v>3117</v>
      </c>
      <c r="L4123" t="s">
        <v>3112</v>
      </c>
      <c r="M4123" t="s">
        <v>4295</v>
      </c>
    </row>
    <row r="4124" spans="1:13">
      <c r="A4124" t="s">
        <v>8405</v>
      </c>
      <c r="B4124" t="str">
        <f t="shared" si="128"/>
        <v>min03-P62</v>
      </c>
      <c r="C4124" t="str">
        <f t="shared" si="129"/>
        <v>min03-P62-R7_INDUSTRIAS SALGARI S.A.S</v>
      </c>
      <c r="D4124" s="27" t="s">
        <v>3883</v>
      </c>
      <c r="E4124" t="s">
        <v>3098</v>
      </c>
      <c r="F4124" t="s">
        <v>190</v>
      </c>
      <c r="G4124" s="58">
        <v>840434.4</v>
      </c>
      <c r="H4124" s="114">
        <v>1</v>
      </c>
      <c r="I4124">
        <v>1</v>
      </c>
      <c r="J4124">
        <v>5000</v>
      </c>
      <c r="K4124" t="s">
        <v>3117</v>
      </c>
      <c r="L4124" t="s">
        <v>3112</v>
      </c>
      <c r="M4124" t="s">
        <v>4295</v>
      </c>
    </row>
    <row r="4125" spans="1:13">
      <c r="A4125" t="s">
        <v>8406</v>
      </c>
      <c r="B4125" t="str">
        <f t="shared" si="128"/>
        <v>min03-P62</v>
      </c>
      <c r="C4125" t="str">
        <f t="shared" si="129"/>
        <v>min03-P62-R7_INDUSTRIAS SALGARI S.A.S</v>
      </c>
      <c r="D4125" s="27" t="s">
        <v>3883</v>
      </c>
      <c r="E4125" t="s">
        <v>3098</v>
      </c>
      <c r="F4125" t="s">
        <v>190</v>
      </c>
      <c r="G4125" s="58">
        <v>808110</v>
      </c>
      <c r="H4125" s="114">
        <v>1</v>
      </c>
      <c r="I4125">
        <v>5001</v>
      </c>
      <c r="J4125">
        <v>999999</v>
      </c>
      <c r="K4125" t="s">
        <v>3117</v>
      </c>
      <c r="L4125" t="s">
        <v>3112</v>
      </c>
      <c r="M4125" t="s">
        <v>4295</v>
      </c>
    </row>
    <row r="4126" spans="1:13">
      <c r="A4126" t="s">
        <v>8407</v>
      </c>
      <c r="B4126" t="str">
        <f t="shared" si="128"/>
        <v>min03-P62</v>
      </c>
      <c r="C4126" t="str">
        <f t="shared" si="129"/>
        <v>min03-P62-R7_INVERSIONES SARHEM DE COLOMBIA S.A.S.</v>
      </c>
      <c r="D4126" s="27" t="s">
        <v>3883</v>
      </c>
      <c r="E4126" t="s">
        <v>4168</v>
      </c>
      <c r="F4126" t="s">
        <v>190</v>
      </c>
      <c r="G4126" s="58">
        <v>562983.30000000005</v>
      </c>
      <c r="H4126" s="114">
        <v>1</v>
      </c>
      <c r="I4126">
        <v>1</v>
      </c>
      <c r="J4126">
        <v>5000</v>
      </c>
      <c r="K4126" t="s">
        <v>3117</v>
      </c>
      <c r="L4126" t="s">
        <v>3112</v>
      </c>
      <c r="M4126" t="s">
        <v>4295</v>
      </c>
    </row>
    <row r="4127" spans="1:13">
      <c r="A4127" t="s">
        <v>8408</v>
      </c>
      <c r="B4127" t="str">
        <f t="shared" si="128"/>
        <v>min03-P62</v>
      </c>
      <c r="C4127" t="str">
        <f t="shared" si="129"/>
        <v>min03-P62-R7_INVERSIONES SARHEM DE COLOMBIA S.A.S.</v>
      </c>
      <c r="D4127" s="27" t="s">
        <v>3883</v>
      </c>
      <c r="E4127" t="s">
        <v>4168</v>
      </c>
      <c r="F4127" t="s">
        <v>190</v>
      </c>
      <c r="G4127" s="58">
        <v>560289.6</v>
      </c>
      <c r="H4127" s="114">
        <v>1</v>
      </c>
      <c r="I4127">
        <v>5001</v>
      </c>
      <c r="J4127">
        <v>999999</v>
      </c>
      <c r="K4127" t="s">
        <v>3117</v>
      </c>
      <c r="L4127" t="s">
        <v>3112</v>
      </c>
      <c r="M4127" t="s">
        <v>4295</v>
      </c>
    </row>
    <row r="4128" spans="1:13">
      <c r="A4128" t="s">
        <v>8409</v>
      </c>
      <c r="B4128" t="str">
        <f t="shared" si="128"/>
        <v>min03-P62</v>
      </c>
      <c r="C4128" t="str">
        <f t="shared" si="129"/>
        <v>min03-P62-R7_REPRESENTACIONES CS SAS</v>
      </c>
      <c r="D4128" s="27" t="s">
        <v>3883</v>
      </c>
      <c r="E4128" t="s">
        <v>3095</v>
      </c>
      <c r="F4128" t="s">
        <v>190</v>
      </c>
      <c r="G4128" s="58">
        <v>334961.59499999997</v>
      </c>
      <c r="H4128" s="114">
        <v>1</v>
      </c>
      <c r="I4128">
        <v>1</v>
      </c>
      <c r="J4128">
        <v>5000</v>
      </c>
      <c r="K4128" t="s">
        <v>3117</v>
      </c>
      <c r="L4128" t="s">
        <v>3112</v>
      </c>
      <c r="M4128" t="s">
        <v>4295</v>
      </c>
    </row>
    <row r="4129" spans="1:14">
      <c r="A4129" t="s">
        <v>8410</v>
      </c>
      <c r="B4129" t="str">
        <f t="shared" si="128"/>
        <v>min03-P62</v>
      </c>
      <c r="C4129" t="str">
        <f t="shared" si="129"/>
        <v>min03-P62-R7_REPRESENTACIONES CS SAS</v>
      </c>
      <c r="D4129" s="27" t="s">
        <v>3883</v>
      </c>
      <c r="E4129" t="s">
        <v>3095</v>
      </c>
      <c r="F4129" t="s">
        <v>190</v>
      </c>
      <c r="G4129" s="58">
        <v>331729.15500000003</v>
      </c>
      <c r="H4129" s="114">
        <v>1</v>
      </c>
      <c r="I4129">
        <v>5001</v>
      </c>
      <c r="J4129">
        <v>999999</v>
      </c>
      <c r="K4129" t="s">
        <v>3117</v>
      </c>
      <c r="L4129" t="s">
        <v>3112</v>
      </c>
      <c r="M4129" t="s">
        <v>4295</v>
      </c>
    </row>
    <row r="4130" spans="1:14">
      <c r="A4130" t="s">
        <v>8411</v>
      </c>
      <c r="B4130" t="str">
        <f t="shared" si="128"/>
        <v>min03-P62</v>
      </c>
      <c r="C4130" t="str">
        <f t="shared" si="129"/>
        <v>min03-P62-R7_CONSORCIO ACUERDO MARCO MTH – II</v>
      </c>
      <c r="D4130" s="27" t="s">
        <v>3883</v>
      </c>
      <c r="E4130" t="s">
        <v>4197</v>
      </c>
      <c r="F4130" t="s">
        <v>190</v>
      </c>
      <c r="G4130" s="58">
        <v>606082.5</v>
      </c>
      <c r="H4130" s="114">
        <v>1</v>
      </c>
      <c r="I4130">
        <v>1</v>
      </c>
      <c r="J4130">
        <v>5000</v>
      </c>
      <c r="K4130" t="s">
        <v>3117</v>
      </c>
      <c r="L4130" t="s">
        <v>3112</v>
      </c>
      <c r="M4130" t="s">
        <v>4295</v>
      </c>
    </row>
    <row r="4131" spans="1:14">
      <c r="A4131" t="s">
        <v>8412</v>
      </c>
      <c r="B4131" t="str">
        <f t="shared" si="128"/>
        <v>min03-P62</v>
      </c>
      <c r="C4131" t="str">
        <f t="shared" si="129"/>
        <v>min03-P62-R7_CONSORCIO ACUERDO MARCO MTH – II</v>
      </c>
      <c r="D4131" s="27" t="s">
        <v>3883</v>
      </c>
      <c r="E4131" t="s">
        <v>4197</v>
      </c>
      <c r="F4131" t="s">
        <v>190</v>
      </c>
      <c r="G4131" s="58">
        <v>599348.25</v>
      </c>
      <c r="H4131" s="114">
        <v>1</v>
      </c>
      <c r="I4131">
        <v>5001</v>
      </c>
      <c r="J4131">
        <v>999999</v>
      </c>
      <c r="K4131" t="s">
        <v>3117</v>
      </c>
      <c r="L4131" t="s">
        <v>3112</v>
      </c>
      <c r="M4131" t="s">
        <v>4295</v>
      </c>
    </row>
    <row r="4132" spans="1:14">
      <c r="A4132" t="s">
        <v>8413</v>
      </c>
      <c r="B4132" t="str">
        <f t="shared" si="128"/>
        <v>min03-P63</v>
      </c>
      <c r="C4132" t="str">
        <f t="shared" si="129"/>
        <v>min03-P63-R1_CONSORCIO C2-2024</v>
      </c>
      <c r="D4132" s="27" t="s">
        <v>3884</v>
      </c>
      <c r="E4132" t="s">
        <v>4173</v>
      </c>
      <c r="F4132" t="s">
        <v>190</v>
      </c>
      <c r="G4132" s="58">
        <v>82157.850000000006</v>
      </c>
      <c r="H4132" s="114">
        <v>1</v>
      </c>
      <c r="I4132">
        <v>1</v>
      </c>
      <c r="J4132">
        <v>3000</v>
      </c>
      <c r="K4132" t="s">
        <v>3117</v>
      </c>
      <c r="L4132" t="s">
        <v>3108</v>
      </c>
      <c r="M4132" t="s">
        <v>4296</v>
      </c>
    </row>
    <row r="4133" spans="1:14">
      <c r="A4133" t="s">
        <v>8414</v>
      </c>
      <c r="B4133" t="str">
        <f t="shared" si="128"/>
        <v>min03-P63</v>
      </c>
      <c r="C4133" t="str">
        <f t="shared" si="129"/>
        <v>min03-P63-R1_CONSORCIO C2-2024</v>
      </c>
      <c r="D4133" s="27" t="s">
        <v>3884</v>
      </c>
      <c r="E4133" t="s">
        <v>4173</v>
      </c>
      <c r="F4133" t="s">
        <v>190</v>
      </c>
      <c r="G4133" s="58">
        <v>81484.425000000003</v>
      </c>
      <c r="H4133" s="114">
        <v>1</v>
      </c>
      <c r="I4133">
        <v>3001</v>
      </c>
      <c r="J4133">
        <v>10000</v>
      </c>
      <c r="K4133" t="s">
        <v>3117</v>
      </c>
      <c r="L4133" t="s">
        <v>3108</v>
      </c>
      <c r="M4133" t="s">
        <v>4296</v>
      </c>
    </row>
    <row r="4134" spans="1:14">
      <c r="A4134" t="s">
        <v>8415</v>
      </c>
      <c r="B4134" t="str">
        <f t="shared" si="128"/>
        <v>min03-P63</v>
      </c>
      <c r="C4134" t="str">
        <f t="shared" si="129"/>
        <v>min03-P63-R1_CONSORCIO C2-2024</v>
      </c>
      <c r="D4134" s="27" t="s">
        <v>3884</v>
      </c>
      <c r="E4134" t="s">
        <v>4173</v>
      </c>
      <c r="F4134" t="s">
        <v>190</v>
      </c>
      <c r="G4134" s="58">
        <v>80811</v>
      </c>
      <c r="H4134" s="114">
        <v>1</v>
      </c>
      <c r="I4134">
        <v>10001</v>
      </c>
      <c r="J4134">
        <v>999999</v>
      </c>
      <c r="K4134" t="s">
        <v>3117</v>
      </c>
      <c r="L4134" t="s">
        <v>3108</v>
      </c>
      <c r="M4134" t="s">
        <v>4296</v>
      </c>
    </row>
    <row r="4135" spans="1:14">
      <c r="A4135" t="s">
        <v>8416</v>
      </c>
      <c r="B4135" t="str">
        <f t="shared" si="128"/>
        <v>min03-P63</v>
      </c>
      <c r="C4135" t="str">
        <f t="shared" si="129"/>
        <v>min03-P63-R1_TAMAYO DIAZ LTDA</v>
      </c>
      <c r="D4135" s="27" t="s">
        <v>3884</v>
      </c>
      <c r="E4135" t="s">
        <v>4191</v>
      </c>
      <c r="F4135" t="s">
        <v>190</v>
      </c>
      <c r="G4135" s="58">
        <v>160275.15</v>
      </c>
      <c r="H4135" s="114">
        <v>1</v>
      </c>
      <c r="I4135">
        <v>1</v>
      </c>
      <c r="J4135">
        <v>3000</v>
      </c>
      <c r="K4135" t="s">
        <v>3117</v>
      </c>
      <c r="L4135" t="s">
        <v>3108</v>
      </c>
      <c r="M4135" t="s">
        <v>4296</v>
      </c>
    </row>
    <row r="4136" spans="1:14">
      <c r="A4136" t="s">
        <v>8417</v>
      </c>
      <c r="B4136" t="str">
        <f t="shared" si="128"/>
        <v>min03-P63</v>
      </c>
      <c r="C4136" t="str">
        <f t="shared" si="129"/>
        <v>min03-P63-R1_TAMAYO DIAZ LTDA</v>
      </c>
      <c r="D4136" s="27" t="s">
        <v>3884</v>
      </c>
      <c r="E4136" t="s">
        <v>4191</v>
      </c>
      <c r="F4136" t="s">
        <v>190</v>
      </c>
      <c r="G4136" s="58">
        <v>158928.29999999999</v>
      </c>
      <c r="H4136" s="114">
        <v>1</v>
      </c>
      <c r="I4136">
        <v>3001</v>
      </c>
      <c r="J4136">
        <v>10000</v>
      </c>
      <c r="K4136" t="s">
        <v>3117</v>
      </c>
      <c r="L4136" t="s">
        <v>3108</v>
      </c>
      <c r="M4136" t="s">
        <v>4296</v>
      </c>
    </row>
    <row r="4137" spans="1:14">
      <c r="A4137" t="s">
        <v>8418</v>
      </c>
      <c r="B4137" t="str">
        <f t="shared" si="128"/>
        <v>min03-P63</v>
      </c>
      <c r="C4137" t="str">
        <f t="shared" si="129"/>
        <v>min03-P63-R1_TAMAYO DIAZ LTDA</v>
      </c>
      <c r="D4137" s="27" t="s">
        <v>3884</v>
      </c>
      <c r="E4137" t="s">
        <v>4191</v>
      </c>
      <c r="F4137" t="s">
        <v>190</v>
      </c>
      <c r="G4137" s="58">
        <v>157581.45000000001</v>
      </c>
      <c r="H4137" s="114">
        <v>1</v>
      </c>
      <c r="I4137">
        <v>10001</v>
      </c>
      <c r="J4137">
        <v>999999</v>
      </c>
      <c r="K4137" t="s">
        <v>3117</v>
      </c>
      <c r="L4137" t="s">
        <v>3108</v>
      </c>
      <c r="M4137" t="s">
        <v>4296</v>
      </c>
    </row>
    <row r="4138" spans="1:14">
      <c r="A4138" t="s">
        <v>8419</v>
      </c>
      <c r="B4138" t="str">
        <f t="shared" si="128"/>
        <v>min03-P63</v>
      </c>
      <c r="C4138" t="str">
        <f t="shared" si="129"/>
        <v>min03-P63-R1_YUBARTA S.A.S.</v>
      </c>
      <c r="D4138" s="27" t="s">
        <v>3884</v>
      </c>
      <c r="E4138" t="s">
        <v>4162</v>
      </c>
      <c r="F4138" t="s">
        <v>190</v>
      </c>
      <c r="G4138" s="58">
        <v>161622</v>
      </c>
      <c r="H4138" s="114">
        <v>1</v>
      </c>
      <c r="I4138">
        <v>1</v>
      </c>
      <c r="J4138">
        <v>3000</v>
      </c>
      <c r="K4138" t="s">
        <v>3117</v>
      </c>
      <c r="L4138" t="s">
        <v>3108</v>
      </c>
      <c r="M4138" t="s">
        <v>4296</v>
      </c>
    </row>
    <row r="4139" spans="1:14">
      <c r="A4139" t="s">
        <v>8420</v>
      </c>
      <c r="B4139" t="str">
        <f t="shared" si="128"/>
        <v>min03-P63</v>
      </c>
      <c r="C4139" t="str">
        <f t="shared" si="129"/>
        <v>min03-P63-R1_YUBARTA S.A.S.</v>
      </c>
      <c r="D4139" s="27" t="s">
        <v>3884</v>
      </c>
      <c r="E4139" t="s">
        <v>4162</v>
      </c>
      <c r="F4139" t="s">
        <v>190</v>
      </c>
      <c r="G4139" s="58">
        <v>158928.29999999999</v>
      </c>
      <c r="H4139" s="114">
        <v>1</v>
      </c>
      <c r="I4139">
        <v>3001</v>
      </c>
      <c r="J4139">
        <v>10000</v>
      </c>
      <c r="K4139" t="s">
        <v>3117</v>
      </c>
      <c r="L4139" t="s">
        <v>3108</v>
      </c>
      <c r="M4139" t="s">
        <v>4296</v>
      </c>
    </row>
    <row r="4140" spans="1:14">
      <c r="A4140" t="s">
        <v>8421</v>
      </c>
      <c r="B4140" t="str">
        <f t="shared" si="128"/>
        <v>min03-P63</v>
      </c>
      <c r="C4140" t="str">
        <f t="shared" si="129"/>
        <v>min03-P63-R1_YUBARTA S.A.S.</v>
      </c>
      <c r="D4140" s="27" t="s">
        <v>3884</v>
      </c>
      <c r="E4140" t="s">
        <v>4162</v>
      </c>
      <c r="F4140" t="s">
        <v>190</v>
      </c>
      <c r="G4140" s="58">
        <v>156234.6</v>
      </c>
      <c r="H4140" s="114">
        <v>1</v>
      </c>
      <c r="I4140">
        <v>10001</v>
      </c>
      <c r="J4140">
        <v>999999</v>
      </c>
      <c r="K4140" t="s">
        <v>3117</v>
      </c>
      <c r="L4140" t="s">
        <v>3108</v>
      </c>
      <c r="M4140" t="s">
        <v>4296</v>
      </c>
    </row>
    <row r="4141" spans="1:14">
      <c r="A4141" t="s">
        <v>8422</v>
      </c>
      <c r="B4141" t="str">
        <f t="shared" si="128"/>
        <v>min03-P63</v>
      </c>
      <c r="C4141" t="str">
        <f t="shared" si="129"/>
        <v>min03-P63-R1_UT SUMINISTROS INTENDENCIA</v>
      </c>
      <c r="D4141" s="27" t="s">
        <v>3884</v>
      </c>
      <c r="E4141" t="s">
        <v>3097</v>
      </c>
      <c r="F4141" t="s">
        <v>190</v>
      </c>
      <c r="G4141" s="58">
        <v>117175.95</v>
      </c>
      <c r="H4141" s="114">
        <v>0</v>
      </c>
      <c r="I4141">
        <v>1</v>
      </c>
      <c r="J4141">
        <v>3000</v>
      </c>
      <c r="K4141" t="s">
        <v>3117</v>
      </c>
      <c r="L4141" t="s">
        <v>3108</v>
      </c>
      <c r="M4141" t="s">
        <v>4296</v>
      </c>
      <c r="N4141" t="s">
        <v>8685</v>
      </c>
    </row>
    <row r="4142" spans="1:14">
      <c r="A4142" t="s">
        <v>8423</v>
      </c>
      <c r="B4142" t="str">
        <f t="shared" si="128"/>
        <v>min03-P63</v>
      </c>
      <c r="C4142" t="str">
        <f t="shared" si="129"/>
        <v>min03-P63-R1_UT SUMINISTROS INTENDENCIA</v>
      </c>
      <c r="D4142" s="27" t="s">
        <v>3884</v>
      </c>
      <c r="E4142" t="s">
        <v>3097</v>
      </c>
      <c r="F4142" t="s">
        <v>190</v>
      </c>
      <c r="G4142" s="58">
        <v>109094.85</v>
      </c>
      <c r="H4142" s="114">
        <v>0</v>
      </c>
      <c r="I4142">
        <v>3001</v>
      </c>
      <c r="J4142">
        <v>10000</v>
      </c>
      <c r="K4142" t="s">
        <v>3117</v>
      </c>
      <c r="L4142" t="s">
        <v>3108</v>
      </c>
      <c r="M4142" t="s">
        <v>4296</v>
      </c>
      <c r="N4142" t="s">
        <v>8685</v>
      </c>
    </row>
    <row r="4143" spans="1:14">
      <c r="A4143" t="s">
        <v>8424</v>
      </c>
      <c r="B4143" t="str">
        <f t="shared" si="128"/>
        <v>min03-P63</v>
      </c>
      <c r="C4143" t="str">
        <f t="shared" si="129"/>
        <v>min03-P63-R1_UT SUMINISTROS INTENDENCIA</v>
      </c>
      <c r="D4143" s="27" t="s">
        <v>3884</v>
      </c>
      <c r="E4143" t="s">
        <v>3097</v>
      </c>
      <c r="F4143" t="s">
        <v>190</v>
      </c>
      <c r="G4143" s="58">
        <v>106401.15</v>
      </c>
      <c r="H4143" s="114">
        <v>0</v>
      </c>
      <c r="I4143">
        <v>10001</v>
      </c>
      <c r="J4143">
        <v>999999</v>
      </c>
      <c r="K4143" t="s">
        <v>3117</v>
      </c>
      <c r="L4143" t="s">
        <v>3108</v>
      </c>
      <c r="M4143" t="s">
        <v>4296</v>
      </c>
      <c r="N4143" t="s">
        <v>8685</v>
      </c>
    </row>
    <row r="4144" spans="1:14">
      <c r="A4144" t="s">
        <v>8425</v>
      </c>
      <c r="B4144" t="str">
        <f t="shared" si="128"/>
        <v>min03-P63</v>
      </c>
      <c r="C4144" t="str">
        <f t="shared" si="129"/>
        <v>min03-P63-R1_UT FACOCREAR 2024</v>
      </c>
      <c r="D4144" s="27" t="s">
        <v>3884</v>
      </c>
      <c r="E4144" t="s">
        <v>3092</v>
      </c>
      <c r="F4144" t="s">
        <v>190</v>
      </c>
      <c r="G4144" s="58">
        <v>130119.17849999999</v>
      </c>
      <c r="H4144" s="114">
        <v>1</v>
      </c>
      <c r="I4144">
        <v>1</v>
      </c>
      <c r="J4144">
        <v>3000</v>
      </c>
      <c r="K4144" t="s">
        <v>3117</v>
      </c>
      <c r="L4144" t="s">
        <v>3108</v>
      </c>
      <c r="M4144" t="s">
        <v>4296</v>
      </c>
    </row>
    <row r="4145" spans="1:14">
      <c r="A4145" t="s">
        <v>8426</v>
      </c>
      <c r="B4145" t="str">
        <f t="shared" si="128"/>
        <v>min03-P63</v>
      </c>
      <c r="C4145" t="str">
        <f t="shared" si="129"/>
        <v>min03-P63-R1_UT FACOCREAR 2024</v>
      </c>
      <c r="D4145" s="27" t="s">
        <v>3884</v>
      </c>
      <c r="E4145" t="s">
        <v>3092</v>
      </c>
      <c r="F4145" t="s">
        <v>190</v>
      </c>
      <c r="G4145" s="58">
        <v>126213.31349999999</v>
      </c>
      <c r="H4145" s="114">
        <v>1</v>
      </c>
      <c r="I4145">
        <v>3001</v>
      </c>
      <c r="J4145">
        <v>10000</v>
      </c>
      <c r="K4145" t="s">
        <v>3117</v>
      </c>
      <c r="L4145" t="s">
        <v>3108</v>
      </c>
      <c r="M4145" t="s">
        <v>4296</v>
      </c>
    </row>
    <row r="4146" spans="1:14">
      <c r="A4146" t="s">
        <v>8427</v>
      </c>
      <c r="B4146" t="str">
        <f t="shared" si="128"/>
        <v>min03-P63</v>
      </c>
      <c r="C4146" t="str">
        <f t="shared" si="129"/>
        <v>min03-P63-R1_UT FACOCREAR 2024</v>
      </c>
      <c r="D4146" s="27" t="s">
        <v>3884</v>
      </c>
      <c r="E4146" t="s">
        <v>3092</v>
      </c>
      <c r="F4146" t="s">
        <v>190</v>
      </c>
      <c r="G4146" s="58">
        <v>122428.66500000001</v>
      </c>
      <c r="H4146" s="114">
        <v>1</v>
      </c>
      <c r="I4146">
        <v>10001</v>
      </c>
      <c r="J4146">
        <v>999999</v>
      </c>
      <c r="K4146" t="s">
        <v>3117</v>
      </c>
      <c r="L4146" t="s">
        <v>3108</v>
      </c>
      <c r="M4146" t="s">
        <v>4296</v>
      </c>
    </row>
    <row r="4147" spans="1:14">
      <c r="A4147" t="s">
        <v>8428</v>
      </c>
      <c r="B4147" t="str">
        <f t="shared" si="128"/>
        <v>min03-P63</v>
      </c>
      <c r="C4147" t="str">
        <f t="shared" si="129"/>
        <v>min03-P63-R1_UT MARSAM INTE RAMERICANA</v>
      </c>
      <c r="D4147" s="27" t="s">
        <v>3884</v>
      </c>
      <c r="E4147" t="s">
        <v>4160</v>
      </c>
      <c r="F4147" t="s">
        <v>190</v>
      </c>
      <c r="G4147" s="58">
        <v>161622</v>
      </c>
      <c r="H4147" s="114">
        <v>1</v>
      </c>
      <c r="I4147">
        <v>1</v>
      </c>
      <c r="J4147">
        <v>3000</v>
      </c>
      <c r="K4147" t="s">
        <v>3117</v>
      </c>
      <c r="L4147" t="s">
        <v>3108</v>
      </c>
      <c r="M4147" t="s">
        <v>4296</v>
      </c>
    </row>
    <row r="4148" spans="1:14">
      <c r="A4148" t="s">
        <v>8429</v>
      </c>
      <c r="B4148" t="str">
        <f t="shared" si="128"/>
        <v>min03-P63</v>
      </c>
      <c r="C4148" t="str">
        <f t="shared" si="129"/>
        <v>min03-P63-R1_UT MARSAM INTE RAMERICANA</v>
      </c>
      <c r="D4148" s="27" t="s">
        <v>3884</v>
      </c>
      <c r="E4148" t="s">
        <v>4160</v>
      </c>
      <c r="F4148" t="s">
        <v>190</v>
      </c>
      <c r="G4148" s="58">
        <v>160005.78</v>
      </c>
      <c r="H4148" s="114">
        <v>1</v>
      </c>
      <c r="I4148">
        <v>3001</v>
      </c>
      <c r="J4148">
        <v>10000</v>
      </c>
      <c r="K4148" t="s">
        <v>3117</v>
      </c>
      <c r="L4148" t="s">
        <v>3108</v>
      </c>
      <c r="M4148" t="s">
        <v>4296</v>
      </c>
    </row>
    <row r="4149" spans="1:14">
      <c r="A4149" t="s">
        <v>8430</v>
      </c>
      <c r="B4149" t="str">
        <f t="shared" si="128"/>
        <v>min03-P63</v>
      </c>
      <c r="C4149" t="str">
        <f t="shared" si="129"/>
        <v>min03-P63-R1_UT MARSAM INTE RAMERICANA</v>
      </c>
      <c r="D4149" s="27" t="s">
        <v>3884</v>
      </c>
      <c r="E4149" t="s">
        <v>4160</v>
      </c>
      <c r="F4149" t="s">
        <v>190</v>
      </c>
      <c r="G4149" s="58">
        <v>158389.56</v>
      </c>
      <c r="H4149" s="114">
        <v>1</v>
      </c>
      <c r="I4149">
        <v>10001</v>
      </c>
      <c r="J4149">
        <v>999999</v>
      </c>
      <c r="K4149" t="s">
        <v>3117</v>
      </c>
      <c r="L4149" t="s">
        <v>3108</v>
      </c>
      <c r="M4149" t="s">
        <v>4296</v>
      </c>
    </row>
    <row r="4150" spans="1:14">
      <c r="A4150" t="s">
        <v>8431</v>
      </c>
      <c r="B4150" t="str">
        <f t="shared" si="128"/>
        <v>min03-P63</v>
      </c>
      <c r="C4150" t="str">
        <f t="shared" si="129"/>
        <v>min03-P63-R1_JAVIER DE JESUS LEON LONDONO</v>
      </c>
      <c r="D4150" s="27" t="s">
        <v>3884</v>
      </c>
      <c r="E4150" t="s">
        <v>4203</v>
      </c>
      <c r="F4150" t="s">
        <v>190</v>
      </c>
      <c r="G4150" s="58">
        <v>60404.875650000002</v>
      </c>
      <c r="H4150" s="114">
        <v>1</v>
      </c>
      <c r="I4150">
        <v>1</v>
      </c>
      <c r="J4150">
        <v>3000</v>
      </c>
      <c r="K4150" t="s">
        <v>3117</v>
      </c>
      <c r="L4150" t="s">
        <v>3108</v>
      </c>
      <c r="M4150" t="s">
        <v>4296</v>
      </c>
    </row>
    <row r="4151" spans="1:14">
      <c r="A4151" t="s">
        <v>8432</v>
      </c>
      <c r="B4151" t="str">
        <f t="shared" si="128"/>
        <v>min03-P63</v>
      </c>
      <c r="C4151" t="str">
        <f t="shared" si="129"/>
        <v>min03-P63-R1_JAVIER DE JESUS LEON LONDONO</v>
      </c>
      <c r="D4151" s="27" t="s">
        <v>3884</v>
      </c>
      <c r="E4151" t="s">
        <v>4203</v>
      </c>
      <c r="F4151" t="s">
        <v>190</v>
      </c>
      <c r="G4151" s="58">
        <v>59701.819950000005</v>
      </c>
      <c r="H4151" s="114">
        <v>1</v>
      </c>
      <c r="I4151">
        <v>3001</v>
      </c>
      <c r="J4151">
        <v>10000</v>
      </c>
      <c r="K4151" t="s">
        <v>3117</v>
      </c>
      <c r="L4151" t="s">
        <v>3108</v>
      </c>
      <c r="M4151" t="s">
        <v>4296</v>
      </c>
    </row>
    <row r="4152" spans="1:14">
      <c r="A4152" t="s">
        <v>8433</v>
      </c>
      <c r="B4152" t="str">
        <f t="shared" si="128"/>
        <v>min03-P63</v>
      </c>
      <c r="C4152" t="str">
        <f t="shared" si="129"/>
        <v>min03-P63-R1_JAVIER DE JESUS LEON LONDONO</v>
      </c>
      <c r="D4152" s="27" t="s">
        <v>3884</v>
      </c>
      <c r="E4152" t="s">
        <v>4203</v>
      </c>
      <c r="F4152" t="s">
        <v>190</v>
      </c>
      <c r="G4152" s="58">
        <v>58627.033649999998</v>
      </c>
      <c r="H4152" s="114">
        <v>1</v>
      </c>
      <c r="I4152">
        <v>10001</v>
      </c>
      <c r="J4152">
        <v>999999</v>
      </c>
      <c r="K4152" t="s">
        <v>3117</v>
      </c>
      <c r="L4152" t="s">
        <v>3108</v>
      </c>
      <c r="M4152" t="s">
        <v>4296</v>
      </c>
    </row>
    <row r="4153" spans="1:14">
      <c r="A4153" t="s">
        <v>8434</v>
      </c>
      <c r="B4153" t="str">
        <f t="shared" si="128"/>
        <v>min03-P63</v>
      </c>
      <c r="C4153" t="str">
        <f t="shared" si="129"/>
        <v>min03-P63-R2_UT SUMINISTROS INTENDENCIA</v>
      </c>
      <c r="D4153" s="27" t="s">
        <v>3885</v>
      </c>
      <c r="E4153" t="s">
        <v>3097</v>
      </c>
      <c r="F4153" t="s">
        <v>190</v>
      </c>
      <c r="G4153" s="58">
        <v>117175.95</v>
      </c>
      <c r="H4153" s="114">
        <v>0</v>
      </c>
      <c r="I4153">
        <v>1</v>
      </c>
      <c r="J4153">
        <v>3000</v>
      </c>
      <c r="K4153" t="s">
        <v>3117</v>
      </c>
      <c r="L4153" t="s">
        <v>3114</v>
      </c>
      <c r="M4153" t="s">
        <v>4296</v>
      </c>
      <c r="N4153" t="s">
        <v>8685</v>
      </c>
    </row>
    <row r="4154" spans="1:14">
      <c r="A4154" t="s">
        <v>8435</v>
      </c>
      <c r="B4154" t="str">
        <f t="shared" si="128"/>
        <v>min03-P63</v>
      </c>
      <c r="C4154" t="str">
        <f t="shared" si="129"/>
        <v>min03-P63-R2_UT SUMINISTROS INTENDENCIA</v>
      </c>
      <c r="D4154" s="27" t="s">
        <v>3885</v>
      </c>
      <c r="E4154" t="s">
        <v>3097</v>
      </c>
      <c r="F4154" t="s">
        <v>190</v>
      </c>
      <c r="G4154" s="58">
        <v>109244.35034999999</v>
      </c>
      <c r="H4154" s="114">
        <v>0</v>
      </c>
      <c r="I4154">
        <v>3001</v>
      </c>
      <c r="J4154">
        <v>10000</v>
      </c>
      <c r="K4154" t="s">
        <v>3117</v>
      </c>
      <c r="L4154" t="s">
        <v>3114</v>
      </c>
      <c r="M4154" t="s">
        <v>4296</v>
      </c>
      <c r="N4154" t="s">
        <v>8685</v>
      </c>
    </row>
    <row r="4155" spans="1:14">
      <c r="A4155" t="s">
        <v>8436</v>
      </c>
      <c r="B4155" t="str">
        <f t="shared" si="128"/>
        <v>min03-P63</v>
      </c>
      <c r="C4155" t="str">
        <f t="shared" si="129"/>
        <v>min03-P63-R2_UT SUMINISTROS INTENDENCIA</v>
      </c>
      <c r="D4155" s="27" t="s">
        <v>3885</v>
      </c>
      <c r="E4155" t="s">
        <v>3097</v>
      </c>
      <c r="F4155" t="s">
        <v>190</v>
      </c>
      <c r="G4155" s="58">
        <v>106401.15</v>
      </c>
      <c r="H4155" s="114">
        <v>0</v>
      </c>
      <c r="I4155">
        <v>10001</v>
      </c>
      <c r="J4155">
        <v>999999</v>
      </c>
      <c r="K4155" t="s">
        <v>3117</v>
      </c>
      <c r="L4155" t="s">
        <v>3114</v>
      </c>
      <c r="M4155" t="s">
        <v>4296</v>
      </c>
      <c r="N4155" t="s">
        <v>8685</v>
      </c>
    </row>
    <row r="4156" spans="1:14">
      <c r="A4156" t="s">
        <v>8437</v>
      </c>
      <c r="B4156" t="str">
        <f t="shared" si="128"/>
        <v>min03-P63</v>
      </c>
      <c r="C4156" t="str">
        <f t="shared" si="129"/>
        <v>min03-P63-R2_UT MARSAM INTE RAMERICANA</v>
      </c>
      <c r="D4156" s="27" t="s">
        <v>3885</v>
      </c>
      <c r="E4156" t="s">
        <v>4160</v>
      </c>
      <c r="F4156" t="s">
        <v>190</v>
      </c>
      <c r="G4156" s="58">
        <v>177784.2</v>
      </c>
      <c r="H4156" s="114">
        <v>1</v>
      </c>
      <c r="I4156">
        <v>1</v>
      </c>
      <c r="J4156">
        <v>3000</v>
      </c>
      <c r="K4156" t="s">
        <v>3117</v>
      </c>
      <c r="L4156" t="s">
        <v>3114</v>
      </c>
      <c r="M4156" t="s">
        <v>4296</v>
      </c>
    </row>
    <row r="4157" spans="1:14">
      <c r="A4157" t="s">
        <v>8438</v>
      </c>
      <c r="B4157" t="str">
        <f t="shared" si="128"/>
        <v>min03-P63</v>
      </c>
      <c r="C4157" t="str">
        <f t="shared" si="129"/>
        <v>min03-P63-R2_UT MARSAM INTE RAMERICANA</v>
      </c>
      <c r="D4157" s="27" t="s">
        <v>3885</v>
      </c>
      <c r="E4157" t="s">
        <v>4160</v>
      </c>
      <c r="F4157" t="s">
        <v>190</v>
      </c>
      <c r="G4157" s="58">
        <v>176006.35800000001</v>
      </c>
      <c r="H4157" s="114">
        <v>1</v>
      </c>
      <c r="I4157">
        <v>3001</v>
      </c>
      <c r="J4157">
        <v>10000</v>
      </c>
      <c r="K4157" t="s">
        <v>3117</v>
      </c>
      <c r="L4157" t="s">
        <v>3114</v>
      </c>
      <c r="M4157" t="s">
        <v>4296</v>
      </c>
    </row>
    <row r="4158" spans="1:14">
      <c r="A4158" t="s">
        <v>8439</v>
      </c>
      <c r="B4158" t="str">
        <f t="shared" si="128"/>
        <v>min03-P63</v>
      </c>
      <c r="C4158" t="str">
        <f t="shared" si="129"/>
        <v>min03-P63-R2_UT MARSAM INTE RAMERICANA</v>
      </c>
      <c r="D4158" s="27" t="s">
        <v>3885</v>
      </c>
      <c r="E4158" t="s">
        <v>4160</v>
      </c>
      <c r="F4158" t="s">
        <v>190</v>
      </c>
      <c r="G4158" s="58">
        <v>174228.516</v>
      </c>
      <c r="H4158" s="114">
        <v>1</v>
      </c>
      <c r="I4158">
        <v>10001</v>
      </c>
      <c r="J4158">
        <v>999999</v>
      </c>
      <c r="K4158" t="s">
        <v>3117</v>
      </c>
      <c r="L4158" t="s">
        <v>3114</v>
      </c>
      <c r="M4158" t="s">
        <v>4296</v>
      </c>
    </row>
    <row r="4159" spans="1:14">
      <c r="A4159" t="s">
        <v>8440</v>
      </c>
      <c r="B4159" t="str">
        <f t="shared" si="128"/>
        <v>min03-P63</v>
      </c>
      <c r="C4159" t="str">
        <f t="shared" si="129"/>
        <v>min03-P63-R3_TAMAYO DIAZ LTDA</v>
      </c>
      <c r="D4159" s="27" t="s">
        <v>3886</v>
      </c>
      <c r="E4159" t="s">
        <v>4191</v>
      </c>
      <c r="F4159" t="s">
        <v>190</v>
      </c>
      <c r="G4159" s="58">
        <v>160275.15</v>
      </c>
      <c r="H4159" s="114">
        <v>1</v>
      </c>
      <c r="I4159">
        <v>1</v>
      </c>
      <c r="J4159">
        <v>3000</v>
      </c>
      <c r="K4159" t="s">
        <v>3117</v>
      </c>
      <c r="L4159" t="s">
        <v>3109</v>
      </c>
      <c r="M4159" t="s">
        <v>4296</v>
      </c>
    </row>
    <row r="4160" spans="1:14">
      <c r="A4160" t="s">
        <v>8441</v>
      </c>
      <c r="B4160" t="str">
        <f t="shared" si="128"/>
        <v>min03-P63</v>
      </c>
      <c r="C4160" t="str">
        <f t="shared" si="129"/>
        <v>min03-P63-R3_TAMAYO DIAZ LTDA</v>
      </c>
      <c r="D4160" s="27" t="s">
        <v>3886</v>
      </c>
      <c r="E4160" t="s">
        <v>4191</v>
      </c>
      <c r="F4160" t="s">
        <v>190</v>
      </c>
      <c r="G4160" s="58">
        <v>158928.29999999999</v>
      </c>
      <c r="H4160" s="114">
        <v>1</v>
      </c>
      <c r="I4160">
        <v>3001</v>
      </c>
      <c r="J4160">
        <v>10000</v>
      </c>
      <c r="K4160" t="s">
        <v>3117</v>
      </c>
      <c r="L4160" t="s">
        <v>3109</v>
      </c>
      <c r="M4160" t="s">
        <v>4296</v>
      </c>
    </row>
    <row r="4161" spans="1:13">
      <c r="A4161" t="s">
        <v>8442</v>
      </c>
      <c r="B4161" t="str">
        <f t="shared" si="128"/>
        <v>min03-P63</v>
      </c>
      <c r="C4161" t="str">
        <f t="shared" si="129"/>
        <v>min03-P63-R3_TAMAYO DIAZ LTDA</v>
      </c>
      <c r="D4161" s="27" t="s">
        <v>3886</v>
      </c>
      <c r="E4161" t="s">
        <v>4191</v>
      </c>
      <c r="F4161" t="s">
        <v>190</v>
      </c>
      <c r="G4161" s="58">
        <v>157581.45000000001</v>
      </c>
      <c r="H4161" s="114">
        <v>1</v>
      </c>
      <c r="I4161">
        <v>10001</v>
      </c>
      <c r="J4161">
        <v>999999</v>
      </c>
      <c r="K4161" t="s">
        <v>3117</v>
      </c>
      <c r="L4161" t="s">
        <v>3109</v>
      </c>
      <c r="M4161" t="s">
        <v>4296</v>
      </c>
    </row>
    <row r="4162" spans="1:13">
      <c r="A4162" t="s">
        <v>8443</v>
      </c>
      <c r="B4162" t="str">
        <f t="shared" si="128"/>
        <v>min03-P63</v>
      </c>
      <c r="C4162" t="str">
        <f t="shared" si="129"/>
        <v>min03-P63-R3_YUBARTA S.A.S.</v>
      </c>
      <c r="D4162" s="27" t="s">
        <v>3886</v>
      </c>
      <c r="E4162" t="s">
        <v>4162</v>
      </c>
      <c r="F4162" t="s">
        <v>190</v>
      </c>
      <c r="G4162" s="58">
        <v>161622</v>
      </c>
      <c r="H4162" s="114">
        <v>1</v>
      </c>
      <c r="I4162">
        <v>1</v>
      </c>
      <c r="J4162">
        <v>3000</v>
      </c>
      <c r="K4162" t="s">
        <v>3117</v>
      </c>
      <c r="L4162" t="s">
        <v>3109</v>
      </c>
      <c r="M4162" t="s">
        <v>4296</v>
      </c>
    </row>
    <row r="4163" spans="1:13">
      <c r="A4163" t="s">
        <v>8444</v>
      </c>
      <c r="B4163" t="str">
        <f t="shared" ref="B4163:B4226" si="130">+LEFT(D4163,LEN(D4163)-3)</f>
        <v>min03-P63</v>
      </c>
      <c r="C4163" t="str">
        <f t="shared" ref="C4163:C4226" si="131">+D4163&amp;"_"&amp;E4163</f>
        <v>min03-P63-R3_YUBARTA S.A.S.</v>
      </c>
      <c r="D4163" s="27" t="s">
        <v>3886</v>
      </c>
      <c r="E4163" t="s">
        <v>4162</v>
      </c>
      <c r="F4163" t="s">
        <v>190</v>
      </c>
      <c r="G4163" s="58">
        <v>158928.29999999999</v>
      </c>
      <c r="H4163" s="114">
        <v>1</v>
      </c>
      <c r="I4163">
        <v>3001</v>
      </c>
      <c r="J4163">
        <v>10000</v>
      </c>
      <c r="K4163" t="s">
        <v>3117</v>
      </c>
      <c r="L4163" t="s">
        <v>3109</v>
      </c>
      <c r="M4163" t="s">
        <v>4296</v>
      </c>
    </row>
    <row r="4164" spans="1:13">
      <c r="A4164" t="s">
        <v>8445</v>
      </c>
      <c r="B4164" t="str">
        <f t="shared" si="130"/>
        <v>min03-P63</v>
      </c>
      <c r="C4164" t="str">
        <f t="shared" si="131"/>
        <v>min03-P63-R3_YUBARTA S.A.S.</v>
      </c>
      <c r="D4164" s="27" t="s">
        <v>3886</v>
      </c>
      <c r="E4164" t="s">
        <v>4162</v>
      </c>
      <c r="F4164" t="s">
        <v>190</v>
      </c>
      <c r="G4164" s="58">
        <v>156234.6</v>
      </c>
      <c r="H4164" s="114">
        <v>1</v>
      </c>
      <c r="I4164">
        <v>10001</v>
      </c>
      <c r="J4164">
        <v>999999</v>
      </c>
      <c r="K4164" t="s">
        <v>3117</v>
      </c>
      <c r="L4164" t="s">
        <v>3109</v>
      </c>
      <c r="M4164" t="s">
        <v>4296</v>
      </c>
    </row>
    <row r="4165" spans="1:13">
      <c r="A4165" t="s">
        <v>8446</v>
      </c>
      <c r="B4165" t="str">
        <f t="shared" si="130"/>
        <v>min03-P63</v>
      </c>
      <c r="C4165" t="str">
        <f t="shared" si="131"/>
        <v>min03-P63-R3_UT FACOCREAR 2024</v>
      </c>
      <c r="D4165" s="27" t="s">
        <v>3886</v>
      </c>
      <c r="E4165" t="s">
        <v>3092</v>
      </c>
      <c r="F4165" t="s">
        <v>190</v>
      </c>
      <c r="G4165" s="58">
        <v>130119.17849999999</v>
      </c>
      <c r="H4165" s="114">
        <v>1</v>
      </c>
      <c r="I4165">
        <v>1</v>
      </c>
      <c r="J4165">
        <v>3000</v>
      </c>
      <c r="K4165" t="s">
        <v>3117</v>
      </c>
      <c r="L4165" t="s">
        <v>3109</v>
      </c>
      <c r="M4165" t="s">
        <v>4296</v>
      </c>
    </row>
    <row r="4166" spans="1:13">
      <c r="A4166" t="s">
        <v>8447</v>
      </c>
      <c r="B4166" t="str">
        <f t="shared" si="130"/>
        <v>min03-P63</v>
      </c>
      <c r="C4166" t="str">
        <f t="shared" si="131"/>
        <v>min03-P63-R3_UT FACOCREAR 2024</v>
      </c>
      <c r="D4166" s="27" t="s">
        <v>3886</v>
      </c>
      <c r="E4166" t="s">
        <v>3092</v>
      </c>
      <c r="F4166" t="s">
        <v>190</v>
      </c>
      <c r="G4166" s="58">
        <v>126213.31349999999</v>
      </c>
      <c r="H4166" s="114">
        <v>1</v>
      </c>
      <c r="I4166">
        <v>3001</v>
      </c>
      <c r="J4166">
        <v>10000</v>
      </c>
      <c r="K4166" t="s">
        <v>3117</v>
      </c>
      <c r="L4166" t="s">
        <v>3109</v>
      </c>
      <c r="M4166" t="s">
        <v>4296</v>
      </c>
    </row>
    <row r="4167" spans="1:13">
      <c r="A4167" t="s">
        <v>8448</v>
      </c>
      <c r="B4167" t="str">
        <f t="shared" si="130"/>
        <v>min03-P63</v>
      </c>
      <c r="C4167" t="str">
        <f t="shared" si="131"/>
        <v>min03-P63-R3_UT FACOCREAR 2024</v>
      </c>
      <c r="D4167" s="27" t="s">
        <v>3886</v>
      </c>
      <c r="E4167" t="s">
        <v>3092</v>
      </c>
      <c r="F4167" t="s">
        <v>190</v>
      </c>
      <c r="G4167" s="58">
        <v>122428.66500000001</v>
      </c>
      <c r="H4167" s="114">
        <v>1</v>
      </c>
      <c r="I4167">
        <v>10001</v>
      </c>
      <c r="J4167">
        <v>999999</v>
      </c>
      <c r="K4167" t="s">
        <v>3117</v>
      </c>
      <c r="L4167" t="s">
        <v>3109</v>
      </c>
      <c r="M4167" t="s">
        <v>4296</v>
      </c>
    </row>
    <row r="4168" spans="1:13">
      <c r="A4168" t="s">
        <v>8449</v>
      </c>
      <c r="B4168" t="str">
        <f t="shared" si="130"/>
        <v>min03-P63</v>
      </c>
      <c r="C4168" t="str">
        <f t="shared" si="131"/>
        <v>min03-P63-R3_UT MARSAM INTE RAMERICANA</v>
      </c>
      <c r="D4168" s="27" t="s">
        <v>3886</v>
      </c>
      <c r="E4168" t="s">
        <v>4160</v>
      </c>
      <c r="F4168" t="s">
        <v>190</v>
      </c>
      <c r="G4168" s="58">
        <v>161622</v>
      </c>
      <c r="H4168" s="114">
        <v>1</v>
      </c>
      <c r="I4168">
        <v>1</v>
      </c>
      <c r="J4168">
        <v>3000</v>
      </c>
      <c r="K4168" t="s">
        <v>3117</v>
      </c>
      <c r="L4168" t="s">
        <v>3109</v>
      </c>
      <c r="M4168" t="s">
        <v>4296</v>
      </c>
    </row>
    <row r="4169" spans="1:13">
      <c r="A4169" t="s">
        <v>8450</v>
      </c>
      <c r="B4169" t="str">
        <f t="shared" si="130"/>
        <v>min03-P63</v>
      </c>
      <c r="C4169" t="str">
        <f t="shared" si="131"/>
        <v>min03-P63-R3_UT MARSAM INTE RAMERICANA</v>
      </c>
      <c r="D4169" s="27" t="s">
        <v>3886</v>
      </c>
      <c r="E4169" t="s">
        <v>4160</v>
      </c>
      <c r="F4169" t="s">
        <v>190</v>
      </c>
      <c r="G4169" s="58">
        <v>158928.29999999999</v>
      </c>
      <c r="H4169" s="114">
        <v>1</v>
      </c>
      <c r="I4169">
        <v>3001</v>
      </c>
      <c r="J4169">
        <v>10000</v>
      </c>
      <c r="K4169" t="s">
        <v>3117</v>
      </c>
      <c r="L4169" t="s">
        <v>3109</v>
      </c>
      <c r="M4169" t="s">
        <v>4296</v>
      </c>
    </row>
    <row r="4170" spans="1:13">
      <c r="A4170" t="s">
        <v>8451</v>
      </c>
      <c r="B4170" t="str">
        <f t="shared" si="130"/>
        <v>min03-P63</v>
      </c>
      <c r="C4170" t="str">
        <f t="shared" si="131"/>
        <v>min03-P63-R3_UT MARSAM INTE RAMERICANA</v>
      </c>
      <c r="D4170" s="27" t="s">
        <v>3886</v>
      </c>
      <c r="E4170" t="s">
        <v>4160</v>
      </c>
      <c r="F4170" t="s">
        <v>190</v>
      </c>
      <c r="G4170" s="58">
        <v>158389.56</v>
      </c>
      <c r="H4170" s="114">
        <v>1</v>
      </c>
      <c r="I4170">
        <v>10001</v>
      </c>
      <c r="J4170">
        <v>999999</v>
      </c>
      <c r="K4170" t="s">
        <v>3117</v>
      </c>
      <c r="L4170" t="s">
        <v>3109</v>
      </c>
      <c r="M4170" t="s">
        <v>4296</v>
      </c>
    </row>
    <row r="4171" spans="1:13">
      <c r="A4171" t="s">
        <v>8452</v>
      </c>
      <c r="B4171" t="str">
        <f t="shared" si="130"/>
        <v>min03-P63</v>
      </c>
      <c r="C4171" t="str">
        <f t="shared" si="131"/>
        <v>min03-P63-R3_JAVIER DE JESUS LEON LONDONO</v>
      </c>
      <c r="D4171" s="27" t="s">
        <v>3886</v>
      </c>
      <c r="E4171" t="s">
        <v>4203</v>
      </c>
      <c r="F4171" t="s">
        <v>190</v>
      </c>
      <c r="G4171" s="58">
        <v>60404.875650000002</v>
      </c>
      <c r="H4171" s="114">
        <v>1</v>
      </c>
      <c r="I4171">
        <v>1</v>
      </c>
      <c r="J4171">
        <v>3000</v>
      </c>
      <c r="K4171" t="s">
        <v>3117</v>
      </c>
      <c r="L4171" t="s">
        <v>3109</v>
      </c>
      <c r="M4171" t="s">
        <v>4296</v>
      </c>
    </row>
    <row r="4172" spans="1:13">
      <c r="A4172" t="s">
        <v>8453</v>
      </c>
      <c r="B4172" t="str">
        <f t="shared" si="130"/>
        <v>min03-P63</v>
      </c>
      <c r="C4172" t="str">
        <f t="shared" si="131"/>
        <v>min03-P63-R3_JAVIER DE JESUS LEON LONDONO</v>
      </c>
      <c r="D4172" s="27" t="s">
        <v>3886</v>
      </c>
      <c r="E4172" t="s">
        <v>4203</v>
      </c>
      <c r="F4172" t="s">
        <v>190</v>
      </c>
      <c r="G4172" s="58">
        <v>59701.819950000005</v>
      </c>
      <c r="H4172" s="114">
        <v>1</v>
      </c>
      <c r="I4172">
        <v>3001</v>
      </c>
      <c r="J4172">
        <v>10000</v>
      </c>
      <c r="K4172" t="s">
        <v>3117</v>
      </c>
      <c r="L4172" t="s">
        <v>3109</v>
      </c>
      <c r="M4172" t="s">
        <v>4296</v>
      </c>
    </row>
    <row r="4173" spans="1:13">
      <c r="A4173" t="s">
        <v>8454</v>
      </c>
      <c r="B4173" t="str">
        <f t="shared" si="130"/>
        <v>min03-P63</v>
      </c>
      <c r="C4173" t="str">
        <f t="shared" si="131"/>
        <v>min03-P63-R3_JAVIER DE JESUS LEON LONDONO</v>
      </c>
      <c r="D4173" s="27" t="s">
        <v>3886</v>
      </c>
      <c r="E4173" t="s">
        <v>4203</v>
      </c>
      <c r="F4173" t="s">
        <v>190</v>
      </c>
      <c r="G4173" s="58">
        <v>58627.033649999998</v>
      </c>
      <c r="H4173" s="114">
        <v>1</v>
      </c>
      <c r="I4173">
        <v>10001</v>
      </c>
      <c r="J4173">
        <v>999999</v>
      </c>
      <c r="K4173" t="s">
        <v>3117</v>
      </c>
      <c r="L4173" t="s">
        <v>3109</v>
      </c>
      <c r="M4173" t="s">
        <v>4296</v>
      </c>
    </row>
    <row r="4174" spans="1:13">
      <c r="A4174" t="s">
        <v>8455</v>
      </c>
      <c r="B4174" t="str">
        <f t="shared" si="130"/>
        <v>min03-P63</v>
      </c>
      <c r="C4174" t="str">
        <f t="shared" si="131"/>
        <v>min03-P63-R4_TAMAYO DIAZ LTDA</v>
      </c>
      <c r="D4174" s="27" t="s">
        <v>3887</v>
      </c>
      <c r="E4174" t="s">
        <v>4191</v>
      </c>
      <c r="F4174" t="s">
        <v>190</v>
      </c>
      <c r="G4174" s="58">
        <v>160275.15</v>
      </c>
      <c r="H4174" s="114">
        <v>1</v>
      </c>
      <c r="I4174">
        <v>1</v>
      </c>
      <c r="J4174">
        <v>3000</v>
      </c>
      <c r="K4174" t="s">
        <v>3117</v>
      </c>
      <c r="L4174" t="s">
        <v>3113</v>
      </c>
      <c r="M4174" t="s">
        <v>4296</v>
      </c>
    </row>
    <row r="4175" spans="1:13">
      <c r="A4175" t="s">
        <v>8456</v>
      </c>
      <c r="B4175" t="str">
        <f t="shared" si="130"/>
        <v>min03-P63</v>
      </c>
      <c r="C4175" t="str">
        <f t="shared" si="131"/>
        <v>min03-P63-R4_TAMAYO DIAZ LTDA</v>
      </c>
      <c r="D4175" s="27" t="s">
        <v>3887</v>
      </c>
      <c r="E4175" t="s">
        <v>4191</v>
      </c>
      <c r="F4175" t="s">
        <v>190</v>
      </c>
      <c r="G4175" s="58">
        <v>158928.29999999999</v>
      </c>
      <c r="H4175" s="114">
        <v>1</v>
      </c>
      <c r="I4175">
        <v>3001</v>
      </c>
      <c r="J4175">
        <v>10000</v>
      </c>
      <c r="K4175" t="s">
        <v>3117</v>
      </c>
      <c r="L4175" t="s">
        <v>3113</v>
      </c>
      <c r="M4175" t="s">
        <v>4296</v>
      </c>
    </row>
    <row r="4176" spans="1:13">
      <c r="A4176" t="s">
        <v>8457</v>
      </c>
      <c r="B4176" t="str">
        <f t="shared" si="130"/>
        <v>min03-P63</v>
      </c>
      <c r="C4176" t="str">
        <f t="shared" si="131"/>
        <v>min03-P63-R4_TAMAYO DIAZ LTDA</v>
      </c>
      <c r="D4176" s="27" t="s">
        <v>3887</v>
      </c>
      <c r="E4176" t="s">
        <v>4191</v>
      </c>
      <c r="F4176" t="s">
        <v>190</v>
      </c>
      <c r="G4176" s="58">
        <v>157581.45000000001</v>
      </c>
      <c r="H4176" s="114">
        <v>1</v>
      </c>
      <c r="I4176">
        <v>10001</v>
      </c>
      <c r="J4176">
        <v>999999</v>
      </c>
      <c r="K4176" t="s">
        <v>3117</v>
      </c>
      <c r="L4176" t="s">
        <v>3113</v>
      </c>
      <c r="M4176" t="s">
        <v>4296</v>
      </c>
    </row>
    <row r="4177" spans="1:13">
      <c r="A4177" t="s">
        <v>8458</v>
      </c>
      <c r="B4177" t="str">
        <f t="shared" si="130"/>
        <v>min03-P63</v>
      </c>
      <c r="C4177" t="str">
        <f t="shared" si="131"/>
        <v>min03-P63-R4_YUBARTA S.A.S.</v>
      </c>
      <c r="D4177" s="27" t="s">
        <v>3887</v>
      </c>
      <c r="E4177" t="s">
        <v>4162</v>
      </c>
      <c r="F4177" t="s">
        <v>190</v>
      </c>
      <c r="G4177" s="58">
        <v>161622</v>
      </c>
      <c r="H4177" s="114">
        <v>1</v>
      </c>
      <c r="I4177">
        <v>1</v>
      </c>
      <c r="J4177">
        <v>3000</v>
      </c>
      <c r="K4177" t="s">
        <v>3117</v>
      </c>
      <c r="L4177" t="s">
        <v>3113</v>
      </c>
      <c r="M4177" t="s">
        <v>4296</v>
      </c>
    </row>
    <row r="4178" spans="1:13">
      <c r="A4178" t="s">
        <v>8459</v>
      </c>
      <c r="B4178" t="str">
        <f t="shared" si="130"/>
        <v>min03-P63</v>
      </c>
      <c r="C4178" t="str">
        <f t="shared" si="131"/>
        <v>min03-P63-R4_YUBARTA S.A.S.</v>
      </c>
      <c r="D4178" s="27" t="s">
        <v>3887</v>
      </c>
      <c r="E4178" t="s">
        <v>4162</v>
      </c>
      <c r="F4178" t="s">
        <v>190</v>
      </c>
      <c r="G4178" s="58">
        <v>158928.29999999999</v>
      </c>
      <c r="H4178" s="114">
        <v>1</v>
      </c>
      <c r="I4178">
        <v>3001</v>
      </c>
      <c r="J4178">
        <v>10000</v>
      </c>
      <c r="K4178" t="s">
        <v>3117</v>
      </c>
      <c r="L4178" t="s">
        <v>3113</v>
      </c>
      <c r="M4178" t="s">
        <v>4296</v>
      </c>
    </row>
    <row r="4179" spans="1:13">
      <c r="A4179" t="s">
        <v>8460</v>
      </c>
      <c r="B4179" t="str">
        <f t="shared" si="130"/>
        <v>min03-P63</v>
      </c>
      <c r="C4179" t="str">
        <f t="shared" si="131"/>
        <v>min03-P63-R4_YUBARTA S.A.S.</v>
      </c>
      <c r="D4179" s="27" t="s">
        <v>3887</v>
      </c>
      <c r="E4179" t="s">
        <v>4162</v>
      </c>
      <c r="F4179" t="s">
        <v>190</v>
      </c>
      <c r="G4179" s="58">
        <v>156234.6</v>
      </c>
      <c r="H4179" s="114">
        <v>1</v>
      </c>
      <c r="I4179">
        <v>10001</v>
      </c>
      <c r="J4179">
        <v>999999</v>
      </c>
      <c r="K4179" t="s">
        <v>3117</v>
      </c>
      <c r="L4179" t="s">
        <v>3113</v>
      </c>
      <c r="M4179" t="s">
        <v>4296</v>
      </c>
    </row>
    <row r="4180" spans="1:13">
      <c r="A4180" t="s">
        <v>8461</v>
      </c>
      <c r="B4180" t="str">
        <f t="shared" si="130"/>
        <v>min03-P63</v>
      </c>
      <c r="C4180" t="str">
        <f t="shared" si="131"/>
        <v>min03-P63-R4_UT DOTACIONES E INTENDENCIA JP 2024</v>
      </c>
      <c r="D4180" s="27" t="s">
        <v>3887</v>
      </c>
      <c r="E4180" t="s">
        <v>3096</v>
      </c>
      <c r="F4180" t="s">
        <v>190</v>
      </c>
      <c r="G4180" s="58">
        <v>104174.80695</v>
      </c>
      <c r="H4180" s="114">
        <v>1</v>
      </c>
      <c r="I4180">
        <v>1</v>
      </c>
      <c r="J4180">
        <v>3000</v>
      </c>
      <c r="K4180" t="s">
        <v>3117</v>
      </c>
      <c r="L4180" t="s">
        <v>3113</v>
      </c>
      <c r="M4180" t="s">
        <v>4296</v>
      </c>
    </row>
    <row r="4181" spans="1:13">
      <c r="A4181" t="s">
        <v>8462</v>
      </c>
      <c r="B4181" t="str">
        <f t="shared" si="130"/>
        <v>min03-P63</v>
      </c>
      <c r="C4181" t="str">
        <f t="shared" si="131"/>
        <v>min03-P63-R4_UT DOTACIONES E INTENDENCIA JP 2024</v>
      </c>
      <c r="D4181" s="27" t="s">
        <v>3887</v>
      </c>
      <c r="E4181" t="s">
        <v>3096</v>
      </c>
      <c r="F4181" t="s">
        <v>190</v>
      </c>
      <c r="G4181" s="58">
        <v>102612.46095000001</v>
      </c>
      <c r="H4181" s="114">
        <v>1</v>
      </c>
      <c r="I4181">
        <v>3001</v>
      </c>
      <c r="J4181">
        <v>10000</v>
      </c>
      <c r="K4181" t="s">
        <v>3117</v>
      </c>
      <c r="L4181" t="s">
        <v>3113</v>
      </c>
      <c r="M4181" t="s">
        <v>4296</v>
      </c>
    </row>
    <row r="4182" spans="1:13">
      <c r="A4182" t="s">
        <v>8463</v>
      </c>
      <c r="B4182" t="str">
        <f t="shared" si="130"/>
        <v>min03-P63</v>
      </c>
      <c r="C4182" t="str">
        <f t="shared" si="131"/>
        <v>min03-P63-R4_UT DOTACIONES E INTENDENCIA JP 2024</v>
      </c>
      <c r="D4182" s="27" t="s">
        <v>3887</v>
      </c>
      <c r="E4182" t="s">
        <v>3096</v>
      </c>
      <c r="F4182" t="s">
        <v>190</v>
      </c>
      <c r="G4182" s="58">
        <v>101050.11495</v>
      </c>
      <c r="H4182" s="114">
        <v>1</v>
      </c>
      <c r="I4182">
        <v>10001</v>
      </c>
      <c r="J4182">
        <v>999999</v>
      </c>
      <c r="K4182" t="s">
        <v>3117</v>
      </c>
      <c r="L4182" t="s">
        <v>3113</v>
      </c>
      <c r="M4182" t="s">
        <v>4296</v>
      </c>
    </row>
    <row r="4183" spans="1:13">
      <c r="A4183" t="s">
        <v>8464</v>
      </c>
      <c r="B4183" t="str">
        <f t="shared" si="130"/>
        <v>min03-P63</v>
      </c>
      <c r="C4183" t="str">
        <f t="shared" si="131"/>
        <v>min03-P63-R4_UT FACOCREAR 2024</v>
      </c>
      <c r="D4183" s="27" t="s">
        <v>3887</v>
      </c>
      <c r="E4183" t="s">
        <v>3092</v>
      </c>
      <c r="F4183" t="s">
        <v>190</v>
      </c>
      <c r="G4183" s="58">
        <v>130119.17849999999</v>
      </c>
      <c r="H4183" s="114">
        <v>1</v>
      </c>
      <c r="I4183">
        <v>1</v>
      </c>
      <c r="J4183">
        <v>3000</v>
      </c>
      <c r="K4183" t="s">
        <v>3117</v>
      </c>
      <c r="L4183" t="s">
        <v>3113</v>
      </c>
      <c r="M4183" t="s">
        <v>4296</v>
      </c>
    </row>
    <row r="4184" spans="1:13">
      <c r="A4184" t="s">
        <v>8465</v>
      </c>
      <c r="B4184" t="str">
        <f t="shared" si="130"/>
        <v>min03-P63</v>
      </c>
      <c r="C4184" t="str">
        <f t="shared" si="131"/>
        <v>min03-P63-R4_UT FACOCREAR 2024</v>
      </c>
      <c r="D4184" s="27" t="s">
        <v>3887</v>
      </c>
      <c r="E4184" t="s">
        <v>3092</v>
      </c>
      <c r="F4184" t="s">
        <v>190</v>
      </c>
      <c r="G4184" s="58">
        <v>126213.31349999999</v>
      </c>
      <c r="H4184" s="114">
        <v>1</v>
      </c>
      <c r="I4184">
        <v>3001</v>
      </c>
      <c r="J4184">
        <v>10000</v>
      </c>
      <c r="K4184" t="s">
        <v>3117</v>
      </c>
      <c r="L4184" t="s">
        <v>3113</v>
      </c>
      <c r="M4184" t="s">
        <v>4296</v>
      </c>
    </row>
    <row r="4185" spans="1:13">
      <c r="A4185" t="s">
        <v>8466</v>
      </c>
      <c r="B4185" t="str">
        <f t="shared" si="130"/>
        <v>min03-P63</v>
      </c>
      <c r="C4185" t="str">
        <f t="shared" si="131"/>
        <v>min03-P63-R4_UT FACOCREAR 2024</v>
      </c>
      <c r="D4185" s="27" t="s">
        <v>3887</v>
      </c>
      <c r="E4185" t="s">
        <v>3092</v>
      </c>
      <c r="F4185" t="s">
        <v>190</v>
      </c>
      <c r="G4185" s="58">
        <v>122428.66500000001</v>
      </c>
      <c r="H4185" s="114">
        <v>1</v>
      </c>
      <c r="I4185">
        <v>10001</v>
      </c>
      <c r="J4185">
        <v>999999</v>
      </c>
      <c r="K4185" t="s">
        <v>3117</v>
      </c>
      <c r="L4185" t="s">
        <v>3113</v>
      </c>
      <c r="M4185" t="s">
        <v>4296</v>
      </c>
    </row>
    <row r="4186" spans="1:13">
      <c r="A4186" t="s">
        <v>8467</v>
      </c>
      <c r="B4186" t="str">
        <f t="shared" si="130"/>
        <v>min03-P63</v>
      </c>
      <c r="C4186" t="str">
        <f t="shared" si="131"/>
        <v>min03-P63-R4_UT MARSAM INTE RAMERICANA</v>
      </c>
      <c r="D4186" s="27" t="s">
        <v>3887</v>
      </c>
      <c r="E4186" t="s">
        <v>4160</v>
      </c>
      <c r="F4186" t="s">
        <v>190</v>
      </c>
      <c r="G4186" s="58">
        <v>177784.2</v>
      </c>
      <c r="H4186" s="114">
        <v>1</v>
      </c>
      <c r="I4186">
        <v>1</v>
      </c>
      <c r="J4186">
        <v>3000</v>
      </c>
      <c r="K4186" t="s">
        <v>3117</v>
      </c>
      <c r="L4186" t="s">
        <v>3113</v>
      </c>
      <c r="M4186" t="s">
        <v>4296</v>
      </c>
    </row>
    <row r="4187" spans="1:13">
      <c r="A4187" t="s">
        <v>8468</v>
      </c>
      <c r="B4187" t="str">
        <f t="shared" si="130"/>
        <v>min03-P63</v>
      </c>
      <c r="C4187" t="str">
        <f t="shared" si="131"/>
        <v>min03-P63-R4_UT MARSAM INTE RAMERICANA</v>
      </c>
      <c r="D4187" s="27" t="s">
        <v>3887</v>
      </c>
      <c r="E4187" t="s">
        <v>4160</v>
      </c>
      <c r="F4187" t="s">
        <v>190</v>
      </c>
      <c r="G4187" s="58">
        <v>176006.35800000001</v>
      </c>
      <c r="H4187" s="114">
        <v>1</v>
      </c>
      <c r="I4187">
        <v>3001</v>
      </c>
      <c r="J4187">
        <v>10000</v>
      </c>
      <c r="K4187" t="s">
        <v>3117</v>
      </c>
      <c r="L4187" t="s">
        <v>3113</v>
      </c>
      <c r="M4187" t="s">
        <v>4296</v>
      </c>
    </row>
    <row r="4188" spans="1:13">
      <c r="A4188" t="s">
        <v>8469</v>
      </c>
      <c r="B4188" t="str">
        <f t="shared" si="130"/>
        <v>min03-P63</v>
      </c>
      <c r="C4188" t="str">
        <f t="shared" si="131"/>
        <v>min03-P63-R4_UT MARSAM INTE RAMERICANA</v>
      </c>
      <c r="D4188" s="27" t="s">
        <v>3887</v>
      </c>
      <c r="E4188" t="s">
        <v>4160</v>
      </c>
      <c r="F4188" t="s">
        <v>190</v>
      </c>
      <c r="G4188" s="58">
        <v>174228.516</v>
      </c>
      <c r="H4188" s="114">
        <v>1</v>
      </c>
      <c r="I4188">
        <v>10001</v>
      </c>
      <c r="J4188">
        <v>999999</v>
      </c>
      <c r="K4188" t="s">
        <v>3117</v>
      </c>
      <c r="L4188" t="s">
        <v>3113</v>
      </c>
      <c r="M4188" t="s">
        <v>4296</v>
      </c>
    </row>
    <row r="4189" spans="1:13">
      <c r="A4189" t="s">
        <v>8470</v>
      </c>
      <c r="B4189" t="str">
        <f t="shared" si="130"/>
        <v>min03-P63</v>
      </c>
      <c r="C4189" t="str">
        <f t="shared" si="131"/>
        <v>min03-P63-R5_TAMAYO DIAZ LTDA</v>
      </c>
      <c r="D4189" s="27" t="s">
        <v>3888</v>
      </c>
      <c r="E4189" t="s">
        <v>4191</v>
      </c>
      <c r="F4189" t="s">
        <v>190</v>
      </c>
      <c r="G4189" s="58">
        <v>160275.15</v>
      </c>
      <c r="H4189" s="114">
        <v>1</v>
      </c>
      <c r="I4189">
        <v>1</v>
      </c>
      <c r="J4189">
        <v>3000</v>
      </c>
      <c r="K4189" t="s">
        <v>3117</v>
      </c>
      <c r="L4189" t="s">
        <v>3110</v>
      </c>
      <c r="M4189" t="s">
        <v>4296</v>
      </c>
    </row>
    <row r="4190" spans="1:13">
      <c r="A4190" t="s">
        <v>8471</v>
      </c>
      <c r="B4190" t="str">
        <f t="shared" si="130"/>
        <v>min03-P63</v>
      </c>
      <c r="C4190" t="str">
        <f t="shared" si="131"/>
        <v>min03-P63-R5_TAMAYO DIAZ LTDA</v>
      </c>
      <c r="D4190" s="27" t="s">
        <v>3888</v>
      </c>
      <c r="E4190" t="s">
        <v>4191</v>
      </c>
      <c r="F4190" t="s">
        <v>190</v>
      </c>
      <c r="G4190" s="58">
        <v>158928.29999999999</v>
      </c>
      <c r="H4190" s="114">
        <v>1</v>
      </c>
      <c r="I4190">
        <v>3001</v>
      </c>
      <c r="J4190">
        <v>10000</v>
      </c>
      <c r="K4190" t="s">
        <v>3117</v>
      </c>
      <c r="L4190" t="s">
        <v>3110</v>
      </c>
      <c r="M4190" t="s">
        <v>4296</v>
      </c>
    </row>
    <row r="4191" spans="1:13">
      <c r="A4191" t="s">
        <v>8472</v>
      </c>
      <c r="B4191" t="str">
        <f t="shared" si="130"/>
        <v>min03-P63</v>
      </c>
      <c r="C4191" t="str">
        <f t="shared" si="131"/>
        <v>min03-P63-R5_TAMAYO DIAZ LTDA</v>
      </c>
      <c r="D4191" s="27" t="s">
        <v>3888</v>
      </c>
      <c r="E4191" t="s">
        <v>4191</v>
      </c>
      <c r="F4191" t="s">
        <v>190</v>
      </c>
      <c r="G4191" s="58">
        <v>157581.45000000001</v>
      </c>
      <c r="H4191" s="114">
        <v>1</v>
      </c>
      <c r="I4191">
        <v>10001</v>
      </c>
      <c r="J4191">
        <v>999999</v>
      </c>
      <c r="K4191" t="s">
        <v>3117</v>
      </c>
      <c r="L4191" t="s">
        <v>3110</v>
      </c>
      <c r="M4191" t="s">
        <v>4296</v>
      </c>
    </row>
    <row r="4192" spans="1:13">
      <c r="A4192" t="s">
        <v>8473</v>
      </c>
      <c r="B4192" t="str">
        <f t="shared" si="130"/>
        <v>min03-P63</v>
      </c>
      <c r="C4192" t="str">
        <f t="shared" si="131"/>
        <v>min03-P63-R5_YUBARTA S.A.S.</v>
      </c>
      <c r="D4192" s="27" t="s">
        <v>3888</v>
      </c>
      <c r="E4192" t="s">
        <v>4162</v>
      </c>
      <c r="F4192" t="s">
        <v>190</v>
      </c>
      <c r="G4192" s="58">
        <v>161622</v>
      </c>
      <c r="H4192" s="114">
        <v>1</v>
      </c>
      <c r="I4192">
        <v>1</v>
      </c>
      <c r="J4192">
        <v>3000</v>
      </c>
      <c r="K4192" t="s">
        <v>3117</v>
      </c>
      <c r="L4192" t="s">
        <v>3110</v>
      </c>
      <c r="M4192" t="s">
        <v>4296</v>
      </c>
    </row>
    <row r="4193" spans="1:14">
      <c r="A4193" t="s">
        <v>8474</v>
      </c>
      <c r="B4193" t="str">
        <f t="shared" si="130"/>
        <v>min03-P63</v>
      </c>
      <c r="C4193" t="str">
        <f t="shared" si="131"/>
        <v>min03-P63-R5_YUBARTA S.A.S.</v>
      </c>
      <c r="D4193" s="27" t="s">
        <v>3888</v>
      </c>
      <c r="E4193" t="s">
        <v>4162</v>
      </c>
      <c r="F4193" t="s">
        <v>190</v>
      </c>
      <c r="G4193" s="58">
        <v>158928.29999999999</v>
      </c>
      <c r="H4193" s="114">
        <v>1</v>
      </c>
      <c r="I4193">
        <v>3001</v>
      </c>
      <c r="J4193">
        <v>10000</v>
      </c>
      <c r="K4193" t="s">
        <v>3117</v>
      </c>
      <c r="L4193" t="s">
        <v>3110</v>
      </c>
      <c r="M4193" t="s">
        <v>4296</v>
      </c>
    </row>
    <row r="4194" spans="1:14">
      <c r="A4194" t="s">
        <v>8475</v>
      </c>
      <c r="B4194" t="str">
        <f t="shared" si="130"/>
        <v>min03-P63</v>
      </c>
      <c r="C4194" t="str">
        <f t="shared" si="131"/>
        <v>min03-P63-R5_YUBARTA S.A.S.</v>
      </c>
      <c r="D4194" s="27" t="s">
        <v>3888</v>
      </c>
      <c r="E4194" t="s">
        <v>4162</v>
      </c>
      <c r="F4194" t="s">
        <v>190</v>
      </c>
      <c r="G4194" s="58">
        <v>156234.6</v>
      </c>
      <c r="H4194" s="114">
        <v>1</v>
      </c>
      <c r="I4194">
        <v>10001</v>
      </c>
      <c r="J4194">
        <v>999999</v>
      </c>
      <c r="K4194" t="s">
        <v>3117</v>
      </c>
      <c r="L4194" t="s">
        <v>3110</v>
      </c>
      <c r="M4194" t="s">
        <v>4296</v>
      </c>
    </row>
    <row r="4195" spans="1:14">
      <c r="A4195" t="s">
        <v>8476</v>
      </c>
      <c r="B4195" t="str">
        <f t="shared" si="130"/>
        <v>min03-P63</v>
      </c>
      <c r="C4195" t="str">
        <f t="shared" si="131"/>
        <v>min03-P63-R5_UT SUMINISTROS INTENDENCIA</v>
      </c>
      <c r="D4195" s="27" t="s">
        <v>3888</v>
      </c>
      <c r="E4195" t="s">
        <v>3097</v>
      </c>
      <c r="F4195" t="s">
        <v>190</v>
      </c>
      <c r="G4195" s="58">
        <v>117175.95</v>
      </c>
      <c r="H4195" s="114">
        <v>0</v>
      </c>
      <c r="I4195">
        <v>1</v>
      </c>
      <c r="J4195">
        <v>3000</v>
      </c>
      <c r="K4195" t="s">
        <v>3117</v>
      </c>
      <c r="L4195" t="s">
        <v>3110</v>
      </c>
      <c r="M4195" t="s">
        <v>4296</v>
      </c>
      <c r="N4195" t="s">
        <v>8685</v>
      </c>
    </row>
    <row r="4196" spans="1:14">
      <c r="A4196" t="s">
        <v>8477</v>
      </c>
      <c r="B4196" t="str">
        <f t="shared" si="130"/>
        <v>min03-P63</v>
      </c>
      <c r="C4196" t="str">
        <f t="shared" si="131"/>
        <v>min03-P63-R5_UT SUMINISTROS INTENDENCIA</v>
      </c>
      <c r="D4196" s="27" t="s">
        <v>3888</v>
      </c>
      <c r="E4196" t="s">
        <v>3097</v>
      </c>
      <c r="F4196" t="s">
        <v>190</v>
      </c>
      <c r="G4196" s="58">
        <v>109094.85</v>
      </c>
      <c r="H4196" s="114">
        <v>0</v>
      </c>
      <c r="I4196">
        <v>3001</v>
      </c>
      <c r="J4196">
        <v>10000</v>
      </c>
      <c r="K4196" t="s">
        <v>3117</v>
      </c>
      <c r="L4196" t="s">
        <v>3110</v>
      </c>
      <c r="M4196" t="s">
        <v>4296</v>
      </c>
      <c r="N4196" t="s">
        <v>8685</v>
      </c>
    </row>
    <row r="4197" spans="1:14">
      <c r="A4197" t="s">
        <v>8478</v>
      </c>
      <c r="B4197" t="str">
        <f t="shared" si="130"/>
        <v>min03-P63</v>
      </c>
      <c r="C4197" t="str">
        <f t="shared" si="131"/>
        <v>min03-P63-R5_UT SUMINISTROS INTENDENCIA</v>
      </c>
      <c r="D4197" s="27" t="s">
        <v>3888</v>
      </c>
      <c r="E4197" t="s">
        <v>3097</v>
      </c>
      <c r="F4197" t="s">
        <v>190</v>
      </c>
      <c r="G4197" s="58">
        <v>106401.15</v>
      </c>
      <c r="H4197" s="114">
        <v>0</v>
      </c>
      <c r="I4197">
        <v>10001</v>
      </c>
      <c r="J4197">
        <v>999999</v>
      </c>
      <c r="K4197" t="s">
        <v>3117</v>
      </c>
      <c r="L4197" t="s">
        <v>3110</v>
      </c>
      <c r="M4197" t="s">
        <v>4296</v>
      </c>
      <c r="N4197" t="s">
        <v>8685</v>
      </c>
    </row>
    <row r="4198" spans="1:14">
      <c r="A4198" t="s">
        <v>8479</v>
      </c>
      <c r="B4198" t="str">
        <f t="shared" si="130"/>
        <v>min03-P63</v>
      </c>
      <c r="C4198" t="str">
        <f t="shared" si="131"/>
        <v>min03-P63-R5_UT FACOCREAR 2024</v>
      </c>
      <c r="D4198" s="27" t="s">
        <v>3888</v>
      </c>
      <c r="E4198" t="s">
        <v>3092</v>
      </c>
      <c r="F4198" t="s">
        <v>190</v>
      </c>
      <c r="G4198" s="58">
        <v>130119.17849999999</v>
      </c>
      <c r="H4198" s="114">
        <v>1</v>
      </c>
      <c r="I4198">
        <v>1</v>
      </c>
      <c r="J4198">
        <v>3000</v>
      </c>
      <c r="K4198" t="s">
        <v>3117</v>
      </c>
      <c r="L4198" t="s">
        <v>3110</v>
      </c>
      <c r="M4198" t="s">
        <v>4296</v>
      </c>
    </row>
    <row r="4199" spans="1:14">
      <c r="A4199" t="s">
        <v>8480</v>
      </c>
      <c r="B4199" t="str">
        <f t="shared" si="130"/>
        <v>min03-P63</v>
      </c>
      <c r="C4199" t="str">
        <f t="shared" si="131"/>
        <v>min03-P63-R5_UT FACOCREAR 2024</v>
      </c>
      <c r="D4199" s="27" t="s">
        <v>3888</v>
      </c>
      <c r="E4199" t="s">
        <v>3092</v>
      </c>
      <c r="F4199" t="s">
        <v>190</v>
      </c>
      <c r="G4199" s="58">
        <v>126213.31349999999</v>
      </c>
      <c r="H4199" s="114">
        <v>1</v>
      </c>
      <c r="I4199">
        <v>3001</v>
      </c>
      <c r="J4199">
        <v>10000</v>
      </c>
      <c r="K4199" t="s">
        <v>3117</v>
      </c>
      <c r="L4199" t="s">
        <v>3110</v>
      </c>
      <c r="M4199" t="s">
        <v>4296</v>
      </c>
    </row>
    <row r="4200" spans="1:14">
      <c r="A4200" t="s">
        <v>8481</v>
      </c>
      <c r="B4200" t="str">
        <f t="shared" si="130"/>
        <v>min03-P63</v>
      </c>
      <c r="C4200" t="str">
        <f t="shared" si="131"/>
        <v>min03-P63-R5_UT FACOCREAR 2024</v>
      </c>
      <c r="D4200" s="27" t="s">
        <v>3888</v>
      </c>
      <c r="E4200" t="s">
        <v>3092</v>
      </c>
      <c r="F4200" t="s">
        <v>190</v>
      </c>
      <c r="G4200" s="58">
        <v>122428.66500000001</v>
      </c>
      <c r="H4200" s="114">
        <v>1</v>
      </c>
      <c r="I4200">
        <v>10001</v>
      </c>
      <c r="J4200">
        <v>999999</v>
      </c>
      <c r="K4200" t="s">
        <v>3117</v>
      </c>
      <c r="L4200" t="s">
        <v>3110</v>
      </c>
      <c r="M4200" t="s">
        <v>4296</v>
      </c>
    </row>
    <row r="4201" spans="1:14">
      <c r="A4201" t="s">
        <v>8482</v>
      </c>
      <c r="B4201" t="str">
        <f t="shared" si="130"/>
        <v>min03-P63</v>
      </c>
      <c r="C4201" t="str">
        <f t="shared" si="131"/>
        <v>min03-P63-R5_JAVIER DE JESUS LEON LONDONO</v>
      </c>
      <c r="D4201" s="27" t="s">
        <v>3888</v>
      </c>
      <c r="E4201" t="s">
        <v>4203</v>
      </c>
      <c r="F4201" t="s">
        <v>190</v>
      </c>
      <c r="G4201" s="58">
        <v>60404.875650000002</v>
      </c>
      <c r="H4201" s="114">
        <v>1</v>
      </c>
      <c r="I4201">
        <v>1</v>
      </c>
      <c r="J4201">
        <v>3000</v>
      </c>
      <c r="K4201" t="s">
        <v>3117</v>
      </c>
      <c r="L4201" t="s">
        <v>3110</v>
      </c>
      <c r="M4201" t="s">
        <v>4296</v>
      </c>
    </row>
    <row r="4202" spans="1:14">
      <c r="A4202" t="s">
        <v>8483</v>
      </c>
      <c r="B4202" t="str">
        <f t="shared" si="130"/>
        <v>min03-P63</v>
      </c>
      <c r="C4202" t="str">
        <f t="shared" si="131"/>
        <v>min03-P63-R5_JAVIER DE JESUS LEON LONDONO</v>
      </c>
      <c r="D4202" s="27" t="s">
        <v>3888</v>
      </c>
      <c r="E4202" t="s">
        <v>4203</v>
      </c>
      <c r="F4202" t="s">
        <v>190</v>
      </c>
      <c r="G4202" s="58">
        <v>59701.819950000005</v>
      </c>
      <c r="H4202" s="114">
        <v>1</v>
      </c>
      <c r="I4202">
        <v>3001</v>
      </c>
      <c r="J4202">
        <v>10000</v>
      </c>
      <c r="K4202" t="s">
        <v>3117</v>
      </c>
      <c r="L4202" t="s">
        <v>3110</v>
      </c>
      <c r="M4202" t="s">
        <v>4296</v>
      </c>
    </row>
    <row r="4203" spans="1:14">
      <c r="A4203" t="s">
        <v>8484</v>
      </c>
      <c r="B4203" t="str">
        <f t="shared" si="130"/>
        <v>min03-P63</v>
      </c>
      <c r="C4203" t="str">
        <f t="shared" si="131"/>
        <v>min03-P63-R5_JAVIER DE JESUS LEON LONDONO</v>
      </c>
      <c r="D4203" s="27" t="s">
        <v>3888</v>
      </c>
      <c r="E4203" t="s">
        <v>4203</v>
      </c>
      <c r="F4203" t="s">
        <v>190</v>
      </c>
      <c r="G4203" s="58">
        <v>58627.033649999998</v>
      </c>
      <c r="H4203" s="114">
        <v>1</v>
      </c>
      <c r="I4203">
        <v>10001</v>
      </c>
      <c r="J4203">
        <v>999999</v>
      </c>
      <c r="K4203" t="s">
        <v>3117</v>
      </c>
      <c r="L4203" t="s">
        <v>3110</v>
      </c>
      <c r="M4203" t="s">
        <v>4296</v>
      </c>
    </row>
    <row r="4204" spans="1:14">
      <c r="A4204" t="s">
        <v>8485</v>
      </c>
      <c r="B4204" t="str">
        <f t="shared" si="130"/>
        <v>min03-P63</v>
      </c>
      <c r="C4204" t="str">
        <f t="shared" si="131"/>
        <v>min03-P63-R6_CONSORCIO C2-2024</v>
      </c>
      <c r="D4204" s="27" t="s">
        <v>3889</v>
      </c>
      <c r="E4204" t="s">
        <v>4173</v>
      </c>
      <c r="F4204" t="s">
        <v>190</v>
      </c>
      <c r="G4204" s="58">
        <v>82157.850000000006</v>
      </c>
      <c r="H4204" s="114">
        <v>1</v>
      </c>
      <c r="I4204">
        <v>1</v>
      </c>
      <c r="J4204">
        <v>3000</v>
      </c>
      <c r="K4204" t="s">
        <v>3117</v>
      </c>
      <c r="L4204" t="s">
        <v>3111</v>
      </c>
      <c r="M4204" t="s">
        <v>4296</v>
      </c>
    </row>
    <row r="4205" spans="1:14">
      <c r="A4205" t="s">
        <v>8486</v>
      </c>
      <c r="B4205" t="str">
        <f t="shared" si="130"/>
        <v>min03-P63</v>
      </c>
      <c r="C4205" t="str">
        <f t="shared" si="131"/>
        <v>min03-P63-R6_CONSORCIO C2-2024</v>
      </c>
      <c r="D4205" s="27" t="s">
        <v>3889</v>
      </c>
      <c r="E4205" t="s">
        <v>4173</v>
      </c>
      <c r="F4205" t="s">
        <v>190</v>
      </c>
      <c r="G4205" s="58">
        <v>81484.425000000003</v>
      </c>
      <c r="H4205" s="114">
        <v>1</v>
      </c>
      <c r="I4205">
        <v>3001</v>
      </c>
      <c r="J4205">
        <v>10000</v>
      </c>
      <c r="K4205" t="s">
        <v>3117</v>
      </c>
      <c r="L4205" t="s">
        <v>3111</v>
      </c>
      <c r="M4205" t="s">
        <v>4296</v>
      </c>
    </row>
    <row r="4206" spans="1:14">
      <c r="A4206" t="s">
        <v>8487</v>
      </c>
      <c r="B4206" t="str">
        <f t="shared" si="130"/>
        <v>min03-P63</v>
      </c>
      <c r="C4206" t="str">
        <f t="shared" si="131"/>
        <v>min03-P63-R6_CONSORCIO C2-2024</v>
      </c>
      <c r="D4206" s="27" t="s">
        <v>3889</v>
      </c>
      <c r="E4206" t="s">
        <v>4173</v>
      </c>
      <c r="F4206" t="s">
        <v>190</v>
      </c>
      <c r="G4206" s="58">
        <v>80811</v>
      </c>
      <c r="H4206" s="114">
        <v>1</v>
      </c>
      <c r="I4206">
        <v>10001</v>
      </c>
      <c r="J4206">
        <v>999999</v>
      </c>
      <c r="K4206" t="s">
        <v>3117</v>
      </c>
      <c r="L4206" t="s">
        <v>3111</v>
      </c>
      <c r="M4206" t="s">
        <v>4296</v>
      </c>
    </row>
    <row r="4207" spans="1:14">
      <c r="A4207" t="s">
        <v>8488</v>
      </c>
      <c r="B4207" t="str">
        <f t="shared" si="130"/>
        <v>min03-P63</v>
      </c>
      <c r="C4207" t="str">
        <f t="shared" si="131"/>
        <v>min03-P63-R6_CONSORCIO LOGISTIC PLUS</v>
      </c>
      <c r="D4207" s="27" t="s">
        <v>3889</v>
      </c>
      <c r="E4207" t="s">
        <v>3099</v>
      </c>
      <c r="F4207" t="s">
        <v>190</v>
      </c>
      <c r="G4207" s="58">
        <v>256612.63680000001</v>
      </c>
      <c r="H4207" s="114">
        <v>1</v>
      </c>
      <c r="I4207">
        <v>1</v>
      </c>
      <c r="J4207">
        <v>3000</v>
      </c>
      <c r="K4207" t="s">
        <v>3117</v>
      </c>
      <c r="L4207" t="s">
        <v>3111</v>
      </c>
      <c r="M4207" t="s">
        <v>4296</v>
      </c>
    </row>
    <row r="4208" spans="1:14">
      <c r="A4208" t="s">
        <v>8489</v>
      </c>
      <c r="B4208" t="str">
        <f t="shared" si="130"/>
        <v>min03-P63</v>
      </c>
      <c r="C4208" t="str">
        <f t="shared" si="131"/>
        <v>min03-P63-R6_CONSORCIO LOGISTIC PLUS</v>
      </c>
      <c r="D4208" s="27" t="s">
        <v>3889</v>
      </c>
      <c r="E4208" t="s">
        <v>3099</v>
      </c>
      <c r="F4208" t="s">
        <v>190</v>
      </c>
      <c r="G4208" s="58">
        <v>253019.24100000001</v>
      </c>
      <c r="H4208" s="114">
        <v>1</v>
      </c>
      <c r="I4208">
        <v>3001</v>
      </c>
      <c r="J4208">
        <v>10000</v>
      </c>
      <c r="K4208" t="s">
        <v>3117</v>
      </c>
      <c r="L4208" t="s">
        <v>3111</v>
      </c>
      <c r="M4208" t="s">
        <v>4296</v>
      </c>
    </row>
    <row r="4209" spans="1:14">
      <c r="A4209" t="s">
        <v>8490</v>
      </c>
      <c r="B4209" t="str">
        <f t="shared" si="130"/>
        <v>min03-P63</v>
      </c>
      <c r="C4209" t="str">
        <f t="shared" si="131"/>
        <v>min03-P63-R6_CONSORCIO LOGISTIC PLUS</v>
      </c>
      <c r="D4209" s="27" t="s">
        <v>3889</v>
      </c>
      <c r="E4209" t="s">
        <v>3099</v>
      </c>
      <c r="F4209" t="s">
        <v>190</v>
      </c>
      <c r="G4209" s="58">
        <v>250196.24340000004</v>
      </c>
      <c r="H4209" s="114">
        <v>1</v>
      </c>
      <c r="I4209">
        <v>10001</v>
      </c>
      <c r="J4209">
        <v>999999</v>
      </c>
      <c r="K4209" t="s">
        <v>3117</v>
      </c>
      <c r="L4209" t="s">
        <v>3111</v>
      </c>
      <c r="M4209" t="s">
        <v>4296</v>
      </c>
    </row>
    <row r="4210" spans="1:14">
      <c r="A4210" t="s">
        <v>8491</v>
      </c>
      <c r="B4210" t="str">
        <f t="shared" si="130"/>
        <v>min03-P63</v>
      </c>
      <c r="C4210" t="str">
        <f t="shared" si="131"/>
        <v>min03-P63-R6_TAMAYO DIAZ LTDA</v>
      </c>
      <c r="D4210" s="27" t="s">
        <v>3889</v>
      </c>
      <c r="E4210" t="s">
        <v>4191</v>
      </c>
      <c r="F4210" t="s">
        <v>190</v>
      </c>
      <c r="G4210" s="58">
        <v>160275.15</v>
      </c>
      <c r="H4210" s="114">
        <v>1</v>
      </c>
      <c r="I4210">
        <v>1</v>
      </c>
      <c r="J4210">
        <v>3000</v>
      </c>
      <c r="K4210" t="s">
        <v>3117</v>
      </c>
      <c r="L4210" t="s">
        <v>3111</v>
      </c>
      <c r="M4210" t="s">
        <v>4296</v>
      </c>
    </row>
    <row r="4211" spans="1:14">
      <c r="A4211" t="s">
        <v>8492</v>
      </c>
      <c r="B4211" t="str">
        <f t="shared" si="130"/>
        <v>min03-P63</v>
      </c>
      <c r="C4211" t="str">
        <f t="shared" si="131"/>
        <v>min03-P63-R6_TAMAYO DIAZ LTDA</v>
      </c>
      <c r="D4211" s="27" t="s">
        <v>3889</v>
      </c>
      <c r="E4211" t="s">
        <v>4191</v>
      </c>
      <c r="F4211" t="s">
        <v>190</v>
      </c>
      <c r="G4211" s="58">
        <v>158928.29999999999</v>
      </c>
      <c r="H4211" s="114">
        <v>1</v>
      </c>
      <c r="I4211">
        <v>3001</v>
      </c>
      <c r="J4211">
        <v>10000</v>
      </c>
      <c r="K4211" t="s">
        <v>3117</v>
      </c>
      <c r="L4211" t="s">
        <v>3111</v>
      </c>
      <c r="M4211" t="s">
        <v>4296</v>
      </c>
    </row>
    <row r="4212" spans="1:14">
      <c r="A4212" t="s">
        <v>8493</v>
      </c>
      <c r="B4212" t="str">
        <f t="shared" si="130"/>
        <v>min03-P63</v>
      </c>
      <c r="C4212" t="str">
        <f t="shared" si="131"/>
        <v>min03-P63-R6_TAMAYO DIAZ LTDA</v>
      </c>
      <c r="D4212" s="27" t="s">
        <v>3889</v>
      </c>
      <c r="E4212" t="s">
        <v>4191</v>
      </c>
      <c r="F4212" t="s">
        <v>190</v>
      </c>
      <c r="G4212" s="58">
        <v>157581.45000000001</v>
      </c>
      <c r="H4212" s="114">
        <v>1</v>
      </c>
      <c r="I4212">
        <v>10001</v>
      </c>
      <c r="J4212">
        <v>999999</v>
      </c>
      <c r="K4212" t="s">
        <v>3117</v>
      </c>
      <c r="L4212" t="s">
        <v>3111</v>
      </c>
      <c r="M4212" t="s">
        <v>4296</v>
      </c>
    </row>
    <row r="4213" spans="1:14">
      <c r="A4213" t="s">
        <v>8494</v>
      </c>
      <c r="B4213" t="str">
        <f t="shared" si="130"/>
        <v>min03-P63</v>
      </c>
      <c r="C4213" t="str">
        <f t="shared" si="131"/>
        <v>min03-P63-R6_YUBARTA S.A.S.</v>
      </c>
      <c r="D4213" s="27" t="s">
        <v>3889</v>
      </c>
      <c r="E4213" t="s">
        <v>4162</v>
      </c>
      <c r="F4213" t="s">
        <v>190</v>
      </c>
      <c r="G4213" s="58">
        <v>161622</v>
      </c>
      <c r="H4213" s="114">
        <v>1</v>
      </c>
      <c r="I4213">
        <v>1</v>
      </c>
      <c r="J4213">
        <v>3000</v>
      </c>
      <c r="K4213" t="s">
        <v>3117</v>
      </c>
      <c r="L4213" t="s">
        <v>3111</v>
      </c>
      <c r="M4213" t="s">
        <v>4296</v>
      </c>
    </row>
    <row r="4214" spans="1:14">
      <c r="A4214" t="s">
        <v>8495</v>
      </c>
      <c r="B4214" t="str">
        <f t="shared" si="130"/>
        <v>min03-P63</v>
      </c>
      <c r="C4214" t="str">
        <f t="shared" si="131"/>
        <v>min03-P63-R6_YUBARTA S.A.S.</v>
      </c>
      <c r="D4214" s="27" t="s">
        <v>3889</v>
      </c>
      <c r="E4214" t="s">
        <v>4162</v>
      </c>
      <c r="F4214" t="s">
        <v>190</v>
      </c>
      <c r="G4214" s="58">
        <v>158928.29999999999</v>
      </c>
      <c r="H4214" s="114">
        <v>1</v>
      </c>
      <c r="I4214">
        <v>3001</v>
      </c>
      <c r="J4214">
        <v>10000</v>
      </c>
      <c r="K4214" t="s">
        <v>3117</v>
      </c>
      <c r="L4214" t="s">
        <v>3111</v>
      </c>
      <c r="M4214" t="s">
        <v>4296</v>
      </c>
    </row>
    <row r="4215" spans="1:14">
      <c r="A4215" t="s">
        <v>8496</v>
      </c>
      <c r="B4215" t="str">
        <f t="shared" si="130"/>
        <v>min03-P63</v>
      </c>
      <c r="C4215" t="str">
        <f t="shared" si="131"/>
        <v>min03-P63-R6_YUBARTA S.A.S.</v>
      </c>
      <c r="D4215" s="27" t="s">
        <v>3889</v>
      </c>
      <c r="E4215" t="s">
        <v>4162</v>
      </c>
      <c r="F4215" t="s">
        <v>190</v>
      </c>
      <c r="G4215" s="58">
        <v>156234.6</v>
      </c>
      <c r="H4215" s="114">
        <v>1</v>
      </c>
      <c r="I4215">
        <v>10001</v>
      </c>
      <c r="J4215">
        <v>999999</v>
      </c>
      <c r="K4215" t="s">
        <v>3117</v>
      </c>
      <c r="L4215" t="s">
        <v>3111</v>
      </c>
      <c r="M4215" t="s">
        <v>4296</v>
      </c>
    </row>
    <row r="4216" spans="1:14">
      <c r="A4216" t="s">
        <v>8497</v>
      </c>
      <c r="B4216" t="str">
        <f t="shared" si="130"/>
        <v>min03-P63</v>
      </c>
      <c r="C4216" t="str">
        <f t="shared" si="131"/>
        <v>min03-P63-R6_UT DOTACIONES E INTENDENCIA JP 2024</v>
      </c>
      <c r="D4216" s="27" t="s">
        <v>3889</v>
      </c>
      <c r="E4216" t="s">
        <v>3096</v>
      </c>
      <c r="F4216" t="s">
        <v>190</v>
      </c>
      <c r="G4216" s="58">
        <v>100134.25695</v>
      </c>
      <c r="H4216" s="114">
        <v>1</v>
      </c>
      <c r="I4216">
        <v>1</v>
      </c>
      <c r="J4216">
        <v>3000</v>
      </c>
      <c r="K4216" t="s">
        <v>3117</v>
      </c>
      <c r="L4216" t="s">
        <v>3111</v>
      </c>
      <c r="M4216" t="s">
        <v>4296</v>
      </c>
    </row>
    <row r="4217" spans="1:14">
      <c r="A4217" t="s">
        <v>8498</v>
      </c>
      <c r="B4217" t="str">
        <f t="shared" si="130"/>
        <v>min03-P63</v>
      </c>
      <c r="C4217" t="str">
        <f t="shared" si="131"/>
        <v>min03-P63-R6_UT DOTACIONES E INTENDENCIA JP 2024</v>
      </c>
      <c r="D4217" s="27" t="s">
        <v>3889</v>
      </c>
      <c r="E4217" t="s">
        <v>3096</v>
      </c>
      <c r="F4217" t="s">
        <v>190</v>
      </c>
      <c r="G4217" s="58">
        <v>98632.519199999995</v>
      </c>
      <c r="H4217" s="114">
        <v>1</v>
      </c>
      <c r="I4217">
        <v>3001</v>
      </c>
      <c r="J4217">
        <v>10000</v>
      </c>
      <c r="K4217" t="s">
        <v>3117</v>
      </c>
      <c r="L4217" t="s">
        <v>3111</v>
      </c>
      <c r="M4217" t="s">
        <v>4296</v>
      </c>
    </row>
    <row r="4218" spans="1:14">
      <c r="A4218" t="s">
        <v>8499</v>
      </c>
      <c r="B4218" t="str">
        <f t="shared" si="130"/>
        <v>min03-P63</v>
      </c>
      <c r="C4218" t="str">
        <f t="shared" si="131"/>
        <v>min03-P63-R6_UT DOTACIONES E INTENDENCIA JP 2024</v>
      </c>
      <c r="D4218" s="27" t="s">
        <v>3889</v>
      </c>
      <c r="E4218" t="s">
        <v>3096</v>
      </c>
      <c r="F4218" t="s">
        <v>190</v>
      </c>
      <c r="G4218" s="58">
        <v>97130.781450000009</v>
      </c>
      <c r="H4218" s="114">
        <v>1</v>
      </c>
      <c r="I4218">
        <v>10001</v>
      </c>
      <c r="J4218">
        <v>999999</v>
      </c>
      <c r="K4218" t="s">
        <v>3117</v>
      </c>
      <c r="L4218" t="s">
        <v>3111</v>
      </c>
      <c r="M4218" t="s">
        <v>4296</v>
      </c>
    </row>
    <row r="4219" spans="1:14">
      <c r="A4219" t="s">
        <v>8500</v>
      </c>
      <c r="B4219" t="str">
        <f t="shared" si="130"/>
        <v>min03-P63</v>
      </c>
      <c r="C4219" t="str">
        <f t="shared" si="131"/>
        <v>min03-P63-R6_UT SUMINISTROS INTENDENCIA</v>
      </c>
      <c r="D4219" s="27" t="s">
        <v>3889</v>
      </c>
      <c r="E4219" t="s">
        <v>3097</v>
      </c>
      <c r="F4219" t="s">
        <v>190</v>
      </c>
      <c r="G4219" s="58">
        <v>117175.95</v>
      </c>
      <c r="H4219" s="114">
        <v>0</v>
      </c>
      <c r="I4219">
        <v>1</v>
      </c>
      <c r="J4219">
        <v>3000</v>
      </c>
      <c r="K4219" t="s">
        <v>3117</v>
      </c>
      <c r="L4219" t="s">
        <v>3111</v>
      </c>
      <c r="M4219" t="s">
        <v>4296</v>
      </c>
      <c r="N4219" t="s">
        <v>8685</v>
      </c>
    </row>
    <row r="4220" spans="1:14">
      <c r="A4220" t="s">
        <v>8501</v>
      </c>
      <c r="B4220" t="str">
        <f t="shared" si="130"/>
        <v>min03-P63</v>
      </c>
      <c r="C4220" t="str">
        <f t="shared" si="131"/>
        <v>min03-P63-R6_UT SUMINISTROS INTENDENCIA</v>
      </c>
      <c r="D4220" s="27" t="s">
        <v>3889</v>
      </c>
      <c r="E4220" t="s">
        <v>3097</v>
      </c>
      <c r="F4220" t="s">
        <v>190</v>
      </c>
      <c r="G4220" s="58">
        <v>109094.85</v>
      </c>
      <c r="H4220" s="114">
        <v>0</v>
      </c>
      <c r="I4220">
        <v>3001</v>
      </c>
      <c r="J4220">
        <v>10000</v>
      </c>
      <c r="K4220" t="s">
        <v>3117</v>
      </c>
      <c r="L4220" t="s">
        <v>3111</v>
      </c>
      <c r="M4220" t="s">
        <v>4296</v>
      </c>
      <c r="N4220" t="s">
        <v>8685</v>
      </c>
    </row>
    <row r="4221" spans="1:14">
      <c r="A4221" t="s">
        <v>8502</v>
      </c>
      <c r="B4221" t="str">
        <f t="shared" si="130"/>
        <v>min03-P63</v>
      </c>
      <c r="C4221" t="str">
        <f t="shared" si="131"/>
        <v>min03-P63-R6_UT SUMINISTROS INTENDENCIA</v>
      </c>
      <c r="D4221" s="27" t="s">
        <v>3889</v>
      </c>
      <c r="E4221" t="s">
        <v>3097</v>
      </c>
      <c r="F4221" t="s">
        <v>190</v>
      </c>
      <c r="G4221" s="58">
        <v>106401.15</v>
      </c>
      <c r="H4221" s="114">
        <v>0</v>
      </c>
      <c r="I4221">
        <v>10001</v>
      </c>
      <c r="J4221">
        <v>999999</v>
      </c>
      <c r="K4221" t="s">
        <v>3117</v>
      </c>
      <c r="L4221" t="s">
        <v>3111</v>
      </c>
      <c r="M4221" t="s">
        <v>4296</v>
      </c>
      <c r="N4221" t="s">
        <v>8685</v>
      </c>
    </row>
    <row r="4222" spans="1:14">
      <c r="A4222" t="s">
        <v>8503</v>
      </c>
      <c r="B4222" t="str">
        <f t="shared" si="130"/>
        <v>min03-P63</v>
      </c>
      <c r="C4222" t="str">
        <f t="shared" si="131"/>
        <v>min03-P63-R6_UT FACOCREAR 2024</v>
      </c>
      <c r="D4222" s="27" t="s">
        <v>3889</v>
      </c>
      <c r="E4222" t="s">
        <v>3092</v>
      </c>
      <c r="F4222" t="s">
        <v>190</v>
      </c>
      <c r="G4222" s="58">
        <v>130119.17849999999</v>
      </c>
      <c r="H4222" s="114">
        <v>1</v>
      </c>
      <c r="I4222">
        <v>1</v>
      </c>
      <c r="J4222">
        <v>3000</v>
      </c>
      <c r="K4222" t="s">
        <v>3117</v>
      </c>
      <c r="L4222" t="s">
        <v>3111</v>
      </c>
      <c r="M4222" t="s">
        <v>4296</v>
      </c>
    </row>
    <row r="4223" spans="1:14">
      <c r="A4223" t="s">
        <v>8504</v>
      </c>
      <c r="B4223" t="str">
        <f t="shared" si="130"/>
        <v>min03-P63</v>
      </c>
      <c r="C4223" t="str">
        <f t="shared" si="131"/>
        <v>min03-P63-R6_UT FACOCREAR 2024</v>
      </c>
      <c r="D4223" s="27" t="s">
        <v>3889</v>
      </c>
      <c r="E4223" t="s">
        <v>3092</v>
      </c>
      <c r="F4223" t="s">
        <v>190</v>
      </c>
      <c r="G4223" s="58">
        <v>126213.31349999999</v>
      </c>
      <c r="H4223" s="114">
        <v>1</v>
      </c>
      <c r="I4223">
        <v>3001</v>
      </c>
      <c r="J4223">
        <v>10000</v>
      </c>
      <c r="K4223" t="s">
        <v>3117</v>
      </c>
      <c r="L4223" t="s">
        <v>3111</v>
      </c>
      <c r="M4223" t="s">
        <v>4296</v>
      </c>
    </row>
    <row r="4224" spans="1:14">
      <c r="A4224" t="s">
        <v>8505</v>
      </c>
      <c r="B4224" t="str">
        <f t="shared" si="130"/>
        <v>min03-P63</v>
      </c>
      <c r="C4224" t="str">
        <f t="shared" si="131"/>
        <v>min03-P63-R6_UT FACOCREAR 2024</v>
      </c>
      <c r="D4224" s="27" t="s">
        <v>3889</v>
      </c>
      <c r="E4224" t="s">
        <v>3092</v>
      </c>
      <c r="F4224" t="s">
        <v>190</v>
      </c>
      <c r="G4224" s="58">
        <v>122428.66500000001</v>
      </c>
      <c r="H4224" s="114">
        <v>1</v>
      </c>
      <c r="I4224">
        <v>10001</v>
      </c>
      <c r="J4224">
        <v>999999</v>
      </c>
      <c r="K4224" t="s">
        <v>3117</v>
      </c>
      <c r="L4224" t="s">
        <v>3111</v>
      </c>
      <c r="M4224" t="s">
        <v>4296</v>
      </c>
    </row>
    <row r="4225" spans="1:13">
      <c r="A4225" t="s">
        <v>8506</v>
      </c>
      <c r="B4225" t="str">
        <f t="shared" si="130"/>
        <v>min03-P63</v>
      </c>
      <c r="C4225" t="str">
        <f t="shared" si="131"/>
        <v>min03-P63-R6_UT MARSAM INTE RAMERICANA</v>
      </c>
      <c r="D4225" s="27" t="s">
        <v>3889</v>
      </c>
      <c r="E4225" t="s">
        <v>4160</v>
      </c>
      <c r="F4225" t="s">
        <v>190</v>
      </c>
      <c r="G4225" s="58">
        <v>161622</v>
      </c>
      <c r="H4225" s="114">
        <v>1</v>
      </c>
      <c r="I4225">
        <v>1</v>
      </c>
      <c r="J4225">
        <v>3000</v>
      </c>
      <c r="K4225" t="s">
        <v>3117</v>
      </c>
      <c r="L4225" t="s">
        <v>3111</v>
      </c>
      <c r="M4225" t="s">
        <v>4296</v>
      </c>
    </row>
    <row r="4226" spans="1:13">
      <c r="A4226" t="s">
        <v>8507</v>
      </c>
      <c r="B4226" t="str">
        <f t="shared" si="130"/>
        <v>min03-P63</v>
      </c>
      <c r="C4226" t="str">
        <f t="shared" si="131"/>
        <v>min03-P63-R6_UT MARSAM INTE RAMERICANA</v>
      </c>
      <c r="D4226" s="27" t="s">
        <v>3889</v>
      </c>
      <c r="E4226" t="s">
        <v>4160</v>
      </c>
      <c r="F4226" t="s">
        <v>190</v>
      </c>
      <c r="G4226" s="58">
        <v>160005.78</v>
      </c>
      <c r="H4226" s="114">
        <v>1</v>
      </c>
      <c r="I4226">
        <v>3001</v>
      </c>
      <c r="J4226">
        <v>10000</v>
      </c>
      <c r="K4226" t="s">
        <v>3117</v>
      </c>
      <c r="L4226" t="s">
        <v>3111</v>
      </c>
      <c r="M4226" t="s">
        <v>4296</v>
      </c>
    </row>
    <row r="4227" spans="1:13">
      <c r="A4227" t="s">
        <v>8508</v>
      </c>
      <c r="B4227" t="str">
        <f t="shared" ref="B4227:B4290" si="132">+LEFT(D4227,LEN(D4227)-3)</f>
        <v>min03-P63</v>
      </c>
      <c r="C4227" t="str">
        <f t="shared" ref="C4227:C4290" si="133">+D4227&amp;"_"&amp;E4227</f>
        <v>min03-P63-R6_UT MARSAM INTE RAMERICANA</v>
      </c>
      <c r="D4227" s="27" t="s">
        <v>3889</v>
      </c>
      <c r="E4227" t="s">
        <v>4160</v>
      </c>
      <c r="F4227" t="s">
        <v>190</v>
      </c>
      <c r="G4227" s="58">
        <v>158389.56</v>
      </c>
      <c r="H4227" s="114">
        <v>1</v>
      </c>
      <c r="I4227">
        <v>10001</v>
      </c>
      <c r="J4227">
        <v>999999</v>
      </c>
      <c r="K4227" t="s">
        <v>3117</v>
      </c>
      <c r="L4227" t="s">
        <v>3111</v>
      </c>
      <c r="M4227" t="s">
        <v>4296</v>
      </c>
    </row>
    <row r="4228" spans="1:13">
      <c r="A4228" t="s">
        <v>8509</v>
      </c>
      <c r="B4228" t="str">
        <f t="shared" si="132"/>
        <v>min03-P63</v>
      </c>
      <c r="C4228" t="str">
        <f t="shared" si="133"/>
        <v>min03-P63-R7_INVERSIONES E IMPORTACIONES SDER AP SAS</v>
      </c>
      <c r="D4228" s="27" t="s">
        <v>3890</v>
      </c>
      <c r="E4228" t="s">
        <v>4177</v>
      </c>
      <c r="F4228" t="s">
        <v>190</v>
      </c>
      <c r="G4228" s="58">
        <v>83504.7</v>
      </c>
      <c r="H4228" s="114">
        <v>1</v>
      </c>
      <c r="I4228">
        <v>1</v>
      </c>
      <c r="J4228">
        <v>3000</v>
      </c>
      <c r="K4228" t="s">
        <v>3117</v>
      </c>
      <c r="L4228" t="s">
        <v>3112</v>
      </c>
      <c r="M4228" t="s">
        <v>4296</v>
      </c>
    </row>
    <row r="4229" spans="1:13">
      <c r="A4229" t="s">
        <v>8510</v>
      </c>
      <c r="B4229" t="str">
        <f t="shared" si="132"/>
        <v>min03-P63</v>
      </c>
      <c r="C4229" t="str">
        <f t="shared" si="133"/>
        <v>min03-P63-R7_INVERSIONES E IMPORTACIONES SDER AP SAS</v>
      </c>
      <c r="D4229" s="27" t="s">
        <v>3890</v>
      </c>
      <c r="E4229" t="s">
        <v>4177</v>
      </c>
      <c r="F4229" t="s">
        <v>190</v>
      </c>
      <c r="G4229" s="58">
        <v>82157.850000000006</v>
      </c>
      <c r="H4229" s="114">
        <v>1</v>
      </c>
      <c r="I4229">
        <v>3001</v>
      </c>
      <c r="J4229">
        <v>10000</v>
      </c>
      <c r="K4229" t="s">
        <v>3117</v>
      </c>
      <c r="L4229" t="s">
        <v>3112</v>
      </c>
      <c r="M4229" t="s">
        <v>4296</v>
      </c>
    </row>
    <row r="4230" spans="1:13">
      <c r="A4230" t="s">
        <v>8511</v>
      </c>
      <c r="B4230" t="str">
        <f t="shared" si="132"/>
        <v>min03-P63</v>
      </c>
      <c r="C4230" t="str">
        <f t="shared" si="133"/>
        <v>min03-P63-R7_INVERSIONES E IMPORTACIONES SDER AP SAS</v>
      </c>
      <c r="D4230" s="27" t="s">
        <v>3890</v>
      </c>
      <c r="E4230" t="s">
        <v>4177</v>
      </c>
      <c r="F4230" t="s">
        <v>190</v>
      </c>
      <c r="G4230" s="58">
        <v>80811</v>
      </c>
      <c r="H4230" s="114">
        <v>1</v>
      </c>
      <c r="I4230">
        <v>10001</v>
      </c>
      <c r="J4230">
        <v>999999</v>
      </c>
      <c r="K4230" t="s">
        <v>3117</v>
      </c>
      <c r="L4230" t="s">
        <v>3112</v>
      </c>
      <c r="M4230" t="s">
        <v>4296</v>
      </c>
    </row>
    <row r="4231" spans="1:13">
      <c r="A4231" t="s">
        <v>8512</v>
      </c>
      <c r="B4231" t="str">
        <f t="shared" si="132"/>
        <v>min03-P63</v>
      </c>
      <c r="C4231" t="str">
        <f t="shared" si="133"/>
        <v>min03-P63-R7_UNION TEMPORAL ACUERDO KB-2024</v>
      </c>
      <c r="D4231" s="27" t="s">
        <v>3890</v>
      </c>
      <c r="E4231" t="s">
        <v>4185</v>
      </c>
      <c r="F4231" t="s">
        <v>190</v>
      </c>
      <c r="G4231" s="58">
        <v>138052.125</v>
      </c>
      <c r="H4231" s="114">
        <v>1</v>
      </c>
      <c r="I4231">
        <v>1</v>
      </c>
      <c r="J4231">
        <v>3000</v>
      </c>
      <c r="K4231" t="s">
        <v>3117</v>
      </c>
      <c r="L4231" t="s">
        <v>3112</v>
      </c>
      <c r="M4231" t="s">
        <v>4296</v>
      </c>
    </row>
    <row r="4232" spans="1:13">
      <c r="A4232" t="s">
        <v>8513</v>
      </c>
      <c r="B4232" t="str">
        <f t="shared" si="132"/>
        <v>min03-P63</v>
      </c>
      <c r="C4232" t="str">
        <f t="shared" si="133"/>
        <v>min03-P63-R7_UNION TEMPORAL ACUERDO KB-2024</v>
      </c>
      <c r="D4232" s="27" t="s">
        <v>3890</v>
      </c>
      <c r="E4232" t="s">
        <v>4185</v>
      </c>
      <c r="F4232" t="s">
        <v>190</v>
      </c>
      <c r="G4232" s="58">
        <v>137378.70000000001</v>
      </c>
      <c r="H4232" s="114">
        <v>1</v>
      </c>
      <c r="I4232">
        <v>3001</v>
      </c>
      <c r="J4232">
        <v>10000</v>
      </c>
      <c r="K4232" t="s">
        <v>3117</v>
      </c>
      <c r="L4232" t="s">
        <v>3112</v>
      </c>
      <c r="M4232" t="s">
        <v>4296</v>
      </c>
    </row>
    <row r="4233" spans="1:13">
      <c r="A4233" t="s">
        <v>8514</v>
      </c>
      <c r="B4233" t="str">
        <f t="shared" si="132"/>
        <v>min03-P63</v>
      </c>
      <c r="C4233" t="str">
        <f t="shared" si="133"/>
        <v>min03-P63-R7_UNION TEMPORAL ACUERDO KB-2024</v>
      </c>
      <c r="D4233" s="27" t="s">
        <v>3890</v>
      </c>
      <c r="E4233" t="s">
        <v>4185</v>
      </c>
      <c r="F4233" t="s">
        <v>190</v>
      </c>
      <c r="G4233" s="58">
        <v>134415.63</v>
      </c>
      <c r="H4233" s="114">
        <v>1</v>
      </c>
      <c r="I4233">
        <v>10001</v>
      </c>
      <c r="J4233">
        <v>999999</v>
      </c>
      <c r="K4233" t="s">
        <v>3117</v>
      </c>
      <c r="L4233" t="s">
        <v>3112</v>
      </c>
      <c r="M4233" t="s">
        <v>4296</v>
      </c>
    </row>
    <row r="4234" spans="1:13">
      <c r="A4234" t="s">
        <v>8515</v>
      </c>
      <c r="B4234" t="str">
        <f t="shared" si="132"/>
        <v>min03-P63</v>
      </c>
      <c r="C4234" t="str">
        <f t="shared" si="133"/>
        <v>min03-P63-R7_UNION TEMPORAL INDUSABAG 2024</v>
      </c>
      <c r="D4234" s="27" t="s">
        <v>3890</v>
      </c>
      <c r="E4234" t="s">
        <v>3105</v>
      </c>
      <c r="F4234" t="s">
        <v>190</v>
      </c>
      <c r="G4234" s="58">
        <v>100205.64</v>
      </c>
      <c r="H4234" s="114">
        <v>1</v>
      </c>
      <c r="I4234">
        <v>1</v>
      </c>
      <c r="J4234">
        <v>3000</v>
      </c>
      <c r="K4234" t="s">
        <v>3117</v>
      </c>
      <c r="L4234" t="s">
        <v>3112</v>
      </c>
      <c r="M4234" t="s">
        <v>4296</v>
      </c>
    </row>
    <row r="4235" spans="1:13">
      <c r="A4235" t="s">
        <v>8516</v>
      </c>
      <c r="B4235" t="str">
        <f t="shared" si="132"/>
        <v>min03-P63</v>
      </c>
      <c r="C4235" t="str">
        <f t="shared" si="133"/>
        <v>min03-P63-R7_UNION TEMPORAL INDUSABAG 2024</v>
      </c>
      <c r="D4235" s="27" t="s">
        <v>3890</v>
      </c>
      <c r="E4235" t="s">
        <v>3105</v>
      </c>
      <c r="F4235" t="s">
        <v>190</v>
      </c>
      <c r="G4235" s="58">
        <v>98858.790000000008</v>
      </c>
      <c r="H4235" s="114">
        <v>1</v>
      </c>
      <c r="I4235">
        <v>3001</v>
      </c>
      <c r="J4235">
        <v>10000</v>
      </c>
      <c r="K4235" t="s">
        <v>3117</v>
      </c>
      <c r="L4235" t="s">
        <v>3112</v>
      </c>
      <c r="M4235" t="s">
        <v>4296</v>
      </c>
    </row>
    <row r="4236" spans="1:13">
      <c r="A4236" t="s">
        <v>8517</v>
      </c>
      <c r="B4236" t="str">
        <f t="shared" si="132"/>
        <v>min03-P63</v>
      </c>
      <c r="C4236" t="str">
        <f t="shared" si="133"/>
        <v>min03-P63-R7_UNION TEMPORAL INDUSABAG 2024</v>
      </c>
      <c r="D4236" s="27" t="s">
        <v>3890</v>
      </c>
      <c r="E4236" t="s">
        <v>3105</v>
      </c>
      <c r="F4236" t="s">
        <v>190</v>
      </c>
      <c r="G4236" s="58">
        <v>97107.885000000009</v>
      </c>
      <c r="H4236" s="114">
        <v>1</v>
      </c>
      <c r="I4236">
        <v>10001</v>
      </c>
      <c r="J4236">
        <v>999999</v>
      </c>
      <c r="K4236" t="s">
        <v>3117</v>
      </c>
      <c r="L4236" t="s">
        <v>3112</v>
      </c>
      <c r="M4236" t="s">
        <v>4296</v>
      </c>
    </row>
    <row r="4237" spans="1:13">
      <c r="A4237" t="s">
        <v>8518</v>
      </c>
      <c r="B4237" t="str">
        <f t="shared" si="132"/>
        <v>min03-P63</v>
      </c>
      <c r="C4237" t="str">
        <f t="shared" si="133"/>
        <v>min03-P63-R7_DISMOTOS PM EU</v>
      </c>
      <c r="D4237" s="27" t="s">
        <v>3890</v>
      </c>
      <c r="E4237" t="s">
        <v>4175</v>
      </c>
      <c r="F4237" t="s">
        <v>190</v>
      </c>
      <c r="G4237" s="58">
        <v>131991.29999999999</v>
      </c>
      <c r="H4237" s="114">
        <v>1</v>
      </c>
      <c r="I4237">
        <v>1</v>
      </c>
      <c r="J4237">
        <v>3000</v>
      </c>
      <c r="K4237" t="s">
        <v>3117</v>
      </c>
      <c r="L4237" t="s">
        <v>3112</v>
      </c>
      <c r="M4237" t="s">
        <v>4296</v>
      </c>
    </row>
    <row r="4238" spans="1:13">
      <c r="A4238" t="s">
        <v>8519</v>
      </c>
      <c r="B4238" t="str">
        <f t="shared" si="132"/>
        <v>min03-P63</v>
      </c>
      <c r="C4238" t="str">
        <f t="shared" si="133"/>
        <v>min03-P63-R7_DISMOTOS PM EU</v>
      </c>
      <c r="D4238" s="27" t="s">
        <v>3890</v>
      </c>
      <c r="E4238" t="s">
        <v>4175</v>
      </c>
      <c r="F4238" t="s">
        <v>190</v>
      </c>
      <c r="G4238" s="58">
        <v>127950.75</v>
      </c>
      <c r="H4238" s="114">
        <v>1</v>
      </c>
      <c r="I4238">
        <v>3001</v>
      </c>
      <c r="J4238">
        <v>10000</v>
      </c>
      <c r="K4238" t="s">
        <v>3117</v>
      </c>
      <c r="L4238" t="s">
        <v>3112</v>
      </c>
      <c r="M4238" t="s">
        <v>4296</v>
      </c>
    </row>
    <row r="4239" spans="1:13">
      <c r="A4239" t="s">
        <v>8520</v>
      </c>
      <c r="B4239" t="str">
        <f t="shared" si="132"/>
        <v>min03-P63</v>
      </c>
      <c r="C4239" t="str">
        <f t="shared" si="133"/>
        <v>min03-P63-R7_DISMOTOS PM EU</v>
      </c>
      <c r="D4239" s="27" t="s">
        <v>3890</v>
      </c>
      <c r="E4239" t="s">
        <v>4175</v>
      </c>
      <c r="F4239" t="s">
        <v>190</v>
      </c>
      <c r="G4239" s="58">
        <v>123910.2</v>
      </c>
      <c r="H4239" s="114">
        <v>1</v>
      </c>
      <c r="I4239">
        <v>10001</v>
      </c>
      <c r="J4239">
        <v>999999</v>
      </c>
      <c r="K4239" t="s">
        <v>3117</v>
      </c>
      <c r="L4239" t="s">
        <v>3112</v>
      </c>
      <c r="M4239" t="s">
        <v>4296</v>
      </c>
    </row>
    <row r="4240" spans="1:13">
      <c r="A4240" t="s">
        <v>8521</v>
      </c>
      <c r="B4240" t="str">
        <f t="shared" si="132"/>
        <v>min03-P63</v>
      </c>
      <c r="C4240" t="str">
        <f t="shared" si="133"/>
        <v>min03-P63-R7_DISTRIBUCIÓN Y SERVICIO SAS</v>
      </c>
      <c r="D4240" s="27" t="s">
        <v>3890</v>
      </c>
      <c r="E4240" t="s">
        <v>3089</v>
      </c>
      <c r="F4240" t="s">
        <v>190</v>
      </c>
      <c r="G4240" s="58">
        <v>94279.5</v>
      </c>
      <c r="H4240" s="114">
        <v>1</v>
      </c>
      <c r="I4240">
        <v>1</v>
      </c>
      <c r="J4240">
        <v>3000</v>
      </c>
      <c r="K4240" t="s">
        <v>3117</v>
      </c>
      <c r="L4240" t="s">
        <v>3112</v>
      </c>
      <c r="M4240" t="s">
        <v>4296</v>
      </c>
    </row>
    <row r="4241" spans="1:13">
      <c r="A4241" t="s">
        <v>8522</v>
      </c>
      <c r="B4241" t="str">
        <f t="shared" si="132"/>
        <v>min03-P63</v>
      </c>
      <c r="C4241" t="str">
        <f t="shared" si="133"/>
        <v>min03-P63-R7_DISTRIBUCIÓN Y SERVICIO SAS</v>
      </c>
      <c r="D4241" s="27" t="s">
        <v>3890</v>
      </c>
      <c r="E4241" t="s">
        <v>3089</v>
      </c>
      <c r="F4241" t="s">
        <v>190</v>
      </c>
      <c r="G4241" s="58">
        <v>91585.8</v>
      </c>
      <c r="H4241" s="114">
        <v>1</v>
      </c>
      <c r="I4241">
        <v>3001</v>
      </c>
      <c r="J4241">
        <v>10000</v>
      </c>
      <c r="K4241" t="s">
        <v>3117</v>
      </c>
      <c r="L4241" t="s">
        <v>3112</v>
      </c>
      <c r="M4241" t="s">
        <v>4296</v>
      </c>
    </row>
    <row r="4242" spans="1:13">
      <c r="A4242" t="s">
        <v>8523</v>
      </c>
      <c r="B4242" t="str">
        <f t="shared" si="132"/>
        <v>min03-P63</v>
      </c>
      <c r="C4242" t="str">
        <f t="shared" si="133"/>
        <v>min03-P63-R7_DISTRIBUCIÓN Y SERVICIO SAS</v>
      </c>
      <c r="D4242" s="27" t="s">
        <v>3890</v>
      </c>
      <c r="E4242" t="s">
        <v>3089</v>
      </c>
      <c r="F4242" t="s">
        <v>190</v>
      </c>
      <c r="G4242" s="58">
        <v>88892.1</v>
      </c>
      <c r="H4242" s="114">
        <v>1</v>
      </c>
      <c r="I4242">
        <v>10001</v>
      </c>
      <c r="J4242">
        <v>999999</v>
      </c>
      <c r="K4242" t="s">
        <v>3117</v>
      </c>
      <c r="L4242" t="s">
        <v>3112</v>
      </c>
      <c r="M4242" t="s">
        <v>4296</v>
      </c>
    </row>
    <row r="4243" spans="1:13">
      <c r="A4243" t="s">
        <v>8524</v>
      </c>
      <c r="B4243" t="str">
        <f t="shared" si="132"/>
        <v>min03-P63</v>
      </c>
      <c r="C4243" t="str">
        <f t="shared" si="133"/>
        <v>min03-P63-R7_IMDICOL SAS</v>
      </c>
      <c r="D4243" s="27" t="s">
        <v>3890</v>
      </c>
      <c r="E4243" t="s">
        <v>4164</v>
      </c>
      <c r="F4243" t="s">
        <v>190</v>
      </c>
      <c r="G4243" s="58">
        <v>192599.55</v>
      </c>
      <c r="H4243" s="114">
        <v>1</v>
      </c>
      <c r="I4243">
        <v>1</v>
      </c>
      <c r="J4243">
        <v>3000</v>
      </c>
      <c r="K4243" t="s">
        <v>3117</v>
      </c>
      <c r="L4243" t="s">
        <v>3112</v>
      </c>
      <c r="M4243" t="s">
        <v>4296</v>
      </c>
    </row>
    <row r="4244" spans="1:13">
      <c r="A4244" t="s">
        <v>8525</v>
      </c>
      <c r="B4244" t="str">
        <f t="shared" si="132"/>
        <v>min03-P63</v>
      </c>
      <c r="C4244" t="str">
        <f t="shared" si="133"/>
        <v>min03-P63-R7_IMDICOL SAS</v>
      </c>
      <c r="D4244" s="27" t="s">
        <v>3890</v>
      </c>
      <c r="E4244" t="s">
        <v>4164</v>
      </c>
      <c r="F4244" t="s">
        <v>190</v>
      </c>
      <c r="G4244" s="58">
        <v>189710.55675000002</v>
      </c>
      <c r="H4244" s="114">
        <v>1</v>
      </c>
      <c r="I4244">
        <v>3001</v>
      </c>
      <c r="J4244">
        <v>10000</v>
      </c>
      <c r="K4244" t="s">
        <v>3117</v>
      </c>
      <c r="L4244" t="s">
        <v>3112</v>
      </c>
      <c r="M4244" t="s">
        <v>4296</v>
      </c>
    </row>
    <row r="4245" spans="1:13">
      <c r="A4245" t="s">
        <v>8526</v>
      </c>
      <c r="B4245" t="str">
        <f t="shared" si="132"/>
        <v>min03-P63</v>
      </c>
      <c r="C4245" t="str">
        <f t="shared" si="133"/>
        <v>min03-P63-R7_IMDICOL SAS</v>
      </c>
      <c r="D4245" s="27" t="s">
        <v>3890</v>
      </c>
      <c r="E4245" t="s">
        <v>4164</v>
      </c>
      <c r="F4245" t="s">
        <v>190</v>
      </c>
      <c r="G4245" s="58">
        <v>186821.56350000002</v>
      </c>
      <c r="H4245" s="114">
        <v>1</v>
      </c>
      <c r="I4245">
        <v>10001</v>
      </c>
      <c r="J4245">
        <v>999999</v>
      </c>
      <c r="K4245" t="s">
        <v>3117</v>
      </c>
      <c r="L4245" t="s">
        <v>3112</v>
      </c>
      <c r="M4245" t="s">
        <v>4296</v>
      </c>
    </row>
    <row r="4246" spans="1:13">
      <c r="A4246" t="s">
        <v>8527</v>
      </c>
      <c r="B4246" t="str">
        <f t="shared" si="132"/>
        <v>min03-P63</v>
      </c>
      <c r="C4246" t="str">
        <f t="shared" si="133"/>
        <v>min03-P63-R7_LEONEL RODRIGUEZ RAMOS</v>
      </c>
      <c r="D4246" s="27" t="s">
        <v>3890</v>
      </c>
      <c r="E4246" t="s">
        <v>1851</v>
      </c>
      <c r="F4246" t="s">
        <v>190</v>
      </c>
      <c r="G4246" s="58">
        <v>202027.5</v>
      </c>
      <c r="H4246" s="114">
        <v>1</v>
      </c>
      <c r="I4246">
        <v>1</v>
      </c>
      <c r="J4246">
        <v>3000</v>
      </c>
      <c r="K4246" t="s">
        <v>3117</v>
      </c>
      <c r="L4246" t="s">
        <v>3112</v>
      </c>
      <c r="M4246" t="s">
        <v>4296</v>
      </c>
    </row>
    <row r="4247" spans="1:13">
      <c r="A4247" t="s">
        <v>8528</v>
      </c>
      <c r="B4247" t="str">
        <f t="shared" si="132"/>
        <v>min03-P63</v>
      </c>
      <c r="C4247" t="str">
        <f t="shared" si="133"/>
        <v>min03-P63-R7_LEONEL RODRIGUEZ RAMOS</v>
      </c>
      <c r="D4247" s="27" t="s">
        <v>3890</v>
      </c>
      <c r="E4247" t="s">
        <v>1851</v>
      </c>
      <c r="F4247" t="s">
        <v>190</v>
      </c>
      <c r="G4247" s="58">
        <v>188559</v>
      </c>
      <c r="H4247" s="114">
        <v>1</v>
      </c>
      <c r="I4247">
        <v>3001</v>
      </c>
      <c r="J4247">
        <v>10000</v>
      </c>
      <c r="K4247" t="s">
        <v>3117</v>
      </c>
      <c r="L4247" t="s">
        <v>3112</v>
      </c>
      <c r="M4247" t="s">
        <v>4296</v>
      </c>
    </row>
    <row r="4248" spans="1:13">
      <c r="A4248" t="s">
        <v>8529</v>
      </c>
      <c r="B4248" t="str">
        <f t="shared" si="132"/>
        <v>min03-P63</v>
      </c>
      <c r="C4248" t="str">
        <f t="shared" si="133"/>
        <v>min03-P63-R7_LEONEL RODRIGUEZ RAMOS</v>
      </c>
      <c r="D4248" s="27" t="s">
        <v>3890</v>
      </c>
      <c r="E4248" t="s">
        <v>1851</v>
      </c>
      <c r="F4248" t="s">
        <v>190</v>
      </c>
      <c r="G4248" s="58">
        <v>175090.5</v>
      </c>
      <c r="H4248" s="114">
        <v>1</v>
      </c>
      <c r="I4248">
        <v>10001</v>
      </c>
      <c r="J4248">
        <v>999999</v>
      </c>
      <c r="K4248" t="s">
        <v>3117</v>
      </c>
      <c r="L4248" t="s">
        <v>3112</v>
      </c>
      <c r="M4248" t="s">
        <v>4296</v>
      </c>
    </row>
    <row r="4249" spans="1:13">
      <c r="A4249" t="s">
        <v>8530</v>
      </c>
      <c r="B4249" t="str">
        <f t="shared" si="132"/>
        <v>min03-P63</v>
      </c>
      <c r="C4249" t="str">
        <f t="shared" si="133"/>
        <v>min03-P63-R7_UNIÓN TEMPORAL OP-INTENDENCIA</v>
      </c>
      <c r="D4249" s="27" t="s">
        <v>3890</v>
      </c>
      <c r="E4249" t="s">
        <v>4172</v>
      </c>
      <c r="F4249" t="s">
        <v>190</v>
      </c>
      <c r="G4249" s="58">
        <v>107748</v>
      </c>
      <c r="H4249" s="114">
        <v>1</v>
      </c>
      <c r="I4249">
        <v>1</v>
      </c>
      <c r="J4249">
        <v>3000</v>
      </c>
      <c r="K4249" t="s">
        <v>3117</v>
      </c>
      <c r="L4249" t="s">
        <v>3112</v>
      </c>
      <c r="M4249" t="s">
        <v>4296</v>
      </c>
    </row>
    <row r="4250" spans="1:13">
      <c r="A4250" t="s">
        <v>8531</v>
      </c>
      <c r="B4250" t="str">
        <f t="shared" si="132"/>
        <v>min03-P63</v>
      </c>
      <c r="C4250" t="str">
        <f t="shared" si="133"/>
        <v>min03-P63-R7_UNIÓN TEMPORAL OP-INTENDENCIA</v>
      </c>
      <c r="D4250" s="27" t="s">
        <v>3890</v>
      </c>
      <c r="E4250" t="s">
        <v>4172</v>
      </c>
      <c r="F4250" t="s">
        <v>190</v>
      </c>
      <c r="G4250" s="58">
        <v>101013.75</v>
      </c>
      <c r="H4250" s="114">
        <v>1</v>
      </c>
      <c r="I4250">
        <v>3001</v>
      </c>
      <c r="J4250">
        <v>10000</v>
      </c>
      <c r="K4250" t="s">
        <v>3117</v>
      </c>
      <c r="L4250" t="s">
        <v>3112</v>
      </c>
      <c r="M4250" t="s">
        <v>4296</v>
      </c>
    </row>
    <row r="4251" spans="1:13">
      <c r="A4251" t="s">
        <v>8532</v>
      </c>
      <c r="B4251" t="str">
        <f t="shared" si="132"/>
        <v>min03-P63</v>
      </c>
      <c r="C4251" t="str">
        <f t="shared" si="133"/>
        <v>min03-P63-R7_UNIÓN TEMPORAL OP-INTENDENCIA</v>
      </c>
      <c r="D4251" s="27" t="s">
        <v>3890</v>
      </c>
      <c r="E4251" t="s">
        <v>4172</v>
      </c>
      <c r="F4251" t="s">
        <v>190</v>
      </c>
      <c r="G4251" s="58">
        <v>103707.45</v>
      </c>
      <c r="H4251" s="114">
        <v>1</v>
      </c>
      <c r="I4251">
        <v>10001</v>
      </c>
      <c r="J4251">
        <v>999999</v>
      </c>
      <c r="K4251" t="s">
        <v>3117</v>
      </c>
      <c r="L4251" t="s">
        <v>3112</v>
      </c>
      <c r="M4251" t="s">
        <v>4296</v>
      </c>
    </row>
    <row r="4252" spans="1:13">
      <c r="A4252" t="s">
        <v>8533</v>
      </c>
      <c r="B4252" t="str">
        <f t="shared" si="132"/>
        <v>min03-P63</v>
      </c>
      <c r="C4252" t="str">
        <f t="shared" si="133"/>
        <v>min03-P63-R7_CONSORCIO INTENDENCIA WARDERHA</v>
      </c>
      <c r="D4252" s="27" t="s">
        <v>3890</v>
      </c>
      <c r="E4252" t="s">
        <v>4187</v>
      </c>
      <c r="F4252" t="s">
        <v>190</v>
      </c>
      <c r="G4252" s="58">
        <v>110441.7</v>
      </c>
      <c r="H4252" s="114">
        <v>1</v>
      </c>
      <c r="I4252">
        <v>1</v>
      </c>
      <c r="J4252">
        <v>3000</v>
      </c>
      <c r="K4252" t="s">
        <v>3117</v>
      </c>
      <c r="L4252" t="s">
        <v>3112</v>
      </c>
      <c r="M4252" t="s">
        <v>4296</v>
      </c>
    </row>
    <row r="4253" spans="1:13">
      <c r="A4253" t="s">
        <v>8534</v>
      </c>
      <c r="B4253" t="str">
        <f t="shared" si="132"/>
        <v>min03-P63</v>
      </c>
      <c r="C4253" t="str">
        <f t="shared" si="133"/>
        <v>min03-P63-R7_CONSORCIO INTENDENCIA WARDERHA</v>
      </c>
      <c r="D4253" s="27" t="s">
        <v>3890</v>
      </c>
      <c r="E4253" t="s">
        <v>4187</v>
      </c>
      <c r="F4253" t="s">
        <v>190</v>
      </c>
      <c r="G4253" s="58">
        <v>107748</v>
      </c>
      <c r="H4253" s="114">
        <v>1</v>
      </c>
      <c r="I4253">
        <v>3001</v>
      </c>
      <c r="J4253">
        <v>10000</v>
      </c>
      <c r="K4253" t="s">
        <v>3117</v>
      </c>
      <c r="L4253" t="s">
        <v>3112</v>
      </c>
      <c r="M4253" t="s">
        <v>4296</v>
      </c>
    </row>
    <row r="4254" spans="1:13">
      <c r="A4254" t="s">
        <v>8535</v>
      </c>
      <c r="B4254" t="str">
        <f t="shared" si="132"/>
        <v>min03-P63</v>
      </c>
      <c r="C4254" t="str">
        <f t="shared" si="133"/>
        <v>min03-P63-R7_CONSORCIO INTENDENCIA WARDERHA</v>
      </c>
      <c r="D4254" s="27" t="s">
        <v>3890</v>
      </c>
      <c r="E4254" t="s">
        <v>4187</v>
      </c>
      <c r="F4254" t="s">
        <v>190</v>
      </c>
      <c r="G4254" s="58">
        <v>105054.3</v>
      </c>
      <c r="H4254" s="114">
        <v>1</v>
      </c>
      <c r="I4254">
        <v>10001</v>
      </c>
      <c r="J4254">
        <v>999999</v>
      </c>
      <c r="K4254" t="s">
        <v>3117</v>
      </c>
      <c r="L4254" t="s">
        <v>3112</v>
      </c>
      <c r="M4254" t="s">
        <v>4296</v>
      </c>
    </row>
    <row r="4255" spans="1:13">
      <c r="A4255" t="s">
        <v>8536</v>
      </c>
      <c r="B4255" t="str">
        <f t="shared" si="132"/>
        <v>min03-P63</v>
      </c>
      <c r="C4255" t="str">
        <f t="shared" si="133"/>
        <v>min03-P63-R7_INDUCON SAS</v>
      </c>
      <c r="D4255" s="27" t="s">
        <v>3890</v>
      </c>
      <c r="E4255" t="s">
        <v>4188</v>
      </c>
      <c r="F4255" t="s">
        <v>190</v>
      </c>
      <c r="G4255" s="58">
        <v>245521.32704999999</v>
      </c>
      <c r="H4255" s="114">
        <v>1</v>
      </c>
      <c r="I4255">
        <v>1</v>
      </c>
      <c r="J4255">
        <v>3000</v>
      </c>
      <c r="K4255" t="s">
        <v>3117</v>
      </c>
      <c r="L4255" t="s">
        <v>3112</v>
      </c>
      <c r="M4255" t="s">
        <v>4296</v>
      </c>
    </row>
    <row r="4256" spans="1:13">
      <c r="A4256" t="s">
        <v>8537</v>
      </c>
      <c r="B4256" t="str">
        <f t="shared" si="132"/>
        <v>min03-P63</v>
      </c>
      <c r="C4256" t="str">
        <f t="shared" si="133"/>
        <v>min03-P63-R7_INDUCON SAS</v>
      </c>
      <c r="D4256" s="27" t="s">
        <v>3890</v>
      </c>
      <c r="E4256" t="s">
        <v>4188</v>
      </c>
      <c r="F4256" t="s">
        <v>190</v>
      </c>
      <c r="G4256" s="58">
        <v>244174.47704999999</v>
      </c>
      <c r="H4256" s="114">
        <v>1</v>
      </c>
      <c r="I4256">
        <v>3001</v>
      </c>
      <c r="J4256">
        <v>10000</v>
      </c>
      <c r="K4256" t="s">
        <v>3117</v>
      </c>
      <c r="L4256" t="s">
        <v>3112</v>
      </c>
      <c r="M4256" t="s">
        <v>4296</v>
      </c>
    </row>
    <row r="4257" spans="1:13">
      <c r="A4257" t="s">
        <v>8538</v>
      </c>
      <c r="B4257" t="str">
        <f t="shared" si="132"/>
        <v>min03-P63</v>
      </c>
      <c r="C4257" t="str">
        <f t="shared" si="133"/>
        <v>min03-P63-R7_INDUCON SAS</v>
      </c>
      <c r="D4257" s="27" t="s">
        <v>3890</v>
      </c>
      <c r="E4257" t="s">
        <v>4188</v>
      </c>
      <c r="F4257" t="s">
        <v>190</v>
      </c>
      <c r="G4257" s="58">
        <v>243779.85</v>
      </c>
      <c r="H4257" s="114">
        <v>1</v>
      </c>
      <c r="I4257">
        <v>10001</v>
      </c>
      <c r="J4257">
        <v>999999</v>
      </c>
      <c r="K4257" t="s">
        <v>3117</v>
      </c>
      <c r="L4257" t="s">
        <v>3112</v>
      </c>
      <c r="M4257" t="s">
        <v>4296</v>
      </c>
    </row>
    <row r="4258" spans="1:13">
      <c r="A4258" t="s">
        <v>8539</v>
      </c>
      <c r="B4258" t="str">
        <f t="shared" si="132"/>
        <v>min03-P63</v>
      </c>
      <c r="C4258" t="str">
        <f t="shared" si="133"/>
        <v>min03-P63-R7_UTPRESENTE TEXTIL 2024</v>
      </c>
      <c r="D4258" s="27" t="s">
        <v>3890</v>
      </c>
      <c r="E4258" t="s">
        <v>4193</v>
      </c>
      <c r="F4258" t="s">
        <v>190</v>
      </c>
      <c r="G4258" s="58">
        <v>157581.45000000001</v>
      </c>
      <c r="H4258" s="114">
        <v>1</v>
      </c>
      <c r="I4258">
        <v>1</v>
      </c>
      <c r="J4258">
        <v>3000</v>
      </c>
      <c r="K4258" t="s">
        <v>3117</v>
      </c>
      <c r="L4258" t="s">
        <v>3112</v>
      </c>
      <c r="M4258" t="s">
        <v>4296</v>
      </c>
    </row>
    <row r="4259" spans="1:13">
      <c r="A4259" t="s">
        <v>8540</v>
      </c>
      <c r="B4259" t="str">
        <f t="shared" si="132"/>
        <v>min03-P63</v>
      </c>
      <c r="C4259" t="str">
        <f t="shared" si="133"/>
        <v>min03-P63-R7_UTPRESENTE TEXTIL 2024</v>
      </c>
      <c r="D4259" s="27" t="s">
        <v>3890</v>
      </c>
      <c r="E4259" t="s">
        <v>4193</v>
      </c>
      <c r="F4259" t="s">
        <v>190</v>
      </c>
      <c r="G4259" s="58">
        <v>156908.02499999999</v>
      </c>
      <c r="H4259" s="114">
        <v>1</v>
      </c>
      <c r="I4259">
        <v>3001</v>
      </c>
      <c r="J4259">
        <v>10000</v>
      </c>
      <c r="K4259" t="s">
        <v>3117</v>
      </c>
      <c r="L4259" t="s">
        <v>3112</v>
      </c>
      <c r="M4259" t="s">
        <v>4296</v>
      </c>
    </row>
    <row r="4260" spans="1:13">
      <c r="A4260" t="s">
        <v>8541</v>
      </c>
      <c r="B4260" t="str">
        <f t="shared" si="132"/>
        <v>min03-P63</v>
      </c>
      <c r="C4260" t="str">
        <f t="shared" si="133"/>
        <v>min03-P63-R7_UTPRESENTE TEXTIL 2024</v>
      </c>
      <c r="D4260" s="27" t="s">
        <v>3890</v>
      </c>
      <c r="E4260" t="s">
        <v>4193</v>
      </c>
      <c r="F4260" t="s">
        <v>190</v>
      </c>
      <c r="G4260" s="58">
        <v>156234.6</v>
      </c>
      <c r="H4260" s="114">
        <v>1</v>
      </c>
      <c r="I4260">
        <v>10001</v>
      </c>
      <c r="J4260">
        <v>999999</v>
      </c>
      <c r="K4260" t="s">
        <v>3117</v>
      </c>
      <c r="L4260" t="s">
        <v>3112</v>
      </c>
      <c r="M4260" t="s">
        <v>4296</v>
      </c>
    </row>
    <row r="4261" spans="1:13">
      <c r="A4261" t="s">
        <v>8542</v>
      </c>
      <c r="B4261" t="str">
        <f t="shared" si="132"/>
        <v>min03-P63</v>
      </c>
      <c r="C4261" t="str">
        <f t="shared" si="133"/>
        <v>min03-P63-R7_BOSTONIA SAS</v>
      </c>
      <c r="D4261" s="27" t="s">
        <v>3890</v>
      </c>
      <c r="E4261" t="s">
        <v>3093</v>
      </c>
      <c r="F4261" t="s">
        <v>190</v>
      </c>
      <c r="G4261" s="58">
        <v>181824.75</v>
      </c>
      <c r="H4261" s="114">
        <v>1</v>
      </c>
      <c r="I4261">
        <v>1</v>
      </c>
      <c r="J4261">
        <v>3000</v>
      </c>
      <c r="K4261" t="s">
        <v>3117</v>
      </c>
      <c r="L4261" t="s">
        <v>3112</v>
      </c>
      <c r="M4261" t="s">
        <v>4296</v>
      </c>
    </row>
    <row r="4262" spans="1:13">
      <c r="A4262" t="s">
        <v>8543</v>
      </c>
      <c r="B4262" t="str">
        <f t="shared" si="132"/>
        <v>min03-P63</v>
      </c>
      <c r="C4262" t="str">
        <f t="shared" si="133"/>
        <v>min03-P63-R7_BOSTONIA SAS</v>
      </c>
      <c r="D4262" s="27" t="s">
        <v>3890</v>
      </c>
      <c r="E4262" t="s">
        <v>3093</v>
      </c>
      <c r="F4262" t="s">
        <v>190</v>
      </c>
      <c r="G4262" s="58">
        <v>176370.00750000001</v>
      </c>
      <c r="H4262" s="114">
        <v>1</v>
      </c>
      <c r="I4262">
        <v>3001</v>
      </c>
      <c r="J4262">
        <v>10000</v>
      </c>
      <c r="K4262" t="s">
        <v>3117</v>
      </c>
      <c r="L4262" t="s">
        <v>3112</v>
      </c>
      <c r="M4262" t="s">
        <v>4296</v>
      </c>
    </row>
    <row r="4263" spans="1:13">
      <c r="A4263" t="s">
        <v>8544</v>
      </c>
      <c r="B4263" t="str">
        <f t="shared" si="132"/>
        <v>min03-P63</v>
      </c>
      <c r="C4263" t="str">
        <f t="shared" si="133"/>
        <v>min03-P63-R7_BOSTONIA SAS</v>
      </c>
      <c r="D4263" s="27" t="s">
        <v>3890</v>
      </c>
      <c r="E4263" t="s">
        <v>3093</v>
      </c>
      <c r="F4263" t="s">
        <v>190</v>
      </c>
      <c r="G4263" s="58">
        <v>171117.29250000001</v>
      </c>
      <c r="H4263" s="114">
        <v>1</v>
      </c>
      <c r="I4263">
        <v>10001</v>
      </c>
      <c r="J4263">
        <v>999999</v>
      </c>
      <c r="K4263" t="s">
        <v>3117</v>
      </c>
      <c r="L4263" t="s">
        <v>3112</v>
      </c>
      <c r="M4263" t="s">
        <v>4296</v>
      </c>
    </row>
    <row r="4264" spans="1:13">
      <c r="A4264" t="s">
        <v>8545</v>
      </c>
      <c r="B4264" t="str">
        <f t="shared" si="132"/>
        <v>min03-P63</v>
      </c>
      <c r="C4264" t="str">
        <f t="shared" si="133"/>
        <v>min03-P63-R7_UT SOLUCIONES ANC</v>
      </c>
      <c r="D4264" s="27" t="s">
        <v>3890</v>
      </c>
      <c r="E4264" t="s">
        <v>3091</v>
      </c>
      <c r="F4264" t="s">
        <v>190</v>
      </c>
      <c r="G4264" s="58">
        <v>87545.25</v>
      </c>
      <c r="H4264" s="114">
        <v>1</v>
      </c>
      <c r="I4264">
        <v>1</v>
      </c>
      <c r="J4264">
        <v>3000</v>
      </c>
      <c r="K4264" t="s">
        <v>3117</v>
      </c>
      <c r="L4264" t="s">
        <v>3112</v>
      </c>
      <c r="M4264" t="s">
        <v>4296</v>
      </c>
    </row>
    <row r="4265" spans="1:13">
      <c r="A4265" t="s">
        <v>8546</v>
      </c>
      <c r="B4265" t="str">
        <f t="shared" si="132"/>
        <v>min03-P63</v>
      </c>
      <c r="C4265" t="str">
        <f t="shared" si="133"/>
        <v>min03-P63-R7_UT SOLUCIONES ANC</v>
      </c>
      <c r="D4265" s="27" t="s">
        <v>3890</v>
      </c>
      <c r="E4265" t="s">
        <v>3091</v>
      </c>
      <c r="F4265" t="s">
        <v>190</v>
      </c>
      <c r="G4265" s="58">
        <v>87410.565000000002</v>
      </c>
      <c r="H4265" s="114">
        <v>1</v>
      </c>
      <c r="I4265">
        <v>3001</v>
      </c>
      <c r="J4265">
        <v>10000</v>
      </c>
      <c r="K4265" t="s">
        <v>3117</v>
      </c>
      <c r="L4265" t="s">
        <v>3112</v>
      </c>
      <c r="M4265" t="s">
        <v>4296</v>
      </c>
    </row>
    <row r="4266" spans="1:13">
      <c r="A4266" t="s">
        <v>8547</v>
      </c>
      <c r="B4266" t="str">
        <f t="shared" si="132"/>
        <v>min03-P63</v>
      </c>
      <c r="C4266" t="str">
        <f t="shared" si="133"/>
        <v>min03-P63-R7_UT SOLUCIONES ANC</v>
      </c>
      <c r="D4266" s="27" t="s">
        <v>3890</v>
      </c>
      <c r="E4266" t="s">
        <v>3091</v>
      </c>
      <c r="F4266" t="s">
        <v>190</v>
      </c>
      <c r="G4266" s="58">
        <v>87275.88</v>
      </c>
      <c r="H4266" s="114">
        <v>1</v>
      </c>
      <c r="I4266">
        <v>10001</v>
      </c>
      <c r="J4266">
        <v>999999</v>
      </c>
      <c r="K4266" t="s">
        <v>3117</v>
      </c>
      <c r="L4266" t="s">
        <v>3112</v>
      </c>
      <c r="M4266" t="s">
        <v>4296</v>
      </c>
    </row>
    <row r="4267" spans="1:13">
      <c r="A4267" t="s">
        <v>8548</v>
      </c>
      <c r="B4267" t="str">
        <f t="shared" si="132"/>
        <v>min03-P63</v>
      </c>
      <c r="C4267" t="str">
        <f t="shared" si="133"/>
        <v>min03-P63-R7_MILFORT SAS</v>
      </c>
      <c r="D4267" s="27" t="s">
        <v>3890</v>
      </c>
      <c r="E4267" t="s">
        <v>4181</v>
      </c>
      <c r="F4267" t="s">
        <v>190</v>
      </c>
      <c r="G4267" s="58">
        <v>117580.005</v>
      </c>
      <c r="H4267" s="114">
        <v>1</v>
      </c>
      <c r="I4267">
        <v>1</v>
      </c>
      <c r="J4267">
        <v>3000</v>
      </c>
      <c r="K4267" t="s">
        <v>3117</v>
      </c>
      <c r="L4267" t="s">
        <v>3112</v>
      </c>
      <c r="M4267" t="s">
        <v>4296</v>
      </c>
    </row>
    <row r="4268" spans="1:13">
      <c r="A4268" t="s">
        <v>8549</v>
      </c>
      <c r="B4268" t="str">
        <f t="shared" si="132"/>
        <v>min03-P63</v>
      </c>
      <c r="C4268" t="str">
        <f t="shared" si="133"/>
        <v>min03-P63-R7_MILFORT SAS</v>
      </c>
      <c r="D4268" s="27" t="s">
        <v>3890</v>
      </c>
      <c r="E4268" t="s">
        <v>4181</v>
      </c>
      <c r="F4268" t="s">
        <v>190</v>
      </c>
      <c r="G4268" s="58">
        <v>116771.895</v>
      </c>
      <c r="H4268" s="114">
        <v>1</v>
      </c>
      <c r="I4268">
        <v>3001</v>
      </c>
      <c r="J4268">
        <v>10000</v>
      </c>
      <c r="K4268" t="s">
        <v>3117</v>
      </c>
      <c r="L4268" t="s">
        <v>3112</v>
      </c>
      <c r="M4268" t="s">
        <v>4296</v>
      </c>
    </row>
    <row r="4269" spans="1:13">
      <c r="A4269" t="s">
        <v>8550</v>
      </c>
      <c r="B4269" t="str">
        <f t="shared" si="132"/>
        <v>min03-P63</v>
      </c>
      <c r="C4269" t="str">
        <f t="shared" si="133"/>
        <v>min03-P63-R7_MILFORT SAS</v>
      </c>
      <c r="D4269" s="27" t="s">
        <v>3890</v>
      </c>
      <c r="E4269" t="s">
        <v>4181</v>
      </c>
      <c r="F4269" t="s">
        <v>190</v>
      </c>
      <c r="G4269" s="58">
        <v>115155.675</v>
      </c>
      <c r="H4269" s="114">
        <v>1</v>
      </c>
      <c r="I4269">
        <v>10001</v>
      </c>
      <c r="J4269">
        <v>999999</v>
      </c>
      <c r="K4269" t="s">
        <v>3117</v>
      </c>
      <c r="L4269" t="s">
        <v>3112</v>
      </c>
      <c r="M4269" t="s">
        <v>4296</v>
      </c>
    </row>
    <row r="4270" spans="1:13">
      <c r="A4270" t="s">
        <v>8551</v>
      </c>
      <c r="B4270" t="str">
        <f t="shared" si="132"/>
        <v>min03-P63</v>
      </c>
      <c r="C4270" t="str">
        <f t="shared" si="133"/>
        <v>min03-P63-R7_UT ALTEX+</v>
      </c>
      <c r="D4270" s="27" t="s">
        <v>3890</v>
      </c>
      <c r="E4270" t="s">
        <v>3094</v>
      </c>
      <c r="F4270" t="s">
        <v>190</v>
      </c>
      <c r="G4270" s="58">
        <v>172396.79999999999</v>
      </c>
      <c r="H4270" s="114">
        <v>1</v>
      </c>
      <c r="I4270">
        <v>1</v>
      </c>
      <c r="J4270">
        <v>3000</v>
      </c>
      <c r="K4270" t="s">
        <v>3117</v>
      </c>
      <c r="L4270" t="s">
        <v>3112</v>
      </c>
      <c r="M4270" t="s">
        <v>4296</v>
      </c>
    </row>
    <row r="4271" spans="1:13">
      <c r="A4271" t="s">
        <v>8552</v>
      </c>
      <c r="B4271" t="str">
        <f t="shared" si="132"/>
        <v>min03-P63</v>
      </c>
      <c r="C4271" t="str">
        <f t="shared" si="133"/>
        <v>min03-P63-R7_UT ALTEX+</v>
      </c>
      <c r="D4271" s="27" t="s">
        <v>3890</v>
      </c>
      <c r="E4271" t="s">
        <v>3094</v>
      </c>
      <c r="F4271" t="s">
        <v>190</v>
      </c>
      <c r="G4271" s="58">
        <v>168356.25</v>
      </c>
      <c r="H4271" s="114">
        <v>1</v>
      </c>
      <c r="I4271">
        <v>3001</v>
      </c>
      <c r="J4271">
        <v>10000</v>
      </c>
      <c r="K4271" t="s">
        <v>3117</v>
      </c>
      <c r="L4271" t="s">
        <v>3112</v>
      </c>
      <c r="M4271" t="s">
        <v>4296</v>
      </c>
    </row>
    <row r="4272" spans="1:13">
      <c r="A4272" t="s">
        <v>8553</v>
      </c>
      <c r="B4272" t="str">
        <f t="shared" si="132"/>
        <v>min03-P63</v>
      </c>
      <c r="C4272" t="str">
        <f t="shared" si="133"/>
        <v>min03-P63-R7_UT ALTEX+</v>
      </c>
      <c r="D4272" s="27" t="s">
        <v>3890</v>
      </c>
      <c r="E4272" t="s">
        <v>3094</v>
      </c>
      <c r="F4272" t="s">
        <v>190</v>
      </c>
      <c r="G4272" s="58">
        <v>165662.54999999999</v>
      </c>
      <c r="H4272" s="114">
        <v>1</v>
      </c>
      <c r="I4272">
        <v>10001</v>
      </c>
      <c r="J4272">
        <v>999999</v>
      </c>
      <c r="K4272" t="s">
        <v>3117</v>
      </c>
      <c r="L4272" t="s">
        <v>3112</v>
      </c>
      <c r="M4272" t="s">
        <v>4296</v>
      </c>
    </row>
    <row r="4273" spans="1:13">
      <c r="A4273" t="s">
        <v>8554</v>
      </c>
      <c r="B4273" t="str">
        <f t="shared" si="132"/>
        <v>min03-P63</v>
      </c>
      <c r="C4273" t="str">
        <f t="shared" si="133"/>
        <v>min03-P63-R7_MANUFACTURAS CAPITEX SAS</v>
      </c>
      <c r="D4273" s="27" t="s">
        <v>3890</v>
      </c>
      <c r="E4273" t="s">
        <v>4176</v>
      </c>
      <c r="F4273" t="s">
        <v>190</v>
      </c>
      <c r="G4273" s="58">
        <v>92932.65</v>
      </c>
      <c r="H4273" s="114">
        <v>1</v>
      </c>
      <c r="I4273">
        <v>1</v>
      </c>
      <c r="J4273">
        <v>3000</v>
      </c>
      <c r="K4273" t="s">
        <v>3117</v>
      </c>
      <c r="L4273" t="s">
        <v>3112</v>
      </c>
      <c r="M4273" t="s">
        <v>4296</v>
      </c>
    </row>
    <row r="4274" spans="1:13">
      <c r="A4274" t="s">
        <v>8555</v>
      </c>
      <c r="B4274" t="str">
        <f t="shared" si="132"/>
        <v>min03-P63</v>
      </c>
      <c r="C4274" t="str">
        <f t="shared" si="133"/>
        <v>min03-P63-R7_MANUFACTURAS CAPITEX SAS</v>
      </c>
      <c r="D4274" s="27" t="s">
        <v>3890</v>
      </c>
      <c r="E4274" t="s">
        <v>4176</v>
      </c>
      <c r="F4274" t="s">
        <v>190</v>
      </c>
      <c r="G4274" s="58">
        <v>90238.95</v>
      </c>
      <c r="H4274" s="114">
        <v>1</v>
      </c>
      <c r="I4274">
        <v>3001</v>
      </c>
      <c r="J4274">
        <v>10000</v>
      </c>
      <c r="K4274" t="s">
        <v>3117</v>
      </c>
      <c r="L4274" t="s">
        <v>3112</v>
      </c>
      <c r="M4274" t="s">
        <v>4296</v>
      </c>
    </row>
    <row r="4275" spans="1:13">
      <c r="A4275" t="s">
        <v>8556</v>
      </c>
      <c r="B4275" t="str">
        <f t="shared" si="132"/>
        <v>min03-P63</v>
      </c>
      <c r="C4275" t="str">
        <f t="shared" si="133"/>
        <v>min03-P63-R7_MANUFACTURAS CAPITEX SAS</v>
      </c>
      <c r="D4275" s="27" t="s">
        <v>3890</v>
      </c>
      <c r="E4275" t="s">
        <v>4176</v>
      </c>
      <c r="F4275" t="s">
        <v>190</v>
      </c>
      <c r="G4275" s="58">
        <v>87545.25</v>
      </c>
      <c r="H4275" s="114">
        <v>1</v>
      </c>
      <c r="I4275">
        <v>10001</v>
      </c>
      <c r="J4275">
        <v>999999</v>
      </c>
      <c r="K4275" t="s">
        <v>3117</v>
      </c>
      <c r="L4275" t="s">
        <v>3112</v>
      </c>
      <c r="M4275" t="s">
        <v>4296</v>
      </c>
    </row>
    <row r="4276" spans="1:13">
      <c r="A4276" t="s">
        <v>8557</v>
      </c>
      <c r="B4276" t="str">
        <f t="shared" si="132"/>
        <v>min03-P63</v>
      </c>
      <c r="C4276" t="str">
        <f t="shared" si="133"/>
        <v>min03-P63-R7_INDUSTRIAS SALGARI S.A.S</v>
      </c>
      <c r="D4276" s="27" t="s">
        <v>3890</v>
      </c>
      <c r="E4276" t="s">
        <v>3098</v>
      </c>
      <c r="F4276" t="s">
        <v>190</v>
      </c>
      <c r="G4276" s="58">
        <v>245126.7</v>
      </c>
      <c r="H4276" s="114">
        <v>1</v>
      </c>
      <c r="I4276">
        <v>1</v>
      </c>
      <c r="J4276">
        <v>3000</v>
      </c>
      <c r="K4276" t="s">
        <v>3117</v>
      </c>
      <c r="L4276" t="s">
        <v>3112</v>
      </c>
      <c r="M4276" t="s">
        <v>4296</v>
      </c>
    </row>
    <row r="4277" spans="1:13">
      <c r="A4277" t="s">
        <v>8558</v>
      </c>
      <c r="B4277" t="str">
        <f t="shared" si="132"/>
        <v>min03-P63</v>
      </c>
      <c r="C4277" t="str">
        <f t="shared" si="133"/>
        <v>min03-P63-R7_INDUSTRIAS SALGARI S.A.S</v>
      </c>
      <c r="D4277" s="27" t="s">
        <v>3890</v>
      </c>
      <c r="E4277" t="s">
        <v>3098</v>
      </c>
      <c r="F4277" t="s">
        <v>190</v>
      </c>
      <c r="G4277" s="58">
        <v>235698.75</v>
      </c>
      <c r="H4277" s="114">
        <v>1</v>
      </c>
      <c r="I4277">
        <v>3001</v>
      </c>
      <c r="J4277">
        <v>10000</v>
      </c>
      <c r="K4277" t="s">
        <v>3117</v>
      </c>
      <c r="L4277" t="s">
        <v>3112</v>
      </c>
      <c r="M4277" t="s">
        <v>4296</v>
      </c>
    </row>
    <row r="4278" spans="1:13">
      <c r="A4278" t="s">
        <v>8559</v>
      </c>
      <c r="B4278" t="str">
        <f t="shared" si="132"/>
        <v>min03-P63</v>
      </c>
      <c r="C4278" t="str">
        <f t="shared" si="133"/>
        <v>min03-P63-R7_INDUSTRIAS SALGARI S.A.S</v>
      </c>
      <c r="D4278" s="27" t="s">
        <v>3890</v>
      </c>
      <c r="E4278" t="s">
        <v>3098</v>
      </c>
      <c r="F4278" t="s">
        <v>190</v>
      </c>
      <c r="G4278" s="58">
        <v>226270.8</v>
      </c>
      <c r="H4278" s="114">
        <v>1</v>
      </c>
      <c r="I4278">
        <v>10001</v>
      </c>
      <c r="J4278">
        <v>999999</v>
      </c>
      <c r="K4278" t="s">
        <v>3117</v>
      </c>
      <c r="L4278" t="s">
        <v>3112</v>
      </c>
      <c r="M4278" t="s">
        <v>4296</v>
      </c>
    </row>
    <row r="4279" spans="1:13">
      <c r="A4279" t="s">
        <v>8560</v>
      </c>
      <c r="B4279" t="str">
        <f t="shared" si="132"/>
        <v>min03-P63</v>
      </c>
      <c r="C4279" t="str">
        <f t="shared" si="133"/>
        <v>min03-P63-R7_MILITARY INDUSTRIES SAS</v>
      </c>
      <c r="D4279" s="27" t="s">
        <v>3890</v>
      </c>
      <c r="E4279" t="s">
        <v>1852</v>
      </c>
      <c r="F4279" t="s">
        <v>190</v>
      </c>
      <c r="G4279" s="58">
        <v>121216.5</v>
      </c>
      <c r="H4279" s="114">
        <v>1</v>
      </c>
      <c r="I4279">
        <v>1</v>
      </c>
      <c r="J4279">
        <v>3000</v>
      </c>
      <c r="K4279" t="s">
        <v>3117</v>
      </c>
      <c r="L4279" t="s">
        <v>3112</v>
      </c>
      <c r="M4279" t="s">
        <v>4296</v>
      </c>
    </row>
    <row r="4280" spans="1:13">
      <c r="A4280" t="s">
        <v>8561</v>
      </c>
      <c r="B4280" t="str">
        <f t="shared" si="132"/>
        <v>min03-P63</v>
      </c>
      <c r="C4280" t="str">
        <f t="shared" si="133"/>
        <v>min03-P63-R7_MILITARY INDUSTRIES SAS</v>
      </c>
      <c r="D4280" s="27" t="s">
        <v>3890</v>
      </c>
      <c r="E4280" t="s">
        <v>1852</v>
      </c>
      <c r="F4280" t="s">
        <v>190</v>
      </c>
      <c r="G4280" s="58">
        <v>118522.8</v>
      </c>
      <c r="H4280" s="114">
        <v>1</v>
      </c>
      <c r="I4280">
        <v>3001</v>
      </c>
      <c r="J4280">
        <v>10000</v>
      </c>
      <c r="K4280" t="s">
        <v>3117</v>
      </c>
      <c r="L4280" t="s">
        <v>3112</v>
      </c>
      <c r="M4280" t="s">
        <v>4296</v>
      </c>
    </row>
    <row r="4281" spans="1:13">
      <c r="A4281" t="s">
        <v>8562</v>
      </c>
      <c r="B4281" t="str">
        <f t="shared" si="132"/>
        <v>min03-P63</v>
      </c>
      <c r="C4281" t="str">
        <f t="shared" si="133"/>
        <v>min03-P63-R7_MILITARY INDUSTRIES SAS</v>
      </c>
      <c r="D4281" s="27" t="s">
        <v>3890</v>
      </c>
      <c r="E4281" t="s">
        <v>1852</v>
      </c>
      <c r="F4281" t="s">
        <v>190</v>
      </c>
      <c r="G4281" s="58">
        <v>114482.25</v>
      </c>
      <c r="H4281" s="114">
        <v>1</v>
      </c>
      <c r="I4281">
        <v>10001</v>
      </c>
      <c r="J4281">
        <v>999999</v>
      </c>
      <c r="K4281" t="s">
        <v>3117</v>
      </c>
      <c r="L4281" t="s">
        <v>3112</v>
      </c>
      <c r="M4281" t="s">
        <v>4296</v>
      </c>
    </row>
    <row r="4282" spans="1:13">
      <c r="A4282" t="s">
        <v>8563</v>
      </c>
      <c r="B4282" t="str">
        <f t="shared" si="132"/>
        <v>min03-P63</v>
      </c>
      <c r="C4282" t="str">
        <f t="shared" si="133"/>
        <v>min03-P63-R7_INVERSIONES SARHEM DE COLOMBIA S.A.S.</v>
      </c>
      <c r="D4282" s="27" t="s">
        <v>3890</v>
      </c>
      <c r="E4282" t="s">
        <v>4168</v>
      </c>
      <c r="F4282" t="s">
        <v>190</v>
      </c>
      <c r="G4282" s="58">
        <v>158928.29999999999</v>
      </c>
      <c r="H4282" s="114">
        <v>1</v>
      </c>
      <c r="I4282">
        <v>1</v>
      </c>
      <c r="J4282">
        <v>3000</v>
      </c>
      <c r="K4282" t="s">
        <v>3117</v>
      </c>
      <c r="L4282" t="s">
        <v>3112</v>
      </c>
      <c r="M4282" t="s">
        <v>4296</v>
      </c>
    </row>
    <row r="4283" spans="1:13">
      <c r="A4283" t="s">
        <v>8564</v>
      </c>
      <c r="B4283" t="str">
        <f t="shared" si="132"/>
        <v>min03-P63</v>
      </c>
      <c r="C4283" t="str">
        <f t="shared" si="133"/>
        <v>min03-P63-R7_INVERSIONES SARHEM DE COLOMBIA S.A.S.</v>
      </c>
      <c r="D4283" s="27" t="s">
        <v>3890</v>
      </c>
      <c r="E4283" t="s">
        <v>4168</v>
      </c>
      <c r="F4283" t="s">
        <v>190</v>
      </c>
      <c r="G4283" s="58">
        <v>156234.6</v>
      </c>
      <c r="H4283" s="114">
        <v>1</v>
      </c>
      <c r="I4283">
        <v>3001</v>
      </c>
      <c r="J4283">
        <v>10000</v>
      </c>
      <c r="K4283" t="s">
        <v>3117</v>
      </c>
      <c r="L4283" t="s">
        <v>3112</v>
      </c>
      <c r="M4283" t="s">
        <v>4296</v>
      </c>
    </row>
    <row r="4284" spans="1:13">
      <c r="A4284" t="s">
        <v>8565</v>
      </c>
      <c r="B4284" t="str">
        <f t="shared" si="132"/>
        <v>min03-P63</v>
      </c>
      <c r="C4284" t="str">
        <f t="shared" si="133"/>
        <v>min03-P63-R7_INVERSIONES SARHEM DE COLOMBIA S.A.S.</v>
      </c>
      <c r="D4284" s="27" t="s">
        <v>3890</v>
      </c>
      <c r="E4284" t="s">
        <v>4168</v>
      </c>
      <c r="F4284" t="s">
        <v>190</v>
      </c>
      <c r="G4284" s="58">
        <v>153540.9</v>
      </c>
      <c r="H4284" s="114">
        <v>1</v>
      </c>
      <c r="I4284">
        <v>10001</v>
      </c>
      <c r="J4284">
        <v>999999</v>
      </c>
      <c r="K4284" t="s">
        <v>3117</v>
      </c>
      <c r="L4284" t="s">
        <v>3112</v>
      </c>
      <c r="M4284" t="s">
        <v>4296</v>
      </c>
    </row>
    <row r="4285" spans="1:13">
      <c r="A4285" t="s">
        <v>8566</v>
      </c>
      <c r="B4285" t="str">
        <f t="shared" si="132"/>
        <v>min03-P66</v>
      </c>
      <c r="C4285" t="str">
        <f t="shared" si="133"/>
        <v>min03-P66-R6_YUBARTA S.A.S.</v>
      </c>
      <c r="D4285" s="27" t="s">
        <v>3891</v>
      </c>
      <c r="E4285" t="s">
        <v>4162</v>
      </c>
      <c r="F4285" t="s">
        <v>190</v>
      </c>
      <c r="G4285" s="58">
        <v>1185228</v>
      </c>
      <c r="H4285" s="114">
        <v>1</v>
      </c>
      <c r="I4285">
        <v>1</v>
      </c>
      <c r="J4285">
        <v>3000</v>
      </c>
      <c r="K4285" t="s">
        <v>3117</v>
      </c>
      <c r="L4285" t="s">
        <v>3111</v>
      </c>
      <c r="M4285" t="s">
        <v>4297</v>
      </c>
    </row>
    <row r="4286" spans="1:13">
      <c r="A4286" t="s">
        <v>8567</v>
      </c>
      <c r="B4286" t="str">
        <f t="shared" si="132"/>
        <v>min03-P66</v>
      </c>
      <c r="C4286" t="str">
        <f t="shared" si="133"/>
        <v>min03-P66-R6_YUBARTA S.A.S.</v>
      </c>
      <c r="D4286" s="27" t="s">
        <v>3891</v>
      </c>
      <c r="E4286" t="s">
        <v>4162</v>
      </c>
      <c r="F4286" t="s">
        <v>190</v>
      </c>
      <c r="G4286" s="58">
        <v>1162331.55</v>
      </c>
      <c r="H4286" s="114">
        <v>1</v>
      </c>
      <c r="I4286">
        <v>3001</v>
      </c>
      <c r="J4286">
        <v>10000</v>
      </c>
      <c r="K4286" t="s">
        <v>3117</v>
      </c>
      <c r="L4286" t="s">
        <v>3111</v>
      </c>
      <c r="M4286" t="s">
        <v>4297</v>
      </c>
    </row>
    <row r="4287" spans="1:13">
      <c r="A4287" t="s">
        <v>8568</v>
      </c>
      <c r="B4287" t="str">
        <f t="shared" si="132"/>
        <v>min03-P66</v>
      </c>
      <c r="C4287" t="str">
        <f t="shared" si="133"/>
        <v>min03-P66-R6_YUBARTA S.A.S.</v>
      </c>
      <c r="D4287" s="27" t="s">
        <v>3891</v>
      </c>
      <c r="E4287" t="s">
        <v>4162</v>
      </c>
      <c r="F4287" t="s">
        <v>190</v>
      </c>
      <c r="G4287" s="58">
        <v>1139435.1000000001</v>
      </c>
      <c r="H4287" s="114">
        <v>1</v>
      </c>
      <c r="I4287">
        <v>10001</v>
      </c>
      <c r="J4287">
        <v>999999</v>
      </c>
      <c r="K4287" t="s">
        <v>3117</v>
      </c>
      <c r="L4287" t="s">
        <v>3111</v>
      </c>
      <c r="M4287" t="s">
        <v>4297</v>
      </c>
    </row>
    <row r="4288" spans="1:13">
      <c r="A4288" t="s">
        <v>8569</v>
      </c>
      <c r="B4288" t="str">
        <f t="shared" si="132"/>
        <v>min03-P66</v>
      </c>
      <c r="C4288" t="str">
        <f t="shared" si="133"/>
        <v>min03-P66-R6_BAZAR LA MONEDA SAS</v>
      </c>
      <c r="D4288" s="27" t="s">
        <v>3891</v>
      </c>
      <c r="E4288" t="s">
        <v>1850</v>
      </c>
      <c r="F4288" t="s">
        <v>190</v>
      </c>
      <c r="G4288" s="58">
        <v>1224960.075</v>
      </c>
      <c r="H4288" s="114">
        <v>1</v>
      </c>
      <c r="I4288">
        <v>1</v>
      </c>
      <c r="J4288">
        <v>3000</v>
      </c>
      <c r="K4288" t="s">
        <v>3117</v>
      </c>
      <c r="L4288" t="s">
        <v>3111</v>
      </c>
      <c r="M4288" t="s">
        <v>4297</v>
      </c>
    </row>
    <row r="4289" spans="1:13">
      <c r="A4289" t="s">
        <v>8570</v>
      </c>
      <c r="B4289" t="str">
        <f t="shared" si="132"/>
        <v>min03-P66</v>
      </c>
      <c r="C4289" t="str">
        <f t="shared" si="133"/>
        <v>min03-P66-R6_BAZAR LA MONEDA SAS</v>
      </c>
      <c r="D4289" s="27" t="s">
        <v>3891</v>
      </c>
      <c r="E4289" t="s">
        <v>1850</v>
      </c>
      <c r="F4289" t="s">
        <v>190</v>
      </c>
      <c r="G4289" s="58">
        <v>1220919.5249999999</v>
      </c>
      <c r="H4289" s="114">
        <v>1</v>
      </c>
      <c r="I4289">
        <v>3001</v>
      </c>
      <c r="J4289">
        <v>10000</v>
      </c>
      <c r="K4289" t="s">
        <v>3117</v>
      </c>
      <c r="L4289" t="s">
        <v>3111</v>
      </c>
      <c r="M4289" t="s">
        <v>4297</v>
      </c>
    </row>
    <row r="4290" spans="1:13">
      <c r="A4290" t="s">
        <v>8571</v>
      </c>
      <c r="B4290" t="str">
        <f t="shared" si="132"/>
        <v>min03-P66</v>
      </c>
      <c r="C4290" t="str">
        <f t="shared" si="133"/>
        <v>min03-P66-R6_BAZAR LA MONEDA SAS</v>
      </c>
      <c r="D4290" s="27" t="s">
        <v>3891</v>
      </c>
      <c r="E4290" t="s">
        <v>1850</v>
      </c>
      <c r="F4290" t="s">
        <v>190</v>
      </c>
      <c r="G4290" s="58">
        <v>1218225.825</v>
      </c>
      <c r="H4290" s="114">
        <v>1</v>
      </c>
      <c r="I4290">
        <v>10001</v>
      </c>
      <c r="J4290">
        <v>999999</v>
      </c>
      <c r="K4290" t="s">
        <v>3117</v>
      </c>
      <c r="L4290" t="s">
        <v>3111</v>
      </c>
      <c r="M4290" t="s">
        <v>4297</v>
      </c>
    </row>
    <row r="4291" spans="1:13">
      <c r="A4291" t="s">
        <v>8572</v>
      </c>
      <c r="B4291" t="str">
        <f t="shared" ref="B4291:B4354" si="134">+LEFT(D4291,LEN(D4291)-3)</f>
        <v>min03-P66</v>
      </c>
      <c r="C4291" t="str">
        <f t="shared" ref="C4291:C4354" si="135">+D4291&amp;"_"&amp;E4291</f>
        <v>min03-P66-R7_LEONEL RODRIGUEZ RAMOS</v>
      </c>
      <c r="D4291" s="27" t="s">
        <v>3892</v>
      </c>
      <c r="E4291" t="s">
        <v>1851</v>
      </c>
      <c r="F4291" t="s">
        <v>190</v>
      </c>
      <c r="G4291" s="58">
        <v>1010137.5</v>
      </c>
      <c r="H4291" s="114">
        <v>1</v>
      </c>
      <c r="I4291">
        <v>1</v>
      </c>
      <c r="J4291">
        <v>3000</v>
      </c>
      <c r="K4291" t="s">
        <v>3117</v>
      </c>
      <c r="L4291" t="s">
        <v>3112</v>
      </c>
      <c r="M4291" t="s">
        <v>4297</v>
      </c>
    </row>
    <row r="4292" spans="1:13">
      <c r="A4292" t="s">
        <v>8573</v>
      </c>
      <c r="B4292" t="str">
        <f t="shared" si="134"/>
        <v>min03-P66</v>
      </c>
      <c r="C4292" t="str">
        <f t="shared" si="135"/>
        <v>min03-P66-R7_LEONEL RODRIGUEZ RAMOS</v>
      </c>
      <c r="D4292" s="27" t="s">
        <v>3892</v>
      </c>
      <c r="E4292" t="s">
        <v>1851</v>
      </c>
      <c r="F4292" t="s">
        <v>190</v>
      </c>
      <c r="G4292" s="58">
        <v>996669</v>
      </c>
      <c r="H4292" s="114">
        <v>1</v>
      </c>
      <c r="I4292">
        <v>3001</v>
      </c>
      <c r="J4292">
        <v>10000</v>
      </c>
      <c r="K4292" t="s">
        <v>3117</v>
      </c>
      <c r="L4292" t="s">
        <v>3112</v>
      </c>
      <c r="M4292" t="s">
        <v>4297</v>
      </c>
    </row>
    <row r="4293" spans="1:13">
      <c r="A4293" t="s">
        <v>8574</v>
      </c>
      <c r="B4293" t="str">
        <f t="shared" si="134"/>
        <v>min03-P66</v>
      </c>
      <c r="C4293" t="str">
        <f t="shared" si="135"/>
        <v>min03-P66-R7_LEONEL RODRIGUEZ RAMOS</v>
      </c>
      <c r="D4293" s="27" t="s">
        <v>3892</v>
      </c>
      <c r="E4293" t="s">
        <v>1851</v>
      </c>
      <c r="F4293" t="s">
        <v>190</v>
      </c>
      <c r="G4293" s="58">
        <v>983200.5</v>
      </c>
      <c r="H4293" s="114">
        <v>1</v>
      </c>
      <c r="I4293">
        <v>10001</v>
      </c>
      <c r="J4293">
        <v>999999</v>
      </c>
      <c r="K4293" t="s">
        <v>3117</v>
      </c>
      <c r="L4293" t="s">
        <v>3112</v>
      </c>
      <c r="M4293" t="s">
        <v>4297</v>
      </c>
    </row>
    <row r="4294" spans="1:13">
      <c r="A4294" t="s">
        <v>8575</v>
      </c>
      <c r="B4294" t="str">
        <f t="shared" si="134"/>
        <v>min03-P66</v>
      </c>
      <c r="C4294" t="str">
        <f t="shared" si="135"/>
        <v>min03-P66-R7_UNIÓN TEMPORAL OP-INTENDENCIA</v>
      </c>
      <c r="D4294" s="27" t="s">
        <v>3892</v>
      </c>
      <c r="E4294" t="s">
        <v>4172</v>
      </c>
      <c r="F4294" t="s">
        <v>190</v>
      </c>
      <c r="G4294" s="58">
        <v>996669</v>
      </c>
      <c r="H4294" s="114">
        <v>1</v>
      </c>
      <c r="I4294">
        <v>1</v>
      </c>
      <c r="J4294">
        <v>3000</v>
      </c>
      <c r="K4294" t="s">
        <v>3117</v>
      </c>
      <c r="L4294" t="s">
        <v>3112</v>
      </c>
      <c r="M4294" t="s">
        <v>4297</v>
      </c>
    </row>
    <row r="4295" spans="1:13">
      <c r="A4295" t="s">
        <v>8576</v>
      </c>
      <c r="B4295" t="str">
        <f t="shared" si="134"/>
        <v>min03-P66</v>
      </c>
      <c r="C4295" t="str">
        <f t="shared" si="135"/>
        <v>min03-P66-R7_UNIÓN TEMPORAL OP-INTENDENCIA</v>
      </c>
      <c r="D4295" s="27" t="s">
        <v>3892</v>
      </c>
      <c r="E4295" t="s">
        <v>4172</v>
      </c>
      <c r="F4295" t="s">
        <v>190</v>
      </c>
      <c r="G4295" s="58">
        <v>983200.5</v>
      </c>
      <c r="H4295" s="114">
        <v>1</v>
      </c>
      <c r="I4295">
        <v>3001</v>
      </c>
      <c r="J4295">
        <v>10000</v>
      </c>
      <c r="K4295" t="s">
        <v>3117</v>
      </c>
      <c r="L4295" t="s">
        <v>3112</v>
      </c>
      <c r="M4295" t="s">
        <v>4297</v>
      </c>
    </row>
    <row r="4296" spans="1:13">
      <c r="A4296" t="s">
        <v>8577</v>
      </c>
      <c r="B4296" t="str">
        <f t="shared" si="134"/>
        <v>min03-P66</v>
      </c>
      <c r="C4296" t="str">
        <f t="shared" si="135"/>
        <v>min03-P66-R7_UNIÓN TEMPORAL OP-INTENDENCIA</v>
      </c>
      <c r="D4296" s="27" t="s">
        <v>3892</v>
      </c>
      <c r="E4296" t="s">
        <v>4172</v>
      </c>
      <c r="F4296" t="s">
        <v>190</v>
      </c>
      <c r="G4296" s="58">
        <v>969732</v>
      </c>
      <c r="H4296" s="114">
        <v>1</v>
      </c>
      <c r="I4296">
        <v>10001</v>
      </c>
      <c r="J4296">
        <v>999999</v>
      </c>
      <c r="K4296" t="s">
        <v>3117</v>
      </c>
      <c r="L4296" t="s">
        <v>3112</v>
      </c>
      <c r="M4296" t="s">
        <v>4297</v>
      </c>
    </row>
    <row r="4297" spans="1:13">
      <c r="A4297" t="s">
        <v>8578</v>
      </c>
      <c r="B4297" t="str">
        <f t="shared" si="134"/>
        <v>min03-P66</v>
      </c>
      <c r="C4297" t="str">
        <f t="shared" si="135"/>
        <v>min03-P66-R7_CONSORCIO INTENDENCIA WARDERHA</v>
      </c>
      <c r="D4297" s="27" t="s">
        <v>3892</v>
      </c>
      <c r="E4297" t="s">
        <v>4187</v>
      </c>
      <c r="F4297" t="s">
        <v>190</v>
      </c>
      <c r="G4297" s="58">
        <v>1050543</v>
      </c>
      <c r="H4297" s="114">
        <v>1</v>
      </c>
      <c r="I4297">
        <v>1</v>
      </c>
      <c r="J4297">
        <v>3000</v>
      </c>
      <c r="K4297" t="s">
        <v>3117</v>
      </c>
      <c r="L4297" t="s">
        <v>3112</v>
      </c>
      <c r="M4297" t="s">
        <v>4297</v>
      </c>
    </row>
    <row r="4298" spans="1:13">
      <c r="A4298" t="s">
        <v>8579</v>
      </c>
      <c r="B4298" t="str">
        <f t="shared" si="134"/>
        <v>min03-P66</v>
      </c>
      <c r="C4298" t="str">
        <f t="shared" si="135"/>
        <v>min03-P66-R7_CONSORCIO INTENDENCIA WARDERHA</v>
      </c>
      <c r="D4298" s="27" t="s">
        <v>3892</v>
      </c>
      <c r="E4298" t="s">
        <v>4187</v>
      </c>
      <c r="F4298" t="s">
        <v>190</v>
      </c>
      <c r="G4298" s="58">
        <v>1047849.3</v>
      </c>
      <c r="H4298" s="114">
        <v>1</v>
      </c>
      <c r="I4298">
        <v>3001</v>
      </c>
      <c r="J4298">
        <v>10000</v>
      </c>
      <c r="K4298" t="s">
        <v>3117</v>
      </c>
      <c r="L4298" t="s">
        <v>3112</v>
      </c>
      <c r="M4298" t="s">
        <v>4297</v>
      </c>
    </row>
    <row r="4299" spans="1:13">
      <c r="A4299" t="s">
        <v>8580</v>
      </c>
      <c r="B4299" t="str">
        <f t="shared" si="134"/>
        <v>min03-P66</v>
      </c>
      <c r="C4299" t="str">
        <f t="shared" si="135"/>
        <v>min03-P66-R7_CONSORCIO INTENDENCIA WARDERHA</v>
      </c>
      <c r="D4299" s="27" t="s">
        <v>3892</v>
      </c>
      <c r="E4299" t="s">
        <v>4187</v>
      </c>
      <c r="F4299" t="s">
        <v>190</v>
      </c>
      <c r="G4299" s="58">
        <v>1045155.6</v>
      </c>
      <c r="H4299" s="114">
        <v>1</v>
      </c>
      <c r="I4299">
        <v>10001</v>
      </c>
      <c r="J4299">
        <v>999999</v>
      </c>
      <c r="K4299" t="s">
        <v>3117</v>
      </c>
      <c r="L4299" t="s">
        <v>3112</v>
      </c>
      <c r="M4299" t="s">
        <v>4297</v>
      </c>
    </row>
    <row r="4300" spans="1:13">
      <c r="A4300" t="s">
        <v>8581</v>
      </c>
      <c r="B4300" t="str">
        <f t="shared" si="134"/>
        <v>min03-P66</v>
      </c>
      <c r="C4300" t="str">
        <f t="shared" si="135"/>
        <v>min03-P66-R7_UTPRESENTE TEXTIL 2024</v>
      </c>
      <c r="D4300" s="27" t="s">
        <v>3892</v>
      </c>
      <c r="E4300" t="s">
        <v>4193</v>
      </c>
      <c r="F4300" t="s">
        <v>190</v>
      </c>
      <c r="G4300" s="58">
        <v>1198696.5</v>
      </c>
      <c r="H4300" s="114">
        <v>1</v>
      </c>
      <c r="I4300">
        <v>1</v>
      </c>
      <c r="J4300">
        <v>3000</v>
      </c>
      <c r="K4300" t="s">
        <v>3117</v>
      </c>
      <c r="L4300" t="s">
        <v>3112</v>
      </c>
      <c r="M4300" t="s">
        <v>4297</v>
      </c>
    </row>
    <row r="4301" spans="1:13">
      <c r="A4301" t="s">
        <v>8582</v>
      </c>
      <c r="B4301" t="str">
        <f t="shared" si="134"/>
        <v>min03-P66</v>
      </c>
      <c r="C4301" t="str">
        <f t="shared" si="135"/>
        <v>min03-P66-R7_UTPRESENTE TEXTIL 2024</v>
      </c>
      <c r="D4301" s="27" t="s">
        <v>3892</v>
      </c>
      <c r="E4301" t="s">
        <v>4193</v>
      </c>
      <c r="F4301" t="s">
        <v>190</v>
      </c>
      <c r="G4301" s="58">
        <v>1171759.5</v>
      </c>
      <c r="H4301" s="114">
        <v>1</v>
      </c>
      <c r="I4301">
        <v>3001</v>
      </c>
      <c r="J4301">
        <v>10000</v>
      </c>
      <c r="K4301" t="s">
        <v>3117</v>
      </c>
      <c r="L4301" t="s">
        <v>3112</v>
      </c>
      <c r="M4301" t="s">
        <v>4297</v>
      </c>
    </row>
    <row r="4302" spans="1:13">
      <c r="A4302" t="s">
        <v>8583</v>
      </c>
      <c r="B4302" t="str">
        <f t="shared" si="134"/>
        <v>min03-P66</v>
      </c>
      <c r="C4302" t="str">
        <f t="shared" si="135"/>
        <v>min03-P66-R7_UTPRESENTE TEXTIL 2024</v>
      </c>
      <c r="D4302" s="27" t="s">
        <v>3892</v>
      </c>
      <c r="E4302" t="s">
        <v>4193</v>
      </c>
      <c r="F4302" t="s">
        <v>190</v>
      </c>
      <c r="G4302" s="58">
        <v>1158291</v>
      </c>
      <c r="H4302" s="114">
        <v>1</v>
      </c>
      <c r="I4302">
        <v>10001</v>
      </c>
      <c r="J4302">
        <v>999999</v>
      </c>
      <c r="K4302" t="s">
        <v>3117</v>
      </c>
      <c r="L4302" t="s">
        <v>3112</v>
      </c>
      <c r="M4302" t="s">
        <v>4297</v>
      </c>
    </row>
    <row r="4303" spans="1:13">
      <c r="A4303" t="s">
        <v>8584</v>
      </c>
      <c r="B4303" t="str">
        <f t="shared" si="134"/>
        <v>min03-P66</v>
      </c>
      <c r="C4303" t="str">
        <f t="shared" si="135"/>
        <v>min03-P66-R7_BOSTONIA SAS</v>
      </c>
      <c r="D4303" s="27" t="s">
        <v>3892</v>
      </c>
      <c r="E4303" t="s">
        <v>3093</v>
      </c>
      <c r="F4303" t="s">
        <v>190</v>
      </c>
      <c r="G4303" s="58">
        <v>1252570.5</v>
      </c>
      <c r="H4303" s="114">
        <v>1</v>
      </c>
      <c r="I4303">
        <v>1</v>
      </c>
      <c r="J4303">
        <v>3000</v>
      </c>
      <c r="K4303" t="s">
        <v>3117</v>
      </c>
      <c r="L4303" t="s">
        <v>3112</v>
      </c>
      <c r="M4303" t="s">
        <v>4297</v>
      </c>
    </row>
    <row r="4304" spans="1:13">
      <c r="A4304" t="s">
        <v>8585</v>
      </c>
      <c r="B4304" t="str">
        <f t="shared" si="134"/>
        <v>min03-P66</v>
      </c>
      <c r="C4304" t="str">
        <f t="shared" si="135"/>
        <v>min03-P66-R7_BOSTONIA SAS</v>
      </c>
      <c r="D4304" s="27" t="s">
        <v>3892</v>
      </c>
      <c r="E4304" t="s">
        <v>3093</v>
      </c>
      <c r="F4304" t="s">
        <v>190</v>
      </c>
      <c r="G4304" s="58">
        <v>1214993.385</v>
      </c>
      <c r="H4304" s="114">
        <v>1</v>
      </c>
      <c r="I4304">
        <v>3001</v>
      </c>
      <c r="J4304">
        <v>10000</v>
      </c>
      <c r="K4304" t="s">
        <v>3117</v>
      </c>
      <c r="L4304" t="s">
        <v>3112</v>
      </c>
      <c r="M4304" t="s">
        <v>4297</v>
      </c>
    </row>
    <row r="4305" spans="1:13">
      <c r="A4305" t="s">
        <v>8586</v>
      </c>
      <c r="B4305" t="str">
        <f t="shared" si="134"/>
        <v>min03-P66</v>
      </c>
      <c r="C4305" t="str">
        <f t="shared" si="135"/>
        <v>min03-P66-R7_BOSTONIA SAS</v>
      </c>
      <c r="D4305" s="27" t="s">
        <v>3892</v>
      </c>
      <c r="E4305" t="s">
        <v>3093</v>
      </c>
      <c r="F4305" t="s">
        <v>190</v>
      </c>
      <c r="G4305" s="58">
        <v>1178543.58345</v>
      </c>
      <c r="H4305" s="114">
        <v>1</v>
      </c>
      <c r="I4305">
        <v>10001</v>
      </c>
      <c r="J4305">
        <v>999999</v>
      </c>
      <c r="K4305" t="s">
        <v>3117</v>
      </c>
      <c r="L4305" t="s">
        <v>3112</v>
      </c>
      <c r="M4305" t="s">
        <v>4297</v>
      </c>
    </row>
    <row r="4306" spans="1:13">
      <c r="A4306" t="s">
        <v>8587</v>
      </c>
      <c r="B4306" t="str">
        <f t="shared" si="134"/>
        <v>min03-P66</v>
      </c>
      <c r="C4306" t="str">
        <f t="shared" si="135"/>
        <v>min03-P66-R7_UT SOLUCIONES ANC</v>
      </c>
      <c r="D4306" s="27" t="s">
        <v>3892</v>
      </c>
      <c r="E4306" t="s">
        <v>3091</v>
      </c>
      <c r="F4306" t="s">
        <v>190</v>
      </c>
      <c r="G4306" s="58">
        <v>606082.5</v>
      </c>
      <c r="H4306" s="114">
        <v>1</v>
      </c>
      <c r="I4306">
        <v>1</v>
      </c>
      <c r="J4306">
        <v>3000</v>
      </c>
      <c r="K4306" t="s">
        <v>3117</v>
      </c>
      <c r="L4306" t="s">
        <v>3112</v>
      </c>
      <c r="M4306" t="s">
        <v>4297</v>
      </c>
    </row>
    <row r="4307" spans="1:13">
      <c r="A4307" t="s">
        <v>8588</v>
      </c>
      <c r="B4307" t="str">
        <f t="shared" si="134"/>
        <v>min03-P66</v>
      </c>
      <c r="C4307" t="str">
        <f t="shared" si="135"/>
        <v>min03-P66-R7_UT SOLUCIONES ANC</v>
      </c>
      <c r="D4307" s="27" t="s">
        <v>3892</v>
      </c>
      <c r="E4307" t="s">
        <v>3091</v>
      </c>
      <c r="F4307" t="s">
        <v>190</v>
      </c>
      <c r="G4307" s="58">
        <v>604735.65</v>
      </c>
      <c r="H4307" s="114">
        <v>1</v>
      </c>
      <c r="I4307">
        <v>3001</v>
      </c>
      <c r="J4307">
        <v>10000</v>
      </c>
      <c r="K4307" t="s">
        <v>3117</v>
      </c>
      <c r="L4307" t="s">
        <v>3112</v>
      </c>
      <c r="M4307" t="s">
        <v>4297</v>
      </c>
    </row>
    <row r="4308" spans="1:13">
      <c r="A4308" t="s">
        <v>8589</v>
      </c>
      <c r="B4308" t="str">
        <f t="shared" si="134"/>
        <v>min03-P66</v>
      </c>
      <c r="C4308" t="str">
        <f t="shared" si="135"/>
        <v>min03-P66-R7_UT SOLUCIONES ANC</v>
      </c>
      <c r="D4308" s="27" t="s">
        <v>3892</v>
      </c>
      <c r="E4308" t="s">
        <v>3091</v>
      </c>
      <c r="F4308" t="s">
        <v>190</v>
      </c>
      <c r="G4308" s="58">
        <v>603388.80000000005</v>
      </c>
      <c r="H4308" s="114">
        <v>1</v>
      </c>
      <c r="I4308">
        <v>10001</v>
      </c>
      <c r="J4308">
        <v>999999</v>
      </c>
      <c r="K4308" t="s">
        <v>3117</v>
      </c>
      <c r="L4308" t="s">
        <v>3112</v>
      </c>
      <c r="M4308" t="s">
        <v>4297</v>
      </c>
    </row>
    <row r="4309" spans="1:13">
      <c r="A4309" t="s">
        <v>8590</v>
      </c>
      <c r="B4309" t="str">
        <f t="shared" si="134"/>
        <v>min03-P66</v>
      </c>
      <c r="C4309" t="str">
        <f t="shared" si="135"/>
        <v>min03-P66-R7_UT ALTEX+</v>
      </c>
      <c r="D4309" s="27" t="s">
        <v>3892</v>
      </c>
      <c r="E4309" t="s">
        <v>3094</v>
      </c>
      <c r="F4309" t="s">
        <v>190</v>
      </c>
      <c r="G4309" s="58">
        <v>1198696.5</v>
      </c>
      <c r="H4309" s="114">
        <v>1</v>
      </c>
      <c r="I4309">
        <v>1</v>
      </c>
      <c r="J4309">
        <v>3000</v>
      </c>
      <c r="K4309" t="s">
        <v>3117</v>
      </c>
      <c r="L4309" t="s">
        <v>3112</v>
      </c>
      <c r="M4309" t="s">
        <v>4297</v>
      </c>
    </row>
    <row r="4310" spans="1:13">
      <c r="A4310" t="s">
        <v>8591</v>
      </c>
      <c r="B4310" t="str">
        <f t="shared" si="134"/>
        <v>min03-P66</v>
      </c>
      <c r="C4310" t="str">
        <f t="shared" si="135"/>
        <v>min03-P66-R7_UT ALTEX+</v>
      </c>
      <c r="D4310" s="27" t="s">
        <v>3892</v>
      </c>
      <c r="E4310" t="s">
        <v>3094</v>
      </c>
      <c r="F4310" t="s">
        <v>190</v>
      </c>
      <c r="G4310" s="58">
        <v>1178493.75</v>
      </c>
      <c r="H4310" s="114">
        <v>1</v>
      </c>
      <c r="I4310">
        <v>3001</v>
      </c>
      <c r="J4310">
        <v>10000</v>
      </c>
      <c r="K4310" t="s">
        <v>3117</v>
      </c>
      <c r="L4310" t="s">
        <v>3112</v>
      </c>
      <c r="M4310" t="s">
        <v>4297</v>
      </c>
    </row>
    <row r="4311" spans="1:13">
      <c r="A4311" t="s">
        <v>8592</v>
      </c>
      <c r="B4311" t="str">
        <f t="shared" si="134"/>
        <v>min03-P66</v>
      </c>
      <c r="C4311" t="str">
        <f t="shared" si="135"/>
        <v>min03-P66-R7_UT ALTEX+</v>
      </c>
      <c r="D4311" s="27" t="s">
        <v>3892</v>
      </c>
      <c r="E4311" t="s">
        <v>3094</v>
      </c>
      <c r="F4311" t="s">
        <v>190</v>
      </c>
      <c r="G4311" s="58">
        <v>1171759.5</v>
      </c>
      <c r="H4311" s="114">
        <v>1</v>
      </c>
      <c r="I4311">
        <v>10001</v>
      </c>
      <c r="J4311">
        <v>999999</v>
      </c>
      <c r="K4311" t="s">
        <v>3117</v>
      </c>
      <c r="L4311" t="s">
        <v>3112</v>
      </c>
      <c r="M4311" t="s">
        <v>4297</v>
      </c>
    </row>
    <row r="4312" spans="1:13">
      <c r="A4312" t="s">
        <v>8593</v>
      </c>
      <c r="B4312" t="str">
        <f t="shared" si="134"/>
        <v>min03-P66</v>
      </c>
      <c r="C4312" t="str">
        <f t="shared" si="135"/>
        <v>min03-P66-R7_INDUSTRIAS SALGARI S.A.S</v>
      </c>
      <c r="D4312" s="27" t="s">
        <v>3892</v>
      </c>
      <c r="E4312" t="s">
        <v>3098</v>
      </c>
      <c r="F4312" t="s">
        <v>190</v>
      </c>
      <c r="G4312" s="58">
        <v>1070207.01</v>
      </c>
      <c r="H4312" s="114">
        <v>1</v>
      </c>
      <c r="I4312">
        <v>1</v>
      </c>
      <c r="J4312">
        <v>3000</v>
      </c>
      <c r="K4312" t="s">
        <v>3117</v>
      </c>
      <c r="L4312" t="s">
        <v>3112</v>
      </c>
      <c r="M4312" t="s">
        <v>4297</v>
      </c>
    </row>
    <row r="4313" spans="1:13">
      <c r="A4313" t="s">
        <v>8594</v>
      </c>
      <c r="B4313" t="str">
        <f t="shared" si="134"/>
        <v>min03-P66</v>
      </c>
      <c r="C4313" t="str">
        <f t="shared" si="135"/>
        <v>min03-P66-R7_INDUSTRIAS SALGARI S.A.S</v>
      </c>
      <c r="D4313" s="27" t="s">
        <v>3892</v>
      </c>
      <c r="E4313" t="s">
        <v>3098</v>
      </c>
      <c r="F4313" t="s">
        <v>190</v>
      </c>
      <c r="G4313" s="58">
        <v>1028993.4</v>
      </c>
      <c r="H4313" s="114">
        <v>1</v>
      </c>
      <c r="I4313">
        <v>3001</v>
      </c>
      <c r="J4313">
        <v>10000</v>
      </c>
      <c r="K4313" t="s">
        <v>3117</v>
      </c>
      <c r="L4313" t="s">
        <v>3112</v>
      </c>
      <c r="M4313" t="s">
        <v>4297</v>
      </c>
    </row>
    <row r="4314" spans="1:13">
      <c r="A4314" t="s">
        <v>8595</v>
      </c>
      <c r="B4314" t="str">
        <f t="shared" si="134"/>
        <v>min03-P66</v>
      </c>
      <c r="C4314" t="str">
        <f t="shared" si="135"/>
        <v>min03-P66-R7_INDUSTRIAS SALGARI S.A.S</v>
      </c>
      <c r="D4314" s="27" t="s">
        <v>3892</v>
      </c>
      <c r="E4314" t="s">
        <v>3098</v>
      </c>
      <c r="F4314" t="s">
        <v>190</v>
      </c>
      <c r="G4314" s="58">
        <v>987779.79</v>
      </c>
      <c r="H4314" s="114">
        <v>1</v>
      </c>
      <c r="I4314">
        <v>10001</v>
      </c>
      <c r="J4314">
        <v>999999</v>
      </c>
      <c r="K4314" t="s">
        <v>3117</v>
      </c>
      <c r="L4314" t="s">
        <v>3112</v>
      </c>
      <c r="M4314" t="s">
        <v>4297</v>
      </c>
    </row>
    <row r="4315" spans="1:13">
      <c r="A4315" t="s">
        <v>8596</v>
      </c>
      <c r="B4315" t="str">
        <f t="shared" si="134"/>
        <v>min03-P66</v>
      </c>
      <c r="C4315" t="str">
        <f t="shared" si="135"/>
        <v>min03-P66-R7_MILITARY INDUSTRIES SAS</v>
      </c>
      <c r="D4315" s="27" t="s">
        <v>3892</v>
      </c>
      <c r="E4315" t="s">
        <v>1852</v>
      </c>
      <c r="F4315" t="s">
        <v>190</v>
      </c>
      <c r="G4315" s="58">
        <v>1158291</v>
      </c>
      <c r="H4315" s="114">
        <v>1</v>
      </c>
      <c r="I4315">
        <v>1</v>
      </c>
      <c r="J4315">
        <v>3000</v>
      </c>
      <c r="K4315" t="s">
        <v>3117</v>
      </c>
      <c r="L4315" t="s">
        <v>3112</v>
      </c>
      <c r="M4315" t="s">
        <v>4297</v>
      </c>
    </row>
    <row r="4316" spans="1:13">
      <c r="A4316" t="s">
        <v>8597</v>
      </c>
      <c r="B4316" t="str">
        <f t="shared" si="134"/>
        <v>min03-P66</v>
      </c>
      <c r="C4316" t="str">
        <f t="shared" si="135"/>
        <v>min03-P66-R7_MILITARY INDUSTRIES SAS</v>
      </c>
      <c r="D4316" s="27" t="s">
        <v>3892</v>
      </c>
      <c r="E4316" t="s">
        <v>1852</v>
      </c>
      <c r="F4316" t="s">
        <v>190</v>
      </c>
      <c r="G4316" s="58">
        <v>1151556.75</v>
      </c>
      <c r="H4316" s="114">
        <v>1</v>
      </c>
      <c r="I4316">
        <v>3001</v>
      </c>
      <c r="J4316">
        <v>10000</v>
      </c>
      <c r="K4316" t="s">
        <v>3117</v>
      </c>
      <c r="L4316" t="s">
        <v>3112</v>
      </c>
      <c r="M4316" t="s">
        <v>4297</v>
      </c>
    </row>
    <row r="4317" spans="1:13">
      <c r="A4317" t="s">
        <v>8598</v>
      </c>
      <c r="B4317" t="str">
        <f t="shared" si="134"/>
        <v>min03-P66</v>
      </c>
      <c r="C4317" t="str">
        <f t="shared" si="135"/>
        <v>min03-P66-R7_MILITARY INDUSTRIES SAS</v>
      </c>
      <c r="D4317" s="27" t="s">
        <v>3892</v>
      </c>
      <c r="E4317" t="s">
        <v>1852</v>
      </c>
      <c r="F4317" t="s">
        <v>190</v>
      </c>
      <c r="G4317" s="58">
        <v>1144822.5</v>
      </c>
      <c r="H4317" s="114">
        <v>1</v>
      </c>
      <c r="I4317">
        <v>10001</v>
      </c>
      <c r="J4317">
        <v>999999</v>
      </c>
      <c r="K4317" t="s">
        <v>3117</v>
      </c>
      <c r="L4317" t="s">
        <v>3112</v>
      </c>
      <c r="M4317" t="s">
        <v>4297</v>
      </c>
    </row>
    <row r="4318" spans="1:13">
      <c r="A4318" t="s">
        <v>8599</v>
      </c>
      <c r="B4318" t="str">
        <f t="shared" si="134"/>
        <v>min03-P66</v>
      </c>
      <c r="C4318" t="str">
        <f t="shared" si="135"/>
        <v>min03-P66-R7_INVERSIONES SARHEM DE COLOMBIA S.A.S.</v>
      </c>
      <c r="D4318" s="27" t="s">
        <v>3892</v>
      </c>
      <c r="E4318" t="s">
        <v>4168</v>
      </c>
      <c r="F4318" t="s">
        <v>190</v>
      </c>
      <c r="G4318" s="58">
        <v>1074786.3</v>
      </c>
      <c r="H4318" s="114">
        <v>1</v>
      </c>
      <c r="I4318">
        <v>1</v>
      </c>
      <c r="J4318">
        <v>3000</v>
      </c>
      <c r="K4318" t="s">
        <v>3117</v>
      </c>
      <c r="L4318" t="s">
        <v>3112</v>
      </c>
      <c r="M4318" t="s">
        <v>4297</v>
      </c>
    </row>
    <row r="4319" spans="1:13">
      <c r="A4319" t="s">
        <v>8600</v>
      </c>
      <c r="B4319" t="str">
        <f t="shared" si="134"/>
        <v>min03-P66</v>
      </c>
      <c r="C4319" t="str">
        <f t="shared" si="135"/>
        <v>min03-P66-R7_INVERSIONES SARHEM DE COLOMBIA S.A.S.</v>
      </c>
      <c r="D4319" s="27" t="s">
        <v>3892</v>
      </c>
      <c r="E4319" t="s">
        <v>4168</v>
      </c>
      <c r="F4319" t="s">
        <v>190</v>
      </c>
      <c r="G4319" s="58">
        <v>1072092.6000000001</v>
      </c>
      <c r="H4319" s="114">
        <v>1</v>
      </c>
      <c r="I4319">
        <v>3001</v>
      </c>
      <c r="J4319">
        <v>10000</v>
      </c>
      <c r="K4319" t="s">
        <v>3117</v>
      </c>
      <c r="L4319" t="s">
        <v>3112</v>
      </c>
      <c r="M4319" t="s">
        <v>4297</v>
      </c>
    </row>
    <row r="4320" spans="1:13">
      <c r="A4320" t="s">
        <v>8601</v>
      </c>
      <c r="B4320" t="str">
        <f t="shared" si="134"/>
        <v>min03-P66</v>
      </c>
      <c r="C4320" t="str">
        <f t="shared" si="135"/>
        <v>min03-P66-R7_INVERSIONES SARHEM DE COLOMBIA S.A.S.</v>
      </c>
      <c r="D4320" s="27" t="s">
        <v>3892</v>
      </c>
      <c r="E4320" t="s">
        <v>4168</v>
      </c>
      <c r="F4320" t="s">
        <v>190</v>
      </c>
      <c r="G4320" s="58">
        <v>1069398.8999999999</v>
      </c>
      <c r="H4320" s="114">
        <v>1</v>
      </c>
      <c r="I4320">
        <v>10001</v>
      </c>
      <c r="J4320">
        <v>999999</v>
      </c>
      <c r="K4320" t="s">
        <v>3117</v>
      </c>
      <c r="L4320" t="s">
        <v>3112</v>
      </c>
      <c r="M4320" t="s">
        <v>4297</v>
      </c>
    </row>
    <row r="4321" spans="1:13">
      <c r="A4321" t="s">
        <v>8602</v>
      </c>
      <c r="B4321" t="str">
        <f t="shared" si="134"/>
        <v>min03-P65</v>
      </c>
      <c r="C4321" t="str">
        <f t="shared" si="135"/>
        <v>min03-P65-R6_YUBARTA S.A.S.</v>
      </c>
      <c r="D4321" s="27" t="s">
        <v>3893</v>
      </c>
      <c r="E4321" t="s">
        <v>4162</v>
      </c>
      <c r="F4321" t="s">
        <v>190</v>
      </c>
      <c r="G4321" s="58">
        <v>1185228</v>
      </c>
      <c r="H4321" s="114">
        <v>1</v>
      </c>
      <c r="I4321">
        <v>1</v>
      </c>
      <c r="J4321">
        <v>3000</v>
      </c>
      <c r="K4321" t="s">
        <v>3117</v>
      </c>
      <c r="L4321" t="s">
        <v>3111</v>
      </c>
      <c r="M4321" t="s">
        <v>4298</v>
      </c>
    </row>
    <row r="4322" spans="1:13">
      <c r="A4322" t="s">
        <v>8603</v>
      </c>
      <c r="B4322" t="str">
        <f t="shared" si="134"/>
        <v>min03-P65</v>
      </c>
      <c r="C4322" t="str">
        <f t="shared" si="135"/>
        <v>min03-P65-R6_YUBARTA S.A.S.</v>
      </c>
      <c r="D4322" s="27" t="s">
        <v>3893</v>
      </c>
      <c r="E4322" t="s">
        <v>4162</v>
      </c>
      <c r="F4322" t="s">
        <v>190</v>
      </c>
      <c r="G4322" s="58">
        <v>1162331.55</v>
      </c>
      <c r="H4322" s="114">
        <v>1</v>
      </c>
      <c r="I4322">
        <v>3001</v>
      </c>
      <c r="J4322">
        <v>10000</v>
      </c>
      <c r="K4322" t="s">
        <v>3117</v>
      </c>
      <c r="L4322" t="s">
        <v>3111</v>
      </c>
      <c r="M4322" t="s">
        <v>4298</v>
      </c>
    </row>
    <row r="4323" spans="1:13">
      <c r="A4323" t="s">
        <v>8604</v>
      </c>
      <c r="B4323" t="str">
        <f t="shared" si="134"/>
        <v>min03-P65</v>
      </c>
      <c r="C4323" t="str">
        <f t="shared" si="135"/>
        <v>min03-P65-R6_YUBARTA S.A.S.</v>
      </c>
      <c r="D4323" s="27" t="s">
        <v>3893</v>
      </c>
      <c r="E4323" t="s">
        <v>4162</v>
      </c>
      <c r="F4323" t="s">
        <v>190</v>
      </c>
      <c r="G4323" s="58">
        <v>1139435.1000000001</v>
      </c>
      <c r="H4323" s="114">
        <v>1</v>
      </c>
      <c r="I4323">
        <v>10001</v>
      </c>
      <c r="J4323">
        <v>999999</v>
      </c>
      <c r="K4323" t="s">
        <v>3117</v>
      </c>
      <c r="L4323" t="s">
        <v>3111</v>
      </c>
      <c r="M4323" t="s">
        <v>4298</v>
      </c>
    </row>
    <row r="4324" spans="1:13">
      <c r="A4324" t="s">
        <v>8605</v>
      </c>
      <c r="B4324" t="str">
        <f t="shared" si="134"/>
        <v>min03-P65</v>
      </c>
      <c r="C4324" t="str">
        <f t="shared" si="135"/>
        <v>min03-P65-R6_BAZAR LA MONEDA SAS</v>
      </c>
      <c r="D4324" s="27" t="s">
        <v>3893</v>
      </c>
      <c r="E4324" t="s">
        <v>1850</v>
      </c>
      <c r="F4324" t="s">
        <v>190</v>
      </c>
      <c r="G4324" s="58">
        <v>1219572.675</v>
      </c>
      <c r="H4324" s="114">
        <v>1</v>
      </c>
      <c r="I4324">
        <v>1</v>
      </c>
      <c r="J4324">
        <v>3000</v>
      </c>
      <c r="K4324" t="s">
        <v>3117</v>
      </c>
      <c r="L4324" t="s">
        <v>3111</v>
      </c>
      <c r="M4324" t="s">
        <v>4298</v>
      </c>
    </row>
    <row r="4325" spans="1:13">
      <c r="A4325" t="s">
        <v>8606</v>
      </c>
      <c r="B4325" t="str">
        <f t="shared" si="134"/>
        <v>min03-P65</v>
      </c>
      <c r="C4325" t="str">
        <f t="shared" si="135"/>
        <v>min03-P65-R6_BAZAR LA MONEDA SAS</v>
      </c>
      <c r="D4325" s="27" t="s">
        <v>3893</v>
      </c>
      <c r="E4325" t="s">
        <v>1850</v>
      </c>
      <c r="F4325" t="s">
        <v>190</v>
      </c>
      <c r="G4325" s="58">
        <v>1216878.9750000001</v>
      </c>
      <c r="H4325" s="114">
        <v>1</v>
      </c>
      <c r="I4325">
        <v>3001</v>
      </c>
      <c r="J4325">
        <v>10000</v>
      </c>
      <c r="K4325" t="s">
        <v>3117</v>
      </c>
      <c r="L4325" t="s">
        <v>3111</v>
      </c>
      <c r="M4325" t="s">
        <v>4298</v>
      </c>
    </row>
    <row r="4326" spans="1:13">
      <c r="A4326" t="s">
        <v>8607</v>
      </c>
      <c r="B4326" t="str">
        <f t="shared" si="134"/>
        <v>min03-P65</v>
      </c>
      <c r="C4326" t="str">
        <f t="shared" si="135"/>
        <v>min03-P65-R6_BAZAR LA MONEDA SAS</v>
      </c>
      <c r="D4326" s="27" t="s">
        <v>3893</v>
      </c>
      <c r="E4326" t="s">
        <v>1850</v>
      </c>
      <c r="F4326" t="s">
        <v>190</v>
      </c>
      <c r="G4326" s="58">
        <v>1214185.2749999999</v>
      </c>
      <c r="H4326" s="114">
        <v>1</v>
      </c>
      <c r="I4326">
        <v>10001</v>
      </c>
      <c r="J4326">
        <v>999999</v>
      </c>
      <c r="K4326" t="s">
        <v>3117</v>
      </c>
      <c r="L4326" t="s">
        <v>3111</v>
      </c>
      <c r="M4326" t="s">
        <v>4298</v>
      </c>
    </row>
    <row r="4327" spans="1:13">
      <c r="A4327" t="s">
        <v>8608</v>
      </c>
      <c r="B4327" t="str">
        <f t="shared" si="134"/>
        <v>min03-P65</v>
      </c>
      <c r="C4327" t="str">
        <f t="shared" si="135"/>
        <v>min03-P65-R7_DISTRIBUCIÓN Y SERVICIO SAS</v>
      </c>
      <c r="D4327" s="27" t="s">
        <v>3894</v>
      </c>
      <c r="E4327" t="s">
        <v>3089</v>
      </c>
      <c r="F4327" t="s">
        <v>190</v>
      </c>
      <c r="G4327" s="58">
        <v>1198696.5</v>
      </c>
      <c r="H4327" s="114">
        <v>1</v>
      </c>
      <c r="I4327">
        <v>1</v>
      </c>
      <c r="J4327">
        <v>3000</v>
      </c>
      <c r="K4327" t="s">
        <v>3117</v>
      </c>
      <c r="L4327" t="s">
        <v>3112</v>
      </c>
      <c r="M4327" t="s">
        <v>4298</v>
      </c>
    </row>
    <row r="4328" spans="1:13">
      <c r="A4328" t="s">
        <v>8609</v>
      </c>
      <c r="B4328" t="str">
        <f t="shared" si="134"/>
        <v>min03-P65</v>
      </c>
      <c r="C4328" t="str">
        <f t="shared" si="135"/>
        <v>min03-P65-R7_DISTRIBUCIÓN Y SERVICIO SAS</v>
      </c>
      <c r="D4328" s="27" t="s">
        <v>3894</v>
      </c>
      <c r="E4328" t="s">
        <v>3089</v>
      </c>
      <c r="F4328" t="s">
        <v>190</v>
      </c>
      <c r="G4328" s="58">
        <v>1185228</v>
      </c>
      <c r="H4328" s="114">
        <v>1</v>
      </c>
      <c r="I4328">
        <v>3001</v>
      </c>
      <c r="J4328">
        <v>10000</v>
      </c>
      <c r="K4328" t="s">
        <v>3117</v>
      </c>
      <c r="L4328" t="s">
        <v>3112</v>
      </c>
      <c r="M4328" t="s">
        <v>4298</v>
      </c>
    </row>
    <row r="4329" spans="1:13">
      <c r="A4329" t="s">
        <v>8610</v>
      </c>
      <c r="B4329" t="str">
        <f t="shared" si="134"/>
        <v>min03-P65</v>
      </c>
      <c r="C4329" t="str">
        <f t="shared" si="135"/>
        <v>min03-P65-R7_DISTRIBUCIÓN Y SERVICIO SAS</v>
      </c>
      <c r="D4329" s="27" t="s">
        <v>3894</v>
      </c>
      <c r="E4329" t="s">
        <v>3089</v>
      </c>
      <c r="F4329" t="s">
        <v>190</v>
      </c>
      <c r="G4329" s="58">
        <v>1171759.5</v>
      </c>
      <c r="H4329" s="114">
        <v>1</v>
      </c>
      <c r="I4329">
        <v>10001</v>
      </c>
      <c r="J4329">
        <v>999999</v>
      </c>
      <c r="K4329" t="s">
        <v>3117</v>
      </c>
      <c r="L4329" t="s">
        <v>3112</v>
      </c>
      <c r="M4329" t="s">
        <v>4298</v>
      </c>
    </row>
    <row r="4330" spans="1:13">
      <c r="A4330" t="s">
        <v>8611</v>
      </c>
      <c r="B4330" t="str">
        <f t="shared" si="134"/>
        <v>min03-P65</v>
      </c>
      <c r="C4330" t="str">
        <f t="shared" si="135"/>
        <v>min03-P65-R7_LEONEL RODRIGUEZ RAMOS</v>
      </c>
      <c r="D4330" s="27" t="s">
        <v>3894</v>
      </c>
      <c r="E4330" t="s">
        <v>1851</v>
      </c>
      <c r="F4330" t="s">
        <v>190</v>
      </c>
      <c r="G4330" s="58">
        <v>1010137.5</v>
      </c>
      <c r="H4330" s="114">
        <v>1</v>
      </c>
      <c r="I4330">
        <v>1</v>
      </c>
      <c r="J4330">
        <v>3000</v>
      </c>
      <c r="K4330" t="s">
        <v>3117</v>
      </c>
      <c r="L4330" t="s">
        <v>3112</v>
      </c>
      <c r="M4330" t="s">
        <v>4298</v>
      </c>
    </row>
    <row r="4331" spans="1:13">
      <c r="A4331" t="s">
        <v>8612</v>
      </c>
      <c r="B4331" t="str">
        <f t="shared" si="134"/>
        <v>min03-P65</v>
      </c>
      <c r="C4331" t="str">
        <f t="shared" si="135"/>
        <v>min03-P65-R7_LEONEL RODRIGUEZ RAMOS</v>
      </c>
      <c r="D4331" s="27" t="s">
        <v>3894</v>
      </c>
      <c r="E4331" t="s">
        <v>1851</v>
      </c>
      <c r="F4331" t="s">
        <v>190</v>
      </c>
      <c r="G4331" s="58">
        <v>996669</v>
      </c>
      <c r="H4331" s="114">
        <v>1</v>
      </c>
      <c r="I4331">
        <v>3001</v>
      </c>
      <c r="J4331">
        <v>10000</v>
      </c>
      <c r="K4331" t="s">
        <v>3117</v>
      </c>
      <c r="L4331" t="s">
        <v>3112</v>
      </c>
      <c r="M4331" t="s">
        <v>4298</v>
      </c>
    </row>
    <row r="4332" spans="1:13">
      <c r="A4332" t="s">
        <v>8613</v>
      </c>
      <c r="B4332" t="str">
        <f t="shared" si="134"/>
        <v>min03-P65</v>
      </c>
      <c r="C4332" t="str">
        <f t="shared" si="135"/>
        <v>min03-P65-R7_LEONEL RODRIGUEZ RAMOS</v>
      </c>
      <c r="D4332" s="27" t="s">
        <v>3894</v>
      </c>
      <c r="E4332" t="s">
        <v>1851</v>
      </c>
      <c r="F4332" t="s">
        <v>190</v>
      </c>
      <c r="G4332" s="58">
        <v>983200.5</v>
      </c>
      <c r="H4332" s="114">
        <v>1</v>
      </c>
      <c r="I4332">
        <v>10001</v>
      </c>
      <c r="J4332">
        <v>999999</v>
      </c>
      <c r="K4332" t="s">
        <v>3117</v>
      </c>
      <c r="L4332" t="s">
        <v>3112</v>
      </c>
      <c r="M4332" t="s">
        <v>4298</v>
      </c>
    </row>
    <row r="4333" spans="1:13">
      <c r="A4333" t="s">
        <v>8614</v>
      </c>
      <c r="B4333" t="str">
        <f t="shared" si="134"/>
        <v>min03-P65</v>
      </c>
      <c r="C4333" t="str">
        <f t="shared" si="135"/>
        <v>min03-P65-R7_UNIÓN TEMPORAL OP-INTENDENCIA</v>
      </c>
      <c r="D4333" s="27" t="s">
        <v>3894</v>
      </c>
      <c r="E4333" t="s">
        <v>4172</v>
      </c>
      <c r="F4333" t="s">
        <v>190</v>
      </c>
      <c r="G4333" s="58">
        <v>1185228</v>
      </c>
      <c r="H4333" s="114">
        <v>1</v>
      </c>
      <c r="I4333">
        <v>1</v>
      </c>
      <c r="J4333">
        <v>3000</v>
      </c>
      <c r="K4333" t="s">
        <v>3117</v>
      </c>
      <c r="L4333" t="s">
        <v>3112</v>
      </c>
      <c r="M4333" t="s">
        <v>4298</v>
      </c>
    </row>
    <row r="4334" spans="1:13">
      <c r="A4334" t="s">
        <v>8615</v>
      </c>
      <c r="B4334" t="str">
        <f t="shared" si="134"/>
        <v>min03-P65</v>
      </c>
      <c r="C4334" t="str">
        <f t="shared" si="135"/>
        <v>min03-P65-R7_UNIÓN TEMPORAL OP-INTENDENCIA</v>
      </c>
      <c r="D4334" s="27" t="s">
        <v>3894</v>
      </c>
      <c r="E4334" t="s">
        <v>4172</v>
      </c>
      <c r="F4334" t="s">
        <v>190</v>
      </c>
      <c r="G4334" s="58">
        <v>1158291</v>
      </c>
      <c r="H4334" s="114">
        <v>1</v>
      </c>
      <c r="I4334">
        <v>3001</v>
      </c>
      <c r="J4334">
        <v>10000</v>
      </c>
      <c r="K4334" t="s">
        <v>3117</v>
      </c>
      <c r="L4334" t="s">
        <v>3112</v>
      </c>
      <c r="M4334" t="s">
        <v>4298</v>
      </c>
    </row>
    <row r="4335" spans="1:13">
      <c r="A4335" t="s">
        <v>8616</v>
      </c>
      <c r="B4335" t="str">
        <f t="shared" si="134"/>
        <v>min03-P65</v>
      </c>
      <c r="C4335" t="str">
        <f t="shared" si="135"/>
        <v>min03-P65-R7_UNIÓN TEMPORAL OP-INTENDENCIA</v>
      </c>
      <c r="D4335" s="27" t="s">
        <v>3894</v>
      </c>
      <c r="E4335" t="s">
        <v>4172</v>
      </c>
      <c r="F4335" t="s">
        <v>190</v>
      </c>
      <c r="G4335" s="58">
        <v>1144822.5</v>
      </c>
      <c r="H4335" s="114">
        <v>1</v>
      </c>
      <c r="I4335">
        <v>10001</v>
      </c>
      <c r="J4335">
        <v>999999</v>
      </c>
      <c r="K4335" t="s">
        <v>3117</v>
      </c>
      <c r="L4335" t="s">
        <v>3112</v>
      </c>
      <c r="M4335" t="s">
        <v>4298</v>
      </c>
    </row>
    <row r="4336" spans="1:13">
      <c r="A4336" t="s">
        <v>8617</v>
      </c>
      <c r="B4336" t="str">
        <f t="shared" si="134"/>
        <v>min03-P65</v>
      </c>
      <c r="C4336" t="str">
        <f t="shared" si="135"/>
        <v>min03-P65-R7_CONSORCIO INTENDENCIA WARDERHA</v>
      </c>
      <c r="D4336" s="27" t="s">
        <v>3894</v>
      </c>
      <c r="E4336" t="s">
        <v>4187</v>
      </c>
      <c r="F4336" t="s">
        <v>190</v>
      </c>
      <c r="G4336" s="58">
        <v>1065358.3500000001</v>
      </c>
      <c r="H4336" s="114">
        <v>1</v>
      </c>
      <c r="I4336">
        <v>1</v>
      </c>
      <c r="J4336">
        <v>3000</v>
      </c>
      <c r="K4336" t="s">
        <v>3117</v>
      </c>
      <c r="L4336" t="s">
        <v>3112</v>
      </c>
      <c r="M4336" t="s">
        <v>4298</v>
      </c>
    </row>
    <row r="4337" spans="1:13">
      <c r="A4337" t="s">
        <v>8618</v>
      </c>
      <c r="B4337" t="str">
        <f t="shared" si="134"/>
        <v>min03-P65</v>
      </c>
      <c r="C4337" t="str">
        <f t="shared" si="135"/>
        <v>min03-P65-R7_CONSORCIO INTENDENCIA WARDERHA</v>
      </c>
      <c r="D4337" s="27" t="s">
        <v>3894</v>
      </c>
      <c r="E4337" t="s">
        <v>4187</v>
      </c>
      <c r="F4337" t="s">
        <v>190</v>
      </c>
      <c r="G4337" s="58">
        <v>1061317.8</v>
      </c>
      <c r="H4337" s="114">
        <v>1</v>
      </c>
      <c r="I4337">
        <v>3001</v>
      </c>
      <c r="J4337">
        <v>10000</v>
      </c>
      <c r="K4337" t="s">
        <v>3117</v>
      </c>
      <c r="L4337" t="s">
        <v>3112</v>
      </c>
      <c r="M4337" t="s">
        <v>4298</v>
      </c>
    </row>
    <row r="4338" spans="1:13">
      <c r="A4338" t="s">
        <v>8619</v>
      </c>
      <c r="B4338" t="str">
        <f t="shared" si="134"/>
        <v>min03-P65</v>
      </c>
      <c r="C4338" t="str">
        <f t="shared" si="135"/>
        <v>min03-P65-R7_CONSORCIO INTENDENCIA WARDERHA</v>
      </c>
      <c r="D4338" s="27" t="s">
        <v>3894</v>
      </c>
      <c r="E4338" t="s">
        <v>4187</v>
      </c>
      <c r="F4338" t="s">
        <v>190</v>
      </c>
      <c r="G4338" s="58">
        <v>1057277.25</v>
      </c>
      <c r="H4338" s="114">
        <v>1</v>
      </c>
      <c r="I4338">
        <v>10001</v>
      </c>
      <c r="J4338">
        <v>999999</v>
      </c>
      <c r="K4338" t="s">
        <v>3117</v>
      </c>
      <c r="L4338" t="s">
        <v>3112</v>
      </c>
      <c r="M4338" t="s">
        <v>4298</v>
      </c>
    </row>
    <row r="4339" spans="1:13">
      <c r="A4339" t="s">
        <v>8620</v>
      </c>
      <c r="B4339" t="str">
        <f t="shared" si="134"/>
        <v>min03-P65</v>
      </c>
      <c r="C4339" t="str">
        <f t="shared" si="135"/>
        <v>min03-P65-R7_UTPRESENTE TEXTIL 2024</v>
      </c>
      <c r="D4339" s="27" t="s">
        <v>3894</v>
      </c>
      <c r="E4339" t="s">
        <v>4193</v>
      </c>
      <c r="F4339" t="s">
        <v>190</v>
      </c>
      <c r="G4339" s="58">
        <v>1198696.5</v>
      </c>
      <c r="H4339" s="114">
        <v>1</v>
      </c>
      <c r="I4339">
        <v>1</v>
      </c>
      <c r="J4339">
        <v>3000</v>
      </c>
      <c r="K4339" t="s">
        <v>3117</v>
      </c>
      <c r="L4339" t="s">
        <v>3112</v>
      </c>
      <c r="M4339" t="s">
        <v>4298</v>
      </c>
    </row>
    <row r="4340" spans="1:13">
      <c r="A4340" t="s">
        <v>8621</v>
      </c>
      <c r="B4340" t="str">
        <f t="shared" si="134"/>
        <v>min03-P65</v>
      </c>
      <c r="C4340" t="str">
        <f t="shared" si="135"/>
        <v>min03-P65-R7_UTPRESENTE TEXTIL 2024</v>
      </c>
      <c r="D4340" s="27" t="s">
        <v>3894</v>
      </c>
      <c r="E4340" t="s">
        <v>4193</v>
      </c>
      <c r="F4340" t="s">
        <v>190</v>
      </c>
      <c r="G4340" s="58">
        <v>1171759.5</v>
      </c>
      <c r="H4340" s="114">
        <v>1</v>
      </c>
      <c r="I4340">
        <v>3001</v>
      </c>
      <c r="J4340">
        <v>10000</v>
      </c>
      <c r="K4340" t="s">
        <v>3117</v>
      </c>
      <c r="L4340" t="s">
        <v>3112</v>
      </c>
      <c r="M4340" t="s">
        <v>4298</v>
      </c>
    </row>
    <row r="4341" spans="1:13">
      <c r="A4341" t="s">
        <v>8622</v>
      </c>
      <c r="B4341" t="str">
        <f t="shared" si="134"/>
        <v>min03-P65</v>
      </c>
      <c r="C4341" t="str">
        <f t="shared" si="135"/>
        <v>min03-P65-R7_UTPRESENTE TEXTIL 2024</v>
      </c>
      <c r="D4341" s="27" t="s">
        <v>3894</v>
      </c>
      <c r="E4341" t="s">
        <v>4193</v>
      </c>
      <c r="F4341" t="s">
        <v>190</v>
      </c>
      <c r="G4341" s="58">
        <v>1158291</v>
      </c>
      <c r="H4341" s="114">
        <v>1</v>
      </c>
      <c r="I4341">
        <v>10001</v>
      </c>
      <c r="J4341">
        <v>999999</v>
      </c>
      <c r="K4341" t="s">
        <v>3117</v>
      </c>
      <c r="L4341" t="s">
        <v>3112</v>
      </c>
      <c r="M4341" t="s">
        <v>4298</v>
      </c>
    </row>
    <row r="4342" spans="1:13">
      <c r="A4342" t="s">
        <v>8623</v>
      </c>
      <c r="B4342" t="str">
        <f t="shared" si="134"/>
        <v>min03-P65</v>
      </c>
      <c r="C4342" t="str">
        <f t="shared" si="135"/>
        <v>min03-P65-R7_BOSTONIA SAS</v>
      </c>
      <c r="D4342" s="27" t="s">
        <v>3894</v>
      </c>
      <c r="E4342" t="s">
        <v>3093</v>
      </c>
      <c r="F4342" t="s">
        <v>190</v>
      </c>
      <c r="G4342" s="58">
        <v>1198696.5</v>
      </c>
      <c r="H4342" s="114">
        <v>1</v>
      </c>
      <c r="I4342">
        <v>1</v>
      </c>
      <c r="J4342">
        <v>3000</v>
      </c>
      <c r="K4342" t="s">
        <v>3117</v>
      </c>
      <c r="L4342" t="s">
        <v>3112</v>
      </c>
      <c r="M4342" t="s">
        <v>4298</v>
      </c>
    </row>
    <row r="4343" spans="1:13">
      <c r="A4343" t="s">
        <v>8624</v>
      </c>
      <c r="B4343" t="str">
        <f t="shared" si="134"/>
        <v>min03-P65</v>
      </c>
      <c r="C4343" t="str">
        <f t="shared" si="135"/>
        <v>min03-P65-R7_BOSTONIA SAS</v>
      </c>
      <c r="D4343" s="27" t="s">
        <v>3894</v>
      </c>
      <c r="E4343" t="s">
        <v>3093</v>
      </c>
      <c r="F4343" t="s">
        <v>190</v>
      </c>
      <c r="G4343" s="58">
        <v>1162735.605</v>
      </c>
      <c r="H4343" s="114">
        <v>1</v>
      </c>
      <c r="I4343">
        <v>3001</v>
      </c>
      <c r="J4343">
        <v>10000</v>
      </c>
      <c r="K4343" t="s">
        <v>3117</v>
      </c>
      <c r="L4343" t="s">
        <v>3112</v>
      </c>
      <c r="M4343" t="s">
        <v>4298</v>
      </c>
    </row>
    <row r="4344" spans="1:13">
      <c r="A4344" t="s">
        <v>8625</v>
      </c>
      <c r="B4344" t="str">
        <f t="shared" si="134"/>
        <v>min03-P65</v>
      </c>
      <c r="C4344" t="str">
        <f t="shared" si="135"/>
        <v>min03-P65-R7_BOSTONIA SAS</v>
      </c>
      <c r="D4344" s="27" t="s">
        <v>3894</v>
      </c>
      <c r="E4344" t="s">
        <v>3093</v>
      </c>
      <c r="F4344" t="s">
        <v>190</v>
      </c>
      <c r="G4344" s="58">
        <v>1127853.53685</v>
      </c>
      <c r="H4344" s="114">
        <v>1</v>
      </c>
      <c r="I4344">
        <v>10001</v>
      </c>
      <c r="J4344">
        <v>999999</v>
      </c>
      <c r="K4344" t="s">
        <v>3117</v>
      </c>
      <c r="L4344" t="s">
        <v>3112</v>
      </c>
      <c r="M4344" t="s">
        <v>4298</v>
      </c>
    </row>
    <row r="4345" spans="1:13">
      <c r="A4345" t="s">
        <v>8626</v>
      </c>
      <c r="B4345" t="str">
        <f t="shared" si="134"/>
        <v>min03-P65</v>
      </c>
      <c r="C4345" t="str">
        <f t="shared" si="135"/>
        <v>min03-P65-R7_UT SOLUCIONES ANC</v>
      </c>
      <c r="D4345" s="27" t="s">
        <v>3894</v>
      </c>
      <c r="E4345" t="s">
        <v>3091</v>
      </c>
      <c r="F4345" t="s">
        <v>190</v>
      </c>
      <c r="G4345" s="58">
        <v>606082.5</v>
      </c>
      <c r="H4345" s="114">
        <v>1</v>
      </c>
      <c r="I4345">
        <v>1</v>
      </c>
      <c r="J4345">
        <v>3000</v>
      </c>
      <c r="K4345" t="s">
        <v>3117</v>
      </c>
      <c r="L4345" t="s">
        <v>3112</v>
      </c>
      <c r="M4345" t="s">
        <v>4298</v>
      </c>
    </row>
    <row r="4346" spans="1:13">
      <c r="A4346" t="s">
        <v>8627</v>
      </c>
      <c r="B4346" t="str">
        <f t="shared" si="134"/>
        <v>min03-P65</v>
      </c>
      <c r="C4346" t="str">
        <f t="shared" si="135"/>
        <v>min03-P65-R7_UT SOLUCIONES ANC</v>
      </c>
      <c r="D4346" s="27" t="s">
        <v>3894</v>
      </c>
      <c r="E4346" t="s">
        <v>3091</v>
      </c>
      <c r="F4346" t="s">
        <v>190</v>
      </c>
      <c r="G4346" s="58">
        <v>604735.65</v>
      </c>
      <c r="H4346" s="114">
        <v>1</v>
      </c>
      <c r="I4346">
        <v>3001</v>
      </c>
      <c r="J4346">
        <v>10000</v>
      </c>
      <c r="K4346" t="s">
        <v>3117</v>
      </c>
      <c r="L4346" t="s">
        <v>3112</v>
      </c>
      <c r="M4346" t="s">
        <v>4298</v>
      </c>
    </row>
    <row r="4347" spans="1:13">
      <c r="A4347" t="s">
        <v>8628</v>
      </c>
      <c r="B4347" t="str">
        <f t="shared" si="134"/>
        <v>min03-P65</v>
      </c>
      <c r="C4347" t="str">
        <f t="shared" si="135"/>
        <v>min03-P65-R7_UT SOLUCIONES ANC</v>
      </c>
      <c r="D4347" s="27" t="s">
        <v>3894</v>
      </c>
      <c r="E4347" t="s">
        <v>3091</v>
      </c>
      <c r="F4347" t="s">
        <v>190</v>
      </c>
      <c r="G4347" s="58">
        <v>603388.80000000005</v>
      </c>
      <c r="H4347" s="114">
        <v>1</v>
      </c>
      <c r="I4347">
        <v>10001</v>
      </c>
      <c r="J4347">
        <v>999999</v>
      </c>
      <c r="K4347" t="s">
        <v>3117</v>
      </c>
      <c r="L4347" t="s">
        <v>3112</v>
      </c>
      <c r="M4347" t="s">
        <v>4298</v>
      </c>
    </row>
    <row r="4348" spans="1:13">
      <c r="A4348" t="s">
        <v>8629</v>
      </c>
      <c r="B4348" t="str">
        <f t="shared" si="134"/>
        <v>min03-P65</v>
      </c>
      <c r="C4348" t="str">
        <f t="shared" si="135"/>
        <v>min03-P65-R7_UT ALTEX+</v>
      </c>
      <c r="D4348" s="27" t="s">
        <v>3894</v>
      </c>
      <c r="E4348" t="s">
        <v>3094</v>
      </c>
      <c r="F4348" t="s">
        <v>190</v>
      </c>
      <c r="G4348" s="58">
        <v>1198696.5</v>
      </c>
      <c r="H4348" s="114">
        <v>1</v>
      </c>
      <c r="I4348">
        <v>1</v>
      </c>
      <c r="J4348">
        <v>3000</v>
      </c>
      <c r="K4348" t="s">
        <v>3117</v>
      </c>
      <c r="L4348" t="s">
        <v>3112</v>
      </c>
      <c r="M4348" t="s">
        <v>4298</v>
      </c>
    </row>
    <row r="4349" spans="1:13">
      <c r="A4349" t="s">
        <v>8630</v>
      </c>
      <c r="B4349" t="str">
        <f t="shared" si="134"/>
        <v>min03-P65</v>
      </c>
      <c r="C4349" t="str">
        <f t="shared" si="135"/>
        <v>min03-P65-R7_UT ALTEX+</v>
      </c>
      <c r="D4349" s="27" t="s">
        <v>3894</v>
      </c>
      <c r="E4349" t="s">
        <v>3094</v>
      </c>
      <c r="F4349" t="s">
        <v>190</v>
      </c>
      <c r="G4349" s="58">
        <v>1178493.75</v>
      </c>
      <c r="H4349" s="114">
        <v>1</v>
      </c>
      <c r="I4349">
        <v>3001</v>
      </c>
      <c r="J4349">
        <v>10000</v>
      </c>
      <c r="K4349" t="s">
        <v>3117</v>
      </c>
      <c r="L4349" t="s">
        <v>3112</v>
      </c>
      <c r="M4349" t="s">
        <v>4298</v>
      </c>
    </row>
    <row r="4350" spans="1:13">
      <c r="A4350" t="s">
        <v>8631</v>
      </c>
      <c r="B4350" t="str">
        <f t="shared" si="134"/>
        <v>min03-P65</v>
      </c>
      <c r="C4350" t="str">
        <f t="shared" si="135"/>
        <v>min03-P65-R7_UT ALTEX+</v>
      </c>
      <c r="D4350" s="27" t="s">
        <v>3894</v>
      </c>
      <c r="E4350" t="s">
        <v>3094</v>
      </c>
      <c r="F4350" t="s">
        <v>190</v>
      </c>
      <c r="G4350" s="58">
        <v>1171759.5</v>
      </c>
      <c r="H4350" s="114">
        <v>1</v>
      </c>
      <c r="I4350">
        <v>10001</v>
      </c>
      <c r="J4350">
        <v>999999</v>
      </c>
      <c r="K4350" t="s">
        <v>3117</v>
      </c>
      <c r="L4350" t="s">
        <v>3112</v>
      </c>
      <c r="M4350" t="s">
        <v>4298</v>
      </c>
    </row>
    <row r="4351" spans="1:13">
      <c r="A4351" t="s">
        <v>8632</v>
      </c>
      <c r="B4351" t="str">
        <f t="shared" si="134"/>
        <v>min03-P65</v>
      </c>
      <c r="C4351" t="str">
        <f t="shared" si="135"/>
        <v>min03-P65-R7_INDUSTRIAS SALGARI S.A.S</v>
      </c>
      <c r="D4351" s="27" t="s">
        <v>3894</v>
      </c>
      <c r="E4351" t="s">
        <v>3098</v>
      </c>
      <c r="F4351" t="s">
        <v>190</v>
      </c>
      <c r="G4351" s="58">
        <v>1105225.1100000001</v>
      </c>
      <c r="H4351" s="114">
        <v>1</v>
      </c>
      <c r="I4351">
        <v>1</v>
      </c>
      <c r="J4351">
        <v>3000</v>
      </c>
      <c r="K4351" t="s">
        <v>3117</v>
      </c>
      <c r="L4351" t="s">
        <v>3112</v>
      </c>
      <c r="M4351" t="s">
        <v>4298</v>
      </c>
    </row>
    <row r="4352" spans="1:13">
      <c r="A4352" t="s">
        <v>8633</v>
      </c>
      <c r="B4352" t="str">
        <f t="shared" si="134"/>
        <v>min03-P65</v>
      </c>
      <c r="C4352" t="str">
        <f t="shared" si="135"/>
        <v>min03-P65-R7_INDUSTRIAS SALGARI S.A.S</v>
      </c>
      <c r="D4352" s="27" t="s">
        <v>3894</v>
      </c>
      <c r="E4352" t="s">
        <v>3098</v>
      </c>
      <c r="F4352" t="s">
        <v>190</v>
      </c>
      <c r="G4352" s="58">
        <v>1062664.6499999999</v>
      </c>
      <c r="H4352" s="114">
        <v>1</v>
      </c>
      <c r="I4352">
        <v>3001</v>
      </c>
      <c r="J4352">
        <v>10000</v>
      </c>
      <c r="K4352" t="s">
        <v>3117</v>
      </c>
      <c r="L4352" t="s">
        <v>3112</v>
      </c>
      <c r="M4352" t="s">
        <v>4298</v>
      </c>
    </row>
    <row r="4353" spans="1:13">
      <c r="A4353" t="s">
        <v>8634</v>
      </c>
      <c r="B4353" t="str">
        <f t="shared" si="134"/>
        <v>min03-P65</v>
      </c>
      <c r="C4353" t="str">
        <f t="shared" si="135"/>
        <v>min03-P65-R7_INDUSTRIAS SALGARI S.A.S</v>
      </c>
      <c r="D4353" s="27" t="s">
        <v>3894</v>
      </c>
      <c r="E4353" t="s">
        <v>3098</v>
      </c>
      <c r="F4353" t="s">
        <v>190</v>
      </c>
      <c r="G4353" s="58">
        <v>1020104.19</v>
      </c>
      <c r="H4353" s="114">
        <v>1</v>
      </c>
      <c r="I4353">
        <v>10001</v>
      </c>
      <c r="J4353">
        <v>999999</v>
      </c>
      <c r="K4353" t="s">
        <v>3117</v>
      </c>
      <c r="L4353" t="s">
        <v>3112</v>
      </c>
      <c r="M4353" t="s">
        <v>4298</v>
      </c>
    </row>
    <row r="4354" spans="1:13">
      <c r="A4354" t="s">
        <v>8635</v>
      </c>
      <c r="B4354" t="str">
        <f t="shared" si="134"/>
        <v>min03-P65</v>
      </c>
      <c r="C4354" t="str">
        <f t="shared" si="135"/>
        <v>min03-P65-R7_MILITARY INDUSTRIES SAS</v>
      </c>
      <c r="D4354" s="27" t="s">
        <v>3894</v>
      </c>
      <c r="E4354" t="s">
        <v>1852</v>
      </c>
      <c r="F4354" t="s">
        <v>190</v>
      </c>
      <c r="G4354" s="58">
        <v>1104417</v>
      </c>
      <c r="H4354" s="114">
        <v>1</v>
      </c>
      <c r="I4354">
        <v>1</v>
      </c>
      <c r="J4354">
        <v>3000</v>
      </c>
      <c r="K4354" t="s">
        <v>3117</v>
      </c>
      <c r="L4354" t="s">
        <v>3112</v>
      </c>
      <c r="M4354" t="s">
        <v>4298</v>
      </c>
    </row>
    <row r="4355" spans="1:13">
      <c r="A4355" t="s">
        <v>8636</v>
      </c>
      <c r="B4355" t="str">
        <f t="shared" ref="B4355:B4403" si="136">+LEFT(D4355,LEN(D4355)-3)</f>
        <v>min03-P65</v>
      </c>
      <c r="C4355" t="str">
        <f t="shared" ref="C4355:C4403" si="137">+D4355&amp;"_"&amp;E4355</f>
        <v>min03-P65-R7_MILITARY INDUSTRIES SAS</v>
      </c>
      <c r="D4355" s="27" t="s">
        <v>3894</v>
      </c>
      <c r="E4355" t="s">
        <v>1852</v>
      </c>
      <c r="F4355" t="s">
        <v>190</v>
      </c>
      <c r="G4355" s="58">
        <v>1097682.75</v>
      </c>
      <c r="H4355" s="114">
        <v>1</v>
      </c>
      <c r="I4355">
        <v>3001</v>
      </c>
      <c r="J4355">
        <v>10000</v>
      </c>
      <c r="K4355" t="s">
        <v>3117</v>
      </c>
      <c r="L4355" t="s">
        <v>3112</v>
      </c>
      <c r="M4355" t="s">
        <v>4298</v>
      </c>
    </row>
    <row r="4356" spans="1:13">
      <c r="A4356" t="s">
        <v>8637</v>
      </c>
      <c r="B4356" t="str">
        <f t="shared" si="136"/>
        <v>min03-P65</v>
      </c>
      <c r="C4356" t="str">
        <f t="shared" si="137"/>
        <v>min03-P65-R7_MILITARY INDUSTRIES SAS</v>
      </c>
      <c r="D4356" s="27" t="s">
        <v>3894</v>
      </c>
      <c r="E4356" t="s">
        <v>1852</v>
      </c>
      <c r="F4356" t="s">
        <v>190</v>
      </c>
      <c r="G4356" s="58">
        <v>1090948.5</v>
      </c>
      <c r="H4356" s="114">
        <v>1</v>
      </c>
      <c r="I4356">
        <v>10001</v>
      </c>
      <c r="J4356">
        <v>999999</v>
      </c>
      <c r="K4356" t="s">
        <v>3117</v>
      </c>
      <c r="L4356" t="s">
        <v>3112</v>
      </c>
      <c r="M4356" t="s">
        <v>4298</v>
      </c>
    </row>
    <row r="4357" spans="1:13">
      <c r="A4357" t="s">
        <v>8638</v>
      </c>
      <c r="B4357" t="str">
        <f t="shared" si="136"/>
        <v>min03-P65</v>
      </c>
      <c r="C4357" t="str">
        <f t="shared" si="137"/>
        <v>min03-P65-R7_INVERSIONES SARHEM DE COLOMBIA S.A.S.</v>
      </c>
      <c r="D4357" s="27" t="s">
        <v>3894</v>
      </c>
      <c r="E4357" t="s">
        <v>4168</v>
      </c>
      <c r="F4357" t="s">
        <v>190</v>
      </c>
      <c r="G4357" s="58">
        <v>1099029.6000000001</v>
      </c>
      <c r="H4357" s="114">
        <v>1</v>
      </c>
      <c r="I4357">
        <v>1</v>
      </c>
      <c r="J4357">
        <v>3000</v>
      </c>
      <c r="K4357" t="s">
        <v>3117</v>
      </c>
      <c r="L4357" t="s">
        <v>3112</v>
      </c>
      <c r="M4357" t="s">
        <v>4298</v>
      </c>
    </row>
    <row r="4358" spans="1:13">
      <c r="A4358" t="s">
        <v>8639</v>
      </c>
      <c r="B4358" t="str">
        <f t="shared" si="136"/>
        <v>min03-P65</v>
      </c>
      <c r="C4358" t="str">
        <f t="shared" si="137"/>
        <v>min03-P65-R7_INVERSIONES SARHEM DE COLOMBIA S.A.S.</v>
      </c>
      <c r="D4358" s="27" t="s">
        <v>3894</v>
      </c>
      <c r="E4358" t="s">
        <v>4168</v>
      </c>
      <c r="F4358" t="s">
        <v>190</v>
      </c>
      <c r="G4358" s="58">
        <v>1096335.8999999999</v>
      </c>
      <c r="H4358" s="114">
        <v>1</v>
      </c>
      <c r="I4358">
        <v>3001</v>
      </c>
      <c r="J4358">
        <v>10000</v>
      </c>
      <c r="K4358" t="s">
        <v>3117</v>
      </c>
      <c r="L4358" t="s">
        <v>3112</v>
      </c>
      <c r="M4358" t="s">
        <v>4298</v>
      </c>
    </row>
    <row r="4359" spans="1:13">
      <c r="A4359" t="s">
        <v>8640</v>
      </c>
      <c r="B4359" t="str">
        <f t="shared" si="136"/>
        <v>min03-P65</v>
      </c>
      <c r="C4359" t="str">
        <f t="shared" si="137"/>
        <v>min03-P65-R7_INVERSIONES SARHEM DE COLOMBIA S.A.S.</v>
      </c>
      <c r="D4359" s="27" t="s">
        <v>3894</v>
      </c>
      <c r="E4359" t="s">
        <v>4168</v>
      </c>
      <c r="F4359" t="s">
        <v>190</v>
      </c>
      <c r="G4359" s="58">
        <v>1093642.2</v>
      </c>
      <c r="H4359" s="114">
        <v>1</v>
      </c>
      <c r="I4359">
        <v>10001</v>
      </c>
      <c r="J4359">
        <v>999999</v>
      </c>
      <c r="K4359" t="s">
        <v>3117</v>
      </c>
      <c r="L4359" t="s">
        <v>3112</v>
      </c>
      <c r="M4359" t="s">
        <v>4298</v>
      </c>
    </row>
    <row r="4360" spans="1:13">
      <c r="A4360" t="s">
        <v>8641</v>
      </c>
      <c r="B4360" t="str">
        <f t="shared" si="136"/>
        <v>min03-P64</v>
      </c>
      <c r="C4360" t="str">
        <f t="shared" si="137"/>
        <v>min03-P64-R1_CONSORCIO C2-2024</v>
      </c>
      <c r="D4360" s="27" t="s">
        <v>3895</v>
      </c>
      <c r="E4360" t="s">
        <v>4173</v>
      </c>
      <c r="F4360" t="s">
        <v>190</v>
      </c>
      <c r="G4360" s="58">
        <v>523924.65</v>
      </c>
      <c r="H4360" s="114">
        <v>1</v>
      </c>
      <c r="I4360">
        <v>1</v>
      </c>
      <c r="J4360">
        <v>5000</v>
      </c>
      <c r="K4360" t="s">
        <v>3117</v>
      </c>
      <c r="L4360" t="s">
        <v>3108</v>
      </c>
      <c r="M4360" t="s">
        <v>4299</v>
      </c>
    </row>
    <row r="4361" spans="1:13">
      <c r="A4361" t="s">
        <v>8642</v>
      </c>
      <c r="B4361" t="str">
        <f t="shared" si="136"/>
        <v>min03-P64</v>
      </c>
      <c r="C4361" t="str">
        <f t="shared" si="137"/>
        <v>min03-P64-R1_CONSORCIO C2-2024</v>
      </c>
      <c r="D4361" s="27" t="s">
        <v>3895</v>
      </c>
      <c r="E4361" t="s">
        <v>4173</v>
      </c>
      <c r="F4361" t="s">
        <v>190</v>
      </c>
      <c r="G4361" s="58">
        <v>523385.91000000003</v>
      </c>
      <c r="H4361" s="114">
        <v>1</v>
      </c>
      <c r="I4361">
        <v>5001</v>
      </c>
      <c r="J4361">
        <v>999999</v>
      </c>
      <c r="K4361" t="s">
        <v>3117</v>
      </c>
      <c r="L4361" t="s">
        <v>3108</v>
      </c>
      <c r="M4361" t="s">
        <v>4299</v>
      </c>
    </row>
    <row r="4362" spans="1:13">
      <c r="A4362" t="s">
        <v>8643</v>
      </c>
      <c r="B4362" t="str">
        <f t="shared" si="136"/>
        <v>min03-P64</v>
      </c>
      <c r="C4362" t="str">
        <f t="shared" si="137"/>
        <v>min03-P64-R1_UT MARSAM INTE RAMERICANA</v>
      </c>
      <c r="D4362" s="27" t="s">
        <v>3895</v>
      </c>
      <c r="E4362" t="s">
        <v>4160</v>
      </c>
      <c r="F4362" t="s">
        <v>190</v>
      </c>
      <c r="G4362" s="58">
        <v>1633197.1008403271</v>
      </c>
      <c r="H4362" s="114">
        <v>1</v>
      </c>
      <c r="I4362">
        <v>1</v>
      </c>
      <c r="J4362">
        <v>5000</v>
      </c>
      <c r="K4362" t="s">
        <v>3117</v>
      </c>
      <c r="L4362" t="s">
        <v>3108</v>
      </c>
      <c r="M4362" t="s">
        <v>4299</v>
      </c>
    </row>
    <row r="4363" spans="1:13">
      <c r="A4363" t="s">
        <v>8644</v>
      </c>
      <c r="B4363" t="str">
        <f t="shared" si="136"/>
        <v>min03-P64</v>
      </c>
      <c r="C4363" t="str">
        <f t="shared" si="137"/>
        <v>min03-P64-R1_UT MARSAM INTE RAMERICANA</v>
      </c>
      <c r="D4363" s="27" t="s">
        <v>3895</v>
      </c>
      <c r="E4363" t="s">
        <v>4160</v>
      </c>
      <c r="F4363" t="s">
        <v>190</v>
      </c>
      <c r="G4363" s="58">
        <v>1616865.1298319348</v>
      </c>
      <c r="H4363" s="114">
        <v>1</v>
      </c>
      <c r="I4363">
        <v>5001</v>
      </c>
      <c r="J4363">
        <v>999999</v>
      </c>
      <c r="K4363" t="s">
        <v>3117</v>
      </c>
      <c r="L4363" t="s">
        <v>3108</v>
      </c>
      <c r="M4363" t="s">
        <v>4299</v>
      </c>
    </row>
    <row r="4364" spans="1:13">
      <c r="A4364" t="s">
        <v>8645</v>
      </c>
      <c r="B4364" t="str">
        <f t="shared" si="136"/>
        <v>min03-P64</v>
      </c>
      <c r="C4364" t="str">
        <f t="shared" si="137"/>
        <v>min03-P64-R3_UT MARSAM INTE RAMERICANA</v>
      </c>
      <c r="D4364" s="27" t="s">
        <v>3896</v>
      </c>
      <c r="E4364" t="s">
        <v>4160</v>
      </c>
      <c r="F4364" t="s">
        <v>190</v>
      </c>
      <c r="G4364" s="58">
        <v>1633197.1008403364</v>
      </c>
      <c r="H4364" s="114">
        <v>1</v>
      </c>
      <c r="I4364">
        <v>1</v>
      </c>
      <c r="J4364">
        <v>5000</v>
      </c>
      <c r="K4364" t="s">
        <v>3117</v>
      </c>
      <c r="L4364" t="s">
        <v>3109</v>
      </c>
      <c r="M4364" t="s">
        <v>4299</v>
      </c>
    </row>
    <row r="4365" spans="1:13">
      <c r="A4365" t="s">
        <v>8646</v>
      </c>
      <c r="B4365" t="str">
        <f t="shared" si="136"/>
        <v>min03-P64</v>
      </c>
      <c r="C4365" t="str">
        <f t="shared" si="137"/>
        <v>min03-P64-R3_UT MARSAM INTE RAMERICANA</v>
      </c>
      <c r="D4365" s="27" t="s">
        <v>3896</v>
      </c>
      <c r="E4365" t="s">
        <v>4160</v>
      </c>
      <c r="F4365" t="s">
        <v>190</v>
      </c>
      <c r="G4365" s="58">
        <v>1616865.1298319348</v>
      </c>
      <c r="H4365" s="114">
        <v>1</v>
      </c>
      <c r="I4365">
        <v>5001</v>
      </c>
      <c r="J4365">
        <v>999999</v>
      </c>
      <c r="K4365" t="s">
        <v>3117</v>
      </c>
      <c r="L4365" t="s">
        <v>3109</v>
      </c>
      <c r="M4365" t="s">
        <v>4299</v>
      </c>
    </row>
    <row r="4366" spans="1:13">
      <c r="A4366" t="s">
        <v>8647</v>
      </c>
      <c r="B4366" t="str">
        <f t="shared" si="136"/>
        <v>min03-P64</v>
      </c>
      <c r="C4366" t="str">
        <f t="shared" si="137"/>
        <v>min03-P64-R4_UT MARSAM INTE RAMERICANA</v>
      </c>
      <c r="D4366" s="27" t="s">
        <v>3897</v>
      </c>
      <c r="E4366" t="s">
        <v>4160</v>
      </c>
      <c r="F4366" t="s">
        <v>190</v>
      </c>
      <c r="G4366" s="58">
        <v>1796516.8109243598</v>
      </c>
      <c r="H4366" s="114">
        <v>1</v>
      </c>
      <c r="I4366">
        <v>1</v>
      </c>
      <c r="J4366">
        <v>5000</v>
      </c>
      <c r="K4366" t="s">
        <v>3117</v>
      </c>
      <c r="L4366" t="s">
        <v>3113</v>
      </c>
      <c r="M4366" t="s">
        <v>4299</v>
      </c>
    </row>
    <row r="4367" spans="1:13">
      <c r="A4367" t="s">
        <v>8648</v>
      </c>
      <c r="B4367" t="str">
        <f t="shared" si="136"/>
        <v>min03-P64</v>
      </c>
      <c r="C4367" t="str">
        <f t="shared" si="137"/>
        <v>min03-P64-R4_UT MARSAM INTE RAMERICANA</v>
      </c>
      <c r="D4367" s="27" t="s">
        <v>3897</v>
      </c>
      <c r="E4367" t="s">
        <v>4160</v>
      </c>
      <c r="F4367" t="s">
        <v>190</v>
      </c>
      <c r="G4367" s="58">
        <v>1778551.6428151226</v>
      </c>
      <c r="H4367" s="114">
        <v>1</v>
      </c>
      <c r="I4367">
        <v>5001</v>
      </c>
      <c r="J4367">
        <v>999999</v>
      </c>
      <c r="K4367" t="s">
        <v>3117</v>
      </c>
      <c r="L4367" t="s">
        <v>3113</v>
      </c>
      <c r="M4367" t="s">
        <v>4299</v>
      </c>
    </row>
    <row r="4368" spans="1:13">
      <c r="A4368" t="s">
        <v>8649</v>
      </c>
      <c r="B4368" t="str">
        <f t="shared" si="136"/>
        <v>min03-P64</v>
      </c>
      <c r="C4368" t="str">
        <f t="shared" si="137"/>
        <v>min03-P64-R5_UT MARSAM INTE RAMERICANA</v>
      </c>
      <c r="D4368" s="27" t="s">
        <v>3898</v>
      </c>
      <c r="E4368" t="s">
        <v>4160</v>
      </c>
      <c r="F4368" t="s">
        <v>190</v>
      </c>
      <c r="G4368" s="58">
        <v>1633197.1008403271</v>
      </c>
      <c r="H4368" s="114">
        <v>1</v>
      </c>
      <c r="I4368">
        <v>1</v>
      </c>
      <c r="J4368">
        <v>5000</v>
      </c>
      <c r="K4368" t="s">
        <v>3117</v>
      </c>
      <c r="L4368" t="s">
        <v>3110</v>
      </c>
      <c r="M4368" t="s">
        <v>4299</v>
      </c>
    </row>
    <row r="4369" spans="1:13">
      <c r="A4369" t="s">
        <v>8650</v>
      </c>
      <c r="B4369" t="str">
        <f t="shared" si="136"/>
        <v>min03-P64</v>
      </c>
      <c r="C4369" t="str">
        <f t="shared" si="137"/>
        <v>min03-P64-R5_UT MARSAM INTE RAMERICANA</v>
      </c>
      <c r="D4369" s="27" t="s">
        <v>3898</v>
      </c>
      <c r="E4369" t="s">
        <v>4160</v>
      </c>
      <c r="F4369" t="s">
        <v>190</v>
      </c>
      <c r="G4369" s="58">
        <v>1616865.1298319348</v>
      </c>
      <c r="H4369" s="114">
        <v>1</v>
      </c>
      <c r="I4369">
        <v>5001</v>
      </c>
      <c r="J4369">
        <v>999999</v>
      </c>
      <c r="K4369" t="s">
        <v>3117</v>
      </c>
      <c r="L4369" t="s">
        <v>3110</v>
      </c>
      <c r="M4369" t="s">
        <v>4299</v>
      </c>
    </row>
    <row r="4370" spans="1:13">
      <c r="A4370" t="s">
        <v>8651</v>
      </c>
      <c r="B4370" t="str">
        <f t="shared" si="136"/>
        <v>min03-P64</v>
      </c>
      <c r="C4370" t="str">
        <f t="shared" si="137"/>
        <v>min03-P64-R6_CONSORCIO C2-2024</v>
      </c>
      <c r="D4370" s="27" t="s">
        <v>3899</v>
      </c>
      <c r="E4370" t="s">
        <v>4173</v>
      </c>
      <c r="F4370" t="s">
        <v>190</v>
      </c>
      <c r="G4370" s="58">
        <v>523924.65</v>
      </c>
      <c r="H4370" s="114">
        <v>1</v>
      </c>
      <c r="I4370">
        <v>1</v>
      </c>
      <c r="J4370">
        <v>5000</v>
      </c>
      <c r="K4370" t="s">
        <v>3117</v>
      </c>
      <c r="L4370" t="s">
        <v>3111</v>
      </c>
      <c r="M4370" t="s">
        <v>4299</v>
      </c>
    </row>
    <row r="4371" spans="1:13">
      <c r="A4371" t="s">
        <v>8652</v>
      </c>
      <c r="B4371" t="str">
        <f t="shared" si="136"/>
        <v>min03-P64</v>
      </c>
      <c r="C4371" t="str">
        <f t="shared" si="137"/>
        <v>min03-P64-R6_CONSORCIO C2-2024</v>
      </c>
      <c r="D4371" s="27" t="s">
        <v>3899</v>
      </c>
      <c r="E4371" t="s">
        <v>4173</v>
      </c>
      <c r="F4371" t="s">
        <v>190</v>
      </c>
      <c r="G4371" s="58">
        <v>523385.91000000003</v>
      </c>
      <c r="H4371" s="114">
        <v>1</v>
      </c>
      <c r="I4371">
        <v>5001</v>
      </c>
      <c r="J4371">
        <v>999999</v>
      </c>
      <c r="K4371" t="s">
        <v>3117</v>
      </c>
      <c r="L4371" t="s">
        <v>3111</v>
      </c>
      <c r="M4371" t="s">
        <v>4299</v>
      </c>
    </row>
    <row r="4372" spans="1:13">
      <c r="A4372" t="s">
        <v>8653</v>
      </c>
      <c r="B4372" t="str">
        <f t="shared" si="136"/>
        <v>min03-P64</v>
      </c>
      <c r="C4372" t="str">
        <f t="shared" si="137"/>
        <v>min03-P64-R6_YUBARTA S.A.S.</v>
      </c>
      <c r="D4372" s="27" t="s">
        <v>3899</v>
      </c>
      <c r="E4372" t="s">
        <v>4162</v>
      </c>
      <c r="F4372" t="s">
        <v>190</v>
      </c>
      <c r="G4372" s="58">
        <v>1468066.5</v>
      </c>
      <c r="H4372" s="114">
        <v>1</v>
      </c>
      <c r="I4372">
        <v>1</v>
      </c>
      <c r="J4372">
        <v>5000</v>
      </c>
      <c r="K4372" t="s">
        <v>3117</v>
      </c>
      <c r="L4372" t="s">
        <v>3111</v>
      </c>
      <c r="M4372" t="s">
        <v>4299</v>
      </c>
    </row>
    <row r="4373" spans="1:13">
      <c r="A4373" t="s">
        <v>8654</v>
      </c>
      <c r="B4373" t="str">
        <f t="shared" si="136"/>
        <v>min03-P64</v>
      </c>
      <c r="C4373" t="str">
        <f t="shared" si="137"/>
        <v>min03-P64-R6_YUBARTA S.A.S.</v>
      </c>
      <c r="D4373" s="27" t="s">
        <v>3899</v>
      </c>
      <c r="E4373" t="s">
        <v>4162</v>
      </c>
      <c r="F4373" t="s">
        <v>190</v>
      </c>
      <c r="G4373" s="58">
        <v>1439782.65</v>
      </c>
      <c r="H4373" s="114">
        <v>1</v>
      </c>
      <c r="I4373">
        <v>5001</v>
      </c>
      <c r="J4373">
        <v>999999</v>
      </c>
      <c r="K4373" t="s">
        <v>3117</v>
      </c>
      <c r="L4373" t="s">
        <v>3111</v>
      </c>
      <c r="M4373" t="s">
        <v>4299</v>
      </c>
    </row>
    <row r="4374" spans="1:13">
      <c r="A4374" t="s">
        <v>8655</v>
      </c>
      <c r="B4374" t="str">
        <f t="shared" si="136"/>
        <v>min03-P64</v>
      </c>
      <c r="C4374" t="str">
        <f t="shared" si="137"/>
        <v>min03-P64-R6_UT MARSAM INTE RAMERICANA</v>
      </c>
      <c r="D4374" s="27" t="s">
        <v>3899</v>
      </c>
      <c r="E4374" t="s">
        <v>4160</v>
      </c>
      <c r="F4374" t="s">
        <v>190</v>
      </c>
      <c r="G4374" s="58">
        <v>1633197.1008403271</v>
      </c>
      <c r="H4374" s="114">
        <v>1</v>
      </c>
      <c r="I4374">
        <v>1</v>
      </c>
      <c r="J4374">
        <v>5000</v>
      </c>
      <c r="K4374" t="s">
        <v>3117</v>
      </c>
      <c r="L4374" t="s">
        <v>3111</v>
      </c>
      <c r="M4374" t="s">
        <v>4299</v>
      </c>
    </row>
    <row r="4375" spans="1:13">
      <c r="A4375" t="s">
        <v>8656</v>
      </c>
      <c r="B4375" t="str">
        <f t="shared" si="136"/>
        <v>min03-P64</v>
      </c>
      <c r="C4375" t="str">
        <f t="shared" si="137"/>
        <v>min03-P64-R6_UT MARSAM INTE RAMERICANA</v>
      </c>
      <c r="D4375" s="27" t="s">
        <v>3899</v>
      </c>
      <c r="E4375" t="s">
        <v>4160</v>
      </c>
      <c r="F4375" t="s">
        <v>190</v>
      </c>
      <c r="G4375" s="58">
        <v>1616865.1298319348</v>
      </c>
      <c r="H4375" s="114">
        <v>1</v>
      </c>
      <c r="I4375">
        <v>5001</v>
      </c>
      <c r="J4375">
        <v>999999</v>
      </c>
      <c r="K4375" t="s">
        <v>3117</v>
      </c>
      <c r="L4375" t="s">
        <v>3111</v>
      </c>
      <c r="M4375" t="s">
        <v>4299</v>
      </c>
    </row>
    <row r="4376" spans="1:13">
      <c r="A4376" t="s">
        <v>8657</v>
      </c>
      <c r="B4376" t="str">
        <f t="shared" si="136"/>
        <v>min03-P64</v>
      </c>
      <c r="C4376" t="str">
        <f t="shared" si="137"/>
        <v>min03-P64-R7_DISMOTOS PM EU</v>
      </c>
      <c r="D4376" s="27" t="s">
        <v>3900</v>
      </c>
      <c r="E4376" t="s">
        <v>4175</v>
      </c>
      <c r="F4376" t="s">
        <v>190</v>
      </c>
      <c r="G4376" s="58">
        <v>875452.5</v>
      </c>
      <c r="H4376" s="114">
        <v>1</v>
      </c>
      <c r="I4376">
        <v>1</v>
      </c>
      <c r="J4376">
        <v>5000</v>
      </c>
      <c r="K4376" t="s">
        <v>3117</v>
      </c>
      <c r="L4376" t="s">
        <v>3112</v>
      </c>
      <c r="M4376" t="s">
        <v>4299</v>
      </c>
    </row>
    <row r="4377" spans="1:13">
      <c r="A4377" t="s">
        <v>8658</v>
      </c>
      <c r="B4377" t="str">
        <f t="shared" si="136"/>
        <v>min03-P64</v>
      </c>
      <c r="C4377" t="str">
        <f t="shared" si="137"/>
        <v>min03-P64-R7_DISMOTOS PM EU</v>
      </c>
      <c r="D4377" s="27" t="s">
        <v>3900</v>
      </c>
      <c r="E4377" t="s">
        <v>4175</v>
      </c>
      <c r="F4377" t="s">
        <v>190</v>
      </c>
      <c r="G4377" s="58">
        <v>861984</v>
      </c>
      <c r="H4377" s="114">
        <v>1</v>
      </c>
      <c r="I4377">
        <v>5001</v>
      </c>
      <c r="J4377">
        <v>999999</v>
      </c>
      <c r="K4377" t="s">
        <v>3117</v>
      </c>
      <c r="L4377" t="s">
        <v>3112</v>
      </c>
      <c r="M4377" t="s">
        <v>4299</v>
      </c>
    </row>
    <row r="4378" spans="1:13">
      <c r="A4378" t="s">
        <v>8659</v>
      </c>
      <c r="B4378" t="str">
        <f t="shared" si="136"/>
        <v>min03-P64</v>
      </c>
      <c r="C4378" t="str">
        <f t="shared" si="137"/>
        <v>min03-P64-R7_DISTRIBUCIÓN Y SERVICIO SAS</v>
      </c>
      <c r="D4378" s="27" t="s">
        <v>3900</v>
      </c>
      <c r="E4378" t="s">
        <v>3089</v>
      </c>
      <c r="F4378" t="s">
        <v>190</v>
      </c>
      <c r="G4378" s="58">
        <v>673425</v>
      </c>
      <c r="H4378" s="114">
        <v>1</v>
      </c>
      <c r="I4378">
        <v>1</v>
      </c>
      <c r="J4378">
        <v>5000</v>
      </c>
      <c r="K4378" t="s">
        <v>3117</v>
      </c>
      <c r="L4378" t="s">
        <v>3112</v>
      </c>
      <c r="M4378" t="s">
        <v>4299</v>
      </c>
    </row>
    <row r="4379" spans="1:13">
      <c r="A4379" t="s">
        <v>8660</v>
      </c>
      <c r="B4379" t="str">
        <f t="shared" si="136"/>
        <v>min03-P64</v>
      </c>
      <c r="C4379" t="str">
        <f t="shared" si="137"/>
        <v>min03-P64-R7_DISTRIBUCIÓN Y SERVICIO SAS</v>
      </c>
      <c r="D4379" s="27" t="s">
        <v>3900</v>
      </c>
      <c r="E4379" t="s">
        <v>3089</v>
      </c>
      <c r="F4379" t="s">
        <v>190</v>
      </c>
      <c r="G4379" s="58">
        <v>666690.75</v>
      </c>
      <c r="H4379" s="114">
        <v>1</v>
      </c>
      <c r="I4379">
        <v>5001</v>
      </c>
      <c r="J4379">
        <v>999999</v>
      </c>
      <c r="K4379" t="s">
        <v>3117</v>
      </c>
      <c r="L4379" t="s">
        <v>3112</v>
      </c>
      <c r="M4379" t="s">
        <v>4299</v>
      </c>
    </row>
    <row r="4380" spans="1:13">
      <c r="A4380" t="s">
        <v>8661</v>
      </c>
      <c r="B4380" t="str">
        <f t="shared" si="136"/>
        <v>min03-P64</v>
      </c>
      <c r="C4380" t="str">
        <f t="shared" si="137"/>
        <v>min03-P64-R7_LEONEL RODRIGUEZ RAMOS</v>
      </c>
      <c r="D4380" s="27" t="s">
        <v>3900</v>
      </c>
      <c r="E4380" t="s">
        <v>1851</v>
      </c>
      <c r="F4380" t="s">
        <v>190</v>
      </c>
      <c r="G4380" s="58">
        <v>2424330</v>
      </c>
      <c r="H4380" s="114">
        <v>1</v>
      </c>
      <c r="I4380">
        <v>1</v>
      </c>
      <c r="J4380">
        <v>5000</v>
      </c>
      <c r="K4380" t="s">
        <v>3117</v>
      </c>
      <c r="L4380" t="s">
        <v>3112</v>
      </c>
      <c r="M4380" t="s">
        <v>4299</v>
      </c>
    </row>
    <row r="4381" spans="1:13">
      <c r="A4381" t="s">
        <v>8662</v>
      </c>
      <c r="B4381" t="str">
        <f t="shared" si="136"/>
        <v>min03-P64</v>
      </c>
      <c r="C4381" t="str">
        <f t="shared" si="137"/>
        <v>min03-P64-R7_LEONEL RODRIGUEZ RAMOS</v>
      </c>
      <c r="D4381" s="27" t="s">
        <v>3900</v>
      </c>
      <c r="E4381" t="s">
        <v>1851</v>
      </c>
      <c r="F4381" t="s">
        <v>190</v>
      </c>
      <c r="G4381" s="58">
        <v>2410861.5</v>
      </c>
      <c r="H4381" s="114">
        <v>1</v>
      </c>
      <c r="I4381">
        <v>5001</v>
      </c>
      <c r="J4381">
        <v>999999</v>
      </c>
      <c r="K4381" t="s">
        <v>3117</v>
      </c>
      <c r="L4381" t="s">
        <v>3112</v>
      </c>
      <c r="M4381" t="s">
        <v>4299</v>
      </c>
    </row>
    <row r="4382" spans="1:13">
      <c r="A4382" t="s">
        <v>8663</v>
      </c>
      <c r="B4382" t="str">
        <f t="shared" si="136"/>
        <v>min03-P64</v>
      </c>
      <c r="C4382" t="str">
        <f t="shared" si="137"/>
        <v>min03-P64-R7_BACET GROUP S.A.S.</v>
      </c>
      <c r="D4382" s="27" t="s">
        <v>3900</v>
      </c>
      <c r="E4382" t="s">
        <v>4166</v>
      </c>
      <c r="F4382" t="s">
        <v>190</v>
      </c>
      <c r="G4382" s="58">
        <v>639753.75</v>
      </c>
      <c r="H4382" s="114">
        <v>1</v>
      </c>
      <c r="I4382">
        <v>1</v>
      </c>
      <c r="J4382">
        <v>5000</v>
      </c>
      <c r="K4382" t="s">
        <v>3117</v>
      </c>
      <c r="L4382" t="s">
        <v>3112</v>
      </c>
      <c r="M4382" t="s">
        <v>4299</v>
      </c>
    </row>
    <row r="4383" spans="1:13">
      <c r="A4383" t="s">
        <v>8664</v>
      </c>
      <c r="B4383" t="str">
        <f t="shared" si="136"/>
        <v>min03-P64</v>
      </c>
      <c r="C4383" t="str">
        <f t="shared" si="137"/>
        <v>min03-P64-R7_BACET GROUP S.A.S.</v>
      </c>
      <c r="D4383" s="27" t="s">
        <v>3900</v>
      </c>
      <c r="E4383" t="s">
        <v>4166</v>
      </c>
      <c r="F4383" t="s">
        <v>190</v>
      </c>
      <c r="G4383" s="58">
        <v>614163.6</v>
      </c>
      <c r="H4383" s="114">
        <v>1</v>
      </c>
      <c r="I4383">
        <v>5001</v>
      </c>
      <c r="J4383">
        <v>999999</v>
      </c>
      <c r="K4383" t="s">
        <v>3117</v>
      </c>
      <c r="L4383" t="s">
        <v>3112</v>
      </c>
      <c r="M4383" t="s">
        <v>4299</v>
      </c>
    </row>
    <row r="4384" spans="1:13">
      <c r="A4384" t="s">
        <v>8665</v>
      </c>
      <c r="B4384" t="str">
        <f t="shared" si="136"/>
        <v>min03-P64</v>
      </c>
      <c r="C4384" t="str">
        <f t="shared" si="137"/>
        <v>min03-P64-R7_CONSORCIO INTENDENCIA WARDERHA</v>
      </c>
      <c r="D4384" s="27" t="s">
        <v>3900</v>
      </c>
      <c r="E4384" t="s">
        <v>4187</v>
      </c>
      <c r="F4384" t="s">
        <v>190</v>
      </c>
      <c r="G4384" s="58">
        <v>686893.5</v>
      </c>
      <c r="H4384" s="114">
        <v>1</v>
      </c>
      <c r="I4384">
        <v>1</v>
      </c>
      <c r="J4384">
        <v>5000</v>
      </c>
      <c r="K4384" t="s">
        <v>3117</v>
      </c>
      <c r="L4384" t="s">
        <v>3112</v>
      </c>
      <c r="M4384" t="s">
        <v>4299</v>
      </c>
    </row>
    <row r="4385" spans="1:13">
      <c r="A4385" t="s">
        <v>8666</v>
      </c>
      <c r="B4385" t="str">
        <f t="shared" si="136"/>
        <v>min03-P64</v>
      </c>
      <c r="C4385" t="str">
        <f t="shared" si="137"/>
        <v>min03-P64-R7_CONSORCIO INTENDENCIA WARDERHA</v>
      </c>
      <c r="D4385" s="27" t="s">
        <v>3900</v>
      </c>
      <c r="E4385" t="s">
        <v>4187</v>
      </c>
      <c r="F4385" t="s">
        <v>190</v>
      </c>
      <c r="G4385" s="58">
        <v>673425</v>
      </c>
      <c r="H4385" s="114">
        <v>1</v>
      </c>
      <c r="I4385">
        <v>5001</v>
      </c>
      <c r="J4385">
        <v>999999</v>
      </c>
      <c r="K4385" t="s">
        <v>3117</v>
      </c>
      <c r="L4385" t="s">
        <v>3112</v>
      </c>
      <c r="M4385" t="s">
        <v>4299</v>
      </c>
    </row>
    <row r="4386" spans="1:13">
      <c r="A4386" t="s">
        <v>8667</v>
      </c>
      <c r="B4386" t="str">
        <f t="shared" si="136"/>
        <v>min03-P64</v>
      </c>
      <c r="C4386" t="str">
        <f t="shared" si="137"/>
        <v>min03-P64-R7_INDUCON SAS</v>
      </c>
      <c r="D4386" s="27" t="s">
        <v>3900</v>
      </c>
      <c r="E4386" t="s">
        <v>4188</v>
      </c>
      <c r="F4386" t="s">
        <v>190</v>
      </c>
      <c r="G4386" s="58">
        <v>756929.7</v>
      </c>
      <c r="H4386" s="114">
        <v>1</v>
      </c>
      <c r="I4386">
        <v>1</v>
      </c>
      <c r="J4386">
        <v>5000</v>
      </c>
      <c r="K4386" t="s">
        <v>3117</v>
      </c>
      <c r="L4386" t="s">
        <v>3112</v>
      </c>
      <c r="M4386" t="s">
        <v>4299</v>
      </c>
    </row>
    <row r="4387" spans="1:13">
      <c r="A4387" t="s">
        <v>8668</v>
      </c>
      <c r="B4387" t="str">
        <f t="shared" si="136"/>
        <v>min03-P64</v>
      </c>
      <c r="C4387" t="str">
        <f t="shared" si="137"/>
        <v>min03-P64-R7_INDUCON SAS</v>
      </c>
      <c r="D4387" s="27" t="s">
        <v>3900</v>
      </c>
      <c r="E4387" t="s">
        <v>4188</v>
      </c>
      <c r="F4387" t="s">
        <v>190</v>
      </c>
      <c r="G4387" s="58">
        <v>755582.85</v>
      </c>
      <c r="H4387" s="114">
        <v>1</v>
      </c>
      <c r="I4387">
        <v>5001</v>
      </c>
      <c r="J4387">
        <v>999999</v>
      </c>
      <c r="K4387" t="s">
        <v>3117</v>
      </c>
      <c r="L4387" t="s">
        <v>3112</v>
      </c>
      <c r="M4387" t="s">
        <v>4299</v>
      </c>
    </row>
    <row r="4388" spans="1:13">
      <c r="A4388" t="s">
        <v>8669</v>
      </c>
      <c r="B4388" t="str">
        <f t="shared" si="136"/>
        <v>min03-P64</v>
      </c>
      <c r="C4388" t="str">
        <f t="shared" si="137"/>
        <v>min03-P64-R7_BOSTONIA SAS</v>
      </c>
      <c r="D4388" s="27" t="s">
        <v>3900</v>
      </c>
      <c r="E4388" t="s">
        <v>3093</v>
      </c>
      <c r="F4388" t="s">
        <v>190</v>
      </c>
      <c r="G4388" s="58">
        <v>606082.5</v>
      </c>
      <c r="H4388" s="114">
        <v>1</v>
      </c>
      <c r="I4388">
        <v>1</v>
      </c>
      <c r="J4388">
        <v>5000</v>
      </c>
      <c r="K4388" t="s">
        <v>3117</v>
      </c>
      <c r="L4388" t="s">
        <v>3112</v>
      </c>
      <c r="M4388" t="s">
        <v>4299</v>
      </c>
    </row>
    <row r="4389" spans="1:13">
      <c r="A4389" t="s">
        <v>8670</v>
      </c>
      <c r="B4389" t="str">
        <f t="shared" si="136"/>
        <v>min03-P64</v>
      </c>
      <c r="C4389" t="str">
        <f t="shared" si="137"/>
        <v>min03-P64-R7_BOSTONIA SAS</v>
      </c>
      <c r="D4389" s="27" t="s">
        <v>3900</v>
      </c>
      <c r="E4389" t="s">
        <v>3093</v>
      </c>
      <c r="F4389" t="s">
        <v>190</v>
      </c>
      <c r="G4389" s="58">
        <v>587900.02500000002</v>
      </c>
      <c r="H4389" s="114">
        <v>1</v>
      </c>
      <c r="I4389">
        <v>5001</v>
      </c>
      <c r="J4389">
        <v>999999</v>
      </c>
      <c r="K4389" t="s">
        <v>3117</v>
      </c>
      <c r="L4389" t="s">
        <v>3112</v>
      </c>
      <c r="M4389" t="s">
        <v>4299</v>
      </c>
    </row>
    <row r="4390" spans="1:13">
      <c r="A4390" t="s">
        <v>8671</v>
      </c>
      <c r="B4390" t="str">
        <f t="shared" si="136"/>
        <v>min03-P64</v>
      </c>
      <c r="C4390" t="str">
        <f t="shared" si="137"/>
        <v>min03-P64-R7_UT SOLUCIONES ANC</v>
      </c>
      <c r="D4390" s="27" t="s">
        <v>3900</v>
      </c>
      <c r="E4390" t="s">
        <v>3091</v>
      </c>
      <c r="F4390" t="s">
        <v>190</v>
      </c>
      <c r="G4390" s="58">
        <v>646488</v>
      </c>
      <c r="H4390" s="114">
        <v>1</v>
      </c>
      <c r="I4390">
        <v>1</v>
      </c>
      <c r="J4390">
        <v>5000</v>
      </c>
      <c r="K4390" t="s">
        <v>3117</v>
      </c>
      <c r="L4390" t="s">
        <v>3112</v>
      </c>
      <c r="M4390" t="s">
        <v>4299</v>
      </c>
    </row>
    <row r="4391" spans="1:13">
      <c r="A4391" t="s">
        <v>8672</v>
      </c>
      <c r="B4391" t="str">
        <f t="shared" si="136"/>
        <v>min03-P64</v>
      </c>
      <c r="C4391" t="str">
        <f t="shared" si="137"/>
        <v>min03-P64-R7_UT SOLUCIONES ANC</v>
      </c>
      <c r="D4391" s="27" t="s">
        <v>3900</v>
      </c>
      <c r="E4391" t="s">
        <v>3091</v>
      </c>
      <c r="F4391" t="s">
        <v>190</v>
      </c>
      <c r="G4391" s="58">
        <v>645141.15</v>
      </c>
      <c r="H4391" s="114">
        <v>1</v>
      </c>
      <c r="I4391">
        <v>5001</v>
      </c>
      <c r="J4391">
        <v>999999</v>
      </c>
      <c r="K4391" t="s">
        <v>3117</v>
      </c>
      <c r="L4391" t="s">
        <v>3112</v>
      </c>
      <c r="M4391" t="s">
        <v>4299</v>
      </c>
    </row>
    <row r="4392" spans="1:13">
      <c r="A4392" t="s">
        <v>8673</v>
      </c>
      <c r="B4392" t="str">
        <f t="shared" si="136"/>
        <v>min03-P64</v>
      </c>
      <c r="C4392" t="str">
        <f t="shared" si="137"/>
        <v>min03-P64-R7_UT ALTEX+</v>
      </c>
      <c r="D4392" s="27" t="s">
        <v>3900</v>
      </c>
      <c r="E4392" t="s">
        <v>3094</v>
      </c>
      <c r="F4392" t="s">
        <v>190</v>
      </c>
      <c r="G4392" s="58">
        <v>296307</v>
      </c>
      <c r="H4392" s="114">
        <v>1</v>
      </c>
      <c r="I4392">
        <v>1</v>
      </c>
      <c r="J4392">
        <v>5000</v>
      </c>
      <c r="K4392" t="s">
        <v>3117</v>
      </c>
      <c r="L4392" t="s">
        <v>3112</v>
      </c>
      <c r="M4392" t="s">
        <v>4299</v>
      </c>
    </row>
    <row r="4393" spans="1:13">
      <c r="A4393" t="s">
        <v>8674</v>
      </c>
      <c r="B4393" t="str">
        <f t="shared" si="136"/>
        <v>min03-P64</v>
      </c>
      <c r="C4393" t="str">
        <f t="shared" si="137"/>
        <v>min03-P64-R7_UT ALTEX+</v>
      </c>
      <c r="D4393" s="27" t="s">
        <v>3900</v>
      </c>
      <c r="E4393" t="s">
        <v>3094</v>
      </c>
      <c r="F4393" t="s">
        <v>190</v>
      </c>
      <c r="G4393" s="58">
        <v>289572.75</v>
      </c>
      <c r="H4393" s="114">
        <v>1</v>
      </c>
      <c r="I4393">
        <v>5001</v>
      </c>
      <c r="J4393">
        <v>999999</v>
      </c>
      <c r="K4393" t="s">
        <v>3117</v>
      </c>
      <c r="L4393" t="s">
        <v>3112</v>
      </c>
      <c r="M4393" t="s">
        <v>4299</v>
      </c>
    </row>
    <row r="4394" spans="1:13">
      <c r="A4394" t="s">
        <v>8675</v>
      </c>
      <c r="B4394" t="str">
        <f t="shared" si="136"/>
        <v>min03-P64</v>
      </c>
      <c r="C4394" t="str">
        <f t="shared" si="137"/>
        <v>min03-P64-R7_MANUFACTURAS CAPITEX SAS</v>
      </c>
      <c r="D4394" s="27" t="s">
        <v>3900</v>
      </c>
      <c r="E4394" t="s">
        <v>4176</v>
      </c>
      <c r="F4394" t="s">
        <v>190</v>
      </c>
      <c r="G4394" s="58">
        <v>666690.75</v>
      </c>
      <c r="H4394" s="114">
        <v>1</v>
      </c>
      <c r="I4394">
        <v>1</v>
      </c>
      <c r="J4394">
        <v>5000</v>
      </c>
      <c r="K4394" t="s">
        <v>3117</v>
      </c>
      <c r="L4394" t="s">
        <v>3112</v>
      </c>
      <c r="M4394" t="s">
        <v>4299</v>
      </c>
    </row>
    <row r="4395" spans="1:13">
      <c r="A4395" t="s">
        <v>8676</v>
      </c>
      <c r="B4395" t="str">
        <f t="shared" si="136"/>
        <v>min03-P64</v>
      </c>
      <c r="C4395" t="str">
        <f t="shared" si="137"/>
        <v>min03-P64-R7_MANUFACTURAS CAPITEX SAS</v>
      </c>
      <c r="D4395" s="27" t="s">
        <v>3900</v>
      </c>
      <c r="E4395" t="s">
        <v>4176</v>
      </c>
      <c r="F4395" t="s">
        <v>190</v>
      </c>
      <c r="G4395" s="58">
        <v>659956.5</v>
      </c>
      <c r="H4395" s="114">
        <v>1</v>
      </c>
      <c r="I4395">
        <v>5001</v>
      </c>
      <c r="J4395">
        <v>999999</v>
      </c>
      <c r="K4395" t="s">
        <v>3117</v>
      </c>
      <c r="L4395" t="s">
        <v>3112</v>
      </c>
      <c r="M4395" t="s">
        <v>4299</v>
      </c>
    </row>
    <row r="4396" spans="1:13">
      <c r="A4396" t="s">
        <v>8677</v>
      </c>
      <c r="B4396" t="str">
        <f t="shared" si="136"/>
        <v>min03-P64</v>
      </c>
      <c r="C4396" t="str">
        <f t="shared" si="137"/>
        <v>min03-P64-R7_INDUSTRIAS SALGARI S.A.S</v>
      </c>
      <c r="D4396" s="27" t="s">
        <v>3900</v>
      </c>
      <c r="E4396" t="s">
        <v>3098</v>
      </c>
      <c r="F4396" t="s">
        <v>190</v>
      </c>
      <c r="G4396" s="58">
        <v>752889.15</v>
      </c>
      <c r="H4396" s="114">
        <v>1</v>
      </c>
      <c r="I4396">
        <v>1</v>
      </c>
      <c r="J4396">
        <v>5000</v>
      </c>
      <c r="K4396" t="s">
        <v>3117</v>
      </c>
      <c r="L4396" t="s">
        <v>3112</v>
      </c>
      <c r="M4396" t="s">
        <v>4299</v>
      </c>
    </row>
    <row r="4397" spans="1:13">
      <c r="A4397" t="s">
        <v>8678</v>
      </c>
      <c r="B4397" t="str">
        <f t="shared" si="136"/>
        <v>min03-P64</v>
      </c>
      <c r="C4397" t="str">
        <f t="shared" si="137"/>
        <v>min03-P64-R7_INDUSTRIAS SALGARI S.A.S</v>
      </c>
      <c r="D4397" s="27" t="s">
        <v>3900</v>
      </c>
      <c r="E4397" t="s">
        <v>3098</v>
      </c>
      <c r="F4397" t="s">
        <v>190</v>
      </c>
      <c r="G4397" s="58">
        <v>723931.875</v>
      </c>
      <c r="H4397" s="114">
        <v>1</v>
      </c>
      <c r="I4397">
        <v>5001</v>
      </c>
      <c r="J4397">
        <v>999999</v>
      </c>
      <c r="K4397" t="s">
        <v>3117</v>
      </c>
      <c r="L4397" t="s">
        <v>3112</v>
      </c>
      <c r="M4397" t="s">
        <v>4299</v>
      </c>
    </row>
    <row r="4398" spans="1:13">
      <c r="A4398" t="s">
        <v>8679</v>
      </c>
      <c r="B4398" t="str">
        <f t="shared" si="136"/>
        <v>min03-P64</v>
      </c>
      <c r="C4398" t="str">
        <f t="shared" si="137"/>
        <v>min03-P64-R7_INVERSIONES SARHEM DE COLOMBIA S.A.S.</v>
      </c>
      <c r="D4398" s="27" t="s">
        <v>3900</v>
      </c>
      <c r="E4398" t="s">
        <v>4168</v>
      </c>
      <c r="F4398" t="s">
        <v>190</v>
      </c>
      <c r="G4398" s="58">
        <v>1206777.6000000001</v>
      </c>
      <c r="H4398" s="114">
        <v>1</v>
      </c>
      <c r="I4398">
        <v>1</v>
      </c>
      <c r="J4398">
        <v>5000</v>
      </c>
      <c r="K4398" t="s">
        <v>3117</v>
      </c>
      <c r="L4398" t="s">
        <v>3112</v>
      </c>
      <c r="M4398" t="s">
        <v>4299</v>
      </c>
    </row>
    <row r="4399" spans="1:13">
      <c r="A4399" t="s">
        <v>8680</v>
      </c>
      <c r="B4399" t="str">
        <f t="shared" si="136"/>
        <v>min03-P64</v>
      </c>
      <c r="C4399" t="str">
        <f t="shared" si="137"/>
        <v>min03-P64-R7_INVERSIONES SARHEM DE COLOMBIA S.A.S.</v>
      </c>
      <c r="D4399" s="27" t="s">
        <v>3900</v>
      </c>
      <c r="E4399" t="s">
        <v>4168</v>
      </c>
      <c r="F4399" t="s">
        <v>190</v>
      </c>
      <c r="G4399" s="58">
        <v>1204083.8999999999</v>
      </c>
      <c r="H4399" s="114">
        <v>1</v>
      </c>
      <c r="I4399">
        <v>5001</v>
      </c>
      <c r="J4399">
        <v>999999</v>
      </c>
      <c r="K4399" t="s">
        <v>3117</v>
      </c>
      <c r="L4399" t="s">
        <v>3112</v>
      </c>
      <c r="M4399" t="s">
        <v>4299</v>
      </c>
    </row>
    <row r="4400" spans="1:13">
      <c r="A4400" t="s">
        <v>8681</v>
      </c>
      <c r="B4400" t="str">
        <f t="shared" si="136"/>
        <v>min03-P64</v>
      </c>
      <c r="C4400" t="str">
        <f t="shared" si="137"/>
        <v>min03-P64-R7_REPRESENTACIONES CS SAS</v>
      </c>
      <c r="D4400" s="27" t="s">
        <v>3900</v>
      </c>
      <c r="E4400" t="s">
        <v>3095</v>
      </c>
      <c r="F4400" t="s">
        <v>190</v>
      </c>
      <c r="G4400" s="58">
        <v>374585.92200000002</v>
      </c>
      <c r="H4400" s="114">
        <v>1</v>
      </c>
      <c r="I4400">
        <v>1</v>
      </c>
      <c r="J4400">
        <v>5000</v>
      </c>
      <c r="K4400" t="s">
        <v>3117</v>
      </c>
      <c r="L4400" t="s">
        <v>3112</v>
      </c>
      <c r="M4400" t="s">
        <v>4299</v>
      </c>
    </row>
    <row r="4401" spans="1:13">
      <c r="A4401" t="s">
        <v>8682</v>
      </c>
      <c r="B4401" t="str">
        <f t="shared" si="136"/>
        <v>min03-P64</v>
      </c>
      <c r="C4401" t="str">
        <f t="shared" si="137"/>
        <v>min03-P64-R7_REPRESENTACIONES CS SAS</v>
      </c>
      <c r="D4401" s="27" t="s">
        <v>3900</v>
      </c>
      <c r="E4401" t="s">
        <v>3095</v>
      </c>
      <c r="F4401" t="s">
        <v>190</v>
      </c>
      <c r="G4401" s="58">
        <v>358666.15500000003</v>
      </c>
      <c r="H4401" s="114">
        <v>1</v>
      </c>
      <c r="I4401">
        <v>5001</v>
      </c>
      <c r="J4401">
        <v>999999</v>
      </c>
      <c r="K4401" t="s">
        <v>3117</v>
      </c>
      <c r="L4401" t="s">
        <v>3112</v>
      </c>
      <c r="M4401" t="s">
        <v>4299</v>
      </c>
    </row>
    <row r="4402" spans="1:13">
      <c r="A4402" t="s">
        <v>8683</v>
      </c>
      <c r="B4402" t="str">
        <f t="shared" si="136"/>
        <v>min03-P64</v>
      </c>
      <c r="C4402" t="str">
        <f t="shared" si="137"/>
        <v>min03-P64-R7_CONSORCIO ACUERDO MARCO MTH – II</v>
      </c>
      <c r="D4402" s="27" t="s">
        <v>3900</v>
      </c>
      <c r="E4402" t="s">
        <v>4197</v>
      </c>
      <c r="F4402" t="s">
        <v>190</v>
      </c>
      <c r="G4402" s="58">
        <v>619551</v>
      </c>
      <c r="H4402" s="114">
        <v>1</v>
      </c>
      <c r="I4402">
        <v>1</v>
      </c>
      <c r="J4402">
        <v>5000</v>
      </c>
      <c r="K4402" t="s">
        <v>3117</v>
      </c>
      <c r="L4402" t="s">
        <v>3112</v>
      </c>
      <c r="M4402" t="s">
        <v>4299</v>
      </c>
    </row>
    <row r="4403" spans="1:13">
      <c r="A4403" t="s">
        <v>8684</v>
      </c>
      <c r="B4403" t="str">
        <f t="shared" si="136"/>
        <v>min03-P64</v>
      </c>
      <c r="C4403" t="str">
        <f t="shared" si="137"/>
        <v>min03-P64-R7_CONSORCIO ACUERDO MARCO MTH – II</v>
      </c>
      <c r="D4403" s="27" t="s">
        <v>3900</v>
      </c>
      <c r="E4403" t="s">
        <v>4197</v>
      </c>
      <c r="F4403" t="s">
        <v>190</v>
      </c>
      <c r="G4403" s="58">
        <v>612816.75</v>
      </c>
      <c r="H4403" s="114">
        <v>1</v>
      </c>
      <c r="I4403">
        <v>5001</v>
      </c>
      <c r="J4403">
        <v>999999</v>
      </c>
      <c r="K4403" t="s">
        <v>3117</v>
      </c>
      <c r="L4403" t="s">
        <v>3112</v>
      </c>
      <c r="M4403" t="s">
        <v>4299</v>
      </c>
    </row>
  </sheetData>
  <sheetProtection algorithmName="SHA-512" hashValue="UKKDq6+/R/LAjC4QlSDJswl7dM97Rtz0/gPdQi8DOXoWYGwggrLrH2HkuBZoWFRqDvAyScckXlADiDNXObfiEw==" saltValue="R0svOCICF7kF2aq9vgHMig==" spinCount="100000" sheet="1" objects="1" scenarios="1"/>
  <sortState ref="A2:N4403">
    <sortCondition ref="I2:I4403"/>
    <sortCondition ref="J2:J4403"/>
    <sortCondition ref="L2:L4403"/>
    <sortCondition ref="E2:E4403"/>
    <sortCondition ref="D2:D4403"/>
  </sortState>
  <phoneticPr fontId="23" type="noConversion"/>
  <pageMargins left="0.7" right="0.7" top="0.75" bottom="0.75" header="0.3" footer="0.3"/>
  <legacy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90C61-0C73-4D78-9DB0-2404DA2B9743}">
  <sheetPr codeName="Hoja2">
    <tabColor theme="7" tint="0.59999389629810485"/>
  </sheetPr>
  <dimension ref="A1"/>
  <sheetViews>
    <sheetView workbookViewId="0"/>
  </sheetViews>
  <sheetFormatPr baseColWidth="10" defaultRowHeight="14.25"/>
  <cols>
    <col min="8" max="8" width="24" customWidth="1"/>
    <col min="9" max="9" width="15.75" customWidth="1"/>
  </cols>
  <sheetData>
    <row r="1" spans="1:1">
      <c r="A1" t="s">
        <v>1564</v>
      </c>
    </row>
  </sheetData>
  <sheetProtection algorithmName="SHA-512" hashValue="pRGzTlcp3/JTvjcZnwTZM1agxTfIKRkgRijGtSOKdlFgvtRY3vihQnBSQ3LiygLGbd1z1m1rFnPenpdXWDN8Wg==" saltValue="IzF+6VLotCR58ws2rqISFA==" spinCount="100000" sheet="1" objects="1" scenarios="1"/>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D972A-3C9D-4345-BCDD-B2428F2C7665}">
  <sheetPr codeName="Hoja5"/>
  <dimension ref="A1:Q1123"/>
  <sheetViews>
    <sheetView workbookViewId="0">
      <selection activeCell="K26" sqref="K26"/>
    </sheetView>
  </sheetViews>
  <sheetFormatPr baseColWidth="10" defaultRowHeight="14.25"/>
  <cols>
    <col min="8" max="9" width="11" style="131"/>
  </cols>
  <sheetData>
    <row r="1" spans="1:17">
      <c r="A1" s="27" t="s">
        <v>1911</v>
      </c>
      <c r="B1" s="27" t="s">
        <v>1912</v>
      </c>
      <c r="C1" s="27" t="s">
        <v>1913</v>
      </c>
      <c r="D1" s="27" t="s">
        <v>1914</v>
      </c>
      <c r="E1" s="27" t="s">
        <v>1915</v>
      </c>
      <c r="F1" s="27" t="s">
        <v>1916</v>
      </c>
      <c r="G1" s="27" t="s">
        <v>1917</v>
      </c>
      <c r="H1" s="130" t="s">
        <v>2975</v>
      </c>
      <c r="I1" s="130" t="s">
        <v>3066</v>
      </c>
      <c r="N1" t="s">
        <v>2972</v>
      </c>
    </row>
    <row r="2" spans="1:17">
      <c r="A2" s="27">
        <v>5</v>
      </c>
      <c r="B2" s="27" t="s">
        <v>1638</v>
      </c>
      <c r="C2" s="27">
        <v>5001</v>
      </c>
      <c r="D2" s="27" t="s">
        <v>1639</v>
      </c>
      <c r="E2" s="27" t="s">
        <v>156</v>
      </c>
      <c r="F2" s="27">
        <v>-75.581774999999993</v>
      </c>
      <c r="G2" s="27">
        <v>6.2466309999999998</v>
      </c>
      <c r="H2" s="131" t="s">
        <v>1773</v>
      </c>
      <c r="I2" s="131" t="s">
        <v>68</v>
      </c>
      <c r="N2" s="27" t="s">
        <v>1943</v>
      </c>
      <c r="O2" t="s">
        <v>1770</v>
      </c>
      <c r="P2">
        <f t="shared" ref="P2:P35" si="0">+COUNTIF(B:B,N2)</f>
        <v>27</v>
      </c>
    </row>
    <row r="3" spans="1:17">
      <c r="A3" s="27">
        <v>5</v>
      </c>
      <c r="B3" s="27" t="s">
        <v>1638</v>
      </c>
      <c r="C3" s="27">
        <v>5002</v>
      </c>
      <c r="D3" s="27" t="s">
        <v>1918</v>
      </c>
      <c r="E3" s="27" t="s">
        <v>156</v>
      </c>
      <c r="F3" s="27">
        <v>-75.428738999999993</v>
      </c>
      <c r="G3" s="27">
        <v>5.7893150000000002</v>
      </c>
      <c r="H3" s="131" t="s">
        <v>1773</v>
      </c>
      <c r="I3" s="131" t="s">
        <v>312</v>
      </c>
      <c r="N3" t="s">
        <v>2699</v>
      </c>
      <c r="O3" t="s">
        <v>1771</v>
      </c>
      <c r="P3">
        <f t="shared" si="0"/>
        <v>12</v>
      </c>
    </row>
    <row r="4" spans="1:17">
      <c r="A4" s="27">
        <v>5</v>
      </c>
      <c r="B4" s="27" t="s">
        <v>1638</v>
      </c>
      <c r="C4" s="27">
        <v>5004</v>
      </c>
      <c r="D4" s="27" t="s">
        <v>1919</v>
      </c>
      <c r="E4" s="27" t="s">
        <v>156</v>
      </c>
      <c r="F4" s="27">
        <v>-76.064304000000007</v>
      </c>
      <c r="G4" s="27">
        <v>6.632282</v>
      </c>
      <c r="H4" s="131" t="s">
        <v>1773</v>
      </c>
      <c r="I4" s="131" t="s">
        <v>313</v>
      </c>
      <c r="N4" t="s">
        <v>2252</v>
      </c>
      <c r="O4" t="s">
        <v>1772</v>
      </c>
      <c r="P4">
        <f t="shared" si="0"/>
        <v>14</v>
      </c>
    </row>
    <row r="5" spans="1:17">
      <c r="A5" s="27">
        <v>5</v>
      </c>
      <c r="B5" s="27" t="s">
        <v>1638</v>
      </c>
      <c r="C5" s="27">
        <v>5021</v>
      </c>
      <c r="D5" s="27" t="s">
        <v>1920</v>
      </c>
      <c r="E5" s="27" t="s">
        <v>156</v>
      </c>
      <c r="F5" s="27">
        <v>-75.141345999999999</v>
      </c>
      <c r="G5" s="27">
        <v>6.376061</v>
      </c>
      <c r="H5" s="131" t="s">
        <v>1773</v>
      </c>
      <c r="I5" s="131" t="s">
        <v>314</v>
      </c>
      <c r="N5" s="27" t="s">
        <v>1638</v>
      </c>
      <c r="O5" t="s">
        <v>1773</v>
      </c>
      <c r="P5">
        <f t="shared" si="0"/>
        <v>125</v>
      </c>
    </row>
    <row r="6" spans="1:17">
      <c r="A6" s="27">
        <v>5</v>
      </c>
      <c r="B6" s="27" t="s">
        <v>1638</v>
      </c>
      <c r="C6" s="27">
        <v>5030</v>
      </c>
      <c r="D6" s="27" t="s">
        <v>1921</v>
      </c>
      <c r="E6" s="27" t="s">
        <v>156</v>
      </c>
      <c r="F6" s="27">
        <v>-75.702188000000007</v>
      </c>
      <c r="G6" s="27">
        <v>6.0387079999999997</v>
      </c>
      <c r="H6" s="131" t="s">
        <v>1773</v>
      </c>
      <c r="I6" s="131" t="s">
        <v>315</v>
      </c>
      <c r="N6" t="s">
        <v>2660</v>
      </c>
      <c r="O6" t="s">
        <v>1835</v>
      </c>
      <c r="P6">
        <f t="shared" si="0"/>
        <v>40</v>
      </c>
    </row>
    <row r="7" spans="1:17">
      <c r="A7" s="27">
        <v>5</v>
      </c>
      <c r="B7" s="27" t="s">
        <v>1638</v>
      </c>
      <c r="C7" s="27">
        <v>5031</v>
      </c>
      <c r="D7" s="27" t="s">
        <v>1922</v>
      </c>
      <c r="E7" s="27" t="s">
        <v>156</v>
      </c>
      <c r="F7" s="27">
        <v>-75.077500999999998</v>
      </c>
      <c r="G7" s="27">
        <v>6.9096549999999999</v>
      </c>
      <c r="H7" s="131" t="s">
        <v>1773</v>
      </c>
      <c r="I7" s="131" t="s">
        <v>316</v>
      </c>
      <c r="N7" t="s">
        <v>2722</v>
      </c>
      <c r="O7" t="s">
        <v>1774</v>
      </c>
      <c r="P7">
        <f t="shared" si="0"/>
        <v>87</v>
      </c>
    </row>
    <row r="8" spans="1:17">
      <c r="A8" s="27">
        <v>5</v>
      </c>
      <c r="B8" s="27" t="s">
        <v>1638</v>
      </c>
      <c r="C8" s="27">
        <v>5034</v>
      </c>
      <c r="D8" s="27" t="s">
        <v>1923</v>
      </c>
      <c r="E8" s="27" t="s">
        <v>156</v>
      </c>
      <c r="F8" s="27">
        <v>-75.878827999999999</v>
      </c>
      <c r="G8" s="27">
        <v>5.6571939999999996</v>
      </c>
      <c r="H8" s="131" t="s">
        <v>1773</v>
      </c>
      <c r="I8" s="131" t="s">
        <v>317</v>
      </c>
      <c r="N8" s="27" t="s">
        <v>2065</v>
      </c>
      <c r="O8" t="s">
        <v>1775</v>
      </c>
      <c r="P8">
        <f t="shared" si="0"/>
        <v>1</v>
      </c>
    </row>
    <row r="9" spans="1:17">
      <c r="A9" s="27">
        <v>5</v>
      </c>
      <c r="B9" s="27" t="s">
        <v>1638</v>
      </c>
      <c r="C9" s="27">
        <v>5036</v>
      </c>
      <c r="D9" s="27" t="s">
        <v>1924</v>
      </c>
      <c r="E9" s="27" t="s">
        <v>156</v>
      </c>
      <c r="F9" s="27">
        <v>-75.711388999999997</v>
      </c>
      <c r="G9" s="27">
        <v>6.1097190000000001</v>
      </c>
      <c r="H9" s="131" t="s">
        <v>1773</v>
      </c>
      <c r="I9" s="131" t="s">
        <v>318</v>
      </c>
      <c r="N9" t="s">
        <v>2113</v>
      </c>
      <c r="O9" t="s">
        <v>1829</v>
      </c>
      <c r="P9">
        <f t="shared" si="0"/>
        <v>123</v>
      </c>
    </row>
    <row r="10" spans="1:17">
      <c r="A10" s="27">
        <v>5</v>
      </c>
      <c r="B10" s="27" t="s">
        <v>1638</v>
      </c>
      <c r="C10" s="27">
        <v>5038</v>
      </c>
      <c r="D10" s="27" t="s">
        <v>1925</v>
      </c>
      <c r="E10" s="27" t="s">
        <v>156</v>
      </c>
      <c r="F10" s="27">
        <v>-75.335115999999999</v>
      </c>
      <c r="G10" s="27">
        <v>6.8851750000000003</v>
      </c>
      <c r="H10" s="131" t="s">
        <v>1773</v>
      </c>
      <c r="I10" s="131" t="s">
        <v>319</v>
      </c>
      <c r="N10" t="s">
        <v>1640</v>
      </c>
      <c r="O10" t="s">
        <v>1836</v>
      </c>
      <c r="P10">
        <f t="shared" si="0"/>
        <v>116</v>
      </c>
    </row>
    <row r="11" spans="1:17">
      <c r="A11" s="27">
        <v>5</v>
      </c>
      <c r="B11" s="27" t="s">
        <v>1638</v>
      </c>
      <c r="C11" s="27">
        <v>5040</v>
      </c>
      <c r="D11" s="27" t="s">
        <v>1926</v>
      </c>
      <c r="E11" s="27" t="s">
        <v>156</v>
      </c>
      <c r="F11" s="27">
        <v>-75.148354999999995</v>
      </c>
      <c r="G11" s="27">
        <v>7.0747030000000004</v>
      </c>
      <c r="H11" s="131" t="s">
        <v>1773</v>
      </c>
      <c r="I11" s="131" t="s">
        <v>320</v>
      </c>
      <c r="N11" s="27" t="s">
        <v>2936</v>
      </c>
      <c r="O11" t="s">
        <v>1840</v>
      </c>
      <c r="P11">
        <f t="shared" si="0"/>
        <v>2</v>
      </c>
    </row>
    <row r="12" spans="1:17">
      <c r="A12" s="27">
        <v>5</v>
      </c>
      <c r="B12" s="27" t="s">
        <v>1638</v>
      </c>
      <c r="C12" s="27">
        <v>5042</v>
      </c>
      <c r="D12" s="27" t="s">
        <v>1927</v>
      </c>
      <c r="E12" s="27" t="s">
        <v>156</v>
      </c>
      <c r="F12" s="27">
        <v>-75.826648000000006</v>
      </c>
      <c r="G12" s="27">
        <v>6.5564840000000002</v>
      </c>
      <c r="H12" s="131" t="s">
        <v>1773</v>
      </c>
      <c r="I12" s="131" t="s">
        <v>2976</v>
      </c>
      <c r="N12" s="27" t="s">
        <v>2938</v>
      </c>
      <c r="O12" t="s">
        <v>2973</v>
      </c>
      <c r="P12">
        <f t="shared" si="0"/>
        <v>11</v>
      </c>
      <c r="Q12" t="s">
        <v>2974</v>
      </c>
    </row>
    <row r="13" spans="1:17">
      <c r="A13" s="27">
        <v>5</v>
      </c>
      <c r="B13" s="27" t="s">
        <v>1638</v>
      </c>
      <c r="C13" s="27">
        <v>5044</v>
      </c>
      <c r="D13" s="27" t="s">
        <v>1928</v>
      </c>
      <c r="E13" s="27" t="s">
        <v>156</v>
      </c>
      <c r="F13" s="27">
        <v>-75.854442000000006</v>
      </c>
      <c r="G13" s="27">
        <v>6.3026410000000004</v>
      </c>
      <c r="H13" s="131" t="s">
        <v>1773</v>
      </c>
      <c r="I13" s="131" t="s">
        <v>2977</v>
      </c>
      <c r="N13" t="s">
        <v>2260</v>
      </c>
      <c r="O13" t="s">
        <v>1841</v>
      </c>
      <c r="P13">
        <f t="shared" si="0"/>
        <v>16</v>
      </c>
    </row>
    <row r="14" spans="1:17">
      <c r="A14" s="27">
        <v>5</v>
      </c>
      <c r="B14" s="27" t="s">
        <v>1638</v>
      </c>
      <c r="C14" s="27">
        <v>5045</v>
      </c>
      <c r="D14" s="27" t="s">
        <v>1929</v>
      </c>
      <c r="E14" s="27" t="s">
        <v>156</v>
      </c>
      <c r="F14" s="27">
        <v>-76.625279000000006</v>
      </c>
      <c r="G14" s="27">
        <v>7.882968</v>
      </c>
      <c r="H14" s="131" t="s">
        <v>1773</v>
      </c>
      <c r="I14" s="131" t="s">
        <v>322</v>
      </c>
      <c r="N14" t="s">
        <v>2949</v>
      </c>
      <c r="O14" t="s">
        <v>1848</v>
      </c>
      <c r="P14">
        <f t="shared" si="0"/>
        <v>8</v>
      </c>
    </row>
    <row r="15" spans="1:17">
      <c r="A15" s="27">
        <v>5</v>
      </c>
      <c r="B15" s="27" t="s">
        <v>1638</v>
      </c>
      <c r="C15" s="27">
        <v>5051</v>
      </c>
      <c r="D15" s="27" t="s">
        <v>1930</v>
      </c>
      <c r="E15" s="27" t="s">
        <v>156</v>
      </c>
      <c r="F15" s="27">
        <v>-76.426708000000005</v>
      </c>
      <c r="G15" s="27">
        <v>8.8493169999999992</v>
      </c>
      <c r="H15" s="131" t="s">
        <v>1773</v>
      </c>
      <c r="I15" s="131" t="s">
        <v>323</v>
      </c>
      <c r="N15" t="s">
        <v>2957</v>
      </c>
      <c r="O15" t="s">
        <v>1849</v>
      </c>
      <c r="P15">
        <f t="shared" si="0"/>
        <v>4</v>
      </c>
    </row>
    <row r="16" spans="1:17">
      <c r="A16" s="27">
        <v>5</v>
      </c>
      <c r="B16" s="27" t="s">
        <v>1638</v>
      </c>
      <c r="C16" s="27">
        <v>5055</v>
      </c>
      <c r="D16" s="27" t="s">
        <v>1931</v>
      </c>
      <c r="E16" s="27" t="s">
        <v>156</v>
      </c>
      <c r="F16" s="27">
        <v>-75.141069999999999</v>
      </c>
      <c r="G16" s="27">
        <v>5.7314740000000004</v>
      </c>
      <c r="H16" s="131" t="s">
        <v>1773</v>
      </c>
      <c r="I16" s="131" t="s">
        <v>324</v>
      </c>
      <c r="N16" t="s">
        <v>2926</v>
      </c>
      <c r="O16" t="s">
        <v>1842</v>
      </c>
      <c r="P16">
        <f t="shared" si="0"/>
        <v>13</v>
      </c>
    </row>
    <row r="17" spans="1:16">
      <c r="A17" s="27">
        <v>5</v>
      </c>
      <c r="B17" s="27" t="s">
        <v>1638</v>
      </c>
      <c r="C17" s="27">
        <v>5059</v>
      </c>
      <c r="D17" s="27" t="s">
        <v>1932</v>
      </c>
      <c r="E17" s="27" t="s">
        <v>156</v>
      </c>
      <c r="F17" s="27">
        <v>-75.786647000000002</v>
      </c>
      <c r="G17" s="27">
        <v>6.1556670000000002</v>
      </c>
      <c r="H17" s="131" t="s">
        <v>1773</v>
      </c>
      <c r="I17" s="131" t="s">
        <v>4</v>
      </c>
      <c r="N17" t="s">
        <v>2960</v>
      </c>
      <c r="O17" t="s">
        <v>1843</v>
      </c>
      <c r="P17">
        <f t="shared" si="0"/>
        <v>6</v>
      </c>
    </row>
    <row r="18" spans="1:16">
      <c r="A18" s="27">
        <v>5</v>
      </c>
      <c r="B18" s="27" t="s">
        <v>1638</v>
      </c>
      <c r="C18" s="27">
        <v>5079</v>
      </c>
      <c r="D18" s="27" t="s">
        <v>1933</v>
      </c>
      <c r="E18" s="27" t="s">
        <v>156</v>
      </c>
      <c r="F18" s="27">
        <v>-75.331626999999997</v>
      </c>
      <c r="G18" s="27">
        <v>6.4391949999999998</v>
      </c>
      <c r="H18" s="131" t="s">
        <v>1773</v>
      </c>
      <c r="I18" s="131" t="s">
        <v>7</v>
      </c>
      <c r="N18" t="s">
        <v>2505</v>
      </c>
      <c r="O18" t="s">
        <v>1776</v>
      </c>
      <c r="P18">
        <f t="shared" si="0"/>
        <v>37</v>
      </c>
    </row>
    <row r="19" spans="1:16">
      <c r="A19" s="27">
        <v>5</v>
      </c>
      <c r="B19" s="27" t="s">
        <v>1638</v>
      </c>
      <c r="C19" s="27">
        <v>5086</v>
      </c>
      <c r="D19" s="27" t="s">
        <v>1934</v>
      </c>
      <c r="E19" s="27" t="s">
        <v>156</v>
      </c>
      <c r="F19" s="27">
        <v>-75.667778999999996</v>
      </c>
      <c r="G19" s="27">
        <v>6.6063190000000001</v>
      </c>
      <c r="H19" s="131" t="s">
        <v>1773</v>
      </c>
      <c r="I19" s="131" t="s">
        <v>325</v>
      </c>
      <c r="N19" t="s">
        <v>2820</v>
      </c>
      <c r="O19" t="s">
        <v>1777</v>
      </c>
      <c r="P19">
        <f t="shared" si="0"/>
        <v>47</v>
      </c>
    </row>
    <row r="20" spans="1:16">
      <c r="A20" s="27">
        <v>5</v>
      </c>
      <c r="B20" s="27" t="s">
        <v>1638</v>
      </c>
      <c r="C20" s="27">
        <v>5088</v>
      </c>
      <c r="D20" s="27" t="s">
        <v>1935</v>
      </c>
      <c r="E20" s="27" t="s">
        <v>156</v>
      </c>
      <c r="F20" s="27">
        <v>-75.555244999999999</v>
      </c>
      <c r="G20" s="27">
        <v>6.3335869999999996</v>
      </c>
      <c r="H20" s="131" t="s">
        <v>1773</v>
      </c>
      <c r="I20" s="131" t="s">
        <v>11</v>
      </c>
      <c r="N20" t="s">
        <v>2581</v>
      </c>
      <c r="O20" t="s">
        <v>1837</v>
      </c>
      <c r="P20">
        <f t="shared" si="0"/>
        <v>29</v>
      </c>
    </row>
    <row r="21" spans="1:16">
      <c r="A21" s="27">
        <v>5</v>
      </c>
      <c r="B21" s="27" t="s">
        <v>1638</v>
      </c>
      <c r="C21" s="27">
        <v>5091</v>
      </c>
      <c r="D21" s="27" t="s">
        <v>1936</v>
      </c>
      <c r="E21" s="27" t="s">
        <v>156</v>
      </c>
      <c r="F21" s="27">
        <v>-75.976789999999994</v>
      </c>
      <c r="G21" s="27">
        <v>5.7461500000000001</v>
      </c>
      <c r="H21" s="131" t="s">
        <v>1773</v>
      </c>
      <c r="I21" s="131" t="s">
        <v>326</v>
      </c>
      <c r="N21" t="s">
        <v>2908</v>
      </c>
      <c r="O21" t="s">
        <v>1838</v>
      </c>
      <c r="P21">
        <f t="shared" si="0"/>
        <v>19</v>
      </c>
    </row>
    <row r="22" spans="1:16">
      <c r="A22" s="27">
        <v>5</v>
      </c>
      <c r="B22" s="27" t="s">
        <v>1638</v>
      </c>
      <c r="C22" s="27">
        <v>5093</v>
      </c>
      <c r="D22" s="27" t="s">
        <v>1937</v>
      </c>
      <c r="E22" s="27" t="s">
        <v>156</v>
      </c>
      <c r="F22" s="27">
        <v>-75.984452000000005</v>
      </c>
      <c r="G22" s="27">
        <v>6.115208</v>
      </c>
      <c r="H22" s="131" t="s">
        <v>1773</v>
      </c>
      <c r="I22" s="131" t="s">
        <v>327</v>
      </c>
      <c r="N22" t="s">
        <v>2901</v>
      </c>
      <c r="O22" t="s">
        <v>1844</v>
      </c>
      <c r="P22">
        <f t="shared" si="0"/>
        <v>7</v>
      </c>
    </row>
    <row r="23" spans="1:16">
      <c r="A23" s="27">
        <v>5</v>
      </c>
      <c r="B23" s="27" t="s">
        <v>1638</v>
      </c>
      <c r="C23" s="27">
        <v>5101</v>
      </c>
      <c r="D23" s="27" t="s">
        <v>1938</v>
      </c>
      <c r="E23" s="27" t="s">
        <v>156</v>
      </c>
      <c r="F23" s="27">
        <v>-76.021508999999995</v>
      </c>
      <c r="G23" s="27">
        <v>5.8502729999999996</v>
      </c>
      <c r="H23" s="131" t="s">
        <v>1773</v>
      </c>
      <c r="I23" s="131" t="s">
        <v>341</v>
      </c>
      <c r="N23" t="s">
        <v>2967</v>
      </c>
      <c r="O23" t="s">
        <v>1845</v>
      </c>
      <c r="P23">
        <f t="shared" si="0"/>
        <v>4</v>
      </c>
    </row>
    <row r="24" spans="1:16">
      <c r="A24" s="27">
        <v>5</v>
      </c>
      <c r="B24" s="27" t="s">
        <v>1638</v>
      </c>
      <c r="C24" s="27">
        <v>5107</v>
      </c>
      <c r="D24" s="27" t="s">
        <v>1939</v>
      </c>
      <c r="E24" s="27" t="s">
        <v>156</v>
      </c>
      <c r="F24" s="27">
        <v>-75.550359999999998</v>
      </c>
      <c r="G24" s="27">
        <v>7.1128030000000004</v>
      </c>
      <c r="H24" s="131" t="s">
        <v>1773</v>
      </c>
      <c r="I24" s="131" t="s">
        <v>328</v>
      </c>
      <c r="N24" t="s">
        <v>1641</v>
      </c>
      <c r="O24" t="s">
        <v>1778</v>
      </c>
      <c r="P24">
        <f t="shared" si="0"/>
        <v>42</v>
      </c>
    </row>
    <row r="25" spans="1:16">
      <c r="A25" s="27">
        <v>5</v>
      </c>
      <c r="B25" s="27" t="s">
        <v>1638</v>
      </c>
      <c r="C25" s="27">
        <v>5113</v>
      </c>
      <c r="D25" s="27" t="s">
        <v>1940</v>
      </c>
      <c r="E25" s="27" t="s">
        <v>156</v>
      </c>
      <c r="F25" s="27">
        <v>-75.906999999999996</v>
      </c>
      <c r="G25" s="27">
        <v>6.7207590000000001</v>
      </c>
      <c r="H25" s="131" t="s">
        <v>1773</v>
      </c>
      <c r="I25" s="131" t="s">
        <v>329</v>
      </c>
      <c r="N25" t="s">
        <v>2474</v>
      </c>
      <c r="O25" t="s">
        <v>1846</v>
      </c>
      <c r="P25">
        <f t="shared" si="0"/>
        <v>31</v>
      </c>
    </row>
    <row r="26" spans="1:16">
      <c r="A26" s="27">
        <v>5</v>
      </c>
      <c r="B26" s="27" t="s">
        <v>1638</v>
      </c>
      <c r="C26" s="27">
        <v>5120</v>
      </c>
      <c r="D26" s="27" t="s">
        <v>1941</v>
      </c>
      <c r="E26" s="27" t="s">
        <v>156</v>
      </c>
      <c r="F26" s="27">
        <v>-75.352050000000006</v>
      </c>
      <c r="G26" s="27">
        <v>7.5783659999999999</v>
      </c>
      <c r="H26" s="131" t="s">
        <v>1773</v>
      </c>
      <c r="I26" s="131" t="s">
        <v>330</v>
      </c>
      <c r="N26" t="s">
        <v>2276</v>
      </c>
      <c r="O26" t="s">
        <v>1779</v>
      </c>
      <c r="P26">
        <f t="shared" si="0"/>
        <v>42</v>
      </c>
    </row>
    <row r="27" spans="1:16">
      <c r="A27" s="27">
        <v>5</v>
      </c>
      <c r="B27" s="27" t="s">
        <v>1638</v>
      </c>
      <c r="C27" s="27">
        <v>5125</v>
      </c>
      <c r="D27" s="27" t="s">
        <v>1942</v>
      </c>
      <c r="E27" s="27" t="s">
        <v>156</v>
      </c>
      <c r="F27" s="27">
        <v>-75.982929999999996</v>
      </c>
      <c r="G27" s="27">
        <v>6.4056069999999998</v>
      </c>
      <c r="H27" s="131" t="s">
        <v>1773</v>
      </c>
      <c r="I27" s="131" t="s">
        <v>331</v>
      </c>
      <c r="N27" t="s">
        <v>1989</v>
      </c>
      <c r="O27" t="s">
        <v>1780</v>
      </c>
      <c r="P27">
        <f t="shared" si="0"/>
        <v>64</v>
      </c>
    </row>
    <row r="28" spans="1:16">
      <c r="A28" s="27">
        <v>5</v>
      </c>
      <c r="B28" s="27" t="s">
        <v>1638</v>
      </c>
      <c r="C28" s="27">
        <v>5129</v>
      </c>
      <c r="D28" s="27" t="s">
        <v>1943</v>
      </c>
      <c r="E28" s="27" t="s">
        <v>156</v>
      </c>
      <c r="F28" s="27">
        <v>-75.633673000000002</v>
      </c>
      <c r="G28" s="27">
        <v>6.0910770000000003</v>
      </c>
      <c r="H28" s="131" t="s">
        <v>1773</v>
      </c>
      <c r="I28" s="131" t="s">
        <v>12</v>
      </c>
      <c r="N28" t="s">
        <v>2042</v>
      </c>
      <c r="O28" t="s">
        <v>1830</v>
      </c>
      <c r="P28">
        <f t="shared" si="0"/>
        <v>23</v>
      </c>
    </row>
    <row r="29" spans="1:16">
      <c r="A29" s="27">
        <v>5</v>
      </c>
      <c r="B29" s="27" t="s">
        <v>1638</v>
      </c>
      <c r="C29" s="27">
        <v>5134</v>
      </c>
      <c r="D29" s="27" t="s">
        <v>1944</v>
      </c>
      <c r="E29" s="27" t="s">
        <v>156</v>
      </c>
      <c r="F29" s="27">
        <v>-75.298090999999999</v>
      </c>
      <c r="G29" s="27">
        <v>6.9797710000000004</v>
      </c>
      <c r="H29" s="131" t="s">
        <v>1773</v>
      </c>
      <c r="I29" s="131" t="s">
        <v>332</v>
      </c>
      <c r="N29" t="s">
        <v>2066</v>
      </c>
      <c r="O29" t="s">
        <v>1831</v>
      </c>
      <c r="P29">
        <f t="shared" si="0"/>
        <v>46</v>
      </c>
    </row>
    <row r="30" spans="1:16">
      <c r="A30" s="27">
        <v>5</v>
      </c>
      <c r="B30" s="27" t="s">
        <v>1638</v>
      </c>
      <c r="C30" s="27">
        <v>5138</v>
      </c>
      <c r="D30" s="27" t="s">
        <v>1945</v>
      </c>
      <c r="E30" s="27" t="s">
        <v>156</v>
      </c>
      <c r="F30" s="27">
        <v>-76.028227999999999</v>
      </c>
      <c r="G30" s="27">
        <v>6.7538590000000003</v>
      </c>
      <c r="H30" s="131" t="s">
        <v>1773</v>
      </c>
      <c r="I30" s="131" t="s">
        <v>333</v>
      </c>
      <c r="N30" t="s">
        <v>1645</v>
      </c>
      <c r="O30" t="s">
        <v>1832</v>
      </c>
      <c r="P30">
        <f t="shared" si="0"/>
        <v>30</v>
      </c>
    </row>
    <row r="31" spans="1:16">
      <c r="A31" s="27">
        <v>5</v>
      </c>
      <c r="B31" s="27" t="s">
        <v>1638</v>
      </c>
      <c r="C31" s="27">
        <v>5142</v>
      </c>
      <c r="D31" s="27" t="s">
        <v>1946</v>
      </c>
      <c r="E31" s="27" t="s">
        <v>156</v>
      </c>
      <c r="F31" s="27">
        <v>-74.757420999999994</v>
      </c>
      <c r="G31" s="27">
        <v>6.4098290000000002</v>
      </c>
      <c r="H31" s="131" t="s">
        <v>1773</v>
      </c>
      <c r="I31" s="131" t="s">
        <v>334</v>
      </c>
      <c r="N31" t="s">
        <v>2077</v>
      </c>
      <c r="O31" t="s">
        <v>1833</v>
      </c>
      <c r="P31">
        <f t="shared" si="0"/>
        <v>30</v>
      </c>
    </row>
    <row r="32" spans="1:16">
      <c r="A32" s="27">
        <v>5</v>
      </c>
      <c r="B32" s="27" t="s">
        <v>1638</v>
      </c>
      <c r="C32" s="27">
        <v>5145</v>
      </c>
      <c r="D32" s="27" t="s">
        <v>1947</v>
      </c>
      <c r="E32" s="27" t="s">
        <v>156</v>
      </c>
      <c r="F32" s="27">
        <v>-75.643867999999998</v>
      </c>
      <c r="G32" s="27">
        <v>5.5485300000000004</v>
      </c>
      <c r="H32" s="131" t="s">
        <v>1773</v>
      </c>
      <c r="I32" s="131" t="s">
        <v>335</v>
      </c>
      <c r="N32" t="s">
        <v>2307</v>
      </c>
      <c r="O32" t="s">
        <v>1839</v>
      </c>
      <c r="P32">
        <f t="shared" si="0"/>
        <v>26</v>
      </c>
    </row>
    <row r="33" spans="1:16">
      <c r="A33" s="27">
        <v>5</v>
      </c>
      <c r="B33" s="27" t="s">
        <v>1638</v>
      </c>
      <c r="C33" s="27">
        <v>5147</v>
      </c>
      <c r="D33" s="27" t="s">
        <v>1948</v>
      </c>
      <c r="E33" s="27" t="s">
        <v>156</v>
      </c>
      <c r="F33" s="27">
        <v>-76.652652000000003</v>
      </c>
      <c r="G33" s="27">
        <v>7.7551480000000002</v>
      </c>
      <c r="H33" s="131" t="s">
        <v>1773</v>
      </c>
      <c r="I33" s="131" t="s">
        <v>336</v>
      </c>
      <c r="N33" t="s">
        <v>1643</v>
      </c>
      <c r="O33" t="s">
        <v>1847</v>
      </c>
      <c r="P33">
        <f t="shared" si="0"/>
        <v>25</v>
      </c>
    </row>
    <row r="34" spans="1:16">
      <c r="A34" s="27">
        <v>5</v>
      </c>
      <c r="B34" s="27" t="s">
        <v>1638</v>
      </c>
      <c r="C34" s="27">
        <v>5148</v>
      </c>
      <c r="D34" s="27" t="s">
        <v>1949</v>
      </c>
      <c r="E34" s="27" t="s">
        <v>156</v>
      </c>
      <c r="F34" s="27">
        <v>-75.333900999999997</v>
      </c>
      <c r="G34" s="27">
        <v>6.0828850000000001</v>
      </c>
      <c r="H34" s="131" t="s">
        <v>1773</v>
      </c>
      <c r="I34" s="131" t="s">
        <v>1150</v>
      </c>
      <c r="N34" t="s">
        <v>2540</v>
      </c>
      <c r="O34" t="s">
        <v>1834</v>
      </c>
      <c r="P34">
        <f t="shared" si="0"/>
        <v>15</v>
      </c>
    </row>
    <row r="35" spans="1:16">
      <c r="A35" s="27">
        <v>5</v>
      </c>
      <c r="B35" s="27" t="s">
        <v>1638</v>
      </c>
      <c r="C35" s="27">
        <v>5150</v>
      </c>
      <c r="D35" s="27" t="s">
        <v>1950</v>
      </c>
      <c r="E35" s="27" t="s">
        <v>156</v>
      </c>
      <c r="F35" s="27">
        <v>-75.283192</v>
      </c>
      <c r="G35" s="27">
        <v>6.7259950000000002</v>
      </c>
      <c r="H35" s="131" t="s">
        <v>1773</v>
      </c>
      <c r="I35" s="131" t="s">
        <v>337</v>
      </c>
      <c r="O35" t="s">
        <v>1877</v>
      </c>
      <c r="P35">
        <f t="shared" si="0"/>
        <v>0</v>
      </c>
    </row>
    <row r="36" spans="1:16">
      <c r="A36" s="27">
        <v>5</v>
      </c>
      <c r="B36" s="27" t="s">
        <v>1638</v>
      </c>
      <c r="C36" s="27">
        <v>5154</v>
      </c>
      <c r="D36" s="27" t="s">
        <v>1951</v>
      </c>
      <c r="E36" s="27" t="s">
        <v>156</v>
      </c>
      <c r="F36" s="27">
        <v>-75.197996000000003</v>
      </c>
      <c r="G36" s="27">
        <v>7.9772780000000001</v>
      </c>
      <c r="H36" s="131" t="s">
        <v>1773</v>
      </c>
      <c r="I36" s="131" t="s">
        <v>338</v>
      </c>
    </row>
    <row r="37" spans="1:16">
      <c r="A37" s="27">
        <v>5</v>
      </c>
      <c r="B37" s="27" t="s">
        <v>1638</v>
      </c>
      <c r="C37" s="27">
        <v>5172</v>
      </c>
      <c r="D37" s="27" t="s">
        <v>1952</v>
      </c>
      <c r="E37" s="27" t="s">
        <v>156</v>
      </c>
      <c r="F37" s="27">
        <v>-76.681531000000007</v>
      </c>
      <c r="G37" s="27">
        <v>7.6661469999999996</v>
      </c>
      <c r="H37" s="131" t="s">
        <v>1773</v>
      </c>
      <c r="I37" s="131" t="s">
        <v>339</v>
      </c>
    </row>
    <row r="38" spans="1:16">
      <c r="A38" s="27">
        <v>5</v>
      </c>
      <c r="B38" s="27" t="s">
        <v>1638</v>
      </c>
      <c r="C38" s="27">
        <v>5190</v>
      </c>
      <c r="D38" s="27" t="s">
        <v>1953</v>
      </c>
      <c r="E38" s="27" t="s">
        <v>156</v>
      </c>
      <c r="F38" s="27">
        <v>-75.087046999999998</v>
      </c>
      <c r="G38" s="27">
        <v>6.5378290000000003</v>
      </c>
      <c r="H38" s="131" t="s">
        <v>1773</v>
      </c>
      <c r="I38" s="131" t="s">
        <v>340</v>
      </c>
    </row>
    <row r="39" spans="1:16">
      <c r="A39" s="27">
        <v>5</v>
      </c>
      <c r="B39" s="27" t="s">
        <v>1638</v>
      </c>
      <c r="C39" s="27">
        <v>5197</v>
      </c>
      <c r="D39" s="27" t="s">
        <v>1954</v>
      </c>
      <c r="E39" s="27" t="s">
        <v>156</v>
      </c>
      <c r="F39" s="27">
        <v>-75.185483000000005</v>
      </c>
      <c r="G39" s="27">
        <v>6.0582950000000002</v>
      </c>
      <c r="H39" s="131" t="s">
        <v>1773</v>
      </c>
      <c r="I39" s="131" t="s">
        <v>342</v>
      </c>
    </row>
    <row r="40" spans="1:16">
      <c r="A40" s="27">
        <v>5</v>
      </c>
      <c r="B40" s="27" t="s">
        <v>1638</v>
      </c>
      <c r="C40" s="27">
        <v>5206</v>
      </c>
      <c r="D40" s="27" t="s">
        <v>1955</v>
      </c>
      <c r="E40" s="27" t="s">
        <v>156</v>
      </c>
      <c r="F40" s="27">
        <v>-75.257587000000001</v>
      </c>
      <c r="G40" s="27">
        <v>6.3943479999999999</v>
      </c>
      <c r="H40" s="131" t="s">
        <v>1773</v>
      </c>
      <c r="I40" s="131" t="s">
        <v>343</v>
      </c>
    </row>
    <row r="41" spans="1:16">
      <c r="A41" s="27">
        <v>5</v>
      </c>
      <c r="B41" s="27" t="s">
        <v>1638</v>
      </c>
      <c r="C41" s="27">
        <v>5209</v>
      </c>
      <c r="D41" s="27" t="s">
        <v>1956</v>
      </c>
      <c r="E41" s="27" t="s">
        <v>156</v>
      </c>
      <c r="F41" s="27">
        <v>-75.908448000000007</v>
      </c>
      <c r="G41" s="27">
        <v>6.0457380000000001</v>
      </c>
      <c r="H41" s="131" t="s">
        <v>1773</v>
      </c>
      <c r="I41" s="131" t="s">
        <v>344</v>
      </c>
    </row>
    <row r="42" spans="1:16">
      <c r="A42" s="27">
        <v>5</v>
      </c>
      <c r="B42" s="27" t="s">
        <v>1638</v>
      </c>
      <c r="C42" s="27">
        <v>5212</v>
      </c>
      <c r="D42" s="27" t="s">
        <v>1957</v>
      </c>
      <c r="E42" s="27" t="s">
        <v>156</v>
      </c>
      <c r="F42" s="27">
        <v>-75.509383999999997</v>
      </c>
      <c r="G42" s="27">
        <v>6.3485569999999996</v>
      </c>
      <c r="H42" s="131" t="s">
        <v>1773</v>
      </c>
      <c r="I42" s="131" t="s">
        <v>36</v>
      </c>
    </row>
    <row r="43" spans="1:16">
      <c r="A43" s="27">
        <v>5</v>
      </c>
      <c r="B43" s="27" t="s">
        <v>1638</v>
      </c>
      <c r="C43" s="27">
        <v>5234</v>
      </c>
      <c r="D43" s="27" t="s">
        <v>1958</v>
      </c>
      <c r="E43" s="27" t="s">
        <v>156</v>
      </c>
      <c r="F43" s="27">
        <v>-76.261613999999994</v>
      </c>
      <c r="G43" s="27">
        <v>6.9981119999999999</v>
      </c>
      <c r="H43" s="131" t="s">
        <v>1773</v>
      </c>
      <c r="I43" s="131" t="s">
        <v>345</v>
      </c>
    </row>
    <row r="44" spans="1:16">
      <c r="A44" s="27">
        <v>5</v>
      </c>
      <c r="B44" s="27" t="s">
        <v>1638</v>
      </c>
      <c r="C44" s="27">
        <v>5237</v>
      </c>
      <c r="D44" s="27" t="s">
        <v>1959</v>
      </c>
      <c r="E44" s="27" t="s">
        <v>156</v>
      </c>
      <c r="F44" s="27">
        <v>-75.392629999999997</v>
      </c>
      <c r="G44" s="27">
        <v>6.4856030000000002</v>
      </c>
      <c r="H44" s="131" t="s">
        <v>1773</v>
      </c>
      <c r="I44" s="131" t="s">
        <v>2978</v>
      </c>
    </row>
    <row r="45" spans="1:16">
      <c r="A45" s="27">
        <v>5</v>
      </c>
      <c r="B45" s="27" t="s">
        <v>1638</v>
      </c>
      <c r="C45" s="27">
        <v>5240</v>
      </c>
      <c r="D45" s="27" t="s">
        <v>1960</v>
      </c>
      <c r="E45" s="27" t="s">
        <v>156</v>
      </c>
      <c r="F45" s="27">
        <v>-75.766413</v>
      </c>
      <c r="G45" s="27">
        <v>6.325615</v>
      </c>
      <c r="H45" s="131" t="s">
        <v>1773</v>
      </c>
      <c r="I45" s="131" t="s">
        <v>347</v>
      </c>
    </row>
    <row r="46" spans="1:16">
      <c r="A46" s="27">
        <v>5</v>
      </c>
      <c r="B46" s="27" t="s">
        <v>1638</v>
      </c>
      <c r="C46" s="27">
        <v>5250</v>
      </c>
      <c r="D46" s="27" t="s">
        <v>1961</v>
      </c>
      <c r="E46" s="27" t="s">
        <v>156</v>
      </c>
      <c r="F46" s="27">
        <v>-74.799097000000003</v>
      </c>
      <c r="G46" s="27">
        <v>7.5975000000000001</v>
      </c>
      <c r="H46" s="131" t="s">
        <v>1773</v>
      </c>
      <c r="I46" s="131" t="s">
        <v>348</v>
      </c>
    </row>
    <row r="47" spans="1:16">
      <c r="A47" s="27">
        <v>5</v>
      </c>
      <c r="B47" s="27" t="s">
        <v>1638</v>
      </c>
      <c r="C47" s="27">
        <v>5264</v>
      </c>
      <c r="D47" s="27" t="s">
        <v>1962</v>
      </c>
      <c r="E47" s="27" t="s">
        <v>156</v>
      </c>
      <c r="F47" s="27">
        <v>-75.517685</v>
      </c>
      <c r="G47" s="27">
        <v>6.5662729999999998</v>
      </c>
      <c r="H47" s="131" t="s">
        <v>1773</v>
      </c>
      <c r="I47" s="131" t="s">
        <v>2979</v>
      </c>
    </row>
    <row r="48" spans="1:16">
      <c r="A48" s="27">
        <v>5</v>
      </c>
      <c r="B48" s="27" t="s">
        <v>1638</v>
      </c>
      <c r="C48" s="27">
        <v>5266</v>
      </c>
      <c r="D48" s="27" t="s">
        <v>1963</v>
      </c>
      <c r="E48" s="27" t="s">
        <v>156</v>
      </c>
      <c r="F48" s="27">
        <v>-75.582192000000006</v>
      </c>
      <c r="G48" s="27">
        <v>6.1666949999999998</v>
      </c>
      <c r="H48" s="131" t="s">
        <v>1773</v>
      </c>
      <c r="I48" s="131" t="s">
        <v>47</v>
      </c>
    </row>
    <row r="49" spans="1:9">
      <c r="A49" s="27">
        <v>5</v>
      </c>
      <c r="B49" s="27" t="s">
        <v>1638</v>
      </c>
      <c r="C49" s="27">
        <v>5282</v>
      </c>
      <c r="D49" s="27" t="s">
        <v>1964</v>
      </c>
      <c r="E49" s="27" t="s">
        <v>156</v>
      </c>
      <c r="F49" s="27">
        <v>-75.675072</v>
      </c>
      <c r="G49" s="27">
        <v>5.9280390000000001</v>
      </c>
      <c r="H49" s="131" t="s">
        <v>1773</v>
      </c>
      <c r="I49" s="131" t="s">
        <v>351</v>
      </c>
    </row>
    <row r="50" spans="1:9">
      <c r="A50" s="27">
        <v>5</v>
      </c>
      <c r="B50" s="27" t="s">
        <v>1638</v>
      </c>
      <c r="C50" s="27">
        <v>5284</v>
      </c>
      <c r="D50" s="27" t="s">
        <v>1965</v>
      </c>
      <c r="E50" s="27" t="s">
        <v>156</v>
      </c>
      <c r="F50" s="27">
        <v>-76.130764999999997</v>
      </c>
      <c r="G50" s="27">
        <v>6.7760660000000001</v>
      </c>
      <c r="H50" s="131" t="s">
        <v>1773</v>
      </c>
      <c r="I50" s="131" t="s">
        <v>352</v>
      </c>
    </row>
    <row r="51" spans="1:9">
      <c r="A51" s="27">
        <v>5</v>
      </c>
      <c r="B51" s="27" t="s">
        <v>1638</v>
      </c>
      <c r="C51" s="27">
        <v>5306</v>
      </c>
      <c r="D51" s="27" t="s">
        <v>1966</v>
      </c>
      <c r="E51" s="27" t="s">
        <v>156</v>
      </c>
      <c r="F51" s="27">
        <v>-75.952157999999997</v>
      </c>
      <c r="G51" s="27">
        <v>6.6808079999999999</v>
      </c>
      <c r="H51" s="131" t="s">
        <v>1773</v>
      </c>
      <c r="I51" s="131" t="s">
        <v>353</v>
      </c>
    </row>
    <row r="52" spans="1:9">
      <c r="A52" s="27">
        <v>5</v>
      </c>
      <c r="B52" s="27" t="s">
        <v>1638</v>
      </c>
      <c r="C52" s="27">
        <v>5308</v>
      </c>
      <c r="D52" s="27" t="s">
        <v>1967</v>
      </c>
      <c r="E52" s="27" t="s">
        <v>156</v>
      </c>
      <c r="F52" s="27">
        <v>-75.444237999999999</v>
      </c>
      <c r="G52" s="27">
        <v>6.3794719999999998</v>
      </c>
      <c r="H52" s="131" t="s">
        <v>1773</v>
      </c>
      <c r="I52" s="131" t="s">
        <v>54</v>
      </c>
    </row>
    <row r="53" spans="1:9">
      <c r="A53" s="27">
        <v>5</v>
      </c>
      <c r="B53" s="27" t="s">
        <v>1638</v>
      </c>
      <c r="C53" s="27">
        <v>5310</v>
      </c>
      <c r="D53" s="27" t="s">
        <v>1968</v>
      </c>
      <c r="E53" s="27" t="s">
        <v>156</v>
      </c>
      <c r="F53" s="27">
        <v>-75.220017999999996</v>
      </c>
      <c r="G53" s="27">
        <v>6.6832690000000001</v>
      </c>
      <c r="H53" s="131" t="s">
        <v>1773</v>
      </c>
      <c r="I53" s="131" t="s">
        <v>354</v>
      </c>
    </row>
    <row r="54" spans="1:9">
      <c r="A54" s="27">
        <v>5</v>
      </c>
      <c r="B54" s="27" t="s">
        <v>1638</v>
      </c>
      <c r="C54" s="27">
        <v>5313</v>
      </c>
      <c r="D54" s="27" t="s">
        <v>1969</v>
      </c>
      <c r="E54" s="27" t="s">
        <v>156</v>
      </c>
      <c r="F54" s="27">
        <v>-75.184445999999994</v>
      </c>
      <c r="G54" s="27">
        <v>6.1428919999999998</v>
      </c>
      <c r="H54" s="131" t="s">
        <v>1773</v>
      </c>
      <c r="I54" s="131" t="s">
        <v>355</v>
      </c>
    </row>
    <row r="55" spans="1:9">
      <c r="A55" s="27">
        <v>5</v>
      </c>
      <c r="B55" s="27" t="s">
        <v>1638</v>
      </c>
      <c r="C55" s="27">
        <v>5315</v>
      </c>
      <c r="D55" s="27" t="s">
        <v>1970</v>
      </c>
      <c r="E55" s="27" t="s">
        <v>156</v>
      </c>
      <c r="F55" s="27">
        <v>-75.239862000000002</v>
      </c>
      <c r="G55" s="27">
        <v>6.8150690000000003</v>
      </c>
      <c r="H55" s="131" t="s">
        <v>1773</v>
      </c>
      <c r="I55" s="131" t="s">
        <v>356</v>
      </c>
    </row>
    <row r="56" spans="1:9">
      <c r="A56" s="27">
        <v>5</v>
      </c>
      <c r="B56" s="27" t="s">
        <v>1638</v>
      </c>
      <c r="C56" s="27">
        <v>5318</v>
      </c>
      <c r="D56" s="27" t="s">
        <v>1971</v>
      </c>
      <c r="E56" s="27" t="s">
        <v>156</v>
      </c>
      <c r="F56" s="27">
        <v>-75.441612000000006</v>
      </c>
      <c r="G56" s="27">
        <v>6.2778700000000001</v>
      </c>
      <c r="H56" s="131" t="s">
        <v>1773</v>
      </c>
      <c r="I56" s="131" t="s">
        <v>357</v>
      </c>
    </row>
    <row r="57" spans="1:9">
      <c r="A57" s="27">
        <v>5</v>
      </c>
      <c r="B57" s="27" t="s">
        <v>1638</v>
      </c>
      <c r="C57" s="27">
        <v>5321</v>
      </c>
      <c r="D57" s="27" t="s">
        <v>1972</v>
      </c>
      <c r="E57" s="27" t="s">
        <v>156</v>
      </c>
      <c r="F57" s="27">
        <v>-75.160041000000007</v>
      </c>
      <c r="G57" s="27">
        <v>6.2324609999999998</v>
      </c>
      <c r="H57" s="131" t="s">
        <v>1773</v>
      </c>
      <c r="I57" s="131" t="s">
        <v>2980</v>
      </c>
    </row>
    <row r="58" spans="1:9">
      <c r="A58" s="27">
        <v>5</v>
      </c>
      <c r="B58" s="27" t="s">
        <v>1638</v>
      </c>
      <c r="C58" s="27">
        <v>5347</v>
      </c>
      <c r="D58" s="27" t="s">
        <v>1973</v>
      </c>
      <c r="E58" s="27" t="s">
        <v>156</v>
      </c>
      <c r="F58" s="27">
        <v>-75.734322000000006</v>
      </c>
      <c r="G58" s="27">
        <v>6.2067569999999996</v>
      </c>
      <c r="H58" s="131" t="s">
        <v>1773</v>
      </c>
      <c r="I58" s="131" t="s">
        <v>358</v>
      </c>
    </row>
    <row r="59" spans="1:9">
      <c r="A59" s="27">
        <v>5</v>
      </c>
      <c r="B59" s="27" t="s">
        <v>1638</v>
      </c>
      <c r="C59" s="27">
        <v>5353</v>
      </c>
      <c r="D59" s="27" t="s">
        <v>1974</v>
      </c>
      <c r="E59" s="27" t="s">
        <v>156</v>
      </c>
      <c r="F59" s="27">
        <v>-75.906587000000002</v>
      </c>
      <c r="G59" s="27">
        <v>5.799461</v>
      </c>
      <c r="H59" s="131" t="s">
        <v>1773</v>
      </c>
      <c r="I59" s="131" t="s">
        <v>359</v>
      </c>
    </row>
    <row r="60" spans="1:9">
      <c r="A60" s="27">
        <v>5</v>
      </c>
      <c r="B60" s="27" t="s">
        <v>1638</v>
      </c>
      <c r="C60" s="27">
        <v>5360</v>
      </c>
      <c r="D60" s="27" t="s">
        <v>1975</v>
      </c>
      <c r="E60" s="27" t="s">
        <v>156</v>
      </c>
      <c r="F60" s="27">
        <v>-75.612055999999995</v>
      </c>
      <c r="G60" s="27">
        <v>6.1750790000000002</v>
      </c>
      <c r="H60" s="131" t="s">
        <v>1773</v>
      </c>
      <c r="I60" s="131" t="s">
        <v>57</v>
      </c>
    </row>
    <row r="61" spans="1:9">
      <c r="A61" s="27">
        <v>5</v>
      </c>
      <c r="B61" s="27" t="s">
        <v>1638</v>
      </c>
      <c r="C61" s="27">
        <v>5361</v>
      </c>
      <c r="D61" s="27" t="s">
        <v>1976</v>
      </c>
      <c r="E61" s="27" t="s">
        <v>156</v>
      </c>
      <c r="F61" s="27">
        <v>-75.764673000000002</v>
      </c>
      <c r="G61" s="27">
        <v>7.1716290000000003</v>
      </c>
      <c r="H61" s="131" t="s">
        <v>1773</v>
      </c>
      <c r="I61" s="131" t="s">
        <v>361</v>
      </c>
    </row>
    <row r="62" spans="1:9">
      <c r="A62" s="27">
        <v>5</v>
      </c>
      <c r="B62" s="27" t="s">
        <v>1638</v>
      </c>
      <c r="C62" s="27">
        <v>5364</v>
      </c>
      <c r="D62" s="27" t="s">
        <v>1977</v>
      </c>
      <c r="E62" s="27" t="s">
        <v>156</v>
      </c>
      <c r="F62" s="27">
        <v>-75.818982000000005</v>
      </c>
      <c r="G62" s="27">
        <v>5.5975419999999998</v>
      </c>
      <c r="H62" s="131" t="s">
        <v>1773</v>
      </c>
      <c r="I62" s="131" t="s">
        <v>362</v>
      </c>
    </row>
    <row r="63" spans="1:9">
      <c r="A63" s="27">
        <v>5</v>
      </c>
      <c r="B63" s="27" t="s">
        <v>1638</v>
      </c>
      <c r="C63" s="27">
        <v>5368</v>
      </c>
      <c r="D63" s="27" t="s">
        <v>1978</v>
      </c>
      <c r="E63" s="27" t="s">
        <v>156</v>
      </c>
      <c r="F63" s="27">
        <v>-75.785499000000002</v>
      </c>
      <c r="G63" s="27">
        <v>5.7897480000000003</v>
      </c>
      <c r="H63" s="131" t="s">
        <v>1773</v>
      </c>
      <c r="I63" s="131" t="s">
        <v>363</v>
      </c>
    </row>
    <row r="64" spans="1:9">
      <c r="A64" s="27">
        <v>5</v>
      </c>
      <c r="B64" s="27" t="s">
        <v>1638</v>
      </c>
      <c r="C64" s="27">
        <v>5376</v>
      </c>
      <c r="D64" s="27" t="s">
        <v>1979</v>
      </c>
      <c r="E64" s="27" t="s">
        <v>156</v>
      </c>
      <c r="F64" s="27">
        <v>-75.429433000000003</v>
      </c>
      <c r="G64" s="27">
        <v>6.0280620000000003</v>
      </c>
      <c r="H64" s="131" t="s">
        <v>1773</v>
      </c>
      <c r="I64" s="131" t="s">
        <v>364</v>
      </c>
    </row>
    <row r="65" spans="1:9">
      <c r="A65" s="27">
        <v>5</v>
      </c>
      <c r="B65" s="27" t="s">
        <v>1638</v>
      </c>
      <c r="C65" s="27">
        <v>5380</v>
      </c>
      <c r="D65" s="27" t="s">
        <v>1980</v>
      </c>
      <c r="E65" s="27" t="s">
        <v>156</v>
      </c>
      <c r="F65" s="27">
        <v>-75.637708000000003</v>
      </c>
      <c r="G65" s="27">
        <v>6.145238</v>
      </c>
      <c r="H65" s="131" t="s">
        <v>1773</v>
      </c>
      <c r="I65" s="131" t="s">
        <v>63</v>
      </c>
    </row>
    <row r="66" spans="1:9">
      <c r="A66" s="27">
        <v>5</v>
      </c>
      <c r="B66" s="27" t="s">
        <v>1638</v>
      </c>
      <c r="C66" s="27">
        <v>5390</v>
      </c>
      <c r="D66" s="27" t="s">
        <v>1981</v>
      </c>
      <c r="E66" s="27" t="s">
        <v>156</v>
      </c>
      <c r="F66" s="27">
        <v>-75.607810000000001</v>
      </c>
      <c r="G66" s="27">
        <v>5.7438079999999996</v>
      </c>
      <c r="H66" s="131" t="s">
        <v>1773</v>
      </c>
      <c r="I66" s="131" t="s">
        <v>365</v>
      </c>
    </row>
    <row r="67" spans="1:9">
      <c r="A67" s="27">
        <v>5</v>
      </c>
      <c r="B67" s="27" t="s">
        <v>1638</v>
      </c>
      <c r="C67" s="27">
        <v>5400</v>
      </c>
      <c r="D67" s="27" t="s">
        <v>1982</v>
      </c>
      <c r="E67" s="27" t="s">
        <v>156</v>
      </c>
      <c r="F67" s="27">
        <v>-75.360873999999995</v>
      </c>
      <c r="G67" s="27">
        <v>5.9738449999999998</v>
      </c>
      <c r="H67" s="131" t="s">
        <v>1773</v>
      </c>
      <c r="I67" s="131" t="s">
        <v>366</v>
      </c>
    </row>
    <row r="68" spans="1:9">
      <c r="A68" s="27">
        <v>5</v>
      </c>
      <c r="B68" s="27" t="s">
        <v>1638</v>
      </c>
      <c r="C68" s="27">
        <v>5411</v>
      </c>
      <c r="D68" s="27" t="s">
        <v>1983</v>
      </c>
      <c r="E68" s="27" t="s">
        <v>156</v>
      </c>
      <c r="F68" s="27">
        <v>-75.812837999999999</v>
      </c>
      <c r="G68" s="27">
        <v>6.6773160000000003</v>
      </c>
      <c r="H68" s="131" t="s">
        <v>1773</v>
      </c>
      <c r="I68" s="131" t="s">
        <v>367</v>
      </c>
    </row>
    <row r="69" spans="1:9">
      <c r="A69" s="27">
        <v>5</v>
      </c>
      <c r="B69" s="27" t="s">
        <v>1638</v>
      </c>
      <c r="C69" s="27">
        <v>5425</v>
      </c>
      <c r="D69" s="27" t="s">
        <v>1984</v>
      </c>
      <c r="E69" s="27" t="s">
        <v>156</v>
      </c>
      <c r="F69" s="27">
        <v>-74.78716</v>
      </c>
      <c r="G69" s="27">
        <v>6.5521159999999998</v>
      </c>
      <c r="H69" s="131" t="s">
        <v>1773</v>
      </c>
      <c r="I69" s="131" t="s">
        <v>368</v>
      </c>
    </row>
    <row r="70" spans="1:9">
      <c r="A70" s="27">
        <v>5</v>
      </c>
      <c r="B70" s="27" t="s">
        <v>1638</v>
      </c>
      <c r="C70" s="27">
        <v>5440</v>
      </c>
      <c r="D70" s="27" t="s">
        <v>1985</v>
      </c>
      <c r="E70" s="27" t="s">
        <v>156</v>
      </c>
      <c r="F70" s="27">
        <v>-75.339344999999994</v>
      </c>
      <c r="G70" s="27">
        <v>6.1739949999999997</v>
      </c>
      <c r="H70" s="131" t="s">
        <v>1773</v>
      </c>
      <c r="I70" s="131" t="s">
        <v>369</v>
      </c>
    </row>
    <row r="71" spans="1:9">
      <c r="A71" s="27">
        <v>5</v>
      </c>
      <c r="B71" s="27" t="s">
        <v>1638</v>
      </c>
      <c r="C71" s="27">
        <v>5467</v>
      </c>
      <c r="D71" s="27" t="s">
        <v>1986</v>
      </c>
      <c r="E71" s="27" t="s">
        <v>156</v>
      </c>
      <c r="F71" s="27">
        <v>-75.523454999999998</v>
      </c>
      <c r="G71" s="27">
        <v>5.946313</v>
      </c>
      <c r="H71" s="131" t="s">
        <v>1773</v>
      </c>
      <c r="I71" s="131" t="s">
        <v>370</v>
      </c>
    </row>
    <row r="72" spans="1:9">
      <c r="A72" s="27">
        <v>5</v>
      </c>
      <c r="B72" s="27" t="s">
        <v>1638</v>
      </c>
      <c r="C72" s="27">
        <v>5475</v>
      </c>
      <c r="D72" s="27" t="s">
        <v>1987</v>
      </c>
      <c r="E72" s="27" t="s">
        <v>156</v>
      </c>
      <c r="F72" s="27">
        <v>-76.817485000000005</v>
      </c>
      <c r="G72" s="27">
        <v>6.9777100000000001</v>
      </c>
      <c r="H72" s="131" t="s">
        <v>1773</v>
      </c>
      <c r="I72" s="131" t="s">
        <v>371</v>
      </c>
    </row>
    <row r="73" spans="1:9">
      <c r="A73" s="27">
        <v>5</v>
      </c>
      <c r="B73" s="27" t="s">
        <v>1638</v>
      </c>
      <c r="C73" s="27">
        <v>5480</v>
      </c>
      <c r="D73" s="27" t="s">
        <v>1988</v>
      </c>
      <c r="E73" s="27" t="s">
        <v>156</v>
      </c>
      <c r="F73" s="27">
        <v>-76.435874999999996</v>
      </c>
      <c r="G73" s="27">
        <v>7.2428749999999997</v>
      </c>
      <c r="H73" s="131" t="s">
        <v>1773</v>
      </c>
      <c r="I73" s="131" t="s">
        <v>372</v>
      </c>
    </row>
    <row r="74" spans="1:9">
      <c r="A74" s="27">
        <v>5</v>
      </c>
      <c r="B74" s="27" t="s">
        <v>1638</v>
      </c>
      <c r="C74" s="27">
        <v>5483</v>
      </c>
      <c r="D74" s="27" t="s">
        <v>1989</v>
      </c>
      <c r="E74" s="27" t="s">
        <v>156</v>
      </c>
      <c r="F74" s="27">
        <v>-75.176261999999994</v>
      </c>
      <c r="G74" s="27">
        <v>5.6107769999999997</v>
      </c>
      <c r="H74" s="131" t="s">
        <v>1773</v>
      </c>
      <c r="I74" s="131" t="s">
        <v>27</v>
      </c>
    </row>
    <row r="75" spans="1:9">
      <c r="A75" s="27">
        <v>5</v>
      </c>
      <c r="B75" s="27" t="s">
        <v>1638</v>
      </c>
      <c r="C75" s="27">
        <v>5490</v>
      </c>
      <c r="D75" s="27" t="s">
        <v>1990</v>
      </c>
      <c r="E75" s="27" t="s">
        <v>156</v>
      </c>
      <c r="F75" s="27">
        <v>-76.787271000000004</v>
      </c>
      <c r="G75" s="27">
        <v>8.434526</v>
      </c>
      <c r="H75" s="131" t="s">
        <v>1773</v>
      </c>
      <c r="I75" s="131" t="s">
        <v>374</v>
      </c>
    </row>
    <row r="76" spans="1:9">
      <c r="A76" s="27">
        <v>5</v>
      </c>
      <c r="B76" s="27" t="s">
        <v>1638</v>
      </c>
      <c r="C76" s="27">
        <v>5495</v>
      </c>
      <c r="D76" s="27" t="s">
        <v>1991</v>
      </c>
      <c r="E76" s="27" t="s">
        <v>156</v>
      </c>
      <c r="F76" s="27">
        <v>-74.776470000000003</v>
      </c>
      <c r="G76" s="27">
        <v>8.0941290000000006</v>
      </c>
      <c r="H76" s="131" t="s">
        <v>1773</v>
      </c>
      <c r="I76" s="131" t="s">
        <v>373</v>
      </c>
    </row>
    <row r="77" spans="1:9">
      <c r="A77" s="27">
        <v>5</v>
      </c>
      <c r="B77" s="27" t="s">
        <v>1638</v>
      </c>
      <c r="C77" s="27">
        <v>5501</v>
      </c>
      <c r="D77" s="27" t="s">
        <v>1992</v>
      </c>
      <c r="E77" s="27" t="s">
        <v>156</v>
      </c>
      <c r="F77" s="27">
        <v>-75.811773000000002</v>
      </c>
      <c r="G77" s="27">
        <v>6.6264919999999998</v>
      </c>
      <c r="H77" s="131" t="s">
        <v>1773</v>
      </c>
      <c r="I77" s="131" t="s">
        <v>375</v>
      </c>
    </row>
    <row r="78" spans="1:9">
      <c r="A78" s="27">
        <v>5</v>
      </c>
      <c r="B78" s="27" t="s">
        <v>1638</v>
      </c>
      <c r="C78" s="27">
        <v>5541</v>
      </c>
      <c r="D78" s="27" t="s">
        <v>1993</v>
      </c>
      <c r="E78" s="27" t="s">
        <v>156</v>
      </c>
      <c r="F78" s="27">
        <v>-75.242693000000003</v>
      </c>
      <c r="G78" s="27">
        <v>6.2193490000000002</v>
      </c>
      <c r="H78" s="131" t="s">
        <v>1773</v>
      </c>
      <c r="I78" s="131" t="s">
        <v>376</v>
      </c>
    </row>
    <row r="79" spans="1:9">
      <c r="A79" s="27">
        <v>5</v>
      </c>
      <c r="B79" s="27" t="s">
        <v>1638</v>
      </c>
      <c r="C79" s="27">
        <v>5543</v>
      </c>
      <c r="D79" s="27" t="s">
        <v>1994</v>
      </c>
      <c r="E79" s="27" t="s">
        <v>156</v>
      </c>
      <c r="F79" s="27">
        <v>-75.910357000000005</v>
      </c>
      <c r="G79" s="27">
        <v>7.0210290000000004</v>
      </c>
      <c r="H79" s="131" t="s">
        <v>1773</v>
      </c>
      <c r="I79" s="131" t="s">
        <v>377</v>
      </c>
    </row>
    <row r="80" spans="1:9">
      <c r="A80" s="27">
        <v>5</v>
      </c>
      <c r="B80" s="27" t="s">
        <v>1638</v>
      </c>
      <c r="C80" s="27">
        <v>5576</v>
      </c>
      <c r="D80" s="27" t="s">
        <v>1995</v>
      </c>
      <c r="E80" s="27" t="s">
        <v>156</v>
      </c>
      <c r="F80" s="27">
        <v>-75.839903000000007</v>
      </c>
      <c r="G80" s="27">
        <v>5.7915799999999997</v>
      </c>
      <c r="H80" s="131" t="s">
        <v>1773</v>
      </c>
      <c r="I80" s="131" t="s">
        <v>378</v>
      </c>
    </row>
    <row r="81" spans="1:9">
      <c r="A81" s="27">
        <v>5</v>
      </c>
      <c r="B81" s="27" t="s">
        <v>1638</v>
      </c>
      <c r="C81" s="27">
        <v>5579</v>
      </c>
      <c r="D81" s="27" t="s">
        <v>1996</v>
      </c>
      <c r="E81" s="27" t="s">
        <v>156</v>
      </c>
      <c r="F81" s="27">
        <v>-74.410015999999999</v>
      </c>
      <c r="G81" s="27">
        <v>6.4870279999999996</v>
      </c>
      <c r="H81" s="131" t="s">
        <v>1773</v>
      </c>
      <c r="I81" s="131" t="s">
        <v>379</v>
      </c>
    </row>
    <row r="82" spans="1:9">
      <c r="A82" s="27">
        <v>5</v>
      </c>
      <c r="B82" s="27" t="s">
        <v>1638</v>
      </c>
      <c r="C82" s="27">
        <v>5585</v>
      </c>
      <c r="D82" s="27" t="s">
        <v>1997</v>
      </c>
      <c r="E82" s="27" t="s">
        <v>156</v>
      </c>
      <c r="F82" s="27">
        <v>-74.583011999999997</v>
      </c>
      <c r="G82" s="27">
        <v>6.1860249999999999</v>
      </c>
      <c r="H82" s="131" t="s">
        <v>1773</v>
      </c>
      <c r="I82" s="131" t="s">
        <v>380</v>
      </c>
    </row>
    <row r="83" spans="1:9">
      <c r="A83" s="27">
        <v>5</v>
      </c>
      <c r="B83" s="27" t="s">
        <v>1638</v>
      </c>
      <c r="C83" s="27">
        <v>5591</v>
      </c>
      <c r="D83" s="27" t="s">
        <v>1998</v>
      </c>
      <c r="E83" s="27" t="s">
        <v>156</v>
      </c>
      <c r="F83" s="27">
        <v>-74.641189999999995</v>
      </c>
      <c r="G83" s="27">
        <v>5.8713179999999996</v>
      </c>
      <c r="H83" s="131" t="s">
        <v>1773</v>
      </c>
      <c r="I83" s="131" t="s">
        <v>381</v>
      </c>
    </row>
    <row r="84" spans="1:9">
      <c r="A84" s="27">
        <v>5</v>
      </c>
      <c r="B84" s="27" t="s">
        <v>1638</v>
      </c>
      <c r="C84" s="27">
        <v>5604</v>
      </c>
      <c r="D84" s="27" t="s">
        <v>1999</v>
      </c>
      <c r="E84" s="27" t="s">
        <v>156</v>
      </c>
      <c r="F84" s="27">
        <v>-74.698134999999994</v>
      </c>
      <c r="G84" s="27">
        <v>7.0294239999999997</v>
      </c>
      <c r="H84" s="131" t="s">
        <v>1773</v>
      </c>
      <c r="I84" s="131" t="s">
        <v>382</v>
      </c>
    </row>
    <row r="85" spans="1:9">
      <c r="A85" s="27">
        <v>5</v>
      </c>
      <c r="B85" s="27" t="s">
        <v>1638</v>
      </c>
      <c r="C85" s="27">
        <v>5607</v>
      </c>
      <c r="D85" s="27" t="s">
        <v>2000</v>
      </c>
      <c r="E85" s="27" t="s">
        <v>156</v>
      </c>
      <c r="F85" s="27">
        <v>-75.501300999999998</v>
      </c>
      <c r="G85" s="27">
        <v>6.0624539999999998</v>
      </c>
      <c r="H85" s="131" t="s">
        <v>1773</v>
      </c>
      <c r="I85" s="131" t="s">
        <v>383</v>
      </c>
    </row>
    <row r="86" spans="1:9">
      <c r="A86" s="27">
        <v>5</v>
      </c>
      <c r="B86" s="27" t="s">
        <v>1638</v>
      </c>
      <c r="C86" s="27">
        <v>5615</v>
      </c>
      <c r="D86" s="27" t="s">
        <v>2001</v>
      </c>
      <c r="E86" s="27" t="s">
        <v>156</v>
      </c>
      <c r="F86" s="27">
        <v>-75.377315999999993</v>
      </c>
      <c r="G86" s="27">
        <v>6.1471479999999996</v>
      </c>
      <c r="H86" s="131" t="s">
        <v>1773</v>
      </c>
      <c r="I86" s="131" t="s">
        <v>384</v>
      </c>
    </row>
    <row r="87" spans="1:9">
      <c r="A87" s="27">
        <v>5</v>
      </c>
      <c r="B87" s="27" t="s">
        <v>1638</v>
      </c>
      <c r="C87" s="27">
        <v>5628</v>
      </c>
      <c r="D87" s="27" t="s">
        <v>2002</v>
      </c>
      <c r="E87" s="27" t="s">
        <v>156</v>
      </c>
      <c r="F87" s="27">
        <v>-75.816644999999994</v>
      </c>
      <c r="G87" s="27">
        <v>6.850028</v>
      </c>
      <c r="H87" s="131" t="s">
        <v>1773</v>
      </c>
      <c r="I87" s="131" t="s">
        <v>385</v>
      </c>
    </row>
    <row r="88" spans="1:9">
      <c r="A88" s="27">
        <v>5</v>
      </c>
      <c r="B88" s="27" t="s">
        <v>1638</v>
      </c>
      <c r="C88" s="27">
        <v>5631</v>
      </c>
      <c r="D88" s="27" t="s">
        <v>2003</v>
      </c>
      <c r="E88" s="27" t="s">
        <v>156</v>
      </c>
      <c r="F88" s="27">
        <v>-75.615478999999993</v>
      </c>
      <c r="G88" s="27">
        <v>6.1499030000000001</v>
      </c>
      <c r="H88" s="131" t="s">
        <v>1773</v>
      </c>
      <c r="I88" s="131" t="s">
        <v>78</v>
      </c>
    </row>
    <row r="89" spans="1:9">
      <c r="A89" s="27">
        <v>5</v>
      </c>
      <c r="B89" s="27" t="s">
        <v>1638</v>
      </c>
      <c r="C89" s="27">
        <v>5642</v>
      </c>
      <c r="D89" s="27" t="s">
        <v>2004</v>
      </c>
      <c r="E89" s="27" t="s">
        <v>156</v>
      </c>
      <c r="F89" s="27">
        <v>-75.976806999999994</v>
      </c>
      <c r="G89" s="27">
        <v>5.9641979999999997</v>
      </c>
      <c r="H89" s="131" t="s">
        <v>1773</v>
      </c>
      <c r="I89" s="131" t="s">
        <v>386</v>
      </c>
    </row>
    <row r="90" spans="1:9">
      <c r="A90" s="27">
        <v>5</v>
      </c>
      <c r="B90" s="27" t="s">
        <v>1638</v>
      </c>
      <c r="C90" s="27">
        <v>5647</v>
      </c>
      <c r="D90" s="27" t="s">
        <v>2005</v>
      </c>
      <c r="E90" s="27" t="s">
        <v>156</v>
      </c>
      <c r="F90" s="27">
        <v>-75.674564000000004</v>
      </c>
      <c r="G90" s="27">
        <v>6.9166759999999998</v>
      </c>
      <c r="H90" s="131" t="s">
        <v>1773</v>
      </c>
      <c r="I90" s="131" t="s">
        <v>1152</v>
      </c>
    </row>
    <row r="91" spans="1:9">
      <c r="A91" s="27">
        <v>5</v>
      </c>
      <c r="B91" s="27" t="s">
        <v>1638</v>
      </c>
      <c r="C91" s="27">
        <v>5649</v>
      </c>
      <c r="D91" s="27" t="s">
        <v>2006</v>
      </c>
      <c r="E91" s="27" t="s">
        <v>156</v>
      </c>
      <c r="F91" s="27">
        <v>-74.988096999999996</v>
      </c>
      <c r="G91" s="27">
        <v>6.1877459999999997</v>
      </c>
      <c r="H91" s="131" t="s">
        <v>1773</v>
      </c>
      <c r="I91" s="131" t="s">
        <v>387</v>
      </c>
    </row>
    <row r="92" spans="1:9">
      <c r="A92" s="27">
        <v>5</v>
      </c>
      <c r="B92" s="27" t="s">
        <v>1638</v>
      </c>
      <c r="C92" s="27">
        <v>5652</v>
      </c>
      <c r="D92" s="27" t="s">
        <v>2007</v>
      </c>
      <c r="E92" s="27" t="s">
        <v>156</v>
      </c>
      <c r="F92" s="27">
        <v>-75.101562000000001</v>
      </c>
      <c r="G92" s="27">
        <v>5.963476</v>
      </c>
      <c r="H92" s="131" t="s">
        <v>1773</v>
      </c>
      <c r="I92" s="131" t="s">
        <v>388</v>
      </c>
    </row>
    <row r="93" spans="1:9">
      <c r="A93" s="27">
        <v>5</v>
      </c>
      <c r="B93" s="27" t="s">
        <v>1638</v>
      </c>
      <c r="C93" s="27">
        <v>5656</v>
      </c>
      <c r="D93" s="27" t="s">
        <v>2008</v>
      </c>
      <c r="E93" s="27" t="s">
        <v>156</v>
      </c>
      <c r="F93" s="27">
        <v>-75.726974999999996</v>
      </c>
      <c r="G93" s="27">
        <v>6.4480899999999997</v>
      </c>
      <c r="H93" s="131" t="s">
        <v>1773</v>
      </c>
      <c r="I93" s="131" t="s">
        <v>389</v>
      </c>
    </row>
    <row r="94" spans="1:9">
      <c r="A94" s="27">
        <v>5</v>
      </c>
      <c r="B94" s="27" t="s">
        <v>1638</v>
      </c>
      <c r="C94" s="27">
        <v>5658</v>
      </c>
      <c r="D94" s="27" t="s">
        <v>2009</v>
      </c>
      <c r="E94" s="27" t="s">
        <v>156</v>
      </c>
      <c r="F94" s="27">
        <v>-75.683351999999999</v>
      </c>
      <c r="G94" s="27">
        <v>6.8500899999999998</v>
      </c>
      <c r="H94" s="131" t="s">
        <v>1773</v>
      </c>
      <c r="I94" s="131" t="s">
        <v>1153</v>
      </c>
    </row>
    <row r="95" spans="1:9">
      <c r="A95" s="27">
        <v>5</v>
      </c>
      <c r="B95" s="27" t="s">
        <v>1638</v>
      </c>
      <c r="C95" s="27">
        <v>5659</v>
      </c>
      <c r="D95" s="27" t="s">
        <v>2010</v>
      </c>
      <c r="E95" s="27" t="s">
        <v>156</v>
      </c>
      <c r="F95" s="27">
        <v>-76.528570000000002</v>
      </c>
      <c r="G95" s="27">
        <v>8.7589640000000006</v>
      </c>
      <c r="H95" s="131" t="s">
        <v>1773</v>
      </c>
      <c r="I95" s="131" t="s">
        <v>1154</v>
      </c>
    </row>
    <row r="96" spans="1:9">
      <c r="A96" s="27">
        <v>5</v>
      </c>
      <c r="B96" s="27" t="s">
        <v>1638</v>
      </c>
      <c r="C96" s="27">
        <v>5660</v>
      </c>
      <c r="D96" s="27" t="s">
        <v>2011</v>
      </c>
      <c r="E96" s="27" t="s">
        <v>156</v>
      </c>
      <c r="F96" s="27">
        <v>-74.993618999999995</v>
      </c>
      <c r="G96" s="27">
        <v>6.0430169999999999</v>
      </c>
      <c r="H96" s="131" t="s">
        <v>1773</v>
      </c>
      <c r="I96" s="131" t="s">
        <v>390</v>
      </c>
    </row>
    <row r="97" spans="1:9">
      <c r="A97" s="27">
        <v>5</v>
      </c>
      <c r="B97" s="27" t="s">
        <v>1638</v>
      </c>
      <c r="C97" s="27">
        <v>5664</v>
      </c>
      <c r="D97" s="27" t="s">
        <v>2012</v>
      </c>
      <c r="E97" s="27" t="s">
        <v>156</v>
      </c>
      <c r="F97" s="27">
        <v>-75.556742999999997</v>
      </c>
      <c r="G97" s="27">
        <v>6.4601199999999999</v>
      </c>
      <c r="H97" s="131" t="s">
        <v>1773</v>
      </c>
      <c r="I97" s="131" t="s">
        <v>2981</v>
      </c>
    </row>
    <row r="98" spans="1:9">
      <c r="A98" s="27">
        <v>5</v>
      </c>
      <c r="B98" s="27" t="s">
        <v>1638</v>
      </c>
      <c r="C98" s="27">
        <v>5665</v>
      </c>
      <c r="D98" s="27" t="s">
        <v>2013</v>
      </c>
      <c r="E98" s="27" t="s">
        <v>156</v>
      </c>
      <c r="F98" s="27">
        <v>-76.380566999999999</v>
      </c>
      <c r="G98" s="27">
        <v>8.2768840000000008</v>
      </c>
      <c r="H98" s="131" t="s">
        <v>1773</v>
      </c>
      <c r="I98" s="131" t="s">
        <v>2982</v>
      </c>
    </row>
    <row r="99" spans="1:9">
      <c r="A99" s="27">
        <v>5</v>
      </c>
      <c r="B99" s="27" t="s">
        <v>1638</v>
      </c>
      <c r="C99" s="27">
        <v>5667</v>
      </c>
      <c r="D99" s="27" t="s">
        <v>2014</v>
      </c>
      <c r="E99" s="27" t="s">
        <v>156</v>
      </c>
      <c r="F99" s="27">
        <v>-75.028490000000005</v>
      </c>
      <c r="G99" s="27">
        <v>6.2937589999999997</v>
      </c>
      <c r="H99" s="131" t="s">
        <v>1773</v>
      </c>
      <c r="I99" s="131" t="s">
        <v>392</v>
      </c>
    </row>
    <row r="100" spans="1:9">
      <c r="A100" s="27">
        <v>5</v>
      </c>
      <c r="B100" s="27" t="s">
        <v>1638</v>
      </c>
      <c r="C100" s="27">
        <v>5670</v>
      </c>
      <c r="D100" s="27" t="s">
        <v>2015</v>
      </c>
      <c r="E100" s="27" t="s">
        <v>156</v>
      </c>
      <c r="F100" s="27">
        <v>-75.019109</v>
      </c>
      <c r="G100" s="27">
        <v>6.4859390000000001</v>
      </c>
      <c r="H100" s="131" t="s">
        <v>1773</v>
      </c>
      <c r="I100" s="131" t="s">
        <v>393</v>
      </c>
    </row>
    <row r="101" spans="1:9">
      <c r="A101" s="27">
        <v>5</v>
      </c>
      <c r="B101" s="27" t="s">
        <v>1638</v>
      </c>
      <c r="C101" s="27">
        <v>5674</v>
      </c>
      <c r="D101" s="27" t="s">
        <v>2016</v>
      </c>
      <c r="E101" s="27" t="s">
        <v>156</v>
      </c>
      <c r="F101" s="27">
        <v>-75.332616000000002</v>
      </c>
      <c r="G101" s="27">
        <v>6.2821639999999999</v>
      </c>
      <c r="H101" s="131" t="s">
        <v>1773</v>
      </c>
      <c r="I101" s="131" t="s">
        <v>2983</v>
      </c>
    </row>
    <row r="102" spans="1:9">
      <c r="A102" s="27">
        <v>5</v>
      </c>
      <c r="B102" s="27" t="s">
        <v>1638</v>
      </c>
      <c r="C102" s="27">
        <v>5679</v>
      </c>
      <c r="D102" s="27" t="s">
        <v>2017</v>
      </c>
      <c r="E102" s="27" t="s">
        <v>156</v>
      </c>
      <c r="F102" s="27">
        <v>-75.567351000000002</v>
      </c>
      <c r="G102" s="27">
        <v>5.8755269999999999</v>
      </c>
      <c r="H102" s="131" t="s">
        <v>1773</v>
      </c>
      <c r="I102" s="131" t="s">
        <v>395</v>
      </c>
    </row>
    <row r="103" spans="1:9">
      <c r="A103" s="27">
        <v>5</v>
      </c>
      <c r="B103" s="27" t="s">
        <v>1638</v>
      </c>
      <c r="C103" s="27">
        <v>5686</v>
      </c>
      <c r="D103" s="27" t="s">
        <v>2018</v>
      </c>
      <c r="E103" s="27" t="s">
        <v>156</v>
      </c>
      <c r="F103" s="27">
        <v>-75.460723000000002</v>
      </c>
      <c r="G103" s="27">
        <v>6.6433660000000003</v>
      </c>
      <c r="H103" s="131" t="s">
        <v>1773</v>
      </c>
      <c r="I103" s="131" t="s">
        <v>1156</v>
      </c>
    </row>
    <row r="104" spans="1:9">
      <c r="A104" s="27">
        <v>5</v>
      </c>
      <c r="B104" s="27" t="s">
        <v>1638</v>
      </c>
      <c r="C104" s="27">
        <v>5690</v>
      </c>
      <c r="D104" s="27" t="s">
        <v>2019</v>
      </c>
      <c r="E104" s="27" t="s">
        <v>156</v>
      </c>
      <c r="F104" s="27">
        <v>-75.164902999999995</v>
      </c>
      <c r="G104" s="27">
        <v>6.4730319999999999</v>
      </c>
      <c r="H104" s="131" t="s">
        <v>1773</v>
      </c>
      <c r="I104" s="131" t="s">
        <v>396</v>
      </c>
    </row>
    <row r="105" spans="1:9">
      <c r="A105" s="27">
        <v>5</v>
      </c>
      <c r="B105" s="27" t="s">
        <v>1638</v>
      </c>
      <c r="C105" s="27">
        <v>5697</v>
      </c>
      <c r="D105" s="27" t="s">
        <v>2020</v>
      </c>
      <c r="E105" s="27" t="s">
        <v>156</v>
      </c>
      <c r="F105" s="27">
        <v>-75.265465000000006</v>
      </c>
      <c r="G105" s="27">
        <v>6.1368710000000002</v>
      </c>
      <c r="H105" s="131" t="s">
        <v>1773</v>
      </c>
      <c r="I105" s="131" t="s">
        <v>349</v>
      </c>
    </row>
    <row r="106" spans="1:9">
      <c r="A106" s="27">
        <v>5</v>
      </c>
      <c r="B106" s="27" t="s">
        <v>1638</v>
      </c>
      <c r="C106" s="27">
        <v>5736</v>
      </c>
      <c r="D106" s="27" t="s">
        <v>2021</v>
      </c>
      <c r="E106" s="27" t="s">
        <v>156</v>
      </c>
      <c r="F106" s="27">
        <v>-74.701595999999995</v>
      </c>
      <c r="G106" s="27">
        <v>7.0796479999999997</v>
      </c>
      <c r="H106" s="131" t="s">
        <v>1773</v>
      </c>
      <c r="I106" s="131" t="s">
        <v>397</v>
      </c>
    </row>
    <row r="107" spans="1:9">
      <c r="A107" s="27">
        <v>5</v>
      </c>
      <c r="B107" s="27" t="s">
        <v>1638</v>
      </c>
      <c r="C107" s="27">
        <v>5756</v>
      </c>
      <c r="D107" s="27" t="s">
        <v>2022</v>
      </c>
      <c r="E107" s="27" t="s">
        <v>156</v>
      </c>
      <c r="F107" s="27">
        <v>-75.309595999999999</v>
      </c>
      <c r="G107" s="27">
        <v>5.7148510000000003</v>
      </c>
      <c r="H107" s="131" t="s">
        <v>1773</v>
      </c>
      <c r="I107" s="131" t="s">
        <v>2984</v>
      </c>
    </row>
    <row r="108" spans="1:9">
      <c r="A108" s="27">
        <v>5</v>
      </c>
      <c r="B108" s="27" t="s">
        <v>1638</v>
      </c>
      <c r="C108" s="27">
        <v>5761</v>
      </c>
      <c r="D108" s="27" t="s">
        <v>2023</v>
      </c>
      <c r="E108" s="27" t="s">
        <v>156</v>
      </c>
      <c r="F108" s="27">
        <v>-75.747377999999998</v>
      </c>
      <c r="G108" s="27">
        <v>6.5007450000000002</v>
      </c>
      <c r="H108" s="131" t="s">
        <v>1773</v>
      </c>
      <c r="I108" s="131" t="s">
        <v>398</v>
      </c>
    </row>
    <row r="109" spans="1:9">
      <c r="A109" s="27">
        <v>5</v>
      </c>
      <c r="B109" s="27" t="s">
        <v>1638</v>
      </c>
      <c r="C109" s="27">
        <v>5789</v>
      </c>
      <c r="D109" s="27" t="s">
        <v>2024</v>
      </c>
      <c r="E109" s="27" t="s">
        <v>156</v>
      </c>
      <c r="F109" s="27">
        <v>-75.714428999999996</v>
      </c>
      <c r="G109" s="27">
        <v>5.6646450000000002</v>
      </c>
      <c r="H109" s="131" t="s">
        <v>1773</v>
      </c>
      <c r="I109" s="131" t="s">
        <v>399</v>
      </c>
    </row>
    <row r="110" spans="1:9">
      <c r="A110" s="27">
        <v>5</v>
      </c>
      <c r="B110" s="27" t="s">
        <v>1638</v>
      </c>
      <c r="C110" s="27">
        <v>5790</v>
      </c>
      <c r="D110" s="27" t="s">
        <v>2025</v>
      </c>
      <c r="E110" s="27" t="s">
        <v>156</v>
      </c>
      <c r="F110" s="27">
        <v>-75.401407000000006</v>
      </c>
      <c r="G110" s="27">
        <v>7.5801270000000001</v>
      </c>
      <c r="H110" s="131" t="s">
        <v>1773</v>
      </c>
      <c r="I110" s="131" t="s">
        <v>400</v>
      </c>
    </row>
    <row r="111" spans="1:9">
      <c r="A111" s="27">
        <v>5</v>
      </c>
      <c r="B111" s="27" t="s">
        <v>1638</v>
      </c>
      <c r="C111" s="27">
        <v>5792</v>
      </c>
      <c r="D111" s="27" t="s">
        <v>2026</v>
      </c>
      <c r="E111" s="27" t="s">
        <v>156</v>
      </c>
      <c r="F111" s="27">
        <v>-75.822956000000005</v>
      </c>
      <c r="G111" s="27">
        <v>5.8645420000000001</v>
      </c>
      <c r="H111" s="131" t="s">
        <v>1773</v>
      </c>
      <c r="I111" s="131" t="s">
        <v>401</v>
      </c>
    </row>
    <row r="112" spans="1:9">
      <c r="A112" s="27">
        <v>5</v>
      </c>
      <c r="B112" s="27" t="s">
        <v>1638</v>
      </c>
      <c r="C112" s="27">
        <v>5809</v>
      </c>
      <c r="D112" s="27" t="s">
        <v>2027</v>
      </c>
      <c r="E112" s="27" t="s">
        <v>156</v>
      </c>
      <c r="F112" s="27">
        <v>-75.791887000000003</v>
      </c>
      <c r="G112" s="27">
        <v>6.0623909999999999</v>
      </c>
      <c r="H112" s="131" t="s">
        <v>1773</v>
      </c>
      <c r="I112" s="131" t="s">
        <v>402</v>
      </c>
    </row>
    <row r="113" spans="1:9">
      <c r="A113" s="27">
        <v>5</v>
      </c>
      <c r="B113" s="27" t="s">
        <v>1638</v>
      </c>
      <c r="C113" s="27">
        <v>5819</v>
      </c>
      <c r="D113" s="27" t="s">
        <v>2028</v>
      </c>
      <c r="E113" s="27" t="s">
        <v>156</v>
      </c>
      <c r="F113" s="27">
        <v>-75.692280999999994</v>
      </c>
      <c r="G113" s="27">
        <v>7.0103280000000003</v>
      </c>
      <c r="H113" s="131" t="s">
        <v>1773</v>
      </c>
      <c r="I113" s="131" t="s">
        <v>403</v>
      </c>
    </row>
    <row r="114" spans="1:9">
      <c r="A114" s="27">
        <v>5</v>
      </c>
      <c r="B114" s="27" t="s">
        <v>1638</v>
      </c>
      <c r="C114" s="27">
        <v>5837</v>
      </c>
      <c r="D114" s="27" t="s">
        <v>2029</v>
      </c>
      <c r="E114" s="27" t="s">
        <v>156</v>
      </c>
      <c r="F114" s="27">
        <v>-76.728858000000002</v>
      </c>
      <c r="G114" s="27">
        <v>8.0899289999999997</v>
      </c>
      <c r="H114" s="131" t="s">
        <v>1773</v>
      </c>
      <c r="I114" s="131" t="s">
        <v>404</v>
      </c>
    </row>
    <row r="115" spans="1:9">
      <c r="A115" s="27">
        <v>5</v>
      </c>
      <c r="B115" s="27" t="s">
        <v>1638</v>
      </c>
      <c r="C115" s="27">
        <v>5842</v>
      </c>
      <c r="D115" s="27" t="s">
        <v>2030</v>
      </c>
      <c r="E115" s="27" t="s">
        <v>156</v>
      </c>
      <c r="F115" s="27">
        <v>-76.173283999999995</v>
      </c>
      <c r="G115" s="27">
        <v>6.8983930000000004</v>
      </c>
      <c r="H115" s="131" t="s">
        <v>1773</v>
      </c>
      <c r="I115" s="131" t="s">
        <v>405</v>
      </c>
    </row>
    <row r="116" spans="1:9">
      <c r="A116" s="27">
        <v>5</v>
      </c>
      <c r="B116" s="27" t="s">
        <v>1638</v>
      </c>
      <c r="C116" s="27">
        <v>5847</v>
      </c>
      <c r="D116" s="27" t="s">
        <v>2031</v>
      </c>
      <c r="E116" s="27" t="s">
        <v>156</v>
      </c>
      <c r="F116" s="27">
        <v>-76.133950999999996</v>
      </c>
      <c r="G116" s="27">
        <v>6.3173430000000002</v>
      </c>
      <c r="H116" s="131" t="s">
        <v>1773</v>
      </c>
      <c r="I116" s="131" t="s">
        <v>406</v>
      </c>
    </row>
    <row r="117" spans="1:9">
      <c r="A117" s="27">
        <v>5</v>
      </c>
      <c r="B117" s="27" t="s">
        <v>1638</v>
      </c>
      <c r="C117" s="27">
        <v>5854</v>
      </c>
      <c r="D117" s="27" t="s">
        <v>2032</v>
      </c>
      <c r="E117" s="27" t="s">
        <v>156</v>
      </c>
      <c r="F117" s="27">
        <v>-75.439273999999997</v>
      </c>
      <c r="G117" s="27">
        <v>7.1651999999999996</v>
      </c>
      <c r="H117" s="131" t="s">
        <v>1773</v>
      </c>
      <c r="I117" s="131" t="s">
        <v>407</v>
      </c>
    </row>
    <row r="118" spans="1:9">
      <c r="A118" s="27">
        <v>5</v>
      </c>
      <c r="B118" s="27" t="s">
        <v>1638</v>
      </c>
      <c r="C118" s="27">
        <v>5856</v>
      </c>
      <c r="D118" s="27" t="s">
        <v>2033</v>
      </c>
      <c r="E118" s="27" t="s">
        <v>156</v>
      </c>
      <c r="F118" s="27">
        <v>-75.624452000000005</v>
      </c>
      <c r="G118" s="27">
        <v>5.6145550000000002</v>
      </c>
      <c r="H118" s="131" t="s">
        <v>1773</v>
      </c>
      <c r="I118" s="131" t="s">
        <v>408</v>
      </c>
    </row>
    <row r="119" spans="1:9">
      <c r="A119" s="27">
        <v>5</v>
      </c>
      <c r="B119" s="27" t="s">
        <v>1638</v>
      </c>
      <c r="C119" s="27">
        <v>5858</v>
      </c>
      <c r="D119" s="27" t="s">
        <v>2034</v>
      </c>
      <c r="E119" s="27" t="s">
        <v>156</v>
      </c>
      <c r="F119" s="27">
        <v>-74.798714000000004</v>
      </c>
      <c r="G119" s="27">
        <v>6.7735250000000002</v>
      </c>
      <c r="H119" s="131" t="s">
        <v>1773</v>
      </c>
      <c r="I119" s="131" t="s">
        <v>409</v>
      </c>
    </row>
    <row r="120" spans="1:9">
      <c r="A120" s="27">
        <v>5</v>
      </c>
      <c r="B120" s="27" t="s">
        <v>1638</v>
      </c>
      <c r="C120" s="27">
        <v>5861</v>
      </c>
      <c r="D120" s="27" t="s">
        <v>2035</v>
      </c>
      <c r="E120" s="27" t="s">
        <v>156</v>
      </c>
      <c r="F120" s="27">
        <v>-75.735544000000004</v>
      </c>
      <c r="G120" s="27">
        <v>5.9646929999999996</v>
      </c>
      <c r="H120" s="131" t="s">
        <v>1773</v>
      </c>
      <c r="I120" s="131" t="s">
        <v>410</v>
      </c>
    </row>
    <row r="121" spans="1:9">
      <c r="A121" s="27">
        <v>5</v>
      </c>
      <c r="B121" s="27" t="s">
        <v>1638</v>
      </c>
      <c r="C121" s="27">
        <v>5873</v>
      </c>
      <c r="D121" s="27" t="s">
        <v>2036</v>
      </c>
      <c r="E121" s="27" t="s">
        <v>156</v>
      </c>
      <c r="F121" s="27">
        <v>-76.896004000000005</v>
      </c>
      <c r="G121" s="27">
        <v>6.5881639999999999</v>
      </c>
      <c r="H121" s="131" t="s">
        <v>1773</v>
      </c>
      <c r="I121" s="131" t="s">
        <v>2985</v>
      </c>
    </row>
    <row r="122" spans="1:9">
      <c r="A122" s="27">
        <v>5</v>
      </c>
      <c r="B122" s="27" t="s">
        <v>1638</v>
      </c>
      <c r="C122" s="27">
        <v>5885</v>
      </c>
      <c r="D122" s="27" t="s">
        <v>2037</v>
      </c>
      <c r="E122" s="27" t="s">
        <v>156</v>
      </c>
      <c r="F122" s="27">
        <v>-74.840058999999997</v>
      </c>
      <c r="G122" s="27">
        <v>6.6765540000000003</v>
      </c>
      <c r="H122" s="131" t="s">
        <v>1773</v>
      </c>
      <c r="I122" s="131" t="s">
        <v>411</v>
      </c>
    </row>
    <row r="123" spans="1:9">
      <c r="A123" s="27">
        <v>5</v>
      </c>
      <c r="B123" s="27" t="s">
        <v>1638</v>
      </c>
      <c r="C123" s="27">
        <v>5887</v>
      </c>
      <c r="D123" s="27" t="s">
        <v>2038</v>
      </c>
      <c r="E123" s="27" t="s">
        <v>156</v>
      </c>
      <c r="F123" s="27">
        <v>-75.418828000000005</v>
      </c>
      <c r="G123" s="27">
        <v>6.963832</v>
      </c>
      <c r="H123" s="131" t="s">
        <v>1773</v>
      </c>
      <c r="I123" s="131" t="s">
        <v>412</v>
      </c>
    </row>
    <row r="124" spans="1:9">
      <c r="A124" s="27">
        <v>5</v>
      </c>
      <c r="B124" s="27" t="s">
        <v>1638</v>
      </c>
      <c r="C124" s="27">
        <v>5890</v>
      </c>
      <c r="D124" s="27" t="s">
        <v>2039</v>
      </c>
      <c r="E124" s="27" t="s">
        <v>156</v>
      </c>
      <c r="F124" s="27">
        <v>-75.013385</v>
      </c>
      <c r="G124" s="27">
        <v>6.5945109999999998</v>
      </c>
      <c r="H124" s="131" t="s">
        <v>1773</v>
      </c>
      <c r="I124" s="131" t="s">
        <v>413</v>
      </c>
    </row>
    <row r="125" spans="1:9">
      <c r="A125" s="27">
        <v>5</v>
      </c>
      <c r="B125" s="27" t="s">
        <v>1638</v>
      </c>
      <c r="C125" s="27">
        <v>5893</v>
      </c>
      <c r="D125" s="27" t="s">
        <v>2040</v>
      </c>
      <c r="E125" s="27" t="s">
        <v>156</v>
      </c>
      <c r="F125" s="27">
        <v>-73.912445000000005</v>
      </c>
      <c r="G125" s="27">
        <v>7.0039600000000002</v>
      </c>
      <c r="H125" s="131" t="s">
        <v>1773</v>
      </c>
      <c r="I125" s="131" t="s">
        <v>414</v>
      </c>
    </row>
    <row r="126" spans="1:9">
      <c r="A126" s="27">
        <v>5</v>
      </c>
      <c r="B126" s="27" t="s">
        <v>1638</v>
      </c>
      <c r="C126" s="27">
        <v>5895</v>
      </c>
      <c r="D126" s="27" t="s">
        <v>2041</v>
      </c>
      <c r="E126" s="27" t="s">
        <v>156</v>
      </c>
      <c r="F126" s="27">
        <v>-74.867075</v>
      </c>
      <c r="G126" s="27">
        <v>7.4885830000000002</v>
      </c>
      <c r="H126" s="131" t="s">
        <v>1773</v>
      </c>
      <c r="I126" s="131" t="s">
        <v>415</v>
      </c>
    </row>
    <row r="127" spans="1:9">
      <c r="A127" s="27">
        <v>8</v>
      </c>
      <c r="B127" s="27" t="s">
        <v>2042</v>
      </c>
      <c r="C127" s="27">
        <v>8001</v>
      </c>
      <c r="D127" s="27" t="s">
        <v>2043</v>
      </c>
      <c r="E127" s="27" t="s">
        <v>156</v>
      </c>
      <c r="F127" s="27">
        <v>-74.815545999999998</v>
      </c>
      <c r="G127" s="27">
        <v>10.977961000000001</v>
      </c>
      <c r="H127" s="131" t="s">
        <v>1830</v>
      </c>
      <c r="I127" s="131" t="s">
        <v>9</v>
      </c>
    </row>
    <row r="128" spans="1:9">
      <c r="A128" s="27">
        <v>8</v>
      </c>
      <c r="B128" s="27" t="s">
        <v>2042</v>
      </c>
      <c r="C128" s="27">
        <v>8078</v>
      </c>
      <c r="D128" s="27" t="s">
        <v>2044</v>
      </c>
      <c r="E128" s="27" t="s">
        <v>156</v>
      </c>
      <c r="F128" s="27">
        <v>-74.916077000000001</v>
      </c>
      <c r="G128" s="27">
        <v>10.794449999999999</v>
      </c>
      <c r="H128" s="131" t="s">
        <v>1830</v>
      </c>
      <c r="I128" s="131" t="s">
        <v>424</v>
      </c>
    </row>
    <row r="129" spans="1:9">
      <c r="A129" s="27">
        <v>8</v>
      </c>
      <c r="B129" s="27" t="s">
        <v>2042</v>
      </c>
      <c r="C129" s="27">
        <v>8137</v>
      </c>
      <c r="D129" s="27" t="s">
        <v>2045</v>
      </c>
      <c r="E129" s="27" t="s">
        <v>156</v>
      </c>
      <c r="F129" s="27">
        <v>-74.880847000000003</v>
      </c>
      <c r="G129" s="27">
        <v>10.378291000000001</v>
      </c>
      <c r="H129" s="131" t="s">
        <v>1830</v>
      </c>
      <c r="I129" s="131" t="s">
        <v>1160</v>
      </c>
    </row>
    <row r="130" spans="1:9">
      <c r="A130" s="27">
        <v>8</v>
      </c>
      <c r="B130" s="27" t="s">
        <v>2042</v>
      </c>
      <c r="C130" s="27">
        <v>8141</v>
      </c>
      <c r="D130" s="27" t="s">
        <v>2046</v>
      </c>
      <c r="E130" s="27" t="s">
        <v>156</v>
      </c>
      <c r="F130" s="27">
        <v>-74.879716999999999</v>
      </c>
      <c r="G130" s="27">
        <v>10.461903</v>
      </c>
      <c r="H130" s="131" t="s">
        <v>1830</v>
      </c>
      <c r="I130" s="131" t="s">
        <v>425</v>
      </c>
    </row>
    <row r="131" spans="1:9">
      <c r="A131" s="27">
        <v>8</v>
      </c>
      <c r="B131" s="27" t="s">
        <v>2042</v>
      </c>
      <c r="C131" s="27">
        <v>8296</v>
      </c>
      <c r="D131" s="27" t="s">
        <v>2047</v>
      </c>
      <c r="E131" s="27" t="s">
        <v>156</v>
      </c>
      <c r="F131" s="27">
        <v>-74.870384999999999</v>
      </c>
      <c r="G131" s="27">
        <v>10.919033000000001</v>
      </c>
      <c r="H131" s="131" t="s">
        <v>1830</v>
      </c>
      <c r="I131" s="131" t="s">
        <v>53</v>
      </c>
    </row>
    <row r="132" spans="1:9">
      <c r="A132" s="27">
        <v>8</v>
      </c>
      <c r="B132" s="27" t="s">
        <v>2042</v>
      </c>
      <c r="C132" s="27">
        <v>8372</v>
      </c>
      <c r="D132" s="27" t="s">
        <v>2048</v>
      </c>
      <c r="E132" s="27" t="s">
        <v>156</v>
      </c>
      <c r="F132" s="27">
        <v>-75.041032000000001</v>
      </c>
      <c r="G132" s="27">
        <v>10.83254</v>
      </c>
      <c r="H132" s="131" t="s">
        <v>1830</v>
      </c>
      <c r="I132" s="131" t="s">
        <v>1161</v>
      </c>
    </row>
    <row r="133" spans="1:9">
      <c r="A133" s="27">
        <v>8</v>
      </c>
      <c r="B133" s="27" t="s">
        <v>2042</v>
      </c>
      <c r="C133" s="27">
        <v>8421</v>
      </c>
      <c r="D133" s="27" t="s">
        <v>2049</v>
      </c>
      <c r="E133" s="27" t="s">
        <v>156</v>
      </c>
      <c r="F133" s="27">
        <v>-75.141990000000007</v>
      </c>
      <c r="G133" s="27">
        <v>10.610491</v>
      </c>
      <c r="H133" s="131" t="s">
        <v>1830</v>
      </c>
      <c r="I133" s="131" t="s">
        <v>426</v>
      </c>
    </row>
    <row r="134" spans="1:9">
      <c r="A134" s="27">
        <v>8</v>
      </c>
      <c r="B134" s="27" t="s">
        <v>2042</v>
      </c>
      <c r="C134" s="27">
        <v>8433</v>
      </c>
      <c r="D134" s="27" t="s">
        <v>2050</v>
      </c>
      <c r="E134" s="27" t="s">
        <v>156</v>
      </c>
      <c r="F134" s="27">
        <v>-74.776922999999996</v>
      </c>
      <c r="G134" s="27">
        <v>10.857086000000001</v>
      </c>
      <c r="H134" s="131" t="s">
        <v>1830</v>
      </c>
      <c r="I134" s="131" t="s">
        <v>66</v>
      </c>
    </row>
    <row r="135" spans="1:9">
      <c r="A135" s="27">
        <v>8</v>
      </c>
      <c r="B135" s="27" t="s">
        <v>2042</v>
      </c>
      <c r="C135" s="27">
        <v>8436</v>
      </c>
      <c r="D135" s="27" t="s">
        <v>2051</v>
      </c>
      <c r="E135" s="27" t="s">
        <v>156</v>
      </c>
      <c r="F135" s="27">
        <v>-74.956867000000003</v>
      </c>
      <c r="G135" s="27">
        <v>10.449089000000001</v>
      </c>
      <c r="H135" s="131" t="s">
        <v>1830</v>
      </c>
      <c r="I135" s="131" t="s">
        <v>427</v>
      </c>
    </row>
    <row r="136" spans="1:9">
      <c r="A136" s="27">
        <v>8</v>
      </c>
      <c r="B136" s="27" t="s">
        <v>2042</v>
      </c>
      <c r="C136" s="27">
        <v>8520</v>
      </c>
      <c r="D136" s="27" t="s">
        <v>2052</v>
      </c>
      <c r="E136" s="27" t="s">
        <v>156</v>
      </c>
      <c r="F136" s="27">
        <v>-74.754765000000006</v>
      </c>
      <c r="G136" s="27">
        <v>10.738591</v>
      </c>
      <c r="H136" s="131" t="s">
        <v>1830</v>
      </c>
      <c r="I136" s="131" t="s">
        <v>1162</v>
      </c>
    </row>
    <row r="137" spans="1:9">
      <c r="A137" s="27">
        <v>8</v>
      </c>
      <c r="B137" s="27" t="s">
        <v>2042</v>
      </c>
      <c r="C137" s="27">
        <v>8549</v>
      </c>
      <c r="D137" s="27" t="s">
        <v>2053</v>
      </c>
      <c r="E137" s="27" t="s">
        <v>156</v>
      </c>
      <c r="F137" s="27">
        <v>-75.107591999999997</v>
      </c>
      <c r="G137" s="27">
        <v>10.749216000000001</v>
      </c>
      <c r="H137" s="131" t="s">
        <v>1830</v>
      </c>
      <c r="I137" s="131" t="s">
        <v>428</v>
      </c>
    </row>
    <row r="138" spans="1:9">
      <c r="A138" s="27">
        <v>8</v>
      </c>
      <c r="B138" s="27" t="s">
        <v>2042</v>
      </c>
      <c r="C138" s="27">
        <v>8558</v>
      </c>
      <c r="D138" s="27" t="s">
        <v>2054</v>
      </c>
      <c r="E138" s="27" t="s">
        <v>156</v>
      </c>
      <c r="F138" s="27">
        <v>-74.852981</v>
      </c>
      <c r="G138" s="27">
        <v>10.777362999999999</v>
      </c>
      <c r="H138" s="131" t="s">
        <v>1830</v>
      </c>
      <c r="I138" s="131" t="s">
        <v>429</v>
      </c>
    </row>
    <row r="139" spans="1:9">
      <c r="A139" s="27">
        <v>8</v>
      </c>
      <c r="B139" s="27" t="s">
        <v>2042</v>
      </c>
      <c r="C139" s="27">
        <v>8560</v>
      </c>
      <c r="D139" s="27" t="s">
        <v>2055</v>
      </c>
      <c r="E139" s="27" t="s">
        <v>156</v>
      </c>
      <c r="F139" s="27">
        <v>-74.753884999999997</v>
      </c>
      <c r="G139" s="27">
        <v>10.641779</v>
      </c>
      <c r="H139" s="131" t="s">
        <v>1830</v>
      </c>
      <c r="I139" s="131" t="s">
        <v>430</v>
      </c>
    </row>
    <row r="140" spans="1:9">
      <c r="A140" s="27">
        <v>8</v>
      </c>
      <c r="B140" s="27" t="s">
        <v>2042</v>
      </c>
      <c r="C140" s="27">
        <v>8573</v>
      </c>
      <c r="D140" s="27" t="s">
        <v>2056</v>
      </c>
      <c r="E140" s="27" t="s">
        <v>156</v>
      </c>
      <c r="F140" s="27">
        <v>-74.888627</v>
      </c>
      <c r="G140" s="27">
        <v>11.015321999999999</v>
      </c>
      <c r="H140" s="131" t="s">
        <v>1830</v>
      </c>
      <c r="I140" s="131" t="s">
        <v>77</v>
      </c>
    </row>
    <row r="141" spans="1:9">
      <c r="A141" s="27">
        <v>8</v>
      </c>
      <c r="B141" s="27" t="s">
        <v>2042</v>
      </c>
      <c r="C141" s="27">
        <v>8606</v>
      </c>
      <c r="D141" s="27" t="s">
        <v>2057</v>
      </c>
      <c r="E141" s="27" t="s">
        <v>156</v>
      </c>
      <c r="F141" s="27">
        <v>-75.125534000000002</v>
      </c>
      <c r="G141" s="27">
        <v>10.493357</v>
      </c>
      <c r="H141" s="131" t="s">
        <v>1830</v>
      </c>
      <c r="I141" s="131" t="s">
        <v>431</v>
      </c>
    </row>
    <row r="142" spans="1:9">
      <c r="A142" s="27">
        <v>8</v>
      </c>
      <c r="B142" s="27" t="s">
        <v>2042</v>
      </c>
      <c r="C142" s="27">
        <v>8634</v>
      </c>
      <c r="D142" s="27" t="s">
        <v>2058</v>
      </c>
      <c r="E142" s="27" t="s">
        <v>156</v>
      </c>
      <c r="F142" s="27">
        <v>-74.759495999999999</v>
      </c>
      <c r="G142" s="27">
        <v>10.792453</v>
      </c>
      <c r="H142" s="131" t="s">
        <v>1830</v>
      </c>
      <c r="I142" s="131" t="s">
        <v>432</v>
      </c>
    </row>
    <row r="143" spans="1:9">
      <c r="A143" s="27">
        <v>8</v>
      </c>
      <c r="B143" s="27" t="s">
        <v>2042</v>
      </c>
      <c r="C143" s="27">
        <v>8638</v>
      </c>
      <c r="D143" s="27" t="s">
        <v>2002</v>
      </c>
      <c r="E143" s="27" t="s">
        <v>156</v>
      </c>
      <c r="F143" s="27">
        <v>-74.921256</v>
      </c>
      <c r="G143" s="27">
        <v>10.632091000000001</v>
      </c>
      <c r="H143" s="131" t="s">
        <v>1830</v>
      </c>
      <c r="I143" s="131" t="s">
        <v>385</v>
      </c>
    </row>
    <row r="144" spans="1:9">
      <c r="A144" s="27">
        <v>8</v>
      </c>
      <c r="B144" s="27" t="s">
        <v>2042</v>
      </c>
      <c r="C144" s="27">
        <v>8675</v>
      </c>
      <c r="D144" s="27" t="s">
        <v>2059</v>
      </c>
      <c r="E144" s="27" t="s">
        <v>156</v>
      </c>
      <c r="F144" s="27">
        <v>-74.959204</v>
      </c>
      <c r="G144" s="27">
        <v>10.324303</v>
      </c>
      <c r="H144" s="131" t="s">
        <v>1830</v>
      </c>
      <c r="I144" s="131" t="s">
        <v>433</v>
      </c>
    </row>
    <row r="145" spans="1:9">
      <c r="A145" s="27">
        <v>8</v>
      </c>
      <c r="B145" s="27" t="s">
        <v>2042</v>
      </c>
      <c r="C145" s="27">
        <v>8685</v>
      </c>
      <c r="D145" s="27" t="s">
        <v>2060</v>
      </c>
      <c r="E145" s="27" t="s">
        <v>156</v>
      </c>
      <c r="F145" s="27">
        <v>-74.757858999999996</v>
      </c>
      <c r="G145" s="27">
        <v>10.758735</v>
      </c>
      <c r="H145" s="131" t="s">
        <v>1830</v>
      </c>
      <c r="I145" s="131" t="s">
        <v>434</v>
      </c>
    </row>
    <row r="146" spans="1:9">
      <c r="A146" s="27">
        <v>8</v>
      </c>
      <c r="B146" s="27" t="s">
        <v>2042</v>
      </c>
      <c r="C146" s="27">
        <v>8758</v>
      </c>
      <c r="D146" s="27" t="s">
        <v>2061</v>
      </c>
      <c r="E146" s="27" t="s">
        <v>156</v>
      </c>
      <c r="F146" s="27">
        <v>-74.786053999999993</v>
      </c>
      <c r="G146" s="27">
        <v>10.909921000000001</v>
      </c>
      <c r="H146" s="131" t="s">
        <v>1830</v>
      </c>
      <c r="I146" s="131" t="s">
        <v>83</v>
      </c>
    </row>
    <row r="147" spans="1:9">
      <c r="A147" s="27">
        <v>8</v>
      </c>
      <c r="B147" s="27" t="s">
        <v>2042</v>
      </c>
      <c r="C147" s="27">
        <v>8770</v>
      </c>
      <c r="D147" s="27" t="s">
        <v>2062</v>
      </c>
      <c r="E147" s="27" t="s">
        <v>156</v>
      </c>
      <c r="F147" s="27">
        <v>-74.881686999999999</v>
      </c>
      <c r="G147" s="27">
        <v>10.335432000000001</v>
      </c>
      <c r="H147" s="131" t="s">
        <v>1830</v>
      </c>
      <c r="I147" s="131" t="s">
        <v>435</v>
      </c>
    </row>
    <row r="148" spans="1:9">
      <c r="A148" s="27">
        <v>8</v>
      </c>
      <c r="B148" s="27" t="s">
        <v>2042</v>
      </c>
      <c r="C148" s="27">
        <v>8832</v>
      </c>
      <c r="D148" s="27" t="s">
        <v>2063</v>
      </c>
      <c r="E148" s="27" t="s">
        <v>156</v>
      </c>
      <c r="F148" s="27">
        <v>-74.978703999999993</v>
      </c>
      <c r="G148" s="27">
        <v>10.873586</v>
      </c>
      <c r="H148" s="131" t="s">
        <v>1830</v>
      </c>
      <c r="I148" s="131" t="s">
        <v>436</v>
      </c>
    </row>
    <row r="149" spans="1:9">
      <c r="A149" s="27">
        <v>8</v>
      </c>
      <c r="B149" s="27" t="s">
        <v>2042</v>
      </c>
      <c r="C149" s="27">
        <v>8849</v>
      </c>
      <c r="D149" s="27" t="s">
        <v>2064</v>
      </c>
      <c r="E149" s="27" t="s">
        <v>156</v>
      </c>
      <c r="F149" s="27">
        <v>-74.976984999999999</v>
      </c>
      <c r="G149" s="27">
        <v>10.742979999999999</v>
      </c>
      <c r="H149" s="131" t="s">
        <v>1830</v>
      </c>
      <c r="I149" s="131" t="s">
        <v>437</v>
      </c>
    </row>
    <row r="150" spans="1:9">
      <c r="A150" s="27">
        <v>11</v>
      </c>
      <c r="B150" s="27" t="s">
        <v>2065</v>
      </c>
      <c r="C150" s="27">
        <v>11001</v>
      </c>
      <c r="D150" s="27" t="s">
        <v>2065</v>
      </c>
      <c r="E150" s="27" t="s">
        <v>156</v>
      </c>
      <c r="F150" s="27">
        <v>-74.106992000000005</v>
      </c>
      <c r="G150" s="27">
        <v>4.6492509999999996</v>
      </c>
      <c r="H150" s="131" t="s">
        <v>1775</v>
      </c>
      <c r="I150" s="131" t="s">
        <v>2986</v>
      </c>
    </row>
    <row r="151" spans="1:9">
      <c r="A151" s="27">
        <v>13</v>
      </c>
      <c r="B151" s="27" t="s">
        <v>2066</v>
      </c>
      <c r="C151" s="27">
        <v>13001</v>
      </c>
      <c r="D151" s="27" t="s">
        <v>2067</v>
      </c>
      <c r="E151" s="27" t="s">
        <v>156</v>
      </c>
      <c r="F151" s="27">
        <v>-75.496268999999998</v>
      </c>
      <c r="G151" s="27">
        <v>10.385126</v>
      </c>
      <c r="H151" s="131" t="s">
        <v>1831</v>
      </c>
      <c r="I151" s="131" t="s">
        <v>2987</v>
      </c>
    </row>
    <row r="152" spans="1:9">
      <c r="A152" s="27">
        <v>13</v>
      </c>
      <c r="B152" s="27" t="s">
        <v>2066</v>
      </c>
      <c r="C152" s="27">
        <v>13006</v>
      </c>
      <c r="D152" s="27" t="s">
        <v>2068</v>
      </c>
      <c r="E152" s="27" t="s">
        <v>156</v>
      </c>
      <c r="F152" s="27">
        <v>-74.557676000000001</v>
      </c>
      <c r="G152" s="27">
        <v>8.5701070000000001</v>
      </c>
      <c r="H152" s="131" t="s">
        <v>1831</v>
      </c>
      <c r="I152" s="131" t="s">
        <v>438</v>
      </c>
    </row>
    <row r="153" spans="1:9">
      <c r="A153" s="27">
        <v>13</v>
      </c>
      <c r="B153" s="27" t="s">
        <v>2066</v>
      </c>
      <c r="C153" s="27">
        <v>13030</v>
      </c>
      <c r="D153" s="27" t="s">
        <v>2069</v>
      </c>
      <c r="E153" s="27" t="s">
        <v>156</v>
      </c>
      <c r="F153" s="27">
        <v>-74.164905000000005</v>
      </c>
      <c r="G153" s="27">
        <v>8.7918649999999996</v>
      </c>
      <c r="H153" s="131" t="s">
        <v>1831</v>
      </c>
      <c r="I153" s="131" t="s">
        <v>1164</v>
      </c>
    </row>
    <row r="154" spans="1:9">
      <c r="A154" s="27">
        <v>13</v>
      </c>
      <c r="B154" s="27" t="s">
        <v>2066</v>
      </c>
      <c r="C154" s="27">
        <v>13042</v>
      </c>
      <c r="D154" s="27" t="s">
        <v>2070</v>
      </c>
      <c r="E154" s="27" t="s">
        <v>156</v>
      </c>
      <c r="F154" s="27">
        <v>-73.941098999999994</v>
      </c>
      <c r="G154" s="27">
        <v>8.4588649999999994</v>
      </c>
      <c r="H154" s="131" t="s">
        <v>1831</v>
      </c>
      <c r="I154" s="131" t="s">
        <v>439</v>
      </c>
    </row>
    <row r="155" spans="1:9">
      <c r="A155" s="27">
        <v>13</v>
      </c>
      <c r="B155" s="27" t="s">
        <v>2066</v>
      </c>
      <c r="C155" s="27">
        <v>13052</v>
      </c>
      <c r="D155" s="27" t="s">
        <v>2071</v>
      </c>
      <c r="E155" s="27" t="s">
        <v>156</v>
      </c>
      <c r="F155" s="27">
        <v>-75.344331999999994</v>
      </c>
      <c r="G155" s="27">
        <v>10.25666</v>
      </c>
      <c r="H155" s="131" t="s">
        <v>1831</v>
      </c>
      <c r="I155" s="131" t="s">
        <v>440</v>
      </c>
    </row>
    <row r="156" spans="1:9">
      <c r="A156" s="27">
        <v>13</v>
      </c>
      <c r="B156" s="27" t="s">
        <v>2066</v>
      </c>
      <c r="C156" s="27">
        <v>13062</v>
      </c>
      <c r="D156" s="27" t="s">
        <v>2072</v>
      </c>
      <c r="E156" s="27" t="s">
        <v>156</v>
      </c>
      <c r="F156" s="27">
        <v>-75.019215000000003</v>
      </c>
      <c r="G156" s="27">
        <v>10.250075000000001</v>
      </c>
      <c r="H156" s="131" t="s">
        <v>1831</v>
      </c>
      <c r="I156" s="131" t="s">
        <v>441</v>
      </c>
    </row>
    <row r="157" spans="1:9">
      <c r="A157" s="27">
        <v>13</v>
      </c>
      <c r="B157" s="27" t="s">
        <v>2066</v>
      </c>
      <c r="C157" s="27">
        <v>13074</v>
      </c>
      <c r="D157" s="27" t="s">
        <v>2073</v>
      </c>
      <c r="E157" s="27" t="s">
        <v>156</v>
      </c>
      <c r="F157" s="27">
        <v>-74.104391000000007</v>
      </c>
      <c r="G157" s="27">
        <v>8.9477869999999999</v>
      </c>
      <c r="H157" s="131" t="s">
        <v>1831</v>
      </c>
      <c r="I157" s="131" t="s">
        <v>1165</v>
      </c>
    </row>
    <row r="158" spans="1:9">
      <c r="A158" s="27">
        <v>13</v>
      </c>
      <c r="B158" s="27" t="s">
        <v>2066</v>
      </c>
      <c r="C158" s="27">
        <v>13140</v>
      </c>
      <c r="D158" s="27" t="s">
        <v>2074</v>
      </c>
      <c r="E158" s="27" t="s">
        <v>156</v>
      </c>
      <c r="F158" s="27">
        <v>-74.916144000000003</v>
      </c>
      <c r="G158" s="27">
        <v>10.250431000000001</v>
      </c>
      <c r="H158" s="131" t="s">
        <v>1831</v>
      </c>
      <c r="I158" s="131" t="s">
        <v>442</v>
      </c>
    </row>
    <row r="159" spans="1:9">
      <c r="A159" s="27">
        <v>13</v>
      </c>
      <c r="B159" s="27" t="s">
        <v>2066</v>
      </c>
      <c r="C159" s="27">
        <v>13160</v>
      </c>
      <c r="D159" s="27" t="s">
        <v>2075</v>
      </c>
      <c r="E159" s="27" t="s">
        <v>156</v>
      </c>
      <c r="F159" s="27">
        <v>-73.914604999999995</v>
      </c>
      <c r="G159" s="27">
        <v>7.3786779999999998</v>
      </c>
      <c r="H159" s="131" t="s">
        <v>1831</v>
      </c>
      <c r="I159" s="131" t="s">
        <v>443</v>
      </c>
    </row>
    <row r="160" spans="1:9">
      <c r="A160" s="27">
        <v>13</v>
      </c>
      <c r="B160" s="27" t="s">
        <v>2066</v>
      </c>
      <c r="C160" s="27">
        <v>13188</v>
      </c>
      <c r="D160" s="27" t="s">
        <v>2076</v>
      </c>
      <c r="E160" s="27" t="s">
        <v>156</v>
      </c>
      <c r="F160" s="27">
        <v>-74.645981000000006</v>
      </c>
      <c r="G160" s="27">
        <v>9.2742810000000002</v>
      </c>
      <c r="H160" s="131" t="s">
        <v>1831</v>
      </c>
      <c r="I160" s="131" t="s">
        <v>444</v>
      </c>
    </row>
    <row r="161" spans="1:9">
      <c r="A161" s="27">
        <v>13</v>
      </c>
      <c r="B161" s="27" t="s">
        <v>2066</v>
      </c>
      <c r="C161" s="27">
        <v>13212</v>
      </c>
      <c r="D161" s="27" t="s">
        <v>2077</v>
      </c>
      <c r="E161" s="27" t="s">
        <v>156</v>
      </c>
      <c r="F161" s="27">
        <v>-74.827399</v>
      </c>
      <c r="G161" s="27">
        <v>9.5869420000000005</v>
      </c>
      <c r="H161" s="131" t="s">
        <v>1831</v>
      </c>
      <c r="I161" s="131" t="s">
        <v>14</v>
      </c>
    </row>
    <row r="162" spans="1:9">
      <c r="A162" s="27">
        <v>13</v>
      </c>
      <c r="B162" s="27" t="s">
        <v>2066</v>
      </c>
      <c r="C162" s="27">
        <v>13222</v>
      </c>
      <c r="D162" s="27" t="s">
        <v>2078</v>
      </c>
      <c r="E162" s="27" t="s">
        <v>156</v>
      </c>
      <c r="F162" s="27">
        <v>-75.328468999999998</v>
      </c>
      <c r="G162" s="27">
        <v>10.567451999999999</v>
      </c>
      <c r="H162" s="131" t="s">
        <v>1831</v>
      </c>
      <c r="I162" s="131" t="s">
        <v>445</v>
      </c>
    </row>
    <row r="163" spans="1:9">
      <c r="A163" s="27">
        <v>13</v>
      </c>
      <c r="B163" s="27" t="s">
        <v>2066</v>
      </c>
      <c r="C163" s="27">
        <v>13244</v>
      </c>
      <c r="D163" s="27" t="s">
        <v>2079</v>
      </c>
      <c r="E163" s="27" t="s">
        <v>156</v>
      </c>
      <c r="F163" s="27">
        <v>-75.121178</v>
      </c>
      <c r="G163" s="27">
        <v>9.7186529999999998</v>
      </c>
      <c r="H163" s="131" t="s">
        <v>1831</v>
      </c>
      <c r="I163" s="131" t="s">
        <v>1166</v>
      </c>
    </row>
    <row r="164" spans="1:9">
      <c r="A164" s="27">
        <v>13</v>
      </c>
      <c r="B164" s="27" t="s">
        <v>2066</v>
      </c>
      <c r="C164" s="27">
        <v>13248</v>
      </c>
      <c r="D164" s="27" t="s">
        <v>2080</v>
      </c>
      <c r="E164" s="27" t="s">
        <v>156</v>
      </c>
      <c r="F164" s="27">
        <v>-74.976084</v>
      </c>
      <c r="G164" s="27">
        <v>10.030958</v>
      </c>
      <c r="H164" s="131" t="s">
        <v>1831</v>
      </c>
      <c r="I164" s="131" t="s">
        <v>446</v>
      </c>
    </row>
    <row r="165" spans="1:9">
      <c r="A165" s="27">
        <v>13</v>
      </c>
      <c r="B165" s="27" t="s">
        <v>2066</v>
      </c>
      <c r="C165" s="27">
        <v>13268</v>
      </c>
      <c r="D165" s="27" t="s">
        <v>2081</v>
      </c>
      <c r="E165" s="27" t="s">
        <v>156</v>
      </c>
      <c r="F165" s="27">
        <v>-73.949274000000003</v>
      </c>
      <c r="G165" s="27">
        <v>8.9882709999999992</v>
      </c>
      <c r="H165" s="131" t="s">
        <v>1831</v>
      </c>
      <c r="I165" s="131" t="s">
        <v>447</v>
      </c>
    </row>
    <row r="166" spans="1:9">
      <c r="A166" s="27">
        <v>13</v>
      </c>
      <c r="B166" s="27" t="s">
        <v>2066</v>
      </c>
      <c r="C166" s="27">
        <v>13300</v>
      </c>
      <c r="D166" s="27" t="s">
        <v>2082</v>
      </c>
      <c r="E166" s="27" t="s">
        <v>156</v>
      </c>
      <c r="F166" s="27">
        <v>-74.077911999999998</v>
      </c>
      <c r="G166" s="27">
        <v>8.9560139999999997</v>
      </c>
      <c r="H166" s="131" t="s">
        <v>1831</v>
      </c>
      <c r="I166" s="131" t="s">
        <v>1167</v>
      </c>
    </row>
    <row r="167" spans="1:9">
      <c r="A167" s="27">
        <v>13</v>
      </c>
      <c r="B167" s="27" t="s">
        <v>2066</v>
      </c>
      <c r="C167" s="27">
        <v>13430</v>
      </c>
      <c r="D167" s="27" t="s">
        <v>2083</v>
      </c>
      <c r="E167" s="27" t="s">
        <v>156</v>
      </c>
      <c r="F167" s="27">
        <v>-74.766741999999994</v>
      </c>
      <c r="G167" s="27">
        <v>9.2637990000000006</v>
      </c>
      <c r="H167" s="131" t="s">
        <v>1831</v>
      </c>
      <c r="I167" s="131" t="s">
        <v>448</v>
      </c>
    </row>
    <row r="168" spans="1:9">
      <c r="A168" s="27">
        <v>13</v>
      </c>
      <c r="B168" s="27" t="s">
        <v>2066</v>
      </c>
      <c r="C168" s="27">
        <v>13433</v>
      </c>
      <c r="D168" s="27" t="s">
        <v>2084</v>
      </c>
      <c r="E168" s="27" t="s">
        <v>156</v>
      </c>
      <c r="F168" s="27">
        <v>-75.191642999999999</v>
      </c>
      <c r="G168" s="27">
        <v>10.233285</v>
      </c>
      <c r="H168" s="131" t="s">
        <v>1831</v>
      </c>
      <c r="I168" s="131" t="s">
        <v>449</v>
      </c>
    </row>
    <row r="169" spans="1:9">
      <c r="A169" s="27">
        <v>13</v>
      </c>
      <c r="B169" s="27" t="s">
        <v>2066</v>
      </c>
      <c r="C169" s="27">
        <v>13440</v>
      </c>
      <c r="D169" s="27" t="s">
        <v>2085</v>
      </c>
      <c r="E169" s="27" t="s">
        <v>156</v>
      </c>
      <c r="F169" s="27">
        <v>-74.285137000000006</v>
      </c>
      <c r="G169" s="27">
        <v>9.1578400000000002</v>
      </c>
      <c r="H169" s="131" t="s">
        <v>1831</v>
      </c>
      <c r="I169" s="131" t="s">
        <v>450</v>
      </c>
    </row>
    <row r="170" spans="1:9">
      <c r="A170" s="27">
        <v>13</v>
      </c>
      <c r="B170" s="27" t="s">
        <v>2066</v>
      </c>
      <c r="C170" s="27">
        <v>13442</v>
      </c>
      <c r="D170" s="27" t="s">
        <v>2086</v>
      </c>
      <c r="E170" s="27" t="s">
        <v>156</v>
      </c>
      <c r="F170" s="27">
        <v>-75.300516000000002</v>
      </c>
      <c r="G170" s="27">
        <v>9.9824020000000004</v>
      </c>
      <c r="H170" s="131" t="s">
        <v>1831</v>
      </c>
      <c r="I170" s="131" t="s">
        <v>2988</v>
      </c>
    </row>
    <row r="171" spans="1:9">
      <c r="A171" s="27">
        <v>13</v>
      </c>
      <c r="B171" s="27" t="s">
        <v>2066</v>
      </c>
      <c r="C171" s="27">
        <v>13458</v>
      </c>
      <c r="D171" s="27" t="s">
        <v>2087</v>
      </c>
      <c r="E171" s="27" t="s">
        <v>156</v>
      </c>
      <c r="F171" s="27">
        <v>-74.471176</v>
      </c>
      <c r="G171" s="27">
        <v>8.2972339999999996</v>
      </c>
      <c r="H171" s="131" t="s">
        <v>1831</v>
      </c>
      <c r="I171" s="131" t="s">
        <v>2989</v>
      </c>
    </row>
    <row r="172" spans="1:9">
      <c r="A172" s="27">
        <v>13</v>
      </c>
      <c r="B172" s="27" t="s">
        <v>2066</v>
      </c>
      <c r="C172" s="27">
        <v>13468</v>
      </c>
      <c r="D172" s="27" t="s">
        <v>2088</v>
      </c>
      <c r="E172" s="27" t="s">
        <v>156</v>
      </c>
      <c r="F172" s="27">
        <v>-74.428179999999998</v>
      </c>
      <c r="G172" s="27">
        <v>9.2442410000000006</v>
      </c>
      <c r="H172" s="131" t="s">
        <v>1831</v>
      </c>
      <c r="I172" s="131" t="s">
        <v>2990</v>
      </c>
    </row>
    <row r="173" spans="1:9">
      <c r="A173" s="27">
        <v>13</v>
      </c>
      <c r="B173" s="27" t="s">
        <v>2066</v>
      </c>
      <c r="C173" s="27">
        <v>13473</v>
      </c>
      <c r="D173" s="27" t="s">
        <v>2089</v>
      </c>
      <c r="E173" s="27" t="s">
        <v>156</v>
      </c>
      <c r="F173" s="27">
        <v>-73.868172000000001</v>
      </c>
      <c r="G173" s="27">
        <v>8.2765579999999996</v>
      </c>
      <c r="H173" s="131" t="s">
        <v>1831</v>
      </c>
      <c r="I173" s="131" t="s">
        <v>452</v>
      </c>
    </row>
    <row r="174" spans="1:9">
      <c r="A174" s="27">
        <v>13</v>
      </c>
      <c r="B174" s="27" t="s">
        <v>2066</v>
      </c>
      <c r="C174" s="27">
        <v>13490</v>
      </c>
      <c r="D174" s="27" t="s">
        <v>2090</v>
      </c>
      <c r="E174" s="27" t="s">
        <v>156</v>
      </c>
      <c r="F174" s="27">
        <v>-74.038003000000003</v>
      </c>
      <c r="G174" s="27">
        <v>8.5262589999999996</v>
      </c>
      <c r="H174" s="131" t="s">
        <v>1831</v>
      </c>
      <c r="I174" s="131" t="s">
        <v>453</v>
      </c>
    </row>
    <row r="175" spans="1:9">
      <c r="A175" s="27">
        <v>13</v>
      </c>
      <c r="B175" s="27" t="s">
        <v>2066</v>
      </c>
      <c r="C175" s="27">
        <v>13549</v>
      </c>
      <c r="D175" s="27" t="s">
        <v>2091</v>
      </c>
      <c r="E175" s="27" t="s">
        <v>156</v>
      </c>
      <c r="F175" s="27">
        <v>-74.462278999999995</v>
      </c>
      <c r="G175" s="27">
        <v>8.9149469999999997</v>
      </c>
      <c r="H175" s="131" t="s">
        <v>1831</v>
      </c>
      <c r="I175" s="131" t="s">
        <v>454</v>
      </c>
    </row>
    <row r="176" spans="1:9">
      <c r="A176" s="27">
        <v>13</v>
      </c>
      <c r="B176" s="27" t="s">
        <v>2066</v>
      </c>
      <c r="C176" s="27">
        <v>13580</v>
      </c>
      <c r="D176" s="27" t="s">
        <v>2092</v>
      </c>
      <c r="E176" s="27" t="s">
        <v>156</v>
      </c>
      <c r="F176" s="27">
        <v>-73.821637999999993</v>
      </c>
      <c r="G176" s="27">
        <v>8.6662579999999991</v>
      </c>
      <c r="H176" s="131" t="s">
        <v>1831</v>
      </c>
      <c r="I176" s="131" t="s">
        <v>455</v>
      </c>
    </row>
    <row r="177" spans="1:9">
      <c r="A177" s="27">
        <v>13</v>
      </c>
      <c r="B177" s="27" t="s">
        <v>2066</v>
      </c>
      <c r="C177" s="27">
        <v>13600</v>
      </c>
      <c r="D177" s="27" t="s">
        <v>2093</v>
      </c>
      <c r="E177" s="27" t="s">
        <v>156</v>
      </c>
      <c r="F177" s="27">
        <v>-73.840466000000006</v>
      </c>
      <c r="G177" s="27">
        <v>8.5879499999999993</v>
      </c>
      <c r="H177" s="131" t="s">
        <v>1831</v>
      </c>
      <c r="I177" s="131" t="s">
        <v>456</v>
      </c>
    </row>
    <row r="178" spans="1:9">
      <c r="A178" s="27">
        <v>13</v>
      </c>
      <c r="B178" s="27" t="s">
        <v>2066</v>
      </c>
      <c r="C178" s="27">
        <v>13620</v>
      </c>
      <c r="D178" s="27" t="s">
        <v>2094</v>
      </c>
      <c r="E178" s="27" t="s">
        <v>156</v>
      </c>
      <c r="F178" s="27">
        <v>-75.065076000000005</v>
      </c>
      <c r="G178" s="27">
        <v>10.392836000000001</v>
      </c>
      <c r="H178" s="131" t="s">
        <v>1831</v>
      </c>
      <c r="I178" s="131" t="s">
        <v>457</v>
      </c>
    </row>
    <row r="179" spans="1:9">
      <c r="A179" s="27">
        <v>13</v>
      </c>
      <c r="B179" s="27" t="s">
        <v>2066</v>
      </c>
      <c r="C179" s="27">
        <v>13647</v>
      </c>
      <c r="D179" s="27" t="s">
        <v>2095</v>
      </c>
      <c r="E179" s="27" t="s">
        <v>156</v>
      </c>
      <c r="F179" s="27">
        <v>-75.153101000000007</v>
      </c>
      <c r="G179" s="27">
        <v>10.398602</v>
      </c>
      <c r="H179" s="131" t="s">
        <v>1831</v>
      </c>
      <c r="I179" s="131" t="s">
        <v>458</v>
      </c>
    </row>
    <row r="180" spans="1:9">
      <c r="A180" s="27">
        <v>13</v>
      </c>
      <c r="B180" s="27" t="s">
        <v>2066</v>
      </c>
      <c r="C180" s="27">
        <v>13650</v>
      </c>
      <c r="D180" s="27" t="s">
        <v>2096</v>
      </c>
      <c r="E180" s="27" t="s">
        <v>156</v>
      </c>
      <c r="F180" s="27">
        <v>-74.323811000000006</v>
      </c>
      <c r="G180" s="27">
        <v>9.2141830000000002</v>
      </c>
      <c r="H180" s="131" t="s">
        <v>1831</v>
      </c>
      <c r="I180" s="131" t="s">
        <v>459</v>
      </c>
    </row>
    <row r="181" spans="1:9">
      <c r="A181" s="27">
        <v>13</v>
      </c>
      <c r="B181" s="27" t="s">
        <v>2066</v>
      </c>
      <c r="C181" s="27">
        <v>13654</v>
      </c>
      <c r="D181" s="27" t="s">
        <v>2097</v>
      </c>
      <c r="E181" s="27" t="s">
        <v>156</v>
      </c>
      <c r="F181" s="27">
        <v>-75.121049999999997</v>
      </c>
      <c r="G181" s="27">
        <v>9.8302750000000003</v>
      </c>
      <c r="H181" s="131" t="s">
        <v>1831</v>
      </c>
      <c r="I181" s="131" t="s">
        <v>460</v>
      </c>
    </row>
    <row r="182" spans="1:9">
      <c r="A182" s="27">
        <v>13</v>
      </c>
      <c r="B182" s="27" t="s">
        <v>2066</v>
      </c>
      <c r="C182" s="27">
        <v>13655</v>
      </c>
      <c r="D182" s="27" t="s">
        <v>2098</v>
      </c>
      <c r="E182" s="27" t="s">
        <v>156</v>
      </c>
      <c r="F182" s="27">
        <v>-74.721155999999993</v>
      </c>
      <c r="G182" s="27">
        <v>8.2515800000000006</v>
      </c>
      <c r="H182" s="131" t="s">
        <v>1831</v>
      </c>
      <c r="I182" s="131" t="s">
        <v>1170</v>
      </c>
    </row>
    <row r="183" spans="1:9">
      <c r="A183" s="27">
        <v>13</v>
      </c>
      <c r="B183" s="27" t="s">
        <v>2066</v>
      </c>
      <c r="C183" s="27">
        <v>13657</v>
      </c>
      <c r="D183" s="27" t="s">
        <v>2099</v>
      </c>
      <c r="E183" s="27" t="s">
        <v>156</v>
      </c>
      <c r="F183" s="27">
        <v>-75.081761</v>
      </c>
      <c r="G183" s="27">
        <v>9.9537510000000005</v>
      </c>
      <c r="H183" s="131" t="s">
        <v>1831</v>
      </c>
      <c r="I183" s="131" t="s">
        <v>461</v>
      </c>
    </row>
    <row r="184" spans="1:9">
      <c r="A184" s="27">
        <v>13</v>
      </c>
      <c r="B184" s="27" t="s">
        <v>2066</v>
      </c>
      <c r="C184" s="27">
        <v>13667</v>
      </c>
      <c r="D184" s="27" t="s">
        <v>2100</v>
      </c>
      <c r="E184" s="27" t="s">
        <v>156</v>
      </c>
      <c r="F184" s="27">
        <v>-74.039134000000004</v>
      </c>
      <c r="G184" s="27">
        <v>8.9374850000000006</v>
      </c>
      <c r="H184" s="131" t="s">
        <v>1831</v>
      </c>
      <c r="I184" s="131" t="s">
        <v>1171</v>
      </c>
    </row>
    <row r="185" spans="1:9">
      <c r="A185" s="27">
        <v>13</v>
      </c>
      <c r="B185" s="27" t="s">
        <v>2066</v>
      </c>
      <c r="C185" s="27">
        <v>13670</v>
      </c>
      <c r="D185" s="27" t="s">
        <v>2101</v>
      </c>
      <c r="E185" s="27" t="s">
        <v>156</v>
      </c>
      <c r="F185" s="27">
        <v>-73.924601999999993</v>
      </c>
      <c r="G185" s="27">
        <v>7.4767469999999996</v>
      </c>
      <c r="H185" s="131" t="s">
        <v>1831</v>
      </c>
      <c r="I185" s="131" t="s">
        <v>929</v>
      </c>
    </row>
    <row r="186" spans="1:9">
      <c r="A186" s="27">
        <v>13</v>
      </c>
      <c r="B186" s="27" t="s">
        <v>2066</v>
      </c>
      <c r="C186" s="27">
        <v>13673</v>
      </c>
      <c r="D186" s="27" t="s">
        <v>2102</v>
      </c>
      <c r="E186" s="27" t="s">
        <v>156</v>
      </c>
      <c r="F186" s="27">
        <v>-75.287854999999993</v>
      </c>
      <c r="G186" s="27">
        <v>10.605294000000001</v>
      </c>
      <c r="H186" s="131" t="s">
        <v>1831</v>
      </c>
      <c r="I186" s="131" t="s">
        <v>462</v>
      </c>
    </row>
    <row r="187" spans="1:9">
      <c r="A187" s="27">
        <v>13</v>
      </c>
      <c r="B187" s="27" t="s">
        <v>2066</v>
      </c>
      <c r="C187" s="27">
        <v>13683</v>
      </c>
      <c r="D187" s="27" t="s">
        <v>2103</v>
      </c>
      <c r="E187" s="27" t="s">
        <v>156</v>
      </c>
      <c r="F187" s="27">
        <v>-75.369823999999994</v>
      </c>
      <c r="G187" s="27">
        <v>10.444395999999999</v>
      </c>
      <c r="H187" s="131" t="s">
        <v>1831</v>
      </c>
      <c r="I187" s="131" t="s">
        <v>463</v>
      </c>
    </row>
    <row r="188" spans="1:9">
      <c r="A188" s="27">
        <v>13</v>
      </c>
      <c r="B188" s="27" t="s">
        <v>2066</v>
      </c>
      <c r="C188" s="27">
        <v>13688</v>
      </c>
      <c r="D188" s="27" t="s">
        <v>2104</v>
      </c>
      <c r="E188" s="27" t="s">
        <v>156</v>
      </c>
      <c r="F188" s="27">
        <v>-74.052243000000004</v>
      </c>
      <c r="G188" s="27">
        <v>7.9639379999999997</v>
      </c>
      <c r="H188" s="131" t="s">
        <v>1831</v>
      </c>
      <c r="I188" s="131" t="s">
        <v>1172</v>
      </c>
    </row>
    <row r="189" spans="1:9">
      <c r="A189" s="27">
        <v>13</v>
      </c>
      <c r="B189" s="27" t="s">
        <v>2066</v>
      </c>
      <c r="C189" s="27">
        <v>13744</v>
      </c>
      <c r="D189" s="27" t="s">
        <v>2105</v>
      </c>
      <c r="E189" s="27" t="s">
        <v>156</v>
      </c>
      <c r="F189" s="27">
        <v>-73.947264000000004</v>
      </c>
      <c r="G189" s="27">
        <v>7.9539160000000004</v>
      </c>
      <c r="H189" s="131" t="s">
        <v>1831</v>
      </c>
      <c r="I189" s="131" t="s">
        <v>464</v>
      </c>
    </row>
    <row r="190" spans="1:9">
      <c r="A190" s="27">
        <v>13</v>
      </c>
      <c r="B190" s="27" t="s">
        <v>2066</v>
      </c>
      <c r="C190" s="27">
        <v>13760</v>
      </c>
      <c r="D190" s="27" t="s">
        <v>2106</v>
      </c>
      <c r="E190" s="27" t="s">
        <v>156</v>
      </c>
      <c r="F190" s="27">
        <v>-75.136403999999999</v>
      </c>
      <c r="G190" s="27">
        <v>10.388389999999999</v>
      </c>
      <c r="H190" s="131" t="s">
        <v>1831</v>
      </c>
      <c r="I190" s="131" t="s">
        <v>465</v>
      </c>
    </row>
    <row r="191" spans="1:9">
      <c r="A191" s="27">
        <v>13</v>
      </c>
      <c r="B191" s="27" t="s">
        <v>2066</v>
      </c>
      <c r="C191" s="27">
        <v>13780</v>
      </c>
      <c r="D191" s="27" t="s">
        <v>2107</v>
      </c>
      <c r="E191" s="27" t="s">
        <v>156</v>
      </c>
      <c r="F191" s="27">
        <v>-74.567479000000006</v>
      </c>
      <c r="G191" s="27">
        <v>9.3040299999999991</v>
      </c>
      <c r="H191" s="131" t="s">
        <v>1831</v>
      </c>
      <c r="I191" s="131" t="s">
        <v>466</v>
      </c>
    </row>
    <row r="192" spans="1:9">
      <c r="A192" s="27">
        <v>13</v>
      </c>
      <c r="B192" s="27" t="s">
        <v>2066</v>
      </c>
      <c r="C192" s="27">
        <v>13810</v>
      </c>
      <c r="D192" s="27" t="s">
        <v>2108</v>
      </c>
      <c r="E192" s="27" t="s">
        <v>156</v>
      </c>
      <c r="F192" s="27">
        <v>-74.262922000000003</v>
      </c>
      <c r="G192" s="27">
        <v>8.5586660000000006</v>
      </c>
      <c r="H192" s="131" t="s">
        <v>1831</v>
      </c>
      <c r="I192" s="131" t="s">
        <v>2991</v>
      </c>
    </row>
    <row r="193" spans="1:9">
      <c r="A193" s="27">
        <v>13</v>
      </c>
      <c r="B193" s="27" t="s">
        <v>2066</v>
      </c>
      <c r="C193" s="27">
        <v>13836</v>
      </c>
      <c r="D193" s="27" t="s">
        <v>2109</v>
      </c>
      <c r="E193" s="27" t="s">
        <v>156</v>
      </c>
      <c r="F193" s="27">
        <v>-75.427249000000003</v>
      </c>
      <c r="G193" s="27">
        <v>10.348316000000001</v>
      </c>
      <c r="H193" s="131" t="s">
        <v>1831</v>
      </c>
      <c r="I193" s="131" t="s">
        <v>467</v>
      </c>
    </row>
    <row r="194" spans="1:9">
      <c r="A194" s="27">
        <v>13</v>
      </c>
      <c r="B194" s="27" t="s">
        <v>2066</v>
      </c>
      <c r="C194" s="27">
        <v>13838</v>
      </c>
      <c r="D194" s="27" t="s">
        <v>2110</v>
      </c>
      <c r="E194" s="27" t="s">
        <v>156</v>
      </c>
      <c r="F194" s="27">
        <v>-75.44265</v>
      </c>
      <c r="G194" s="27">
        <v>10.274585</v>
      </c>
      <c r="H194" s="131" t="s">
        <v>1831</v>
      </c>
      <c r="I194" s="131" t="s">
        <v>2992</v>
      </c>
    </row>
    <row r="195" spans="1:9">
      <c r="A195" s="27">
        <v>13</v>
      </c>
      <c r="B195" s="27" t="s">
        <v>2066</v>
      </c>
      <c r="C195" s="27">
        <v>13873</v>
      </c>
      <c r="D195" s="27" t="s">
        <v>2111</v>
      </c>
      <c r="E195" s="27" t="s">
        <v>156</v>
      </c>
      <c r="F195" s="27">
        <v>-75.275613000000007</v>
      </c>
      <c r="G195" s="27">
        <v>10.444089</v>
      </c>
      <c r="H195" s="131" t="s">
        <v>1831</v>
      </c>
      <c r="I195" s="131" t="s">
        <v>468</v>
      </c>
    </row>
    <row r="196" spans="1:9">
      <c r="A196" s="27">
        <v>13</v>
      </c>
      <c r="B196" s="27" t="s">
        <v>2066</v>
      </c>
      <c r="C196" s="27">
        <v>13894</v>
      </c>
      <c r="D196" s="27" t="s">
        <v>2112</v>
      </c>
      <c r="E196" s="27" t="s">
        <v>156</v>
      </c>
      <c r="F196" s="27">
        <v>-74.817879000000005</v>
      </c>
      <c r="G196" s="27">
        <v>9.7463060000000006</v>
      </c>
      <c r="H196" s="131" t="s">
        <v>1831</v>
      </c>
      <c r="I196" s="131" t="s">
        <v>469</v>
      </c>
    </row>
    <row r="197" spans="1:9">
      <c r="A197" s="27">
        <v>15</v>
      </c>
      <c r="B197" s="27" t="s">
        <v>2113</v>
      </c>
      <c r="C197" s="27">
        <v>15001</v>
      </c>
      <c r="D197" s="27" t="s">
        <v>2114</v>
      </c>
      <c r="E197" s="27" t="s">
        <v>156</v>
      </c>
      <c r="F197" s="27">
        <v>-73.355538999999993</v>
      </c>
      <c r="G197" s="27">
        <v>5.5398800000000001</v>
      </c>
      <c r="H197" s="131" t="s">
        <v>1829</v>
      </c>
      <c r="I197" s="131" t="s">
        <v>89</v>
      </c>
    </row>
    <row r="198" spans="1:9">
      <c r="A198" s="27">
        <v>15</v>
      </c>
      <c r="B198" s="27" t="s">
        <v>2113</v>
      </c>
      <c r="C198" s="27">
        <v>15022</v>
      </c>
      <c r="D198" s="27" t="s">
        <v>2115</v>
      </c>
      <c r="E198" s="27" t="s">
        <v>156</v>
      </c>
      <c r="F198" s="27">
        <v>-73.378933000000004</v>
      </c>
      <c r="G198" s="27">
        <v>4.9708569999999996</v>
      </c>
      <c r="H198" s="131" t="s">
        <v>1829</v>
      </c>
      <c r="I198" s="131" t="s">
        <v>470</v>
      </c>
    </row>
    <row r="199" spans="1:9">
      <c r="A199" s="27">
        <v>15</v>
      </c>
      <c r="B199" s="27" t="s">
        <v>2113</v>
      </c>
      <c r="C199" s="27">
        <v>15047</v>
      </c>
      <c r="D199" s="27" t="s">
        <v>2116</v>
      </c>
      <c r="E199" s="27" t="s">
        <v>156</v>
      </c>
      <c r="F199" s="27">
        <v>-72.883989999999997</v>
      </c>
      <c r="G199" s="27">
        <v>5.5186019999999996</v>
      </c>
      <c r="H199" s="131" t="s">
        <v>1829</v>
      </c>
      <c r="I199" s="131" t="s">
        <v>471</v>
      </c>
    </row>
    <row r="200" spans="1:9">
      <c r="A200" s="27">
        <v>15</v>
      </c>
      <c r="B200" s="27" t="s">
        <v>2113</v>
      </c>
      <c r="C200" s="27">
        <v>15051</v>
      </c>
      <c r="D200" s="27" t="s">
        <v>2117</v>
      </c>
      <c r="E200" s="27" t="s">
        <v>156</v>
      </c>
      <c r="F200" s="27">
        <v>-73.437503000000007</v>
      </c>
      <c r="G200" s="27">
        <v>5.7556729999999998</v>
      </c>
      <c r="H200" s="131" t="s">
        <v>1829</v>
      </c>
      <c r="I200" s="131" t="s">
        <v>472</v>
      </c>
    </row>
    <row r="201" spans="1:9">
      <c r="A201" s="27">
        <v>15</v>
      </c>
      <c r="B201" s="27" t="s">
        <v>2113</v>
      </c>
      <c r="C201" s="27">
        <v>15087</v>
      </c>
      <c r="D201" s="27" t="s">
        <v>2118</v>
      </c>
      <c r="E201" s="27" t="s">
        <v>156</v>
      </c>
      <c r="F201" s="27">
        <v>-72.911641000000003</v>
      </c>
      <c r="G201" s="27">
        <v>5.9892300000000001</v>
      </c>
      <c r="H201" s="131" t="s">
        <v>1829</v>
      </c>
      <c r="I201" s="131" t="s">
        <v>473</v>
      </c>
    </row>
    <row r="202" spans="1:9">
      <c r="A202" s="27">
        <v>15</v>
      </c>
      <c r="B202" s="27" t="s">
        <v>2113</v>
      </c>
      <c r="C202" s="27">
        <v>15090</v>
      </c>
      <c r="D202" s="27" t="s">
        <v>2119</v>
      </c>
      <c r="E202" s="27" t="s">
        <v>156</v>
      </c>
      <c r="F202" s="27">
        <v>-73.127210000000005</v>
      </c>
      <c r="G202" s="27">
        <v>5.2274510000000003</v>
      </c>
      <c r="H202" s="131" t="s">
        <v>1829</v>
      </c>
      <c r="I202" s="131" t="s">
        <v>474</v>
      </c>
    </row>
    <row r="203" spans="1:9">
      <c r="A203" s="27">
        <v>15</v>
      </c>
      <c r="B203" s="27" t="s">
        <v>2113</v>
      </c>
      <c r="C203" s="27">
        <v>15092</v>
      </c>
      <c r="D203" s="27" t="s">
        <v>2120</v>
      </c>
      <c r="E203" s="27" t="s">
        <v>156</v>
      </c>
      <c r="F203" s="27">
        <v>-72.809014000000005</v>
      </c>
      <c r="G203" s="27">
        <v>5.9099779999999997</v>
      </c>
      <c r="H203" s="131" t="s">
        <v>1829</v>
      </c>
      <c r="I203" s="131" t="s">
        <v>475</v>
      </c>
    </row>
    <row r="204" spans="1:9">
      <c r="A204" s="27">
        <v>15</v>
      </c>
      <c r="B204" s="27" t="s">
        <v>2113</v>
      </c>
      <c r="C204" s="27">
        <v>15097</v>
      </c>
      <c r="D204" s="27" t="s">
        <v>2121</v>
      </c>
      <c r="E204" s="27" t="s">
        <v>156</v>
      </c>
      <c r="F204" s="27">
        <v>-72.584905000000006</v>
      </c>
      <c r="G204" s="27">
        <v>6.3307029999999997</v>
      </c>
      <c r="H204" s="131" t="s">
        <v>1829</v>
      </c>
      <c r="I204" s="131" t="s">
        <v>476</v>
      </c>
    </row>
    <row r="205" spans="1:9">
      <c r="A205" s="27">
        <v>15</v>
      </c>
      <c r="B205" s="27" t="s">
        <v>2113</v>
      </c>
      <c r="C205" s="27">
        <v>15104</v>
      </c>
      <c r="D205" s="27" t="s">
        <v>2113</v>
      </c>
      <c r="E205" s="27" t="s">
        <v>156</v>
      </c>
      <c r="F205" s="27">
        <v>-73.361945000000006</v>
      </c>
      <c r="G205" s="27">
        <v>5.4545779999999997</v>
      </c>
      <c r="H205" s="131" t="s">
        <v>1829</v>
      </c>
      <c r="I205" s="131" t="s">
        <v>10</v>
      </c>
    </row>
    <row r="206" spans="1:9">
      <c r="A206" s="27">
        <v>15</v>
      </c>
      <c r="B206" s="27" t="s">
        <v>2113</v>
      </c>
      <c r="C206" s="27">
        <v>15106</v>
      </c>
      <c r="D206" s="27" t="s">
        <v>1939</v>
      </c>
      <c r="E206" s="27" t="s">
        <v>156</v>
      </c>
      <c r="F206" s="27">
        <v>-73.923259999999999</v>
      </c>
      <c r="G206" s="27">
        <v>5.6908789999999998</v>
      </c>
      <c r="H206" s="131" t="s">
        <v>1829</v>
      </c>
      <c r="I206" s="131" t="s">
        <v>328</v>
      </c>
    </row>
    <row r="207" spans="1:9">
      <c r="A207" s="27">
        <v>15</v>
      </c>
      <c r="B207" s="27" t="s">
        <v>2113</v>
      </c>
      <c r="C207" s="27">
        <v>15109</v>
      </c>
      <c r="D207" s="27" t="s">
        <v>2122</v>
      </c>
      <c r="E207" s="27" t="s">
        <v>156</v>
      </c>
      <c r="F207" s="27">
        <v>-73.942170000000004</v>
      </c>
      <c r="G207" s="27">
        <v>5.512594</v>
      </c>
      <c r="H207" s="131" t="s">
        <v>1829</v>
      </c>
      <c r="I207" s="131" t="s">
        <v>705</v>
      </c>
    </row>
    <row r="208" spans="1:9">
      <c r="A208" s="27">
        <v>15</v>
      </c>
      <c r="B208" s="27" t="s">
        <v>2113</v>
      </c>
      <c r="C208" s="27">
        <v>15114</v>
      </c>
      <c r="D208" s="27" t="s">
        <v>2123</v>
      </c>
      <c r="E208" s="27" t="s">
        <v>156</v>
      </c>
      <c r="F208" s="27">
        <v>-72.884157999999999</v>
      </c>
      <c r="G208" s="27">
        <v>5.8313930000000003</v>
      </c>
      <c r="H208" s="131" t="s">
        <v>1829</v>
      </c>
      <c r="I208" s="131" t="s">
        <v>477</v>
      </c>
    </row>
    <row r="209" spans="1:9">
      <c r="A209" s="27">
        <v>15</v>
      </c>
      <c r="B209" s="27" t="s">
        <v>2113</v>
      </c>
      <c r="C209" s="27">
        <v>15131</v>
      </c>
      <c r="D209" s="27" t="s">
        <v>1943</v>
      </c>
      <c r="E209" s="27" t="s">
        <v>156</v>
      </c>
      <c r="F209" s="27">
        <v>-73.865553000000006</v>
      </c>
      <c r="G209" s="27">
        <v>5.5545799999999996</v>
      </c>
      <c r="H209" s="131" t="s">
        <v>1829</v>
      </c>
      <c r="I209" s="131" t="s">
        <v>12</v>
      </c>
    </row>
    <row r="210" spans="1:9">
      <c r="A210" s="27">
        <v>15</v>
      </c>
      <c r="B210" s="27" t="s">
        <v>2113</v>
      </c>
      <c r="C210" s="27">
        <v>15135</v>
      </c>
      <c r="D210" s="27" t="s">
        <v>2124</v>
      </c>
      <c r="E210" s="27" t="s">
        <v>156</v>
      </c>
      <c r="F210" s="27">
        <v>-73.104173000000003</v>
      </c>
      <c r="G210" s="27">
        <v>5.031676</v>
      </c>
      <c r="H210" s="131" t="s">
        <v>1829</v>
      </c>
      <c r="I210" s="131" t="s">
        <v>478</v>
      </c>
    </row>
    <row r="211" spans="1:9">
      <c r="A211" s="27">
        <v>15</v>
      </c>
      <c r="B211" s="27" t="s">
        <v>2113</v>
      </c>
      <c r="C211" s="27">
        <v>15162</v>
      </c>
      <c r="D211" s="27" t="s">
        <v>2125</v>
      </c>
      <c r="E211" s="27" t="s">
        <v>156</v>
      </c>
      <c r="F211" s="27">
        <v>-72.947918000000001</v>
      </c>
      <c r="G211" s="27">
        <v>5.9559389999999999</v>
      </c>
      <c r="H211" s="131" t="s">
        <v>1829</v>
      </c>
      <c r="I211" s="131" t="s">
        <v>479</v>
      </c>
    </row>
    <row r="212" spans="1:9">
      <c r="A212" s="27">
        <v>15</v>
      </c>
      <c r="B212" s="27" t="s">
        <v>2113</v>
      </c>
      <c r="C212" s="27">
        <v>15172</v>
      </c>
      <c r="D212" s="27" t="s">
        <v>2126</v>
      </c>
      <c r="E212" s="27" t="s">
        <v>156</v>
      </c>
      <c r="F212" s="27">
        <v>-73.368476000000001</v>
      </c>
      <c r="G212" s="27">
        <v>5.1674860000000002</v>
      </c>
      <c r="H212" s="131" t="s">
        <v>1829</v>
      </c>
      <c r="I212" s="131" t="s">
        <v>480</v>
      </c>
    </row>
    <row r="213" spans="1:9">
      <c r="A213" s="27">
        <v>15</v>
      </c>
      <c r="B213" s="27" t="s">
        <v>2113</v>
      </c>
      <c r="C213" s="27">
        <v>15176</v>
      </c>
      <c r="D213" s="27" t="s">
        <v>2127</v>
      </c>
      <c r="E213" s="27" t="s">
        <v>156</v>
      </c>
      <c r="F213" s="27">
        <v>-73.818745000000007</v>
      </c>
      <c r="G213" s="27">
        <v>5.6137899999999998</v>
      </c>
      <c r="H213" s="131" t="s">
        <v>1829</v>
      </c>
      <c r="I213" s="131" t="s">
        <v>481</v>
      </c>
    </row>
    <row r="214" spans="1:9">
      <c r="A214" s="27">
        <v>15</v>
      </c>
      <c r="B214" s="27" t="s">
        <v>2113</v>
      </c>
      <c r="C214" s="27">
        <v>15180</v>
      </c>
      <c r="D214" s="27" t="s">
        <v>2128</v>
      </c>
      <c r="E214" s="27" t="s">
        <v>156</v>
      </c>
      <c r="F214" s="27">
        <v>-72.500957</v>
      </c>
      <c r="G214" s="27">
        <v>6.5531360000000003</v>
      </c>
      <c r="H214" s="131" t="s">
        <v>1829</v>
      </c>
      <c r="I214" s="131" t="s">
        <v>483</v>
      </c>
    </row>
    <row r="215" spans="1:9">
      <c r="A215" s="27">
        <v>15</v>
      </c>
      <c r="B215" s="27" t="s">
        <v>2113</v>
      </c>
      <c r="C215" s="27">
        <v>15183</v>
      </c>
      <c r="D215" s="27" t="s">
        <v>2129</v>
      </c>
      <c r="E215" s="27" t="s">
        <v>156</v>
      </c>
      <c r="F215" s="27">
        <v>-72.471891999999997</v>
      </c>
      <c r="G215" s="27">
        <v>6.1870830000000003</v>
      </c>
      <c r="H215" s="131" t="s">
        <v>1829</v>
      </c>
      <c r="I215" s="131" t="s">
        <v>484</v>
      </c>
    </row>
    <row r="216" spans="1:9">
      <c r="A216" s="27">
        <v>15</v>
      </c>
      <c r="B216" s="27" t="s">
        <v>2113</v>
      </c>
      <c r="C216" s="27">
        <v>15185</v>
      </c>
      <c r="D216" s="27" t="s">
        <v>2130</v>
      </c>
      <c r="E216" s="27" t="s">
        <v>156</v>
      </c>
      <c r="F216" s="27">
        <v>-73.447100000000006</v>
      </c>
      <c r="G216" s="27">
        <v>6.027425</v>
      </c>
      <c r="H216" s="131" t="s">
        <v>1829</v>
      </c>
      <c r="I216" s="131" t="s">
        <v>485</v>
      </c>
    </row>
    <row r="217" spans="1:9">
      <c r="A217" s="27">
        <v>15</v>
      </c>
      <c r="B217" s="27" t="s">
        <v>2113</v>
      </c>
      <c r="C217" s="27">
        <v>15187</v>
      </c>
      <c r="D217" s="27" t="s">
        <v>2131</v>
      </c>
      <c r="E217" s="27" t="s">
        <v>156</v>
      </c>
      <c r="F217" s="27">
        <v>-73.282528999999997</v>
      </c>
      <c r="G217" s="27">
        <v>5.5589490000000001</v>
      </c>
      <c r="H217" s="131" t="s">
        <v>1829</v>
      </c>
      <c r="I217" s="131" t="s">
        <v>486</v>
      </c>
    </row>
    <row r="218" spans="1:9">
      <c r="A218" s="27">
        <v>15</v>
      </c>
      <c r="B218" s="27" t="s">
        <v>2113</v>
      </c>
      <c r="C218" s="27">
        <v>15189</v>
      </c>
      <c r="D218" s="27" t="s">
        <v>2132</v>
      </c>
      <c r="E218" s="27" t="s">
        <v>156</v>
      </c>
      <c r="F218" s="27">
        <v>-73.296048999999996</v>
      </c>
      <c r="G218" s="27">
        <v>5.4086939999999997</v>
      </c>
      <c r="H218" s="131" t="s">
        <v>1829</v>
      </c>
      <c r="I218" s="131" t="s">
        <v>488</v>
      </c>
    </row>
    <row r="219" spans="1:9">
      <c r="A219" s="27">
        <v>15</v>
      </c>
      <c r="B219" s="27" t="s">
        <v>2113</v>
      </c>
      <c r="C219" s="27">
        <v>15204</v>
      </c>
      <c r="D219" s="27" t="s">
        <v>2133</v>
      </c>
      <c r="E219" s="27" t="s">
        <v>156</v>
      </c>
      <c r="F219" s="27">
        <v>-73.323956999999993</v>
      </c>
      <c r="G219" s="27">
        <v>5.6345450000000001</v>
      </c>
      <c r="H219" s="131" t="s">
        <v>1829</v>
      </c>
      <c r="I219" s="131" t="s">
        <v>489</v>
      </c>
    </row>
    <row r="220" spans="1:9">
      <c r="A220" s="27">
        <v>15</v>
      </c>
      <c r="B220" s="27" t="s">
        <v>2113</v>
      </c>
      <c r="C220" s="27">
        <v>15212</v>
      </c>
      <c r="D220" s="27" t="s">
        <v>2134</v>
      </c>
      <c r="E220" s="27" t="s">
        <v>156</v>
      </c>
      <c r="F220" s="27">
        <v>-74.045636000000002</v>
      </c>
      <c r="G220" s="27">
        <v>5.4750740000000002</v>
      </c>
      <c r="H220" s="131" t="s">
        <v>1829</v>
      </c>
      <c r="I220" s="131" t="s">
        <v>490</v>
      </c>
    </row>
    <row r="221" spans="1:9">
      <c r="A221" s="27">
        <v>15</v>
      </c>
      <c r="B221" s="27" t="s">
        <v>2113</v>
      </c>
      <c r="C221" s="27">
        <v>15215</v>
      </c>
      <c r="D221" s="27" t="s">
        <v>2135</v>
      </c>
      <c r="E221" s="27" t="s">
        <v>156</v>
      </c>
      <c r="F221" s="27">
        <v>-72.844795000000005</v>
      </c>
      <c r="G221" s="27">
        <v>5.8280640000000004</v>
      </c>
      <c r="H221" s="131" t="s">
        <v>1829</v>
      </c>
      <c r="I221" s="131" t="s">
        <v>491</v>
      </c>
    </row>
    <row r="222" spans="1:9">
      <c r="A222" s="27">
        <v>15</v>
      </c>
      <c r="B222" s="27" t="s">
        <v>2113</v>
      </c>
      <c r="C222" s="27">
        <v>15218</v>
      </c>
      <c r="D222" s="27" t="s">
        <v>2136</v>
      </c>
      <c r="E222" s="27" t="s">
        <v>156</v>
      </c>
      <c r="F222" s="27">
        <v>-72.738978000000003</v>
      </c>
      <c r="G222" s="27">
        <v>6.5001769999999999</v>
      </c>
      <c r="H222" s="131" t="s">
        <v>1829</v>
      </c>
      <c r="I222" s="131" t="s">
        <v>492</v>
      </c>
    </row>
    <row r="223" spans="1:9">
      <c r="A223" s="27">
        <v>15</v>
      </c>
      <c r="B223" s="27" t="s">
        <v>2113</v>
      </c>
      <c r="C223" s="27">
        <v>15223</v>
      </c>
      <c r="D223" s="27" t="s">
        <v>2137</v>
      </c>
      <c r="E223" s="27" t="s">
        <v>156</v>
      </c>
      <c r="F223" s="27">
        <v>-72.107939000000002</v>
      </c>
      <c r="G223" s="27">
        <v>6.9972750000000001</v>
      </c>
      <c r="H223" s="131" t="s">
        <v>1829</v>
      </c>
      <c r="I223" s="131" t="s">
        <v>493</v>
      </c>
    </row>
    <row r="224" spans="1:9">
      <c r="A224" s="27">
        <v>15</v>
      </c>
      <c r="B224" s="27" t="s">
        <v>2113</v>
      </c>
      <c r="C224" s="27">
        <v>15224</v>
      </c>
      <c r="D224" s="27" t="s">
        <v>2138</v>
      </c>
      <c r="E224" s="27" t="s">
        <v>156</v>
      </c>
      <c r="F224" s="27">
        <v>-73.454338000000007</v>
      </c>
      <c r="G224" s="27">
        <v>5.5444519999999997</v>
      </c>
      <c r="H224" s="131" t="s">
        <v>1829</v>
      </c>
      <c r="I224" s="131" t="s">
        <v>494</v>
      </c>
    </row>
    <row r="225" spans="1:9">
      <c r="A225" s="27">
        <v>15</v>
      </c>
      <c r="B225" s="27" t="s">
        <v>2113</v>
      </c>
      <c r="C225" s="27">
        <v>15226</v>
      </c>
      <c r="D225" s="27" t="s">
        <v>2139</v>
      </c>
      <c r="E225" s="27" t="s">
        <v>156</v>
      </c>
      <c r="F225" s="27">
        <v>-72.965923000000004</v>
      </c>
      <c r="G225" s="27">
        <v>5.5803669999999999</v>
      </c>
      <c r="H225" s="131" t="s">
        <v>1829</v>
      </c>
      <c r="I225" s="131" t="s">
        <v>495</v>
      </c>
    </row>
    <row r="226" spans="1:9">
      <c r="A226" s="27">
        <v>15</v>
      </c>
      <c r="B226" s="27" t="s">
        <v>2113</v>
      </c>
      <c r="C226" s="27">
        <v>15232</v>
      </c>
      <c r="D226" s="27" t="s">
        <v>2140</v>
      </c>
      <c r="E226" s="27" t="s">
        <v>156</v>
      </c>
      <c r="F226" s="27">
        <v>-73.449462999999994</v>
      </c>
      <c r="G226" s="27">
        <v>5.6398339999999996</v>
      </c>
      <c r="H226" s="131" t="s">
        <v>1829</v>
      </c>
      <c r="I226" s="131" t="s">
        <v>482</v>
      </c>
    </row>
    <row r="227" spans="1:9">
      <c r="A227" s="27">
        <v>15</v>
      </c>
      <c r="B227" s="27" t="s">
        <v>2113</v>
      </c>
      <c r="C227" s="27">
        <v>15236</v>
      </c>
      <c r="D227" s="27" t="s">
        <v>2141</v>
      </c>
      <c r="E227" s="27" t="s">
        <v>156</v>
      </c>
      <c r="F227" s="27">
        <v>-73.368397999999999</v>
      </c>
      <c r="G227" s="27">
        <v>4.8881730000000001</v>
      </c>
      <c r="H227" s="131" t="s">
        <v>1829</v>
      </c>
      <c r="I227" s="131" t="s">
        <v>487</v>
      </c>
    </row>
    <row r="228" spans="1:9">
      <c r="A228" s="27">
        <v>15</v>
      </c>
      <c r="B228" s="27" t="s">
        <v>2113</v>
      </c>
      <c r="C228" s="27">
        <v>15238</v>
      </c>
      <c r="D228" s="27" t="s">
        <v>2142</v>
      </c>
      <c r="E228" s="27" t="s">
        <v>156</v>
      </c>
      <c r="F228" s="27">
        <v>-73.030630000000002</v>
      </c>
      <c r="G228" s="27">
        <v>5.8229639999999998</v>
      </c>
      <c r="H228" s="131" t="s">
        <v>1829</v>
      </c>
      <c r="I228" s="131" t="s">
        <v>496</v>
      </c>
    </row>
    <row r="229" spans="1:9">
      <c r="A229" s="27">
        <v>15</v>
      </c>
      <c r="B229" s="27" t="s">
        <v>2113</v>
      </c>
      <c r="C229" s="27">
        <v>15244</v>
      </c>
      <c r="D229" s="27" t="s">
        <v>2143</v>
      </c>
      <c r="E229" s="27" t="s">
        <v>156</v>
      </c>
      <c r="F229" s="27">
        <v>-72.444536999999997</v>
      </c>
      <c r="G229" s="27">
        <v>6.4077380000000002</v>
      </c>
      <c r="H229" s="131" t="s">
        <v>1829</v>
      </c>
      <c r="I229" s="131" t="s">
        <v>497</v>
      </c>
    </row>
    <row r="230" spans="1:9">
      <c r="A230" s="27">
        <v>15</v>
      </c>
      <c r="B230" s="27" t="s">
        <v>2113</v>
      </c>
      <c r="C230" s="27">
        <v>15248</v>
      </c>
      <c r="D230" s="27" t="s">
        <v>2144</v>
      </c>
      <c r="E230" s="27" t="s">
        <v>156</v>
      </c>
      <c r="F230" s="27">
        <v>-72.497006999999996</v>
      </c>
      <c r="G230" s="27">
        <v>6.4830269999999999</v>
      </c>
      <c r="H230" s="131" t="s">
        <v>1829</v>
      </c>
      <c r="I230" s="131" t="s">
        <v>498</v>
      </c>
    </row>
    <row r="231" spans="1:9">
      <c r="A231" s="27">
        <v>15</v>
      </c>
      <c r="B231" s="27" t="s">
        <v>2113</v>
      </c>
      <c r="C231" s="27">
        <v>15272</v>
      </c>
      <c r="D231" s="27" t="s">
        <v>2145</v>
      </c>
      <c r="E231" s="27" t="s">
        <v>156</v>
      </c>
      <c r="F231" s="27">
        <v>-72.993392</v>
      </c>
      <c r="G231" s="27">
        <v>5.6688850000000004</v>
      </c>
      <c r="H231" s="131" t="s">
        <v>1829</v>
      </c>
      <c r="I231" s="131" t="s">
        <v>499</v>
      </c>
    </row>
    <row r="232" spans="1:9">
      <c r="A232" s="27">
        <v>15</v>
      </c>
      <c r="B232" s="27" t="s">
        <v>2113</v>
      </c>
      <c r="C232" s="27">
        <v>15276</v>
      </c>
      <c r="D232" s="27" t="s">
        <v>2146</v>
      </c>
      <c r="E232" s="27" t="s">
        <v>156</v>
      </c>
      <c r="F232" s="27">
        <v>-72.918110999999996</v>
      </c>
      <c r="G232" s="27">
        <v>5.8595189999999997</v>
      </c>
      <c r="H232" s="131" t="s">
        <v>1829</v>
      </c>
      <c r="I232" s="131" t="s">
        <v>500</v>
      </c>
    </row>
    <row r="233" spans="1:9">
      <c r="A233" s="27">
        <v>15</v>
      </c>
      <c r="B233" s="27" t="s">
        <v>2113</v>
      </c>
      <c r="C233" s="27">
        <v>15293</v>
      </c>
      <c r="D233" s="27" t="s">
        <v>2147</v>
      </c>
      <c r="E233" s="27" t="s">
        <v>156</v>
      </c>
      <c r="F233" s="27">
        <v>-73.549092000000002</v>
      </c>
      <c r="G233" s="27">
        <v>5.7518909999999996</v>
      </c>
      <c r="H233" s="131" t="s">
        <v>1829</v>
      </c>
      <c r="I233" s="131" t="s">
        <v>501</v>
      </c>
    </row>
    <row r="234" spans="1:9">
      <c r="A234" s="27">
        <v>15</v>
      </c>
      <c r="B234" s="27" t="s">
        <v>2113</v>
      </c>
      <c r="C234" s="27">
        <v>15296</v>
      </c>
      <c r="D234" s="27" t="s">
        <v>2148</v>
      </c>
      <c r="E234" s="27" t="s">
        <v>156</v>
      </c>
      <c r="F234" s="27">
        <v>-72.805530000000005</v>
      </c>
      <c r="G234" s="27">
        <v>5.802333</v>
      </c>
      <c r="H234" s="131" t="s">
        <v>1829</v>
      </c>
      <c r="I234" s="131" t="s">
        <v>2993</v>
      </c>
    </row>
    <row r="235" spans="1:9">
      <c r="A235" s="27">
        <v>15</v>
      </c>
      <c r="B235" s="27" t="s">
        <v>2113</v>
      </c>
      <c r="C235" s="27">
        <v>15299</v>
      </c>
      <c r="D235" s="27" t="s">
        <v>2149</v>
      </c>
      <c r="E235" s="27" t="s">
        <v>156</v>
      </c>
      <c r="F235" s="27">
        <v>-73.364412999999999</v>
      </c>
      <c r="G235" s="27">
        <v>5.083234</v>
      </c>
      <c r="H235" s="131" t="s">
        <v>1829</v>
      </c>
      <c r="I235" s="131" t="s">
        <v>503</v>
      </c>
    </row>
    <row r="236" spans="1:9">
      <c r="A236" s="27">
        <v>15</v>
      </c>
      <c r="B236" s="27" t="s">
        <v>2113</v>
      </c>
      <c r="C236" s="27">
        <v>15317</v>
      </c>
      <c r="D236" s="27" t="s">
        <v>2150</v>
      </c>
      <c r="E236" s="27" t="s">
        <v>156</v>
      </c>
      <c r="F236" s="27">
        <v>-72.500811999999996</v>
      </c>
      <c r="G236" s="27">
        <v>6.4596669999999996</v>
      </c>
      <c r="H236" s="131" t="s">
        <v>1829</v>
      </c>
      <c r="I236" s="131" t="s">
        <v>504</v>
      </c>
    </row>
    <row r="237" spans="1:9">
      <c r="A237" s="27">
        <v>15</v>
      </c>
      <c r="B237" s="27" t="s">
        <v>2113</v>
      </c>
      <c r="C237" s="27">
        <v>15322</v>
      </c>
      <c r="D237" s="27" t="s">
        <v>2151</v>
      </c>
      <c r="E237" s="27" t="s">
        <v>156</v>
      </c>
      <c r="F237" s="27">
        <v>-73.471207000000007</v>
      </c>
      <c r="G237" s="27">
        <v>5.0073210000000001</v>
      </c>
      <c r="H237" s="131" t="s">
        <v>1829</v>
      </c>
      <c r="I237" s="131" t="s">
        <v>505</v>
      </c>
    </row>
    <row r="238" spans="1:9">
      <c r="A238" s="27">
        <v>15</v>
      </c>
      <c r="B238" s="27" t="s">
        <v>2113</v>
      </c>
      <c r="C238" s="27">
        <v>15325</v>
      </c>
      <c r="D238" s="27" t="s">
        <v>2152</v>
      </c>
      <c r="E238" s="27" t="s">
        <v>156</v>
      </c>
      <c r="F238" s="27">
        <v>-73.489698000000004</v>
      </c>
      <c r="G238" s="27">
        <v>4.9671219999999998</v>
      </c>
      <c r="H238" s="131" t="s">
        <v>1829</v>
      </c>
      <c r="I238" s="131" t="s">
        <v>506</v>
      </c>
    </row>
    <row r="239" spans="1:9">
      <c r="A239" s="27">
        <v>15</v>
      </c>
      <c r="B239" s="27" t="s">
        <v>2113</v>
      </c>
      <c r="C239" s="27">
        <v>15332</v>
      </c>
      <c r="D239" s="27" t="s">
        <v>2153</v>
      </c>
      <c r="E239" s="27" t="s">
        <v>156</v>
      </c>
      <c r="F239" s="27">
        <v>-72.411762999999993</v>
      </c>
      <c r="G239" s="27">
        <v>6.4628639999999997</v>
      </c>
      <c r="H239" s="131" t="s">
        <v>1829</v>
      </c>
      <c r="I239" s="131" t="s">
        <v>2994</v>
      </c>
    </row>
    <row r="240" spans="1:9">
      <c r="A240" s="27">
        <v>15</v>
      </c>
      <c r="B240" s="27" t="s">
        <v>2113</v>
      </c>
      <c r="C240" s="27">
        <v>15362</v>
      </c>
      <c r="D240" s="27" t="s">
        <v>2154</v>
      </c>
      <c r="E240" s="27" t="s">
        <v>156</v>
      </c>
      <c r="F240" s="27">
        <v>-72.979558999999995</v>
      </c>
      <c r="G240" s="27">
        <v>5.6115769999999996</v>
      </c>
      <c r="H240" s="131" t="s">
        <v>1829</v>
      </c>
      <c r="I240" s="131" t="s">
        <v>508</v>
      </c>
    </row>
    <row r="241" spans="1:9">
      <c r="A241" s="27">
        <v>15</v>
      </c>
      <c r="B241" s="27" t="s">
        <v>2113</v>
      </c>
      <c r="C241" s="27">
        <v>15367</v>
      </c>
      <c r="D241" s="27" t="s">
        <v>2155</v>
      </c>
      <c r="E241" s="27" t="s">
        <v>156</v>
      </c>
      <c r="F241" s="27">
        <v>-73.363737999999998</v>
      </c>
      <c r="G241" s="27">
        <v>5.3858129999999997</v>
      </c>
      <c r="H241" s="131" t="s">
        <v>1829</v>
      </c>
      <c r="I241" s="131" t="s">
        <v>509</v>
      </c>
    </row>
    <row r="242" spans="1:9">
      <c r="A242" s="27">
        <v>15</v>
      </c>
      <c r="B242" s="27" t="s">
        <v>2113</v>
      </c>
      <c r="C242" s="27">
        <v>15368</v>
      </c>
      <c r="D242" s="27" t="s">
        <v>1978</v>
      </c>
      <c r="E242" s="27" t="s">
        <v>156</v>
      </c>
      <c r="F242" s="27">
        <v>-72.571122000000003</v>
      </c>
      <c r="G242" s="27">
        <v>6.1457350000000002</v>
      </c>
      <c r="H242" s="131" t="s">
        <v>1829</v>
      </c>
      <c r="I242" s="131" t="s">
        <v>363</v>
      </c>
    </row>
    <row r="243" spans="1:9">
      <c r="A243" s="27">
        <v>15</v>
      </c>
      <c r="B243" s="27" t="s">
        <v>2113</v>
      </c>
      <c r="C243" s="27">
        <v>15377</v>
      </c>
      <c r="D243" s="27" t="s">
        <v>2156</v>
      </c>
      <c r="E243" s="27" t="s">
        <v>156</v>
      </c>
      <c r="F243" s="27">
        <v>-72.577770000000001</v>
      </c>
      <c r="G243" s="27">
        <v>5.5626870000000004</v>
      </c>
      <c r="H243" s="131" t="s">
        <v>1829</v>
      </c>
      <c r="I243" s="131" t="s">
        <v>512</v>
      </c>
    </row>
    <row r="244" spans="1:9">
      <c r="A244" s="27">
        <v>15</v>
      </c>
      <c r="B244" s="27" t="s">
        <v>2113</v>
      </c>
      <c r="C244" s="27">
        <v>15380</v>
      </c>
      <c r="D244" s="27" t="s">
        <v>2157</v>
      </c>
      <c r="E244" s="27" t="s">
        <v>156</v>
      </c>
      <c r="F244" s="27">
        <v>-73.444346999999993</v>
      </c>
      <c r="G244" s="27">
        <v>5.0956869999999999</v>
      </c>
      <c r="H244" s="131" t="s">
        <v>1829</v>
      </c>
      <c r="I244" s="131" t="s">
        <v>510</v>
      </c>
    </row>
    <row r="245" spans="1:9">
      <c r="A245" s="27">
        <v>15</v>
      </c>
      <c r="B245" s="27" t="s">
        <v>2113</v>
      </c>
      <c r="C245" s="27">
        <v>15401</v>
      </c>
      <c r="D245" s="27" t="s">
        <v>2158</v>
      </c>
      <c r="E245" s="27" t="s">
        <v>156</v>
      </c>
      <c r="F245" s="27">
        <v>-74.234392999999997</v>
      </c>
      <c r="G245" s="27">
        <v>5.5237920000000003</v>
      </c>
      <c r="H245" s="131" t="s">
        <v>1829</v>
      </c>
      <c r="I245" s="131" t="s">
        <v>308</v>
      </c>
    </row>
    <row r="246" spans="1:9">
      <c r="A246" s="27">
        <v>15</v>
      </c>
      <c r="B246" s="27" t="s">
        <v>2113</v>
      </c>
      <c r="C246" s="27">
        <v>15403</v>
      </c>
      <c r="D246" s="27" t="s">
        <v>2159</v>
      </c>
      <c r="E246" s="27" t="s">
        <v>156</v>
      </c>
      <c r="F246" s="27">
        <v>-72.559982000000005</v>
      </c>
      <c r="G246" s="27">
        <v>6.31616</v>
      </c>
      <c r="H246" s="131" t="s">
        <v>1829</v>
      </c>
      <c r="I246" s="131" t="s">
        <v>511</v>
      </c>
    </row>
    <row r="247" spans="1:9">
      <c r="A247" s="27">
        <v>15</v>
      </c>
      <c r="B247" s="27" t="s">
        <v>2113</v>
      </c>
      <c r="C247" s="27">
        <v>15407</v>
      </c>
      <c r="D247" s="27" t="s">
        <v>2160</v>
      </c>
      <c r="E247" s="27" t="s">
        <v>156</v>
      </c>
      <c r="F247" s="27">
        <v>-73.524947999999995</v>
      </c>
      <c r="G247" s="27">
        <v>5.6324550000000002</v>
      </c>
      <c r="H247" s="131" t="s">
        <v>1829</v>
      </c>
      <c r="I247" s="131" t="s">
        <v>1182</v>
      </c>
    </row>
    <row r="248" spans="1:9">
      <c r="A248" s="27">
        <v>15</v>
      </c>
      <c r="B248" s="27" t="s">
        <v>2113</v>
      </c>
      <c r="C248" s="27">
        <v>15425</v>
      </c>
      <c r="D248" s="27" t="s">
        <v>2161</v>
      </c>
      <c r="E248" s="27" t="s">
        <v>156</v>
      </c>
      <c r="F248" s="27">
        <v>-73.319592999999998</v>
      </c>
      <c r="G248" s="27">
        <v>4.9724640000000004</v>
      </c>
      <c r="H248" s="131" t="s">
        <v>1829</v>
      </c>
      <c r="I248" s="131" t="s">
        <v>513</v>
      </c>
    </row>
    <row r="249" spans="1:9">
      <c r="A249" s="27">
        <v>15</v>
      </c>
      <c r="B249" s="27" t="s">
        <v>2113</v>
      </c>
      <c r="C249" s="27">
        <v>15442</v>
      </c>
      <c r="D249" s="27" t="s">
        <v>2162</v>
      </c>
      <c r="E249" s="27" t="s">
        <v>156</v>
      </c>
      <c r="F249" s="27">
        <v>-74.004050000000007</v>
      </c>
      <c r="G249" s="27">
        <v>5.5500910000000001</v>
      </c>
      <c r="H249" s="131" t="s">
        <v>1829</v>
      </c>
      <c r="I249" s="131" t="s">
        <v>514</v>
      </c>
    </row>
    <row r="250" spans="1:9">
      <c r="A250" s="27">
        <v>15</v>
      </c>
      <c r="B250" s="27" t="s">
        <v>2113</v>
      </c>
      <c r="C250" s="27">
        <v>15455</v>
      </c>
      <c r="D250" s="27" t="s">
        <v>2163</v>
      </c>
      <c r="E250" s="27" t="s">
        <v>156</v>
      </c>
      <c r="F250" s="27">
        <v>-73.145629999999997</v>
      </c>
      <c r="G250" s="27">
        <v>5.1965149999999998</v>
      </c>
      <c r="H250" s="131" t="s">
        <v>1829</v>
      </c>
      <c r="I250" s="131" t="s">
        <v>515</v>
      </c>
    </row>
    <row r="251" spans="1:9">
      <c r="A251" s="27">
        <v>15</v>
      </c>
      <c r="B251" s="27" t="s">
        <v>2113</v>
      </c>
      <c r="C251" s="27">
        <v>15464</v>
      </c>
      <c r="D251" s="27" t="s">
        <v>2164</v>
      </c>
      <c r="E251" s="27" t="s">
        <v>156</v>
      </c>
      <c r="F251" s="27">
        <v>-72.798090000000002</v>
      </c>
      <c r="G251" s="27">
        <v>5.7542419999999996</v>
      </c>
      <c r="H251" s="131" t="s">
        <v>1829</v>
      </c>
      <c r="I251" s="131" t="s">
        <v>516</v>
      </c>
    </row>
    <row r="252" spans="1:9">
      <c r="A252" s="27">
        <v>15</v>
      </c>
      <c r="B252" s="27" t="s">
        <v>2113</v>
      </c>
      <c r="C252" s="27">
        <v>15466</v>
      </c>
      <c r="D252" s="27" t="s">
        <v>2165</v>
      </c>
      <c r="E252" s="27" t="s">
        <v>156</v>
      </c>
      <c r="F252" s="27">
        <v>-72.849292000000005</v>
      </c>
      <c r="G252" s="27">
        <v>5.7234860000000003</v>
      </c>
      <c r="H252" s="131" t="s">
        <v>1829</v>
      </c>
      <c r="I252" s="131" t="s">
        <v>517</v>
      </c>
    </row>
    <row r="253" spans="1:9">
      <c r="A253" s="27">
        <v>15</v>
      </c>
      <c r="B253" s="27" t="s">
        <v>2113</v>
      </c>
      <c r="C253" s="27">
        <v>15469</v>
      </c>
      <c r="D253" s="27" t="s">
        <v>2166</v>
      </c>
      <c r="E253" s="27" t="s">
        <v>156</v>
      </c>
      <c r="F253" s="27">
        <v>-73.573374000000001</v>
      </c>
      <c r="G253" s="27">
        <v>5.8763310000000004</v>
      </c>
      <c r="H253" s="131" t="s">
        <v>1829</v>
      </c>
      <c r="I253" s="131" t="s">
        <v>518</v>
      </c>
    </row>
    <row r="254" spans="1:9">
      <c r="A254" s="27">
        <v>15</v>
      </c>
      <c r="B254" s="27" t="s">
        <v>2113</v>
      </c>
      <c r="C254" s="27">
        <v>15476</v>
      </c>
      <c r="D254" s="27" t="s">
        <v>2167</v>
      </c>
      <c r="E254" s="27" t="s">
        <v>156</v>
      </c>
      <c r="F254" s="27">
        <v>-73.367840999999999</v>
      </c>
      <c r="G254" s="27">
        <v>5.5777000000000001</v>
      </c>
      <c r="H254" s="131" t="s">
        <v>1829</v>
      </c>
      <c r="I254" s="131" t="s">
        <v>519</v>
      </c>
    </row>
    <row r="255" spans="1:9">
      <c r="A255" s="27">
        <v>15</v>
      </c>
      <c r="B255" s="27" t="s">
        <v>2113</v>
      </c>
      <c r="C255" s="27">
        <v>15480</v>
      </c>
      <c r="D255" s="27" t="s">
        <v>2168</v>
      </c>
      <c r="E255" s="27" t="s">
        <v>156</v>
      </c>
      <c r="F255" s="27">
        <v>-74.102689999999996</v>
      </c>
      <c r="G255" s="27">
        <v>5.5327580000000003</v>
      </c>
      <c r="H255" s="131" t="s">
        <v>1829</v>
      </c>
      <c r="I255" s="131" t="s">
        <v>520</v>
      </c>
    </row>
    <row r="256" spans="1:9">
      <c r="A256" s="27">
        <v>15</v>
      </c>
      <c r="B256" s="27" t="s">
        <v>2113</v>
      </c>
      <c r="C256" s="27">
        <v>15491</v>
      </c>
      <c r="D256" s="27" t="s">
        <v>2169</v>
      </c>
      <c r="E256" s="27" t="s">
        <v>156</v>
      </c>
      <c r="F256" s="27">
        <v>-72.937042000000005</v>
      </c>
      <c r="G256" s="27">
        <v>5.768046</v>
      </c>
      <c r="H256" s="131" t="s">
        <v>1829</v>
      </c>
      <c r="I256" s="131" t="s">
        <v>521</v>
      </c>
    </row>
    <row r="257" spans="1:9">
      <c r="A257" s="27">
        <v>15</v>
      </c>
      <c r="B257" s="27" t="s">
        <v>2113</v>
      </c>
      <c r="C257" s="27">
        <v>15494</v>
      </c>
      <c r="D257" s="27" t="s">
        <v>2170</v>
      </c>
      <c r="E257" s="27" t="s">
        <v>156</v>
      </c>
      <c r="F257" s="27">
        <v>-73.456759000000005</v>
      </c>
      <c r="G257" s="27">
        <v>5.3553170000000003</v>
      </c>
      <c r="H257" s="131" t="s">
        <v>1829</v>
      </c>
      <c r="I257" s="131" t="s">
        <v>522</v>
      </c>
    </row>
    <row r="258" spans="1:9">
      <c r="A258" s="27">
        <v>15</v>
      </c>
      <c r="B258" s="27" t="s">
        <v>2113</v>
      </c>
      <c r="C258" s="27">
        <v>15500</v>
      </c>
      <c r="D258" s="27" t="s">
        <v>2171</v>
      </c>
      <c r="E258" s="27" t="s">
        <v>156</v>
      </c>
      <c r="F258" s="27">
        <v>-73.308398999999994</v>
      </c>
      <c r="G258" s="27">
        <v>5.5952349999999997</v>
      </c>
      <c r="H258" s="131" t="s">
        <v>1829</v>
      </c>
      <c r="I258" s="131" t="s">
        <v>523</v>
      </c>
    </row>
    <row r="259" spans="1:9">
      <c r="A259" s="27">
        <v>15</v>
      </c>
      <c r="B259" s="27" t="s">
        <v>2113</v>
      </c>
      <c r="C259" s="27">
        <v>15507</v>
      </c>
      <c r="D259" s="27" t="s">
        <v>2172</v>
      </c>
      <c r="E259" s="27" t="s">
        <v>156</v>
      </c>
      <c r="F259" s="27">
        <v>-74.180965</v>
      </c>
      <c r="G259" s="27">
        <v>5.6575360000000003</v>
      </c>
      <c r="H259" s="131" t="s">
        <v>1829</v>
      </c>
      <c r="I259" s="131" t="s">
        <v>524</v>
      </c>
    </row>
    <row r="260" spans="1:9">
      <c r="A260" s="27">
        <v>15</v>
      </c>
      <c r="B260" s="27" t="s">
        <v>2113</v>
      </c>
      <c r="C260" s="27">
        <v>15511</v>
      </c>
      <c r="D260" s="27" t="s">
        <v>2173</v>
      </c>
      <c r="E260" s="27" t="s">
        <v>156</v>
      </c>
      <c r="F260" s="27">
        <v>-73.396952999999996</v>
      </c>
      <c r="G260" s="27">
        <v>5.1400649999999999</v>
      </c>
      <c r="H260" s="131" t="s">
        <v>1829</v>
      </c>
      <c r="I260" s="131" t="s">
        <v>525</v>
      </c>
    </row>
    <row r="261" spans="1:9">
      <c r="A261" s="27">
        <v>15</v>
      </c>
      <c r="B261" s="27" t="s">
        <v>2113</v>
      </c>
      <c r="C261" s="27">
        <v>15514</v>
      </c>
      <c r="D261" s="27" t="s">
        <v>2174</v>
      </c>
      <c r="E261" s="27" t="s">
        <v>156</v>
      </c>
      <c r="F261" s="27">
        <v>-73.052736999999993</v>
      </c>
      <c r="G261" s="27">
        <v>5.0973189999999997</v>
      </c>
      <c r="H261" s="131" t="s">
        <v>1829</v>
      </c>
      <c r="I261" s="131" t="s">
        <v>526</v>
      </c>
    </row>
    <row r="262" spans="1:9">
      <c r="A262" s="27">
        <v>15</v>
      </c>
      <c r="B262" s="27" t="s">
        <v>2113</v>
      </c>
      <c r="C262" s="27">
        <v>15516</v>
      </c>
      <c r="D262" s="27" t="s">
        <v>2175</v>
      </c>
      <c r="E262" s="27" t="s">
        <v>156</v>
      </c>
      <c r="F262" s="27">
        <v>-73.117819999999995</v>
      </c>
      <c r="G262" s="27">
        <v>5.7798939999999996</v>
      </c>
      <c r="H262" s="131" t="s">
        <v>1829</v>
      </c>
      <c r="I262" s="131" t="s">
        <v>527</v>
      </c>
    </row>
    <row r="263" spans="1:9">
      <c r="A263" s="27">
        <v>15</v>
      </c>
      <c r="B263" s="27" t="s">
        <v>2113</v>
      </c>
      <c r="C263" s="27">
        <v>15518</v>
      </c>
      <c r="D263" s="27" t="s">
        <v>2176</v>
      </c>
      <c r="E263" s="27" t="s">
        <v>156</v>
      </c>
      <c r="F263" s="27">
        <v>-72.703231000000002</v>
      </c>
      <c r="G263" s="27">
        <v>5.2937830000000003</v>
      </c>
      <c r="H263" s="131" t="s">
        <v>1829</v>
      </c>
      <c r="I263" s="131" t="s">
        <v>528</v>
      </c>
    </row>
    <row r="264" spans="1:9">
      <c r="A264" s="27">
        <v>15</v>
      </c>
      <c r="B264" s="27" t="s">
        <v>2113</v>
      </c>
      <c r="C264" s="27">
        <v>15522</v>
      </c>
      <c r="D264" s="27" t="s">
        <v>2177</v>
      </c>
      <c r="E264" s="27" t="s">
        <v>156</v>
      </c>
      <c r="F264" s="27">
        <v>-72.459423999999999</v>
      </c>
      <c r="G264" s="27">
        <v>6.443416</v>
      </c>
      <c r="H264" s="131" t="s">
        <v>1829</v>
      </c>
      <c r="I264" s="131" t="s">
        <v>529</v>
      </c>
    </row>
    <row r="265" spans="1:9">
      <c r="A265" s="27">
        <v>15</v>
      </c>
      <c r="B265" s="27" t="s">
        <v>2113</v>
      </c>
      <c r="C265" s="27">
        <v>15531</v>
      </c>
      <c r="D265" s="27" t="s">
        <v>2178</v>
      </c>
      <c r="E265" s="27" t="s">
        <v>156</v>
      </c>
      <c r="F265" s="27">
        <v>-73.978448999999998</v>
      </c>
      <c r="G265" s="27">
        <v>5.6563230000000004</v>
      </c>
      <c r="H265" s="131" t="s">
        <v>1829</v>
      </c>
      <c r="I265" s="131" t="s">
        <v>530</v>
      </c>
    </row>
    <row r="266" spans="1:9">
      <c r="A266" s="27">
        <v>15</v>
      </c>
      <c r="B266" s="27" t="s">
        <v>2113</v>
      </c>
      <c r="C266" s="27">
        <v>15533</v>
      </c>
      <c r="D266" s="27" t="s">
        <v>2179</v>
      </c>
      <c r="E266" s="27" t="s">
        <v>156</v>
      </c>
      <c r="F266" s="27">
        <v>-72.423775000000006</v>
      </c>
      <c r="G266" s="27">
        <v>5.625699</v>
      </c>
      <c r="H266" s="131" t="s">
        <v>1829</v>
      </c>
      <c r="I266" s="131" t="s">
        <v>531</v>
      </c>
    </row>
    <row r="267" spans="1:9">
      <c r="A267" s="27">
        <v>15</v>
      </c>
      <c r="B267" s="27" t="s">
        <v>2113</v>
      </c>
      <c r="C267" s="27">
        <v>15537</v>
      </c>
      <c r="D267" s="27" t="s">
        <v>2180</v>
      </c>
      <c r="E267" s="27" t="s">
        <v>156</v>
      </c>
      <c r="F267" s="27">
        <v>-72.749137000000005</v>
      </c>
      <c r="G267" s="27">
        <v>5.9876449999999997</v>
      </c>
      <c r="H267" s="131" t="s">
        <v>1829</v>
      </c>
      <c r="I267" s="131" t="s">
        <v>1175</v>
      </c>
    </row>
    <row r="268" spans="1:9">
      <c r="A268" s="27">
        <v>15</v>
      </c>
      <c r="B268" s="27" t="s">
        <v>2113</v>
      </c>
      <c r="C268" s="27">
        <v>15542</v>
      </c>
      <c r="D268" s="27" t="s">
        <v>2181</v>
      </c>
      <c r="E268" s="27" t="s">
        <v>156</v>
      </c>
      <c r="F268" s="27">
        <v>-73.050871999999998</v>
      </c>
      <c r="G268" s="27">
        <v>5.558808</v>
      </c>
      <c r="H268" s="131" t="s">
        <v>1829</v>
      </c>
      <c r="I268" s="131" t="s">
        <v>532</v>
      </c>
    </row>
    <row r="269" spans="1:9">
      <c r="A269" s="27">
        <v>15</v>
      </c>
      <c r="B269" s="27" t="s">
        <v>2113</v>
      </c>
      <c r="C269" s="27">
        <v>15550</v>
      </c>
      <c r="D269" s="27" t="s">
        <v>2182</v>
      </c>
      <c r="E269" s="27" t="s">
        <v>156</v>
      </c>
      <c r="F269" s="27">
        <v>-72.486023000000003</v>
      </c>
      <c r="G269" s="27">
        <v>5.7214099999999997</v>
      </c>
      <c r="H269" s="131" t="s">
        <v>1829</v>
      </c>
      <c r="I269" s="131" t="s">
        <v>533</v>
      </c>
    </row>
    <row r="270" spans="1:9">
      <c r="A270" s="27">
        <v>15</v>
      </c>
      <c r="B270" s="27" t="s">
        <v>2113</v>
      </c>
      <c r="C270" s="27">
        <v>15572</v>
      </c>
      <c r="D270" s="27" t="s">
        <v>2183</v>
      </c>
      <c r="E270" s="27" t="s">
        <v>156</v>
      </c>
      <c r="F270" s="27">
        <v>-74.587782000000004</v>
      </c>
      <c r="G270" s="27">
        <v>5.9766459999999997</v>
      </c>
      <c r="H270" s="131" t="s">
        <v>1829</v>
      </c>
      <c r="I270" s="131" t="s">
        <v>534</v>
      </c>
    </row>
    <row r="271" spans="1:9">
      <c r="A271" s="27">
        <v>15</v>
      </c>
      <c r="B271" s="27" t="s">
        <v>2113</v>
      </c>
      <c r="C271" s="27">
        <v>15580</v>
      </c>
      <c r="D271" s="27" t="s">
        <v>2184</v>
      </c>
      <c r="E271" s="27" t="s">
        <v>156</v>
      </c>
      <c r="F271" s="27">
        <v>-74.180032999999995</v>
      </c>
      <c r="G271" s="27">
        <v>5.5205500000000001</v>
      </c>
      <c r="H271" s="131" t="s">
        <v>1829</v>
      </c>
      <c r="I271" s="131" t="s">
        <v>535</v>
      </c>
    </row>
    <row r="272" spans="1:9">
      <c r="A272" s="27">
        <v>15</v>
      </c>
      <c r="B272" s="27" t="s">
        <v>2113</v>
      </c>
      <c r="C272" s="27">
        <v>15599</v>
      </c>
      <c r="D272" s="27" t="s">
        <v>2185</v>
      </c>
      <c r="E272" s="27" t="s">
        <v>156</v>
      </c>
      <c r="F272" s="27">
        <v>-73.334839000000002</v>
      </c>
      <c r="G272" s="27">
        <v>5.4003030000000001</v>
      </c>
      <c r="H272" s="131" t="s">
        <v>1829</v>
      </c>
      <c r="I272" s="131" t="s">
        <v>536</v>
      </c>
    </row>
    <row r="273" spans="1:9">
      <c r="A273" s="27">
        <v>15</v>
      </c>
      <c r="B273" s="27" t="s">
        <v>2113</v>
      </c>
      <c r="C273" s="27">
        <v>15600</v>
      </c>
      <c r="D273" s="27" t="s">
        <v>2186</v>
      </c>
      <c r="E273" s="27" t="s">
        <v>156</v>
      </c>
      <c r="F273" s="27">
        <v>-73.632542999999998</v>
      </c>
      <c r="G273" s="27">
        <v>5.5391360000000001</v>
      </c>
      <c r="H273" s="131" t="s">
        <v>1829</v>
      </c>
      <c r="I273" s="131" t="s">
        <v>537</v>
      </c>
    </row>
    <row r="274" spans="1:9">
      <c r="A274" s="27">
        <v>15</v>
      </c>
      <c r="B274" s="27" t="s">
        <v>2113</v>
      </c>
      <c r="C274" s="27">
        <v>15621</v>
      </c>
      <c r="D274" s="27" t="s">
        <v>2187</v>
      </c>
      <c r="E274" s="27" t="s">
        <v>156</v>
      </c>
      <c r="F274" s="27">
        <v>-73.208473999999995</v>
      </c>
      <c r="G274" s="27">
        <v>5.3573779999999998</v>
      </c>
      <c r="H274" s="131" t="s">
        <v>1829</v>
      </c>
      <c r="I274" s="131" t="s">
        <v>538</v>
      </c>
    </row>
    <row r="275" spans="1:9">
      <c r="A275" s="27">
        <v>15</v>
      </c>
      <c r="B275" s="27" t="s">
        <v>2113</v>
      </c>
      <c r="C275" s="27">
        <v>15632</v>
      </c>
      <c r="D275" s="27" t="s">
        <v>2188</v>
      </c>
      <c r="E275" s="27" t="s">
        <v>156</v>
      </c>
      <c r="F275" s="27">
        <v>-73.764455999999996</v>
      </c>
      <c r="G275" s="27">
        <v>5.697756</v>
      </c>
      <c r="H275" s="131" t="s">
        <v>1829</v>
      </c>
      <c r="I275" s="131" t="s">
        <v>539</v>
      </c>
    </row>
    <row r="276" spans="1:9">
      <c r="A276" s="27">
        <v>15</v>
      </c>
      <c r="B276" s="27" t="s">
        <v>2113</v>
      </c>
      <c r="C276" s="27">
        <v>15638</v>
      </c>
      <c r="D276" s="27" t="s">
        <v>2189</v>
      </c>
      <c r="E276" s="27" t="s">
        <v>156</v>
      </c>
      <c r="F276" s="27">
        <v>-73.542539000000005</v>
      </c>
      <c r="G276" s="27">
        <v>5.5843049999999996</v>
      </c>
      <c r="H276" s="131" t="s">
        <v>1829</v>
      </c>
      <c r="I276" s="131" t="s">
        <v>540</v>
      </c>
    </row>
    <row r="277" spans="1:9">
      <c r="A277" s="27">
        <v>15</v>
      </c>
      <c r="B277" s="27" t="s">
        <v>2113</v>
      </c>
      <c r="C277" s="27">
        <v>15646</v>
      </c>
      <c r="D277" s="27" t="s">
        <v>2190</v>
      </c>
      <c r="E277" s="27" t="s">
        <v>156</v>
      </c>
      <c r="F277" s="27">
        <v>-73.485589000000004</v>
      </c>
      <c r="G277" s="27">
        <v>5.4921610000000003</v>
      </c>
      <c r="H277" s="131" t="s">
        <v>1829</v>
      </c>
      <c r="I277" s="131" t="s">
        <v>541</v>
      </c>
    </row>
    <row r="278" spans="1:9">
      <c r="A278" s="27">
        <v>15</v>
      </c>
      <c r="B278" s="27" t="s">
        <v>2113</v>
      </c>
      <c r="C278" s="27">
        <v>15660</v>
      </c>
      <c r="D278" s="27" t="s">
        <v>2191</v>
      </c>
      <c r="E278" s="27" t="s">
        <v>156</v>
      </c>
      <c r="F278" s="27">
        <v>-73.077747000000002</v>
      </c>
      <c r="G278" s="27">
        <v>5.2240099999999998</v>
      </c>
      <c r="H278" s="131" t="s">
        <v>1829</v>
      </c>
      <c r="I278" s="131" t="s">
        <v>542</v>
      </c>
    </row>
    <row r="279" spans="1:9">
      <c r="A279" s="27">
        <v>15</v>
      </c>
      <c r="B279" s="27" t="s">
        <v>2113</v>
      </c>
      <c r="C279" s="27">
        <v>15664</v>
      </c>
      <c r="D279" s="27" t="s">
        <v>2192</v>
      </c>
      <c r="E279" s="27" t="s">
        <v>156</v>
      </c>
      <c r="F279" s="27">
        <v>-73.545396999999994</v>
      </c>
      <c r="G279" s="27">
        <v>6.0189240000000002</v>
      </c>
      <c r="H279" s="131" t="s">
        <v>1829</v>
      </c>
      <c r="I279" s="131" t="s">
        <v>1176</v>
      </c>
    </row>
    <row r="280" spans="1:9">
      <c r="A280" s="27">
        <v>15</v>
      </c>
      <c r="B280" s="27" t="s">
        <v>2113</v>
      </c>
      <c r="C280" s="27">
        <v>15667</v>
      </c>
      <c r="D280" s="27" t="s">
        <v>2193</v>
      </c>
      <c r="E280" s="27" t="s">
        <v>156</v>
      </c>
      <c r="F280" s="27">
        <v>-73.168075999999999</v>
      </c>
      <c r="G280" s="27">
        <v>4.8197599999999996</v>
      </c>
      <c r="H280" s="131" t="s">
        <v>1829</v>
      </c>
      <c r="I280" s="131" t="s">
        <v>1177</v>
      </c>
    </row>
    <row r="281" spans="1:9">
      <c r="A281" s="27">
        <v>15</v>
      </c>
      <c r="B281" s="27" t="s">
        <v>2113</v>
      </c>
      <c r="C281" s="27">
        <v>15673</v>
      </c>
      <c r="D281" s="27" t="s">
        <v>2194</v>
      </c>
      <c r="E281" s="27" t="s">
        <v>156</v>
      </c>
      <c r="F281" s="27">
        <v>-72.555263999999994</v>
      </c>
      <c r="G281" s="27">
        <v>6.4016830000000002</v>
      </c>
      <c r="H281" s="131" t="s">
        <v>1829</v>
      </c>
      <c r="I281" s="131" t="s">
        <v>543</v>
      </c>
    </row>
    <row r="282" spans="1:9">
      <c r="A282" s="27">
        <v>15</v>
      </c>
      <c r="B282" s="27" t="s">
        <v>2113</v>
      </c>
      <c r="C282" s="27">
        <v>15676</v>
      </c>
      <c r="D282" s="27" t="s">
        <v>2195</v>
      </c>
      <c r="E282" s="27" t="s">
        <v>156</v>
      </c>
      <c r="F282" s="27">
        <v>-73.722009</v>
      </c>
      <c r="G282" s="27">
        <v>5.5180829999999998</v>
      </c>
      <c r="H282" s="131" t="s">
        <v>1829</v>
      </c>
      <c r="I282" s="131" t="s">
        <v>1178</v>
      </c>
    </row>
    <row r="283" spans="1:9">
      <c r="A283" s="27">
        <v>15</v>
      </c>
      <c r="B283" s="27" t="s">
        <v>2113</v>
      </c>
      <c r="C283" s="27">
        <v>15681</v>
      </c>
      <c r="D283" s="27" t="s">
        <v>2196</v>
      </c>
      <c r="E283" s="27" t="s">
        <v>156</v>
      </c>
      <c r="F283" s="27">
        <v>-74.069963000000001</v>
      </c>
      <c r="G283" s="27">
        <v>5.6507430000000003</v>
      </c>
      <c r="H283" s="131" t="s">
        <v>1829</v>
      </c>
      <c r="I283" s="131" t="s">
        <v>1179</v>
      </c>
    </row>
    <row r="284" spans="1:9">
      <c r="A284" s="27">
        <v>15</v>
      </c>
      <c r="B284" s="27" t="s">
        <v>2113</v>
      </c>
      <c r="C284" s="27">
        <v>15686</v>
      </c>
      <c r="D284" s="27" t="s">
        <v>2197</v>
      </c>
      <c r="E284" s="27" t="s">
        <v>156</v>
      </c>
      <c r="F284" s="27">
        <v>-73.481639000000001</v>
      </c>
      <c r="G284" s="27">
        <v>6.0568660000000003</v>
      </c>
      <c r="H284" s="131" t="s">
        <v>1829</v>
      </c>
      <c r="I284" s="131" t="s">
        <v>546</v>
      </c>
    </row>
    <row r="285" spans="1:9">
      <c r="A285" s="27">
        <v>15</v>
      </c>
      <c r="B285" s="27" t="s">
        <v>2113</v>
      </c>
      <c r="C285" s="27">
        <v>15690</v>
      </c>
      <c r="D285" s="27" t="s">
        <v>2198</v>
      </c>
      <c r="E285" s="27" t="s">
        <v>156</v>
      </c>
      <c r="F285" s="27">
        <v>-73.263518000000005</v>
      </c>
      <c r="G285" s="27">
        <v>4.8571929999999996</v>
      </c>
      <c r="H285" s="131" t="s">
        <v>1829</v>
      </c>
      <c r="I285" s="131" t="s">
        <v>544</v>
      </c>
    </row>
    <row r="286" spans="1:9">
      <c r="A286" s="27">
        <v>15</v>
      </c>
      <c r="B286" s="27" t="s">
        <v>2113</v>
      </c>
      <c r="C286" s="27">
        <v>15693</v>
      </c>
      <c r="D286" s="27" t="s">
        <v>2199</v>
      </c>
      <c r="E286" s="27" t="s">
        <v>156</v>
      </c>
      <c r="F286" s="27">
        <v>-72.982461000000001</v>
      </c>
      <c r="G286" s="27">
        <v>5.8745469999999997</v>
      </c>
      <c r="H286" s="131" t="s">
        <v>1829</v>
      </c>
      <c r="I286" s="131" t="s">
        <v>1180</v>
      </c>
    </row>
    <row r="287" spans="1:9">
      <c r="A287" s="27">
        <v>15</v>
      </c>
      <c r="B287" s="27" t="s">
        <v>2113</v>
      </c>
      <c r="C287" s="27">
        <v>15696</v>
      </c>
      <c r="D287" s="27" t="s">
        <v>2200</v>
      </c>
      <c r="E287" s="27" t="s">
        <v>156</v>
      </c>
      <c r="F287" s="27">
        <v>-73.602706999999995</v>
      </c>
      <c r="G287" s="27">
        <v>5.7132690000000004</v>
      </c>
      <c r="H287" s="131" t="s">
        <v>1829</v>
      </c>
      <c r="I287" s="131" t="s">
        <v>545</v>
      </c>
    </row>
    <row r="288" spans="1:9">
      <c r="A288" s="27">
        <v>15</v>
      </c>
      <c r="B288" s="27" t="s">
        <v>2113</v>
      </c>
      <c r="C288" s="27">
        <v>15720</v>
      </c>
      <c r="D288" s="27" t="s">
        <v>2201</v>
      </c>
      <c r="E288" s="27" t="s">
        <v>156</v>
      </c>
      <c r="F288" s="27">
        <v>-72.708457999999993</v>
      </c>
      <c r="G288" s="27">
        <v>6.131132</v>
      </c>
      <c r="H288" s="131" t="s">
        <v>1829</v>
      </c>
      <c r="I288" s="131" t="s">
        <v>547</v>
      </c>
    </row>
    <row r="289" spans="1:9">
      <c r="A289" s="27">
        <v>15</v>
      </c>
      <c r="B289" s="27" t="s">
        <v>2113</v>
      </c>
      <c r="C289" s="27">
        <v>15723</v>
      </c>
      <c r="D289" s="27" t="s">
        <v>2202</v>
      </c>
      <c r="E289" s="27" t="s">
        <v>156</v>
      </c>
      <c r="F289" s="27">
        <v>-72.712434999999999</v>
      </c>
      <c r="G289" s="27">
        <v>6.0931829999999998</v>
      </c>
      <c r="H289" s="131" t="s">
        <v>1829</v>
      </c>
      <c r="I289" s="131" t="s">
        <v>548</v>
      </c>
    </row>
    <row r="290" spans="1:9">
      <c r="A290" s="27">
        <v>15</v>
      </c>
      <c r="B290" s="27" t="s">
        <v>2113</v>
      </c>
      <c r="C290" s="27">
        <v>15740</v>
      </c>
      <c r="D290" s="27" t="s">
        <v>2203</v>
      </c>
      <c r="E290" s="27" t="s">
        <v>156</v>
      </c>
      <c r="F290" s="27">
        <v>-73.244659999999996</v>
      </c>
      <c r="G290" s="27">
        <v>5.5118109999999998</v>
      </c>
      <c r="H290" s="131" t="s">
        <v>1829</v>
      </c>
      <c r="I290" s="131" t="s">
        <v>549</v>
      </c>
    </row>
    <row r="291" spans="1:9">
      <c r="A291" s="27">
        <v>15</v>
      </c>
      <c r="B291" s="27" t="s">
        <v>2113</v>
      </c>
      <c r="C291" s="27">
        <v>15753</v>
      </c>
      <c r="D291" s="27" t="s">
        <v>2204</v>
      </c>
      <c r="E291" s="27" t="s">
        <v>156</v>
      </c>
      <c r="F291" s="27">
        <v>-72.684050999999997</v>
      </c>
      <c r="G291" s="27">
        <v>6.3319450000000002</v>
      </c>
      <c r="H291" s="131" t="s">
        <v>1829</v>
      </c>
      <c r="I291" s="131" t="s">
        <v>550</v>
      </c>
    </row>
    <row r="292" spans="1:9">
      <c r="A292" s="27">
        <v>15</v>
      </c>
      <c r="B292" s="27" t="s">
        <v>2113</v>
      </c>
      <c r="C292" s="27">
        <v>15755</v>
      </c>
      <c r="D292" s="27" t="s">
        <v>2205</v>
      </c>
      <c r="E292" s="27" t="s">
        <v>156</v>
      </c>
      <c r="F292" s="27">
        <v>-72.636652999999995</v>
      </c>
      <c r="G292" s="27">
        <v>6.0411619999999999</v>
      </c>
      <c r="H292" s="131" t="s">
        <v>1829</v>
      </c>
      <c r="I292" s="131" t="s">
        <v>552</v>
      </c>
    </row>
    <row r="293" spans="1:9">
      <c r="A293" s="27">
        <v>15</v>
      </c>
      <c r="B293" s="27" t="s">
        <v>2113</v>
      </c>
      <c r="C293" s="27">
        <v>15757</v>
      </c>
      <c r="D293" s="27" t="s">
        <v>2206</v>
      </c>
      <c r="E293" s="27" t="s">
        <v>156</v>
      </c>
      <c r="F293" s="27">
        <v>-72.691963000000001</v>
      </c>
      <c r="G293" s="27">
        <v>5.9967170000000003</v>
      </c>
      <c r="H293" s="131" t="s">
        <v>1829</v>
      </c>
      <c r="I293" s="131" t="s">
        <v>551</v>
      </c>
    </row>
    <row r="294" spans="1:9">
      <c r="A294" s="27">
        <v>15</v>
      </c>
      <c r="B294" s="27" t="s">
        <v>2113</v>
      </c>
      <c r="C294" s="27">
        <v>15759</v>
      </c>
      <c r="D294" s="27" t="s">
        <v>2207</v>
      </c>
      <c r="E294" s="27" t="s">
        <v>156</v>
      </c>
      <c r="F294" s="27">
        <v>-72.924355000000006</v>
      </c>
      <c r="G294" s="27">
        <v>5.7239760000000004</v>
      </c>
      <c r="H294" s="131" t="s">
        <v>1829</v>
      </c>
      <c r="I294" s="131" t="s">
        <v>553</v>
      </c>
    </row>
    <row r="295" spans="1:9">
      <c r="A295" s="27">
        <v>15</v>
      </c>
      <c r="B295" s="27" t="s">
        <v>2113</v>
      </c>
      <c r="C295" s="27">
        <v>15761</v>
      </c>
      <c r="D295" s="27" t="s">
        <v>2208</v>
      </c>
      <c r="E295" s="27" t="s">
        <v>156</v>
      </c>
      <c r="F295" s="27">
        <v>-73.433392999999995</v>
      </c>
      <c r="G295" s="27">
        <v>4.9857259999999997</v>
      </c>
      <c r="H295" s="131" t="s">
        <v>1829</v>
      </c>
      <c r="I295" s="131" t="s">
        <v>554</v>
      </c>
    </row>
    <row r="296" spans="1:9">
      <c r="A296" s="27">
        <v>15</v>
      </c>
      <c r="B296" s="27" t="s">
        <v>2113</v>
      </c>
      <c r="C296" s="27">
        <v>15762</v>
      </c>
      <c r="D296" s="27" t="s">
        <v>2209</v>
      </c>
      <c r="E296" s="27" t="s">
        <v>156</v>
      </c>
      <c r="F296" s="27">
        <v>-73.450153</v>
      </c>
      <c r="G296" s="27">
        <v>5.56684</v>
      </c>
      <c r="H296" s="131" t="s">
        <v>1829</v>
      </c>
      <c r="I296" s="131" t="s">
        <v>555</v>
      </c>
    </row>
    <row r="297" spans="1:9">
      <c r="A297" s="27">
        <v>15</v>
      </c>
      <c r="B297" s="27" t="s">
        <v>2113</v>
      </c>
      <c r="C297" s="27">
        <v>15763</v>
      </c>
      <c r="D297" s="27" t="s">
        <v>2210</v>
      </c>
      <c r="E297" s="27" t="s">
        <v>156</v>
      </c>
      <c r="F297" s="27">
        <v>-73.246584999999996</v>
      </c>
      <c r="G297" s="27">
        <v>5.7649860000000004</v>
      </c>
      <c r="H297" s="131" t="s">
        <v>1829</v>
      </c>
      <c r="I297" s="131" t="s">
        <v>556</v>
      </c>
    </row>
    <row r="298" spans="1:9">
      <c r="A298" s="27">
        <v>15</v>
      </c>
      <c r="B298" s="27" t="s">
        <v>2113</v>
      </c>
      <c r="C298" s="27">
        <v>15764</v>
      </c>
      <c r="D298" s="27" t="s">
        <v>2211</v>
      </c>
      <c r="E298" s="27" t="s">
        <v>156</v>
      </c>
      <c r="F298" s="27">
        <v>-73.332803999999996</v>
      </c>
      <c r="G298" s="27">
        <v>5.5008980000000003</v>
      </c>
      <c r="H298" s="131" t="s">
        <v>1829</v>
      </c>
      <c r="I298" s="131" t="s">
        <v>2995</v>
      </c>
    </row>
    <row r="299" spans="1:9">
      <c r="A299" s="27">
        <v>15</v>
      </c>
      <c r="B299" s="27" t="s">
        <v>2113</v>
      </c>
      <c r="C299" s="27">
        <v>15774</v>
      </c>
      <c r="D299" s="27" t="s">
        <v>2212</v>
      </c>
      <c r="E299" s="27" t="s">
        <v>156</v>
      </c>
      <c r="F299" s="27">
        <v>-72.690289000000007</v>
      </c>
      <c r="G299" s="27">
        <v>6.2303319999999998</v>
      </c>
      <c r="H299" s="131" t="s">
        <v>1829</v>
      </c>
      <c r="I299" s="131" t="s">
        <v>557</v>
      </c>
    </row>
    <row r="300" spans="1:9">
      <c r="A300" s="27">
        <v>15</v>
      </c>
      <c r="B300" s="27" t="s">
        <v>2113</v>
      </c>
      <c r="C300" s="27">
        <v>15776</v>
      </c>
      <c r="D300" s="27" t="s">
        <v>2213</v>
      </c>
      <c r="E300" s="27" t="s">
        <v>156</v>
      </c>
      <c r="F300" s="27">
        <v>-73.620536000000001</v>
      </c>
      <c r="G300" s="27">
        <v>5.6197809999999997</v>
      </c>
      <c r="H300" s="131" t="s">
        <v>1829</v>
      </c>
      <c r="I300" s="131" t="s">
        <v>558</v>
      </c>
    </row>
    <row r="301" spans="1:9">
      <c r="A301" s="27">
        <v>15</v>
      </c>
      <c r="B301" s="27" t="s">
        <v>2113</v>
      </c>
      <c r="C301" s="27">
        <v>15778</v>
      </c>
      <c r="D301" s="27" t="s">
        <v>2214</v>
      </c>
      <c r="E301" s="27" t="s">
        <v>156</v>
      </c>
      <c r="F301" s="27">
        <v>-73.452316999999994</v>
      </c>
      <c r="G301" s="27">
        <v>5.0229889999999999</v>
      </c>
      <c r="H301" s="131" t="s">
        <v>1829</v>
      </c>
      <c r="I301" s="131" t="s">
        <v>559</v>
      </c>
    </row>
    <row r="302" spans="1:9">
      <c r="A302" s="27">
        <v>15</v>
      </c>
      <c r="B302" s="27" t="s">
        <v>2113</v>
      </c>
      <c r="C302" s="27">
        <v>15790</v>
      </c>
      <c r="D302" s="27" t="s">
        <v>2215</v>
      </c>
      <c r="E302" s="27" t="s">
        <v>156</v>
      </c>
      <c r="F302" s="27">
        <v>-72.781011000000007</v>
      </c>
      <c r="G302" s="27">
        <v>5.909821</v>
      </c>
      <c r="H302" s="131" t="s">
        <v>1829</v>
      </c>
      <c r="I302" s="131" t="s">
        <v>560</v>
      </c>
    </row>
    <row r="303" spans="1:9">
      <c r="A303" s="27">
        <v>15</v>
      </c>
      <c r="B303" s="27" t="s">
        <v>2113</v>
      </c>
      <c r="C303" s="27">
        <v>15798</v>
      </c>
      <c r="D303" s="27" t="s">
        <v>2216</v>
      </c>
      <c r="E303" s="27" t="s">
        <v>156</v>
      </c>
      <c r="F303" s="27">
        <v>-73.421176000000003</v>
      </c>
      <c r="G303" s="27">
        <v>5.0767810000000004</v>
      </c>
      <c r="H303" s="131" t="s">
        <v>1829</v>
      </c>
      <c r="I303" s="131" t="s">
        <v>561</v>
      </c>
    </row>
    <row r="304" spans="1:9">
      <c r="A304" s="27">
        <v>15</v>
      </c>
      <c r="B304" s="27" t="s">
        <v>2113</v>
      </c>
      <c r="C304" s="27">
        <v>15804</v>
      </c>
      <c r="D304" s="27" t="s">
        <v>2217</v>
      </c>
      <c r="E304" s="27" t="s">
        <v>156</v>
      </c>
      <c r="F304" s="27">
        <v>-73.396456999999998</v>
      </c>
      <c r="G304" s="27">
        <v>5.3172509999999997</v>
      </c>
      <c r="H304" s="131" t="s">
        <v>1829</v>
      </c>
      <c r="I304" s="131" t="s">
        <v>562</v>
      </c>
    </row>
    <row r="305" spans="1:9">
      <c r="A305" s="27">
        <v>15</v>
      </c>
      <c r="B305" s="27" t="s">
        <v>2113</v>
      </c>
      <c r="C305" s="27">
        <v>15806</v>
      </c>
      <c r="D305" s="27" t="s">
        <v>2218</v>
      </c>
      <c r="E305" s="27" t="s">
        <v>156</v>
      </c>
      <c r="F305" s="27">
        <v>-72.999448999999998</v>
      </c>
      <c r="G305" s="27">
        <v>5.7472300000000001</v>
      </c>
      <c r="H305" s="131" t="s">
        <v>1829</v>
      </c>
      <c r="I305" s="131" t="s">
        <v>563</v>
      </c>
    </row>
    <row r="306" spans="1:9">
      <c r="A306" s="27">
        <v>15</v>
      </c>
      <c r="B306" s="27" t="s">
        <v>2113</v>
      </c>
      <c r="C306" s="27">
        <v>15808</v>
      </c>
      <c r="D306" s="27" t="s">
        <v>2219</v>
      </c>
      <c r="E306" s="27" t="s">
        <v>156</v>
      </c>
      <c r="F306" s="27">
        <v>-73.646846999999994</v>
      </c>
      <c r="G306" s="27">
        <v>5.5797129999999999</v>
      </c>
      <c r="H306" s="131" t="s">
        <v>1829</v>
      </c>
      <c r="I306" s="131" t="s">
        <v>564</v>
      </c>
    </row>
    <row r="307" spans="1:9">
      <c r="A307" s="27">
        <v>15</v>
      </c>
      <c r="B307" s="27" t="s">
        <v>2113</v>
      </c>
      <c r="C307" s="27">
        <v>15810</v>
      </c>
      <c r="D307" s="27" t="s">
        <v>2220</v>
      </c>
      <c r="E307" s="27" t="s">
        <v>156</v>
      </c>
      <c r="F307" s="27">
        <v>-72.691728999999995</v>
      </c>
      <c r="G307" s="27">
        <v>6.4192030000000004</v>
      </c>
      <c r="H307" s="131" t="s">
        <v>1829</v>
      </c>
      <c r="I307" s="131" t="s">
        <v>565</v>
      </c>
    </row>
    <row r="308" spans="1:9">
      <c r="A308" s="27">
        <v>15</v>
      </c>
      <c r="B308" s="27" t="s">
        <v>2113</v>
      </c>
      <c r="C308" s="27">
        <v>15814</v>
      </c>
      <c r="D308" s="27" t="s">
        <v>2221</v>
      </c>
      <c r="E308" s="27" t="s">
        <v>156</v>
      </c>
      <c r="F308" s="27">
        <v>-73.184793999999997</v>
      </c>
      <c r="G308" s="27">
        <v>5.5664639999999999</v>
      </c>
      <c r="H308" s="131" t="s">
        <v>1829</v>
      </c>
      <c r="I308" s="131" t="s">
        <v>566</v>
      </c>
    </row>
    <row r="309" spans="1:9">
      <c r="A309" s="27">
        <v>15</v>
      </c>
      <c r="B309" s="27" t="s">
        <v>2113</v>
      </c>
      <c r="C309" s="27">
        <v>15816</v>
      </c>
      <c r="D309" s="27" t="s">
        <v>2222</v>
      </c>
      <c r="E309" s="27" t="s">
        <v>156</v>
      </c>
      <c r="F309" s="27">
        <v>-73.513655</v>
      </c>
      <c r="G309" s="27">
        <v>5.9374380000000002</v>
      </c>
      <c r="H309" s="131" t="s">
        <v>1829</v>
      </c>
      <c r="I309" s="131" t="s">
        <v>567</v>
      </c>
    </row>
    <row r="310" spans="1:9">
      <c r="A310" s="27">
        <v>15</v>
      </c>
      <c r="B310" s="27" t="s">
        <v>2113</v>
      </c>
      <c r="C310" s="27">
        <v>15820</v>
      </c>
      <c r="D310" s="27" t="s">
        <v>2223</v>
      </c>
      <c r="E310" s="27" t="s">
        <v>156</v>
      </c>
      <c r="F310" s="27">
        <v>-72.832245</v>
      </c>
      <c r="G310" s="27">
        <v>5.7682010000000004</v>
      </c>
      <c r="H310" s="131" t="s">
        <v>1829</v>
      </c>
      <c r="I310" s="131" t="s">
        <v>568</v>
      </c>
    </row>
    <row r="311" spans="1:9">
      <c r="A311" s="27">
        <v>15</v>
      </c>
      <c r="B311" s="27" t="s">
        <v>2113</v>
      </c>
      <c r="C311" s="27">
        <v>15822</v>
      </c>
      <c r="D311" s="27" t="s">
        <v>2224</v>
      </c>
      <c r="E311" s="27" t="s">
        <v>156</v>
      </c>
      <c r="F311" s="27">
        <v>-72.985898000000006</v>
      </c>
      <c r="G311" s="27">
        <v>5.5604969999999998</v>
      </c>
      <c r="H311" s="131" t="s">
        <v>1829</v>
      </c>
      <c r="I311" s="131" t="s">
        <v>569</v>
      </c>
    </row>
    <row r="312" spans="1:9">
      <c r="A312" s="27">
        <v>15</v>
      </c>
      <c r="B312" s="27" t="s">
        <v>2113</v>
      </c>
      <c r="C312" s="27">
        <v>15832</v>
      </c>
      <c r="D312" s="27" t="s">
        <v>2225</v>
      </c>
      <c r="E312" s="27" t="s">
        <v>156</v>
      </c>
      <c r="F312" s="27">
        <v>-73.933154999999999</v>
      </c>
      <c r="G312" s="27">
        <v>5.7305820000000001</v>
      </c>
      <c r="H312" s="131" t="s">
        <v>1829</v>
      </c>
      <c r="I312" s="131" t="s">
        <v>570</v>
      </c>
    </row>
    <row r="313" spans="1:9">
      <c r="A313" s="27">
        <v>15</v>
      </c>
      <c r="B313" s="27" t="s">
        <v>2113</v>
      </c>
      <c r="C313" s="27">
        <v>15835</v>
      </c>
      <c r="D313" s="27" t="s">
        <v>2226</v>
      </c>
      <c r="E313" s="27" t="s">
        <v>156</v>
      </c>
      <c r="F313" s="27">
        <v>-73.491825000000006</v>
      </c>
      <c r="G313" s="27">
        <v>5.3232609999999996</v>
      </c>
      <c r="H313" s="131" t="s">
        <v>1829</v>
      </c>
      <c r="I313" s="131" t="s">
        <v>571</v>
      </c>
    </row>
    <row r="314" spans="1:9">
      <c r="A314" s="27">
        <v>15</v>
      </c>
      <c r="B314" s="27" t="s">
        <v>2113</v>
      </c>
      <c r="C314" s="27">
        <v>15837</v>
      </c>
      <c r="D314" s="27" t="s">
        <v>2227</v>
      </c>
      <c r="E314" s="27" t="s">
        <v>156</v>
      </c>
      <c r="F314" s="27">
        <v>-73.230284999999995</v>
      </c>
      <c r="G314" s="27">
        <v>5.689082</v>
      </c>
      <c r="H314" s="131" t="s">
        <v>1829</v>
      </c>
      <c r="I314" s="131" t="s">
        <v>572</v>
      </c>
    </row>
    <row r="315" spans="1:9">
      <c r="A315" s="27">
        <v>15</v>
      </c>
      <c r="B315" s="27" t="s">
        <v>2113</v>
      </c>
      <c r="C315" s="27">
        <v>15839</v>
      </c>
      <c r="D315" s="27" t="s">
        <v>2228</v>
      </c>
      <c r="E315" s="27" t="s">
        <v>156</v>
      </c>
      <c r="F315" s="27">
        <v>-72.856035000000006</v>
      </c>
      <c r="G315" s="27">
        <v>6.0326079999999997</v>
      </c>
      <c r="H315" s="131" t="s">
        <v>1829</v>
      </c>
      <c r="I315" s="131" t="s">
        <v>573</v>
      </c>
    </row>
    <row r="316" spans="1:9">
      <c r="A316" s="27">
        <v>15</v>
      </c>
      <c r="B316" s="27" t="s">
        <v>2113</v>
      </c>
      <c r="C316" s="27">
        <v>15842</v>
      </c>
      <c r="D316" s="27" t="s">
        <v>2229</v>
      </c>
      <c r="E316" s="27" t="s">
        <v>156</v>
      </c>
      <c r="F316" s="27">
        <v>-73.456917000000004</v>
      </c>
      <c r="G316" s="27">
        <v>5.2211759999999998</v>
      </c>
      <c r="H316" s="131" t="s">
        <v>1829</v>
      </c>
      <c r="I316" s="131" t="s">
        <v>2996</v>
      </c>
    </row>
    <row r="317" spans="1:9">
      <c r="A317" s="27">
        <v>15</v>
      </c>
      <c r="B317" s="27" t="s">
        <v>2113</v>
      </c>
      <c r="C317" s="27">
        <v>15861</v>
      </c>
      <c r="D317" s="27" t="s">
        <v>2230</v>
      </c>
      <c r="E317" s="27" t="s">
        <v>156</v>
      </c>
      <c r="F317" s="27">
        <v>-73.522368</v>
      </c>
      <c r="G317" s="27">
        <v>5.3687389999999997</v>
      </c>
      <c r="H317" s="131" t="s">
        <v>1829</v>
      </c>
      <c r="I317" s="131" t="s">
        <v>575</v>
      </c>
    </row>
    <row r="318" spans="1:9">
      <c r="A318" s="27">
        <v>15</v>
      </c>
      <c r="B318" s="27" t="s">
        <v>2113</v>
      </c>
      <c r="C318" s="27">
        <v>15879</v>
      </c>
      <c r="D318" s="27" t="s">
        <v>2231</v>
      </c>
      <c r="E318" s="27" t="s">
        <v>156</v>
      </c>
      <c r="F318" s="27">
        <v>-73.296893999999995</v>
      </c>
      <c r="G318" s="27">
        <v>5.436833</v>
      </c>
      <c r="H318" s="131" t="s">
        <v>1829</v>
      </c>
      <c r="I318" s="131" t="s">
        <v>576</v>
      </c>
    </row>
    <row r="319" spans="1:9">
      <c r="A319" s="27">
        <v>15</v>
      </c>
      <c r="B319" s="27" t="s">
        <v>2113</v>
      </c>
      <c r="C319" s="27">
        <v>15897</v>
      </c>
      <c r="D319" s="27" t="s">
        <v>2232</v>
      </c>
      <c r="E319" s="27" t="s">
        <v>156</v>
      </c>
      <c r="F319" s="27">
        <v>-73.17098</v>
      </c>
      <c r="G319" s="27">
        <v>5.2834430000000001</v>
      </c>
      <c r="H319" s="131" t="s">
        <v>1829</v>
      </c>
      <c r="I319" s="131" t="s">
        <v>577</v>
      </c>
    </row>
    <row r="320" spans="1:9">
      <c r="A320" s="27">
        <v>17</v>
      </c>
      <c r="B320" s="27" t="s">
        <v>1943</v>
      </c>
      <c r="C320" s="27">
        <v>17001</v>
      </c>
      <c r="D320" s="27" t="s">
        <v>2233</v>
      </c>
      <c r="E320" s="27" t="s">
        <v>156</v>
      </c>
      <c r="F320" s="27">
        <v>-75.491024999999993</v>
      </c>
      <c r="G320" s="27">
        <v>5.0576569999999998</v>
      </c>
      <c r="H320" s="131" t="s">
        <v>1770</v>
      </c>
      <c r="I320" s="131" t="s">
        <v>67</v>
      </c>
    </row>
    <row r="321" spans="1:9">
      <c r="A321" s="27">
        <v>17</v>
      </c>
      <c r="B321" s="27" t="s">
        <v>1943</v>
      </c>
      <c r="C321" s="27">
        <v>17013</v>
      </c>
      <c r="D321" s="27" t="s">
        <v>2234</v>
      </c>
      <c r="E321" s="27" t="s">
        <v>156</v>
      </c>
      <c r="F321" s="27">
        <v>-75.45487</v>
      </c>
      <c r="G321" s="27">
        <v>5.6102439999999998</v>
      </c>
      <c r="H321" s="131" t="s">
        <v>1770</v>
      </c>
      <c r="I321" s="131" t="s">
        <v>578</v>
      </c>
    </row>
    <row r="322" spans="1:9">
      <c r="A322" s="27">
        <v>17</v>
      </c>
      <c r="B322" s="27" t="s">
        <v>1943</v>
      </c>
      <c r="C322" s="27">
        <v>17042</v>
      </c>
      <c r="D322" s="27" t="s">
        <v>2235</v>
      </c>
      <c r="E322" s="27" t="s">
        <v>156</v>
      </c>
      <c r="F322" s="27">
        <v>-75.784343000000007</v>
      </c>
      <c r="G322" s="27">
        <v>5.2364709999999999</v>
      </c>
      <c r="H322" s="131" t="s">
        <v>1770</v>
      </c>
      <c r="I322" s="131" t="s">
        <v>579</v>
      </c>
    </row>
    <row r="323" spans="1:9">
      <c r="A323" s="27">
        <v>17</v>
      </c>
      <c r="B323" s="27" t="s">
        <v>1943</v>
      </c>
      <c r="C323" s="27">
        <v>17050</v>
      </c>
      <c r="D323" s="27" t="s">
        <v>2236</v>
      </c>
      <c r="E323" s="27" t="s">
        <v>156</v>
      </c>
      <c r="F323" s="27">
        <v>-75.491290000000006</v>
      </c>
      <c r="G323" s="27">
        <v>5.2711949999999996</v>
      </c>
      <c r="H323" s="131" t="s">
        <v>1770</v>
      </c>
      <c r="I323" s="131" t="s">
        <v>580</v>
      </c>
    </row>
    <row r="324" spans="1:9">
      <c r="A324" s="27">
        <v>17</v>
      </c>
      <c r="B324" s="27" t="s">
        <v>1943</v>
      </c>
      <c r="C324" s="27">
        <v>17088</v>
      </c>
      <c r="D324" s="27" t="s">
        <v>2237</v>
      </c>
      <c r="E324" s="27" t="s">
        <v>156</v>
      </c>
      <c r="F324" s="27">
        <v>-75.811918000000006</v>
      </c>
      <c r="G324" s="27">
        <v>4.9937849999999999</v>
      </c>
      <c r="H324" s="131" t="s">
        <v>1770</v>
      </c>
      <c r="I324" s="131" t="s">
        <v>581</v>
      </c>
    </row>
    <row r="325" spans="1:9">
      <c r="A325" s="27">
        <v>17</v>
      </c>
      <c r="B325" s="27" t="s">
        <v>1943</v>
      </c>
      <c r="C325" s="27">
        <v>17174</v>
      </c>
      <c r="D325" s="27" t="s">
        <v>2238</v>
      </c>
      <c r="E325" s="27" t="s">
        <v>156</v>
      </c>
      <c r="F325" s="27">
        <v>-75.607529</v>
      </c>
      <c r="G325" s="27">
        <v>4.9852270000000001</v>
      </c>
      <c r="H325" s="131" t="s">
        <v>1770</v>
      </c>
      <c r="I325" s="131" t="s">
        <v>582</v>
      </c>
    </row>
    <row r="326" spans="1:9">
      <c r="A326" s="27">
        <v>17</v>
      </c>
      <c r="B326" s="27" t="s">
        <v>1943</v>
      </c>
      <c r="C326" s="27">
        <v>17272</v>
      </c>
      <c r="D326" s="27" t="s">
        <v>2239</v>
      </c>
      <c r="E326" s="27" t="s">
        <v>156</v>
      </c>
      <c r="F326" s="27">
        <v>-75.562473999999995</v>
      </c>
      <c r="G326" s="27">
        <v>5.297091</v>
      </c>
      <c r="H326" s="131" t="s">
        <v>1770</v>
      </c>
      <c r="I326" s="131" t="s">
        <v>583</v>
      </c>
    </row>
    <row r="327" spans="1:9">
      <c r="A327" s="27">
        <v>17</v>
      </c>
      <c r="B327" s="27" t="s">
        <v>1943</v>
      </c>
      <c r="C327" s="27">
        <v>17380</v>
      </c>
      <c r="D327" s="27" t="s">
        <v>2240</v>
      </c>
      <c r="E327" s="27" t="s">
        <v>156</v>
      </c>
      <c r="F327" s="27">
        <v>-74.668818999999999</v>
      </c>
      <c r="G327" s="27">
        <v>5.4608340000000002</v>
      </c>
      <c r="H327" s="131" t="s">
        <v>1770</v>
      </c>
      <c r="I327" s="131" t="s">
        <v>584</v>
      </c>
    </row>
    <row r="328" spans="1:9">
      <c r="A328" s="27">
        <v>17</v>
      </c>
      <c r="B328" s="27" t="s">
        <v>1943</v>
      </c>
      <c r="C328" s="27">
        <v>17388</v>
      </c>
      <c r="D328" s="27" t="s">
        <v>2241</v>
      </c>
      <c r="E328" s="27" t="s">
        <v>156</v>
      </c>
      <c r="F328" s="27">
        <v>-75.546486000000002</v>
      </c>
      <c r="G328" s="27">
        <v>5.3964699999999999</v>
      </c>
      <c r="H328" s="131" t="s">
        <v>1770</v>
      </c>
      <c r="I328" s="131" t="s">
        <v>585</v>
      </c>
    </row>
    <row r="329" spans="1:9">
      <c r="A329" s="27">
        <v>17</v>
      </c>
      <c r="B329" s="27" t="s">
        <v>1943</v>
      </c>
      <c r="C329" s="27">
        <v>17433</v>
      </c>
      <c r="D329" s="27" t="s">
        <v>2242</v>
      </c>
      <c r="E329" s="27" t="s">
        <v>156</v>
      </c>
      <c r="F329" s="27">
        <v>-75.152828999999997</v>
      </c>
      <c r="G329" s="27">
        <v>5.2556989999999999</v>
      </c>
      <c r="H329" s="131" t="s">
        <v>1770</v>
      </c>
      <c r="I329" s="131" t="s">
        <v>586</v>
      </c>
    </row>
    <row r="330" spans="1:9">
      <c r="A330" s="27">
        <v>17</v>
      </c>
      <c r="B330" s="27" t="s">
        <v>1943</v>
      </c>
      <c r="C330" s="27">
        <v>17442</v>
      </c>
      <c r="D330" s="27" t="s">
        <v>2243</v>
      </c>
      <c r="E330" s="27" t="s">
        <v>156</v>
      </c>
      <c r="F330" s="27">
        <v>-75.600048999999999</v>
      </c>
      <c r="G330" s="27">
        <v>5.4742199999999999</v>
      </c>
      <c r="H330" s="131" t="s">
        <v>1770</v>
      </c>
      <c r="I330" s="131" t="s">
        <v>587</v>
      </c>
    </row>
    <row r="331" spans="1:9">
      <c r="A331" s="27">
        <v>17</v>
      </c>
      <c r="B331" s="27" t="s">
        <v>1943</v>
      </c>
      <c r="C331" s="27">
        <v>17444</v>
      </c>
      <c r="D331" s="27" t="s">
        <v>2244</v>
      </c>
      <c r="E331" s="27" t="s">
        <v>156</v>
      </c>
      <c r="F331" s="27">
        <v>-75.053096999999994</v>
      </c>
      <c r="G331" s="27">
        <v>5.2975250000000003</v>
      </c>
      <c r="H331" s="131" t="s">
        <v>1770</v>
      </c>
      <c r="I331" s="131" t="s">
        <v>588</v>
      </c>
    </row>
    <row r="332" spans="1:9">
      <c r="A332" s="27">
        <v>17</v>
      </c>
      <c r="B332" s="27" t="s">
        <v>1943</v>
      </c>
      <c r="C332" s="27">
        <v>17446</v>
      </c>
      <c r="D332" s="27" t="s">
        <v>2245</v>
      </c>
      <c r="E332" s="27" t="s">
        <v>156</v>
      </c>
      <c r="F332" s="27">
        <v>-75.259720999999999</v>
      </c>
      <c r="G332" s="27">
        <v>5.2843039999999997</v>
      </c>
      <c r="H332" s="131" t="s">
        <v>1770</v>
      </c>
      <c r="I332" s="131" t="s">
        <v>589</v>
      </c>
    </row>
    <row r="333" spans="1:9">
      <c r="A333" s="27">
        <v>17</v>
      </c>
      <c r="B333" s="27" t="s">
        <v>1943</v>
      </c>
      <c r="C333" s="27">
        <v>17486</v>
      </c>
      <c r="D333" s="27" t="s">
        <v>2246</v>
      </c>
      <c r="E333" s="27" t="s">
        <v>156</v>
      </c>
      <c r="F333" s="27">
        <v>-75.520005999999995</v>
      </c>
      <c r="G333" s="27">
        <v>5.1668950000000002</v>
      </c>
      <c r="H333" s="131" t="s">
        <v>1770</v>
      </c>
      <c r="I333" s="131" t="s">
        <v>590</v>
      </c>
    </row>
    <row r="334" spans="1:9">
      <c r="A334" s="27">
        <v>17</v>
      </c>
      <c r="B334" s="27" t="s">
        <v>1943</v>
      </c>
      <c r="C334" s="27">
        <v>17495</v>
      </c>
      <c r="D334" s="27" t="s">
        <v>2247</v>
      </c>
      <c r="E334" s="27" t="s">
        <v>156</v>
      </c>
      <c r="F334" s="27">
        <v>-74.889543000000003</v>
      </c>
      <c r="G334" s="27">
        <v>5.5747960000000001</v>
      </c>
      <c r="H334" s="131" t="s">
        <v>1770</v>
      </c>
      <c r="I334" s="131" t="s">
        <v>591</v>
      </c>
    </row>
    <row r="335" spans="1:9">
      <c r="A335" s="27">
        <v>17</v>
      </c>
      <c r="B335" s="27" t="s">
        <v>1943</v>
      </c>
      <c r="C335" s="27">
        <v>17513</v>
      </c>
      <c r="D335" s="27" t="s">
        <v>2248</v>
      </c>
      <c r="E335" s="27" t="s">
        <v>156</v>
      </c>
      <c r="F335" s="27">
        <v>-75.459620999999999</v>
      </c>
      <c r="G335" s="27">
        <v>5.5271720000000002</v>
      </c>
      <c r="H335" s="131" t="s">
        <v>1770</v>
      </c>
      <c r="I335" s="131" t="s">
        <v>592</v>
      </c>
    </row>
    <row r="336" spans="1:9">
      <c r="A336" s="27">
        <v>17</v>
      </c>
      <c r="B336" s="27" t="s">
        <v>1943</v>
      </c>
      <c r="C336" s="27">
        <v>17524</v>
      </c>
      <c r="D336" s="27" t="s">
        <v>2249</v>
      </c>
      <c r="E336" s="27" t="s">
        <v>156</v>
      </c>
      <c r="F336" s="27">
        <v>-75.624577000000002</v>
      </c>
      <c r="G336" s="27">
        <v>5.0178789999999998</v>
      </c>
      <c r="H336" s="131" t="s">
        <v>1770</v>
      </c>
      <c r="I336" s="131" t="s">
        <v>593</v>
      </c>
    </row>
    <row r="337" spans="1:9">
      <c r="A337" s="27">
        <v>17</v>
      </c>
      <c r="B337" s="27" t="s">
        <v>1943</v>
      </c>
      <c r="C337" s="27">
        <v>17541</v>
      </c>
      <c r="D337" s="27" t="s">
        <v>2250</v>
      </c>
      <c r="E337" s="27" t="s">
        <v>156</v>
      </c>
      <c r="F337" s="27">
        <v>-75.160298999999995</v>
      </c>
      <c r="G337" s="27">
        <v>5.3832810000000002</v>
      </c>
      <c r="H337" s="131" t="s">
        <v>1770</v>
      </c>
      <c r="I337" s="131" t="s">
        <v>2997</v>
      </c>
    </row>
    <row r="338" spans="1:9">
      <c r="A338" s="27">
        <v>17</v>
      </c>
      <c r="B338" s="27" t="s">
        <v>1943</v>
      </c>
      <c r="C338" s="27">
        <v>17614</v>
      </c>
      <c r="D338" s="27" t="s">
        <v>2251</v>
      </c>
      <c r="E338" s="27" t="s">
        <v>156</v>
      </c>
      <c r="F338" s="27">
        <v>-75.702104000000006</v>
      </c>
      <c r="G338" s="27">
        <v>5.423673</v>
      </c>
      <c r="H338" s="131" t="s">
        <v>1770</v>
      </c>
      <c r="I338" s="131" t="s">
        <v>594</v>
      </c>
    </row>
    <row r="339" spans="1:9">
      <c r="A339" s="27">
        <v>17</v>
      </c>
      <c r="B339" s="27" t="s">
        <v>1943</v>
      </c>
      <c r="C339" s="27">
        <v>17616</v>
      </c>
      <c r="D339" s="27" t="s">
        <v>2252</v>
      </c>
      <c r="E339" s="27" t="s">
        <v>156</v>
      </c>
      <c r="F339" s="27">
        <v>-75.767219999999995</v>
      </c>
      <c r="G339" s="27">
        <v>5.1645089999999998</v>
      </c>
      <c r="H339" s="131" t="s">
        <v>1770</v>
      </c>
      <c r="I339" s="131" t="s">
        <v>34</v>
      </c>
    </row>
    <row r="340" spans="1:9">
      <c r="A340" s="27">
        <v>17</v>
      </c>
      <c r="B340" s="27" t="s">
        <v>1943</v>
      </c>
      <c r="C340" s="27">
        <v>17653</v>
      </c>
      <c r="D340" s="27" t="s">
        <v>2253</v>
      </c>
      <c r="E340" s="27" t="s">
        <v>156</v>
      </c>
      <c r="F340" s="27">
        <v>-75.487223</v>
      </c>
      <c r="G340" s="27">
        <v>5.4030250000000004</v>
      </c>
      <c r="H340" s="131" t="s">
        <v>1770</v>
      </c>
      <c r="I340" s="131" t="s">
        <v>595</v>
      </c>
    </row>
    <row r="341" spans="1:9">
      <c r="A341" s="27">
        <v>17</v>
      </c>
      <c r="B341" s="27" t="s">
        <v>1943</v>
      </c>
      <c r="C341" s="27">
        <v>17662</v>
      </c>
      <c r="D341" s="27" t="s">
        <v>2254</v>
      </c>
      <c r="E341" s="27" t="s">
        <v>156</v>
      </c>
      <c r="F341" s="27">
        <v>-74.992262999999994</v>
      </c>
      <c r="G341" s="27">
        <v>5.4130799999999999</v>
      </c>
      <c r="H341" s="131" t="s">
        <v>1770</v>
      </c>
      <c r="I341" s="131" t="s">
        <v>596</v>
      </c>
    </row>
    <row r="342" spans="1:9">
      <c r="A342" s="27">
        <v>17</v>
      </c>
      <c r="B342" s="27" t="s">
        <v>1943</v>
      </c>
      <c r="C342" s="27">
        <v>17665</v>
      </c>
      <c r="D342" s="27" t="s">
        <v>2255</v>
      </c>
      <c r="E342" s="27" t="s">
        <v>156</v>
      </c>
      <c r="F342" s="27">
        <v>-75.792062999999999</v>
      </c>
      <c r="G342" s="27">
        <v>5.0823099999999997</v>
      </c>
      <c r="H342" s="131" t="s">
        <v>1770</v>
      </c>
      <c r="I342" s="131" t="s">
        <v>597</v>
      </c>
    </row>
    <row r="343" spans="1:9">
      <c r="A343" s="27">
        <v>17</v>
      </c>
      <c r="B343" s="27" t="s">
        <v>1943</v>
      </c>
      <c r="C343" s="27">
        <v>17777</v>
      </c>
      <c r="D343" s="27" t="s">
        <v>2256</v>
      </c>
      <c r="E343" s="27" t="s">
        <v>156</v>
      </c>
      <c r="F343" s="27">
        <v>-75.649659999999997</v>
      </c>
      <c r="G343" s="27">
        <v>5.4468430000000003</v>
      </c>
      <c r="H343" s="131" t="s">
        <v>1770</v>
      </c>
      <c r="I343" s="131" t="s">
        <v>598</v>
      </c>
    </row>
    <row r="344" spans="1:9">
      <c r="A344" s="27">
        <v>17</v>
      </c>
      <c r="B344" s="27" t="s">
        <v>1943</v>
      </c>
      <c r="C344" s="27">
        <v>17867</v>
      </c>
      <c r="D344" s="27" t="s">
        <v>2257</v>
      </c>
      <c r="E344" s="27" t="s">
        <v>156</v>
      </c>
      <c r="F344" s="27">
        <v>-74.911238999999995</v>
      </c>
      <c r="G344" s="27">
        <v>5.317437</v>
      </c>
      <c r="H344" s="131" t="s">
        <v>1770</v>
      </c>
      <c r="I344" s="131" t="s">
        <v>599</v>
      </c>
    </row>
    <row r="345" spans="1:9">
      <c r="A345" s="27">
        <v>17</v>
      </c>
      <c r="B345" s="27" t="s">
        <v>1943</v>
      </c>
      <c r="C345" s="27">
        <v>17873</v>
      </c>
      <c r="D345" s="27" t="s">
        <v>2258</v>
      </c>
      <c r="E345" s="27" t="s">
        <v>156</v>
      </c>
      <c r="F345" s="27">
        <v>-75.502487000000002</v>
      </c>
      <c r="G345" s="27">
        <v>5.0389249999999999</v>
      </c>
      <c r="H345" s="131" t="s">
        <v>1770</v>
      </c>
      <c r="I345" s="131" t="s">
        <v>600</v>
      </c>
    </row>
    <row r="346" spans="1:9">
      <c r="A346" s="27">
        <v>17</v>
      </c>
      <c r="B346" s="27" t="s">
        <v>1943</v>
      </c>
      <c r="C346" s="27">
        <v>17877</v>
      </c>
      <c r="D346" s="27" t="s">
        <v>2259</v>
      </c>
      <c r="E346" s="27" t="s">
        <v>156</v>
      </c>
      <c r="F346" s="27">
        <v>-75.870609999999999</v>
      </c>
      <c r="G346" s="27">
        <v>5.0626639999999998</v>
      </c>
      <c r="H346" s="131" t="s">
        <v>1770</v>
      </c>
      <c r="I346" s="131" t="s">
        <v>601</v>
      </c>
    </row>
    <row r="347" spans="1:9">
      <c r="A347" s="27">
        <v>18</v>
      </c>
      <c r="B347" s="27" t="s">
        <v>2260</v>
      </c>
      <c r="C347" s="27">
        <v>18001</v>
      </c>
      <c r="D347" s="27" t="s">
        <v>2261</v>
      </c>
      <c r="E347" s="27" t="s">
        <v>156</v>
      </c>
      <c r="F347" s="27">
        <v>-75.609831</v>
      </c>
      <c r="G347" s="27">
        <v>1.618196</v>
      </c>
      <c r="H347" s="131" t="s">
        <v>1841</v>
      </c>
      <c r="I347" s="131" t="s">
        <v>606</v>
      </c>
    </row>
    <row r="348" spans="1:9">
      <c r="A348" s="27">
        <v>18</v>
      </c>
      <c r="B348" s="27" t="s">
        <v>2260</v>
      </c>
      <c r="C348" s="27">
        <v>18029</v>
      </c>
      <c r="D348" s="27" t="s">
        <v>2262</v>
      </c>
      <c r="E348" s="27" t="s">
        <v>156</v>
      </c>
      <c r="F348" s="27">
        <v>-75.878375000000005</v>
      </c>
      <c r="G348" s="27">
        <v>1.3285260000000001</v>
      </c>
      <c r="H348" s="131" t="s">
        <v>1841</v>
      </c>
      <c r="I348" s="131" t="s">
        <v>602</v>
      </c>
    </row>
    <row r="349" spans="1:9">
      <c r="A349" s="27">
        <v>18</v>
      </c>
      <c r="B349" s="27" t="s">
        <v>2260</v>
      </c>
      <c r="C349" s="27">
        <v>18094</v>
      </c>
      <c r="D349" s="27" t="s">
        <v>2263</v>
      </c>
      <c r="E349" s="27" t="s">
        <v>156</v>
      </c>
      <c r="F349" s="27">
        <v>-75.872405000000001</v>
      </c>
      <c r="G349" s="27">
        <v>1.4158120000000001</v>
      </c>
      <c r="H349" s="131" t="s">
        <v>1841</v>
      </c>
      <c r="I349" s="131" t="s">
        <v>2998</v>
      </c>
    </row>
    <row r="350" spans="1:9">
      <c r="A350" s="27">
        <v>18</v>
      </c>
      <c r="B350" s="27" t="s">
        <v>2260</v>
      </c>
      <c r="C350" s="27">
        <v>18150</v>
      </c>
      <c r="D350" s="27" t="s">
        <v>2264</v>
      </c>
      <c r="E350" s="27" t="s">
        <v>156</v>
      </c>
      <c r="F350" s="27">
        <v>-74.847866999999994</v>
      </c>
      <c r="G350" s="27">
        <v>1.332371</v>
      </c>
      <c r="H350" s="131" t="s">
        <v>1841</v>
      </c>
      <c r="I350" s="131" t="s">
        <v>1186</v>
      </c>
    </row>
    <row r="351" spans="1:9">
      <c r="A351" s="27">
        <v>18</v>
      </c>
      <c r="B351" s="27" t="s">
        <v>2260</v>
      </c>
      <c r="C351" s="27">
        <v>18205</v>
      </c>
      <c r="D351" s="27" t="s">
        <v>2265</v>
      </c>
      <c r="E351" s="27" t="s">
        <v>156</v>
      </c>
      <c r="F351" s="27">
        <v>-75.919205000000005</v>
      </c>
      <c r="G351" s="27">
        <v>1.0334730000000001</v>
      </c>
      <c r="H351" s="131" t="s">
        <v>1841</v>
      </c>
      <c r="I351" s="131" t="s">
        <v>603</v>
      </c>
    </row>
    <row r="352" spans="1:9">
      <c r="A352" s="27">
        <v>18</v>
      </c>
      <c r="B352" s="27" t="s">
        <v>2260</v>
      </c>
      <c r="C352" s="27">
        <v>18247</v>
      </c>
      <c r="D352" s="27" t="s">
        <v>2266</v>
      </c>
      <c r="E352" s="27" t="s">
        <v>156</v>
      </c>
      <c r="F352" s="27">
        <v>-75.283631</v>
      </c>
      <c r="G352" s="27">
        <v>1.679951</v>
      </c>
      <c r="H352" s="131" t="s">
        <v>1841</v>
      </c>
      <c r="I352" s="131" t="s">
        <v>604</v>
      </c>
    </row>
    <row r="353" spans="1:9">
      <c r="A353" s="27">
        <v>18</v>
      </c>
      <c r="B353" s="27" t="s">
        <v>2260</v>
      </c>
      <c r="C353" s="27">
        <v>18256</v>
      </c>
      <c r="D353" s="27" t="s">
        <v>2267</v>
      </c>
      <c r="E353" s="27" t="s">
        <v>156</v>
      </c>
      <c r="F353" s="27">
        <v>-75.326093</v>
      </c>
      <c r="G353" s="27">
        <v>1.5702259999999999</v>
      </c>
      <c r="H353" s="131" t="s">
        <v>1841</v>
      </c>
      <c r="I353" s="131" t="s">
        <v>2999</v>
      </c>
    </row>
    <row r="354" spans="1:9">
      <c r="A354" s="27">
        <v>18</v>
      </c>
      <c r="B354" s="27" t="s">
        <v>2260</v>
      </c>
      <c r="C354" s="27">
        <v>18410</v>
      </c>
      <c r="D354" s="27" t="s">
        <v>2268</v>
      </c>
      <c r="E354" s="27" t="s">
        <v>156</v>
      </c>
      <c r="F354" s="27">
        <v>-75.436408</v>
      </c>
      <c r="G354" s="27">
        <v>1.4791730000000001</v>
      </c>
      <c r="H354" s="131" t="s">
        <v>1841</v>
      </c>
      <c r="I354" s="131" t="s">
        <v>3000</v>
      </c>
    </row>
    <row r="355" spans="1:9">
      <c r="A355" s="27">
        <v>18</v>
      </c>
      <c r="B355" s="27" t="s">
        <v>2260</v>
      </c>
      <c r="C355" s="27">
        <v>18460</v>
      </c>
      <c r="D355" s="27" t="s">
        <v>2269</v>
      </c>
      <c r="E355" s="27" t="s">
        <v>156</v>
      </c>
      <c r="F355" s="27">
        <v>-75.506926000000007</v>
      </c>
      <c r="G355" s="27">
        <v>1.2902100000000001</v>
      </c>
      <c r="H355" s="131" t="s">
        <v>1841</v>
      </c>
      <c r="I355" s="131" t="s">
        <v>607</v>
      </c>
    </row>
    <row r="356" spans="1:9">
      <c r="A356" s="27">
        <v>18</v>
      </c>
      <c r="B356" s="27" t="s">
        <v>2260</v>
      </c>
      <c r="C356" s="27">
        <v>18479</v>
      </c>
      <c r="D356" s="27" t="s">
        <v>2270</v>
      </c>
      <c r="E356" s="27" t="s">
        <v>156</v>
      </c>
      <c r="F356" s="27">
        <v>-75.724146000000005</v>
      </c>
      <c r="G356" s="27">
        <v>1.4866109999999999</v>
      </c>
      <c r="H356" s="131" t="s">
        <v>1841</v>
      </c>
      <c r="I356" s="131" t="s">
        <v>608</v>
      </c>
    </row>
    <row r="357" spans="1:9">
      <c r="A357" s="27">
        <v>18</v>
      </c>
      <c r="B357" s="27" t="s">
        <v>2260</v>
      </c>
      <c r="C357" s="27">
        <v>18592</v>
      </c>
      <c r="D357" s="27" t="s">
        <v>2271</v>
      </c>
      <c r="E357" s="27" t="s">
        <v>156</v>
      </c>
      <c r="F357" s="27">
        <v>-75.157604000000006</v>
      </c>
      <c r="G357" s="27">
        <v>1.909063</v>
      </c>
      <c r="H357" s="131" t="s">
        <v>1841</v>
      </c>
      <c r="I357" s="131" t="s">
        <v>609</v>
      </c>
    </row>
    <row r="358" spans="1:9">
      <c r="A358" s="27">
        <v>18</v>
      </c>
      <c r="B358" s="27" t="s">
        <v>2260</v>
      </c>
      <c r="C358" s="27">
        <v>18610</v>
      </c>
      <c r="D358" s="27" t="s">
        <v>2272</v>
      </c>
      <c r="E358" s="27" t="s">
        <v>156</v>
      </c>
      <c r="F358" s="27">
        <v>-75.973795999999993</v>
      </c>
      <c r="G358" s="27">
        <v>1.3302659999999999</v>
      </c>
      <c r="H358" s="131" t="s">
        <v>1841</v>
      </c>
      <c r="I358" s="131" t="s">
        <v>1188</v>
      </c>
    </row>
    <row r="359" spans="1:9">
      <c r="A359" s="27">
        <v>18</v>
      </c>
      <c r="B359" s="27" t="s">
        <v>2260</v>
      </c>
      <c r="C359" s="27">
        <v>18753</v>
      </c>
      <c r="D359" s="27" t="s">
        <v>2273</v>
      </c>
      <c r="E359" s="27" t="s">
        <v>156</v>
      </c>
      <c r="F359" s="27">
        <v>-74.767893999999998</v>
      </c>
      <c r="G359" s="27">
        <v>2.1194130000000002</v>
      </c>
      <c r="H359" s="131" t="s">
        <v>1841</v>
      </c>
      <c r="I359" s="131" t="s">
        <v>1189</v>
      </c>
    </row>
    <row r="360" spans="1:9">
      <c r="A360" s="27">
        <v>18</v>
      </c>
      <c r="B360" s="27" t="s">
        <v>2260</v>
      </c>
      <c r="C360" s="27">
        <v>18756</v>
      </c>
      <c r="D360" s="27" t="s">
        <v>2274</v>
      </c>
      <c r="E360" s="27" t="s">
        <v>156</v>
      </c>
      <c r="F360" s="27">
        <v>-75.253702000000004</v>
      </c>
      <c r="G360" s="27">
        <v>0.69907699999999995</v>
      </c>
      <c r="H360" s="131" t="s">
        <v>1841</v>
      </c>
      <c r="I360" s="131" t="s">
        <v>610</v>
      </c>
    </row>
    <row r="361" spans="1:9">
      <c r="A361" s="27">
        <v>18</v>
      </c>
      <c r="B361" s="27" t="s">
        <v>2260</v>
      </c>
      <c r="C361" s="27">
        <v>18785</v>
      </c>
      <c r="D361" s="27" t="s">
        <v>2275</v>
      </c>
      <c r="E361" s="27" t="s">
        <v>156</v>
      </c>
      <c r="F361" s="27">
        <v>-75.619901999999996</v>
      </c>
      <c r="G361" s="27">
        <v>0.87653999999999999</v>
      </c>
      <c r="H361" s="131" t="s">
        <v>1841</v>
      </c>
      <c r="I361" s="131" t="s">
        <v>611</v>
      </c>
    </row>
    <row r="362" spans="1:9">
      <c r="A362" s="27">
        <v>18</v>
      </c>
      <c r="B362" s="27" t="s">
        <v>2260</v>
      </c>
      <c r="C362" s="27">
        <v>18860</v>
      </c>
      <c r="D362" s="27" t="s">
        <v>2033</v>
      </c>
      <c r="E362" s="27" t="s">
        <v>156</v>
      </c>
      <c r="F362" s="27">
        <v>-75.706710000000001</v>
      </c>
      <c r="G362" s="27">
        <v>1.1946190000000001</v>
      </c>
      <c r="H362" s="131" t="s">
        <v>1841</v>
      </c>
      <c r="I362" s="131" t="s">
        <v>408</v>
      </c>
    </row>
    <row r="363" spans="1:9">
      <c r="A363" s="27">
        <v>19</v>
      </c>
      <c r="B363" s="27" t="s">
        <v>2276</v>
      </c>
      <c r="C363" s="27">
        <v>19001</v>
      </c>
      <c r="D363" s="27" t="s">
        <v>2277</v>
      </c>
      <c r="E363" s="27" t="s">
        <v>156</v>
      </c>
      <c r="F363" s="27">
        <v>-76.599377000000004</v>
      </c>
      <c r="G363" s="27">
        <v>2.459641</v>
      </c>
      <c r="H363" s="131" t="s">
        <v>1779</v>
      </c>
      <c r="I363" s="131" t="s">
        <v>647</v>
      </c>
    </row>
    <row r="364" spans="1:9">
      <c r="A364" s="27">
        <v>19</v>
      </c>
      <c r="B364" s="27" t="s">
        <v>2276</v>
      </c>
      <c r="C364" s="27">
        <v>19022</v>
      </c>
      <c r="D364" s="27" t="s">
        <v>2278</v>
      </c>
      <c r="E364" s="27" t="s">
        <v>156</v>
      </c>
      <c r="F364" s="27">
        <v>-76.856070000000003</v>
      </c>
      <c r="G364" s="27">
        <v>1.913429</v>
      </c>
      <c r="H364" s="131" t="s">
        <v>1779</v>
      </c>
      <c r="I364" s="131" t="s">
        <v>626</v>
      </c>
    </row>
    <row r="365" spans="1:9">
      <c r="A365" s="27">
        <v>19</v>
      </c>
      <c r="B365" s="27" t="s">
        <v>2276</v>
      </c>
      <c r="C365" s="27">
        <v>19050</v>
      </c>
      <c r="D365" s="27" t="s">
        <v>1931</v>
      </c>
      <c r="E365" s="27" t="s">
        <v>156</v>
      </c>
      <c r="F365" s="27">
        <v>-77.249049999999997</v>
      </c>
      <c r="G365" s="27">
        <v>2.2574269999999999</v>
      </c>
      <c r="H365" s="131" t="s">
        <v>1779</v>
      </c>
      <c r="I365" s="131" t="s">
        <v>324</v>
      </c>
    </row>
    <row r="366" spans="1:9">
      <c r="A366" s="27">
        <v>19</v>
      </c>
      <c r="B366" s="27" t="s">
        <v>2276</v>
      </c>
      <c r="C366" s="27">
        <v>19075</v>
      </c>
      <c r="D366" s="27" t="s">
        <v>2279</v>
      </c>
      <c r="E366" s="27" t="s">
        <v>156</v>
      </c>
      <c r="F366" s="27">
        <v>-77.215772999999999</v>
      </c>
      <c r="G366" s="27">
        <v>2.0409980000000001</v>
      </c>
      <c r="H366" s="131" t="s">
        <v>1779</v>
      </c>
      <c r="I366" s="131" t="s">
        <v>627</v>
      </c>
    </row>
    <row r="367" spans="1:9">
      <c r="A367" s="27">
        <v>19</v>
      </c>
      <c r="B367" s="27" t="s">
        <v>2276</v>
      </c>
      <c r="C367" s="27">
        <v>19100</v>
      </c>
      <c r="D367" s="27" t="s">
        <v>2066</v>
      </c>
      <c r="E367" s="27" t="s">
        <v>156</v>
      </c>
      <c r="F367" s="27">
        <v>-76.966215000000005</v>
      </c>
      <c r="G367" s="27">
        <v>1.8375379999999999</v>
      </c>
      <c r="H367" s="131" t="s">
        <v>1779</v>
      </c>
      <c r="I367" s="131" t="s">
        <v>8</v>
      </c>
    </row>
    <row r="368" spans="1:9">
      <c r="A368" s="27">
        <v>19</v>
      </c>
      <c r="B368" s="27" t="s">
        <v>2276</v>
      </c>
      <c r="C368" s="27">
        <v>19110</v>
      </c>
      <c r="D368" s="27" t="s">
        <v>2280</v>
      </c>
      <c r="E368" s="27" t="s">
        <v>156</v>
      </c>
      <c r="F368" s="27">
        <v>-76.642238000000006</v>
      </c>
      <c r="G368" s="27">
        <v>3.0153819999999998</v>
      </c>
      <c r="H368" s="131" t="s">
        <v>1779</v>
      </c>
      <c r="I368" s="131" t="s">
        <v>628</v>
      </c>
    </row>
    <row r="369" spans="1:9">
      <c r="A369" s="27">
        <v>19</v>
      </c>
      <c r="B369" s="27" t="s">
        <v>2276</v>
      </c>
      <c r="C369" s="27">
        <v>19130</v>
      </c>
      <c r="D369" s="27" t="s">
        <v>2281</v>
      </c>
      <c r="E369" s="27" t="s">
        <v>156</v>
      </c>
      <c r="F369" s="27">
        <v>-76.570682000000005</v>
      </c>
      <c r="G369" s="27">
        <v>2.6233710000000001</v>
      </c>
      <c r="H369" s="131" t="s">
        <v>1779</v>
      </c>
      <c r="I369" s="131" t="s">
        <v>629</v>
      </c>
    </row>
    <row r="370" spans="1:9">
      <c r="A370" s="27">
        <v>19</v>
      </c>
      <c r="B370" s="27" t="s">
        <v>2276</v>
      </c>
      <c r="C370" s="27">
        <v>19137</v>
      </c>
      <c r="D370" s="27" t="s">
        <v>2282</v>
      </c>
      <c r="E370" s="27" t="s">
        <v>156</v>
      </c>
      <c r="F370" s="27">
        <v>-76.484318999999999</v>
      </c>
      <c r="G370" s="27">
        <v>2.7980589999999999</v>
      </c>
      <c r="H370" s="131" t="s">
        <v>1779</v>
      </c>
      <c r="I370" s="131" t="s">
        <v>630</v>
      </c>
    </row>
    <row r="371" spans="1:9">
      <c r="A371" s="27">
        <v>19</v>
      </c>
      <c r="B371" s="27" t="s">
        <v>2276</v>
      </c>
      <c r="C371" s="27">
        <v>19142</v>
      </c>
      <c r="D371" s="27" t="s">
        <v>2283</v>
      </c>
      <c r="E371" s="27" t="s">
        <v>156</v>
      </c>
      <c r="F371" s="27">
        <v>-76.408940999999999</v>
      </c>
      <c r="G371" s="27">
        <v>3.0345309999999999</v>
      </c>
      <c r="H371" s="131" t="s">
        <v>1779</v>
      </c>
      <c r="I371" s="131" t="s">
        <v>631</v>
      </c>
    </row>
    <row r="372" spans="1:9">
      <c r="A372" s="27">
        <v>19</v>
      </c>
      <c r="B372" s="27" t="s">
        <v>2276</v>
      </c>
      <c r="C372" s="27">
        <v>19212</v>
      </c>
      <c r="D372" s="27" t="s">
        <v>2284</v>
      </c>
      <c r="E372" s="27" t="s">
        <v>156</v>
      </c>
      <c r="F372" s="27">
        <v>-76.261865999999998</v>
      </c>
      <c r="G372" s="27">
        <v>3.173854</v>
      </c>
      <c r="H372" s="131" t="s">
        <v>1779</v>
      </c>
      <c r="I372" s="131" t="s">
        <v>632</v>
      </c>
    </row>
    <row r="373" spans="1:9">
      <c r="A373" s="27">
        <v>19</v>
      </c>
      <c r="B373" s="27" t="s">
        <v>2276</v>
      </c>
      <c r="C373" s="27">
        <v>19256</v>
      </c>
      <c r="D373" s="27" t="s">
        <v>2285</v>
      </c>
      <c r="E373" s="27" t="s">
        <v>156</v>
      </c>
      <c r="F373" s="27">
        <v>-76.810911000000004</v>
      </c>
      <c r="G373" s="27">
        <v>2.4514089999999999</v>
      </c>
      <c r="H373" s="131" t="s">
        <v>1779</v>
      </c>
      <c r="I373" s="131" t="s">
        <v>633</v>
      </c>
    </row>
    <row r="374" spans="1:9">
      <c r="A374" s="27">
        <v>19</v>
      </c>
      <c r="B374" s="27" t="s">
        <v>2276</v>
      </c>
      <c r="C374" s="27">
        <v>19290</v>
      </c>
      <c r="D374" s="27" t="s">
        <v>2261</v>
      </c>
      <c r="E374" s="27" t="s">
        <v>156</v>
      </c>
      <c r="F374" s="27">
        <v>-77.072547</v>
      </c>
      <c r="G374" s="27">
        <v>1.6825349999999999</v>
      </c>
      <c r="H374" s="131" t="s">
        <v>1779</v>
      </c>
      <c r="I374" s="131" t="s">
        <v>606</v>
      </c>
    </row>
    <row r="375" spans="1:9">
      <c r="A375" s="27">
        <v>19</v>
      </c>
      <c r="B375" s="27" t="s">
        <v>2276</v>
      </c>
      <c r="C375" s="27">
        <v>19300</v>
      </c>
      <c r="D375" s="27" t="s">
        <v>2286</v>
      </c>
      <c r="E375" s="27" t="s">
        <v>156</v>
      </c>
      <c r="F375" s="27">
        <v>-76.392189000000002</v>
      </c>
      <c r="G375" s="27">
        <v>3.134153</v>
      </c>
      <c r="H375" s="131" t="s">
        <v>1779</v>
      </c>
      <c r="I375" s="131" t="s">
        <v>634</v>
      </c>
    </row>
    <row r="376" spans="1:9">
      <c r="A376" s="27">
        <v>19</v>
      </c>
      <c r="B376" s="27" t="s">
        <v>2276</v>
      </c>
      <c r="C376" s="27">
        <v>19318</v>
      </c>
      <c r="D376" s="27" t="s">
        <v>2287</v>
      </c>
      <c r="E376" s="27" t="s">
        <v>156</v>
      </c>
      <c r="F376" s="27">
        <v>-77.887969999999996</v>
      </c>
      <c r="G376" s="27">
        <v>2.5713370000000002</v>
      </c>
      <c r="H376" s="131" t="s">
        <v>1779</v>
      </c>
      <c r="I376" s="131" t="s">
        <v>635</v>
      </c>
    </row>
    <row r="377" spans="1:9">
      <c r="A377" s="27">
        <v>19</v>
      </c>
      <c r="B377" s="27" t="s">
        <v>2276</v>
      </c>
      <c r="C377" s="27">
        <v>19355</v>
      </c>
      <c r="D377" s="27" t="s">
        <v>2288</v>
      </c>
      <c r="E377" s="27" t="s">
        <v>156</v>
      </c>
      <c r="F377" s="27">
        <v>-76.063502999999997</v>
      </c>
      <c r="G377" s="27">
        <v>2.5491830000000002</v>
      </c>
      <c r="H377" s="131" t="s">
        <v>1779</v>
      </c>
      <c r="I377" s="131" t="s">
        <v>636</v>
      </c>
    </row>
    <row r="378" spans="1:9">
      <c r="A378" s="27">
        <v>19</v>
      </c>
      <c r="B378" s="27" t="s">
        <v>2276</v>
      </c>
      <c r="C378" s="27">
        <v>19364</v>
      </c>
      <c r="D378" s="27" t="s">
        <v>2289</v>
      </c>
      <c r="E378" s="27" t="s">
        <v>156</v>
      </c>
      <c r="F378" s="27">
        <v>-76.323876999999996</v>
      </c>
      <c r="G378" s="27">
        <v>2.7778339999999999</v>
      </c>
      <c r="H378" s="131" t="s">
        <v>1779</v>
      </c>
      <c r="I378" s="131" t="s">
        <v>637</v>
      </c>
    </row>
    <row r="379" spans="1:9">
      <c r="A379" s="27">
        <v>19</v>
      </c>
      <c r="B379" s="27" t="s">
        <v>2276</v>
      </c>
      <c r="C379" s="27">
        <v>19392</v>
      </c>
      <c r="D379" s="27" t="s">
        <v>2290</v>
      </c>
      <c r="E379" s="27" t="s">
        <v>156</v>
      </c>
      <c r="F379" s="27">
        <v>-76.763278</v>
      </c>
      <c r="G379" s="27">
        <v>2.1793830000000001</v>
      </c>
      <c r="H379" s="131" t="s">
        <v>1779</v>
      </c>
      <c r="I379" s="131" t="s">
        <v>638</v>
      </c>
    </row>
    <row r="380" spans="1:9">
      <c r="A380" s="27">
        <v>19</v>
      </c>
      <c r="B380" s="27" t="s">
        <v>2276</v>
      </c>
      <c r="C380" s="27">
        <v>19397</v>
      </c>
      <c r="D380" s="27" t="s">
        <v>2291</v>
      </c>
      <c r="E380" s="27" t="s">
        <v>156</v>
      </c>
      <c r="F380" s="27">
        <v>-76.778771000000006</v>
      </c>
      <c r="G380" s="27">
        <v>2.0018030000000002</v>
      </c>
      <c r="H380" s="131" t="s">
        <v>1779</v>
      </c>
      <c r="I380" s="131" t="s">
        <v>639</v>
      </c>
    </row>
    <row r="381" spans="1:9">
      <c r="A381" s="27">
        <v>19</v>
      </c>
      <c r="B381" s="27" t="s">
        <v>2276</v>
      </c>
      <c r="C381" s="27">
        <v>19418</v>
      </c>
      <c r="D381" s="27" t="s">
        <v>2292</v>
      </c>
      <c r="E381" s="27" t="s">
        <v>156</v>
      </c>
      <c r="F381" s="27">
        <v>-77.247803000000005</v>
      </c>
      <c r="G381" s="27">
        <v>2.8467880000000001</v>
      </c>
      <c r="H381" s="131" t="s">
        <v>1779</v>
      </c>
      <c r="I381" s="131" t="s">
        <v>3001</v>
      </c>
    </row>
    <row r="382" spans="1:9">
      <c r="A382" s="27">
        <v>19</v>
      </c>
      <c r="B382" s="27" t="s">
        <v>2276</v>
      </c>
      <c r="C382" s="27">
        <v>19450</v>
      </c>
      <c r="D382" s="27" t="s">
        <v>2293</v>
      </c>
      <c r="E382" s="27" t="s">
        <v>156</v>
      </c>
      <c r="F382" s="27">
        <v>-77.164319000000006</v>
      </c>
      <c r="G382" s="27">
        <v>1.789193</v>
      </c>
      <c r="H382" s="131" t="s">
        <v>1779</v>
      </c>
      <c r="I382" s="131" t="s">
        <v>641</v>
      </c>
    </row>
    <row r="383" spans="1:9">
      <c r="A383" s="27">
        <v>19</v>
      </c>
      <c r="B383" s="27" t="s">
        <v>2276</v>
      </c>
      <c r="C383" s="27">
        <v>19455</v>
      </c>
      <c r="D383" s="27" t="s">
        <v>2294</v>
      </c>
      <c r="E383" s="27" t="s">
        <v>156</v>
      </c>
      <c r="F383" s="27">
        <v>-76.228722000000005</v>
      </c>
      <c r="G383" s="27">
        <v>3.254651</v>
      </c>
      <c r="H383" s="131" t="s">
        <v>1779</v>
      </c>
      <c r="I383" s="131" t="s">
        <v>642</v>
      </c>
    </row>
    <row r="384" spans="1:9">
      <c r="A384" s="27">
        <v>19</v>
      </c>
      <c r="B384" s="27" t="s">
        <v>2276</v>
      </c>
      <c r="C384" s="27">
        <v>19473</v>
      </c>
      <c r="D384" s="27" t="s">
        <v>2089</v>
      </c>
      <c r="E384" s="27" t="s">
        <v>156</v>
      </c>
      <c r="F384" s="27">
        <v>-76.629105999999993</v>
      </c>
      <c r="G384" s="27">
        <v>2.7546840000000001</v>
      </c>
      <c r="H384" s="131" t="s">
        <v>1779</v>
      </c>
      <c r="I384" s="131" t="s">
        <v>452</v>
      </c>
    </row>
    <row r="385" spans="1:9">
      <c r="A385" s="27">
        <v>19</v>
      </c>
      <c r="B385" s="27" t="s">
        <v>2276</v>
      </c>
      <c r="C385" s="27">
        <v>19513</v>
      </c>
      <c r="D385" s="27" t="s">
        <v>2295</v>
      </c>
      <c r="E385" s="27" t="s">
        <v>156</v>
      </c>
      <c r="F385" s="27">
        <v>-76.313265000000001</v>
      </c>
      <c r="G385" s="27">
        <v>3.2209840000000001</v>
      </c>
      <c r="H385" s="131" t="s">
        <v>1779</v>
      </c>
      <c r="I385" s="131" t="s">
        <v>643</v>
      </c>
    </row>
    <row r="386" spans="1:9">
      <c r="A386" s="27">
        <v>19</v>
      </c>
      <c r="B386" s="27" t="s">
        <v>2276</v>
      </c>
      <c r="C386" s="27">
        <v>19517</v>
      </c>
      <c r="D386" s="27" t="s">
        <v>2174</v>
      </c>
      <c r="E386" s="27" t="s">
        <v>156</v>
      </c>
      <c r="F386" s="27">
        <v>-75.970685000000003</v>
      </c>
      <c r="G386" s="27">
        <v>2.645724</v>
      </c>
      <c r="H386" s="131" t="s">
        <v>1779</v>
      </c>
      <c r="I386" s="131" t="s">
        <v>526</v>
      </c>
    </row>
    <row r="387" spans="1:9">
      <c r="A387" s="27">
        <v>19</v>
      </c>
      <c r="B387" s="27" t="s">
        <v>2276</v>
      </c>
      <c r="C387" s="27">
        <v>19532</v>
      </c>
      <c r="D387" s="27" t="s">
        <v>2296</v>
      </c>
      <c r="E387" s="27" t="s">
        <v>156</v>
      </c>
      <c r="F387" s="27">
        <v>-76.981075000000004</v>
      </c>
      <c r="G387" s="27">
        <v>2.115875</v>
      </c>
      <c r="H387" s="131" t="s">
        <v>1779</v>
      </c>
      <c r="I387" s="131" t="s">
        <v>644</v>
      </c>
    </row>
    <row r="388" spans="1:9">
      <c r="A388" s="27">
        <v>19</v>
      </c>
      <c r="B388" s="27" t="s">
        <v>2276</v>
      </c>
      <c r="C388" s="27">
        <v>19533</v>
      </c>
      <c r="D388" s="27" t="s">
        <v>2297</v>
      </c>
      <c r="E388" s="27" t="s">
        <v>156</v>
      </c>
      <c r="F388" s="27">
        <v>-76.327588000000006</v>
      </c>
      <c r="G388" s="27">
        <v>1.11754</v>
      </c>
      <c r="H388" s="131" t="s">
        <v>1779</v>
      </c>
      <c r="I388" s="131" t="s">
        <v>645</v>
      </c>
    </row>
    <row r="389" spans="1:9">
      <c r="A389" s="27">
        <v>19</v>
      </c>
      <c r="B389" s="27" t="s">
        <v>2276</v>
      </c>
      <c r="C389" s="27">
        <v>19548</v>
      </c>
      <c r="D389" s="27" t="s">
        <v>2298</v>
      </c>
      <c r="E389" s="27" t="s">
        <v>156</v>
      </c>
      <c r="F389" s="27">
        <v>-76.528615000000002</v>
      </c>
      <c r="G389" s="27">
        <v>2.64228</v>
      </c>
      <c r="H389" s="131" t="s">
        <v>1779</v>
      </c>
      <c r="I389" s="131" t="s">
        <v>3002</v>
      </c>
    </row>
    <row r="390" spans="1:9">
      <c r="A390" s="27">
        <v>19</v>
      </c>
      <c r="B390" s="27" t="s">
        <v>2276</v>
      </c>
      <c r="C390" s="27">
        <v>19573</v>
      </c>
      <c r="D390" s="27" t="s">
        <v>2299</v>
      </c>
      <c r="E390" s="27" t="s">
        <v>156</v>
      </c>
      <c r="F390" s="27">
        <v>-76.417672999999994</v>
      </c>
      <c r="G390" s="27">
        <v>3.2332540000000001</v>
      </c>
      <c r="H390" s="131" t="s">
        <v>1779</v>
      </c>
      <c r="I390" s="131" t="s">
        <v>648</v>
      </c>
    </row>
    <row r="391" spans="1:9">
      <c r="A391" s="27">
        <v>19</v>
      </c>
      <c r="B391" s="27" t="s">
        <v>2276</v>
      </c>
      <c r="C391" s="27">
        <v>19585</v>
      </c>
      <c r="D391" s="27" t="s">
        <v>2300</v>
      </c>
      <c r="E391" s="27" t="s">
        <v>156</v>
      </c>
      <c r="F391" s="27">
        <v>-76.496697999999995</v>
      </c>
      <c r="G391" s="27">
        <v>2.341507</v>
      </c>
      <c r="H391" s="131" t="s">
        <v>1779</v>
      </c>
      <c r="I391" s="131" t="s">
        <v>649</v>
      </c>
    </row>
    <row r="392" spans="1:9">
      <c r="A392" s="27">
        <v>19</v>
      </c>
      <c r="B392" s="27" t="s">
        <v>2276</v>
      </c>
      <c r="C392" s="27">
        <v>19622</v>
      </c>
      <c r="D392" s="27" t="s">
        <v>2301</v>
      </c>
      <c r="E392" s="27" t="s">
        <v>156</v>
      </c>
      <c r="F392" s="27">
        <v>-76.740335999999999</v>
      </c>
      <c r="G392" s="27">
        <v>2.2609409999999999</v>
      </c>
      <c r="H392" s="131" t="s">
        <v>1779</v>
      </c>
      <c r="I392" s="131" t="s">
        <v>650</v>
      </c>
    </row>
    <row r="393" spans="1:9">
      <c r="A393" s="27">
        <v>19</v>
      </c>
      <c r="B393" s="27" t="s">
        <v>2276</v>
      </c>
      <c r="C393" s="27">
        <v>19693</v>
      </c>
      <c r="D393" s="27" t="s">
        <v>2302</v>
      </c>
      <c r="E393" s="27" t="s">
        <v>156</v>
      </c>
      <c r="F393" s="27">
        <v>-76.769467000000006</v>
      </c>
      <c r="G393" s="27">
        <v>1.8384510000000001</v>
      </c>
      <c r="H393" s="131" t="s">
        <v>1779</v>
      </c>
      <c r="I393" s="131" t="s">
        <v>651</v>
      </c>
    </row>
    <row r="394" spans="1:9">
      <c r="A394" s="27">
        <v>19</v>
      </c>
      <c r="B394" s="27" t="s">
        <v>2276</v>
      </c>
      <c r="C394" s="27">
        <v>19698</v>
      </c>
      <c r="D394" s="27" t="s">
        <v>2303</v>
      </c>
      <c r="E394" s="27" t="s">
        <v>156</v>
      </c>
      <c r="F394" s="27">
        <v>-76.485140999999999</v>
      </c>
      <c r="G394" s="27">
        <v>3.0150079999999999</v>
      </c>
      <c r="H394" s="131" t="s">
        <v>1779</v>
      </c>
      <c r="I394" s="131" t="s">
        <v>1193</v>
      </c>
    </row>
    <row r="395" spans="1:9">
      <c r="A395" s="27">
        <v>19</v>
      </c>
      <c r="B395" s="27" t="s">
        <v>2276</v>
      </c>
      <c r="C395" s="27">
        <v>19701</v>
      </c>
      <c r="D395" s="27" t="s">
        <v>2103</v>
      </c>
      <c r="E395" s="27" t="s">
        <v>156</v>
      </c>
      <c r="F395" s="27">
        <v>-76.573251999999997</v>
      </c>
      <c r="G395" s="27">
        <v>1.7009160000000001</v>
      </c>
      <c r="H395" s="131" t="s">
        <v>1779</v>
      </c>
      <c r="I395" s="131" t="s">
        <v>463</v>
      </c>
    </row>
    <row r="396" spans="1:9">
      <c r="A396" s="27">
        <v>19</v>
      </c>
      <c r="B396" s="27" t="s">
        <v>2276</v>
      </c>
      <c r="C396" s="27">
        <v>19743</v>
      </c>
      <c r="D396" s="27" t="s">
        <v>2304</v>
      </c>
      <c r="E396" s="27" t="s">
        <v>156</v>
      </c>
      <c r="F396" s="27">
        <v>-76.379752999999994</v>
      </c>
      <c r="G396" s="27">
        <v>2.6119270000000001</v>
      </c>
      <c r="H396" s="131" t="s">
        <v>1779</v>
      </c>
      <c r="I396" s="131" t="s">
        <v>652</v>
      </c>
    </row>
    <row r="397" spans="1:9">
      <c r="A397" s="27">
        <v>19</v>
      </c>
      <c r="B397" s="27" t="s">
        <v>2276</v>
      </c>
      <c r="C397" s="27">
        <v>19760</v>
      </c>
      <c r="D397" s="27" t="s">
        <v>2305</v>
      </c>
      <c r="E397" s="27" t="s">
        <v>156</v>
      </c>
      <c r="F397" s="27">
        <v>-76.613365000000002</v>
      </c>
      <c r="G397" s="27">
        <v>2.2531560000000002</v>
      </c>
      <c r="H397" s="131" t="s">
        <v>1779</v>
      </c>
      <c r="I397" s="131" t="s">
        <v>3003</v>
      </c>
    </row>
    <row r="398" spans="1:9">
      <c r="A398" s="27">
        <v>19</v>
      </c>
      <c r="B398" s="27" t="s">
        <v>2276</v>
      </c>
      <c r="C398" s="27">
        <v>19780</v>
      </c>
      <c r="D398" s="27" t="s">
        <v>2306</v>
      </c>
      <c r="E398" s="27" t="s">
        <v>156</v>
      </c>
      <c r="F398" s="27">
        <v>-76.693569999999994</v>
      </c>
      <c r="G398" s="27">
        <v>2.9597850000000001</v>
      </c>
      <c r="H398" s="131" t="s">
        <v>1779</v>
      </c>
      <c r="I398" s="131" t="s">
        <v>654</v>
      </c>
    </row>
    <row r="399" spans="1:9">
      <c r="A399" s="27">
        <v>19</v>
      </c>
      <c r="B399" s="27" t="s">
        <v>2276</v>
      </c>
      <c r="C399" s="27">
        <v>19785</v>
      </c>
      <c r="D399" s="27" t="s">
        <v>2307</v>
      </c>
      <c r="E399" s="27" t="s">
        <v>156</v>
      </c>
      <c r="F399" s="27">
        <v>-76.926278999999994</v>
      </c>
      <c r="G399" s="27">
        <v>2.0382370000000001</v>
      </c>
      <c r="H399" s="131" t="s">
        <v>1779</v>
      </c>
      <c r="I399" s="131" t="s">
        <v>40</v>
      </c>
    </row>
    <row r="400" spans="1:9">
      <c r="A400" s="27">
        <v>19</v>
      </c>
      <c r="B400" s="27" t="s">
        <v>2276</v>
      </c>
      <c r="C400" s="27">
        <v>19807</v>
      </c>
      <c r="D400" s="27" t="s">
        <v>2308</v>
      </c>
      <c r="E400" s="27" t="s">
        <v>156</v>
      </c>
      <c r="F400" s="27">
        <v>-76.684476000000004</v>
      </c>
      <c r="G400" s="27">
        <v>2.3496860000000002</v>
      </c>
      <c r="H400" s="131" t="s">
        <v>1779</v>
      </c>
      <c r="I400" s="131" t="s">
        <v>655</v>
      </c>
    </row>
    <row r="401" spans="1:9">
      <c r="A401" s="27">
        <v>19</v>
      </c>
      <c r="B401" s="27" t="s">
        <v>2276</v>
      </c>
      <c r="C401" s="27">
        <v>19809</v>
      </c>
      <c r="D401" s="27" t="s">
        <v>2309</v>
      </c>
      <c r="E401" s="27" t="s">
        <v>156</v>
      </c>
      <c r="F401" s="27">
        <v>-77.667541</v>
      </c>
      <c r="G401" s="27">
        <v>2.7773119999999998</v>
      </c>
      <c r="H401" s="131" t="s">
        <v>1779</v>
      </c>
      <c r="I401" s="131" t="s">
        <v>656</v>
      </c>
    </row>
    <row r="402" spans="1:9">
      <c r="A402" s="27">
        <v>19</v>
      </c>
      <c r="B402" s="27" t="s">
        <v>2276</v>
      </c>
      <c r="C402" s="27">
        <v>19821</v>
      </c>
      <c r="D402" s="27" t="s">
        <v>2310</v>
      </c>
      <c r="E402" s="27" t="s">
        <v>156</v>
      </c>
      <c r="F402" s="27">
        <v>-76.270284000000004</v>
      </c>
      <c r="G402" s="27">
        <v>2.953017</v>
      </c>
      <c r="H402" s="131" t="s">
        <v>1779</v>
      </c>
      <c r="I402" s="131" t="s">
        <v>3004</v>
      </c>
    </row>
    <row r="403" spans="1:9">
      <c r="A403" s="27">
        <v>19</v>
      </c>
      <c r="B403" s="27" t="s">
        <v>2276</v>
      </c>
      <c r="C403" s="27">
        <v>19824</v>
      </c>
      <c r="D403" s="27" t="s">
        <v>2311</v>
      </c>
      <c r="E403" s="27" t="s">
        <v>156</v>
      </c>
      <c r="F403" s="27">
        <v>-76.403627999999998</v>
      </c>
      <c r="G403" s="27">
        <v>2.5102519999999999</v>
      </c>
      <c r="H403" s="131" t="s">
        <v>1779</v>
      </c>
      <c r="I403" s="131" t="s">
        <v>658</v>
      </c>
    </row>
    <row r="404" spans="1:9">
      <c r="A404" s="27">
        <v>19</v>
      </c>
      <c r="B404" s="27" t="s">
        <v>2276</v>
      </c>
      <c r="C404" s="27">
        <v>19845</v>
      </c>
      <c r="D404" s="27" t="s">
        <v>2312</v>
      </c>
      <c r="E404" s="27" t="s">
        <v>156</v>
      </c>
      <c r="F404" s="27">
        <v>-76.458025000000006</v>
      </c>
      <c r="G404" s="27">
        <v>3.1776200000000001</v>
      </c>
      <c r="H404" s="131" t="s">
        <v>1779</v>
      </c>
      <c r="I404" s="131" t="s">
        <v>659</v>
      </c>
    </row>
    <row r="405" spans="1:9">
      <c r="A405" s="27">
        <v>20</v>
      </c>
      <c r="B405" s="27" t="s">
        <v>1643</v>
      </c>
      <c r="C405" s="27">
        <v>20001</v>
      </c>
      <c r="D405" s="27" t="s">
        <v>1642</v>
      </c>
      <c r="E405" s="27" t="s">
        <v>156</v>
      </c>
      <c r="F405" s="27">
        <v>-73.259398000000004</v>
      </c>
      <c r="G405" s="27">
        <v>10.460471999999999</v>
      </c>
      <c r="H405" s="131" t="s">
        <v>1847</v>
      </c>
      <c r="I405" s="131" t="s">
        <v>681</v>
      </c>
    </row>
    <row r="406" spans="1:9">
      <c r="A406" s="27">
        <v>20</v>
      </c>
      <c r="B406" s="27" t="s">
        <v>1643</v>
      </c>
      <c r="C406" s="27">
        <v>20011</v>
      </c>
      <c r="D406" s="27" t="s">
        <v>2313</v>
      </c>
      <c r="E406" s="27" t="s">
        <v>156</v>
      </c>
      <c r="F406" s="27">
        <v>-73.614026999999993</v>
      </c>
      <c r="G406" s="27">
        <v>8.3068109999999997</v>
      </c>
      <c r="H406" s="131" t="s">
        <v>1847</v>
      </c>
      <c r="I406" s="131" t="s">
        <v>660</v>
      </c>
    </row>
    <row r="407" spans="1:9">
      <c r="A407" s="27">
        <v>20</v>
      </c>
      <c r="B407" s="27" t="s">
        <v>1643</v>
      </c>
      <c r="C407" s="27">
        <v>20013</v>
      </c>
      <c r="D407" s="27" t="s">
        <v>2314</v>
      </c>
      <c r="E407" s="27" t="s">
        <v>156</v>
      </c>
      <c r="F407" s="27">
        <v>-73.238388999999998</v>
      </c>
      <c r="G407" s="27">
        <v>10.040454</v>
      </c>
      <c r="H407" s="131" t="s">
        <v>1847</v>
      </c>
      <c r="I407" s="131" t="s">
        <v>661</v>
      </c>
    </row>
    <row r="408" spans="1:9">
      <c r="A408" s="27">
        <v>20</v>
      </c>
      <c r="B408" s="27" t="s">
        <v>1643</v>
      </c>
      <c r="C408" s="27">
        <v>20032</v>
      </c>
      <c r="D408" s="27" t="s">
        <v>2315</v>
      </c>
      <c r="E408" s="27" t="s">
        <v>156</v>
      </c>
      <c r="F408" s="27">
        <v>-73.975842</v>
      </c>
      <c r="G408" s="27">
        <v>9.4980619999999991</v>
      </c>
      <c r="H408" s="131" t="s">
        <v>1847</v>
      </c>
      <c r="I408" s="131" t="s">
        <v>662</v>
      </c>
    </row>
    <row r="409" spans="1:9">
      <c r="A409" s="27">
        <v>20</v>
      </c>
      <c r="B409" s="27" t="s">
        <v>1643</v>
      </c>
      <c r="C409" s="27">
        <v>20045</v>
      </c>
      <c r="D409" s="27" t="s">
        <v>2316</v>
      </c>
      <c r="E409" s="27" t="s">
        <v>156</v>
      </c>
      <c r="F409" s="27">
        <v>-73.278706999999997</v>
      </c>
      <c r="G409" s="27">
        <v>9.7044040000000003</v>
      </c>
      <c r="H409" s="131" t="s">
        <v>1847</v>
      </c>
      <c r="I409" s="131" t="s">
        <v>663</v>
      </c>
    </row>
    <row r="410" spans="1:9">
      <c r="A410" s="27">
        <v>20</v>
      </c>
      <c r="B410" s="27" t="s">
        <v>1643</v>
      </c>
      <c r="C410" s="27">
        <v>20060</v>
      </c>
      <c r="D410" s="27" t="s">
        <v>2317</v>
      </c>
      <c r="E410" s="27" t="s">
        <v>156</v>
      </c>
      <c r="F410" s="27">
        <v>-73.888761000000002</v>
      </c>
      <c r="G410" s="27">
        <v>9.9750979999999991</v>
      </c>
      <c r="H410" s="131" t="s">
        <v>1847</v>
      </c>
      <c r="I410" s="131" t="s">
        <v>664</v>
      </c>
    </row>
    <row r="411" spans="1:9">
      <c r="A411" s="27">
        <v>20</v>
      </c>
      <c r="B411" s="27" t="s">
        <v>1643</v>
      </c>
      <c r="C411" s="27">
        <v>20175</v>
      </c>
      <c r="D411" s="27" t="s">
        <v>2318</v>
      </c>
      <c r="E411" s="27" t="s">
        <v>156</v>
      </c>
      <c r="F411" s="27">
        <v>-73.813277999999997</v>
      </c>
      <c r="G411" s="27">
        <v>9.2587499999999991</v>
      </c>
      <c r="H411" s="131" t="s">
        <v>1847</v>
      </c>
      <c r="I411" s="131" t="s">
        <v>665</v>
      </c>
    </row>
    <row r="412" spans="1:9">
      <c r="A412" s="27">
        <v>20</v>
      </c>
      <c r="B412" s="27" t="s">
        <v>1643</v>
      </c>
      <c r="C412" s="27">
        <v>20178</v>
      </c>
      <c r="D412" s="27" t="s">
        <v>2319</v>
      </c>
      <c r="E412" s="27" t="s">
        <v>156</v>
      </c>
      <c r="F412" s="27">
        <v>-73.599913000000001</v>
      </c>
      <c r="G412" s="27">
        <v>9.3610579999999999</v>
      </c>
      <c r="H412" s="131" t="s">
        <v>1847</v>
      </c>
      <c r="I412" s="131" t="s">
        <v>666</v>
      </c>
    </row>
    <row r="413" spans="1:9">
      <c r="A413" s="27">
        <v>20</v>
      </c>
      <c r="B413" s="27" t="s">
        <v>1643</v>
      </c>
      <c r="C413" s="27">
        <v>20228</v>
      </c>
      <c r="D413" s="27" t="s">
        <v>2320</v>
      </c>
      <c r="E413" s="27" t="s">
        <v>156</v>
      </c>
      <c r="F413" s="27">
        <v>-73.540842999999995</v>
      </c>
      <c r="G413" s="27">
        <v>9.2017159999999993</v>
      </c>
      <c r="H413" s="131" t="s">
        <v>1847</v>
      </c>
      <c r="I413" s="131" t="s">
        <v>667</v>
      </c>
    </row>
    <row r="414" spans="1:9">
      <c r="A414" s="27">
        <v>20</v>
      </c>
      <c r="B414" s="27" t="s">
        <v>1643</v>
      </c>
      <c r="C414" s="27">
        <v>20238</v>
      </c>
      <c r="D414" s="27" t="s">
        <v>2321</v>
      </c>
      <c r="E414" s="27" t="s">
        <v>156</v>
      </c>
      <c r="F414" s="27">
        <v>-73.962703000000005</v>
      </c>
      <c r="G414" s="27">
        <v>10.149883000000001</v>
      </c>
      <c r="H414" s="131" t="s">
        <v>1847</v>
      </c>
      <c r="I414" s="131" t="s">
        <v>668</v>
      </c>
    </row>
    <row r="415" spans="1:9">
      <c r="A415" s="27">
        <v>20</v>
      </c>
      <c r="B415" s="27" t="s">
        <v>1643</v>
      </c>
      <c r="C415" s="27">
        <v>20250</v>
      </c>
      <c r="D415" s="27" t="s">
        <v>2322</v>
      </c>
      <c r="E415" s="27" t="s">
        <v>156</v>
      </c>
      <c r="F415" s="27">
        <v>-73.742012000000003</v>
      </c>
      <c r="G415" s="27">
        <v>9.6684610000000006</v>
      </c>
      <c r="H415" s="131" t="s">
        <v>1847</v>
      </c>
      <c r="I415" s="131" t="s">
        <v>669</v>
      </c>
    </row>
    <row r="416" spans="1:9">
      <c r="A416" s="27">
        <v>20</v>
      </c>
      <c r="B416" s="27" t="s">
        <v>1643</v>
      </c>
      <c r="C416" s="27">
        <v>20295</v>
      </c>
      <c r="D416" s="27" t="s">
        <v>2323</v>
      </c>
      <c r="E416" s="27" t="s">
        <v>156</v>
      </c>
      <c r="F416" s="27">
        <v>-73.737558000000007</v>
      </c>
      <c r="G416" s="27">
        <v>8.3247929999999997</v>
      </c>
      <c r="H416" s="131" t="s">
        <v>1847</v>
      </c>
      <c r="I416" s="131" t="s">
        <v>670</v>
      </c>
    </row>
    <row r="417" spans="1:9">
      <c r="A417" s="27">
        <v>20</v>
      </c>
      <c r="B417" s="27" t="s">
        <v>1643</v>
      </c>
      <c r="C417" s="27">
        <v>20310</v>
      </c>
      <c r="D417" s="27" t="s">
        <v>2324</v>
      </c>
      <c r="E417" s="27" t="s">
        <v>156</v>
      </c>
      <c r="F417" s="27">
        <v>-73.380039999999994</v>
      </c>
      <c r="G417" s="27">
        <v>8.3896040000000003</v>
      </c>
      <c r="H417" s="131" t="s">
        <v>1847</v>
      </c>
      <c r="I417" s="131" t="s">
        <v>671</v>
      </c>
    </row>
    <row r="418" spans="1:9">
      <c r="A418" s="27">
        <v>20</v>
      </c>
      <c r="B418" s="27" t="s">
        <v>1643</v>
      </c>
      <c r="C418" s="27">
        <v>20383</v>
      </c>
      <c r="D418" s="27" t="s">
        <v>2325</v>
      </c>
      <c r="E418" s="27" t="s">
        <v>156</v>
      </c>
      <c r="F418" s="27">
        <v>-73.803210000000007</v>
      </c>
      <c r="G418" s="27">
        <v>8.6192980000000006</v>
      </c>
      <c r="H418" s="131" t="s">
        <v>1847</v>
      </c>
      <c r="I418" s="131" t="s">
        <v>672</v>
      </c>
    </row>
    <row r="419" spans="1:9">
      <c r="A419" s="27">
        <v>20</v>
      </c>
      <c r="B419" s="27" t="s">
        <v>1643</v>
      </c>
      <c r="C419" s="27">
        <v>20400</v>
      </c>
      <c r="D419" s="27" t="s">
        <v>2326</v>
      </c>
      <c r="E419" s="27" t="s">
        <v>156</v>
      </c>
      <c r="F419" s="27">
        <v>-73.334142999999997</v>
      </c>
      <c r="G419" s="27">
        <v>9.5637519999999991</v>
      </c>
      <c r="H419" s="131" t="s">
        <v>1847</v>
      </c>
      <c r="I419" s="131" t="s">
        <v>1194</v>
      </c>
    </row>
    <row r="420" spans="1:9">
      <c r="A420" s="27">
        <v>20</v>
      </c>
      <c r="B420" s="27" t="s">
        <v>1643</v>
      </c>
      <c r="C420" s="27">
        <v>20443</v>
      </c>
      <c r="D420" s="27" t="s">
        <v>2327</v>
      </c>
      <c r="E420" s="27" t="s">
        <v>156</v>
      </c>
      <c r="F420" s="27">
        <v>-73.029471999999998</v>
      </c>
      <c r="G420" s="27">
        <v>10.390776000000001</v>
      </c>
      <c r="H420" s="131" t="s">
        <v>1847</v>
      </c>
      <c r="I420" s="131" t="s">
        <v>3005</v>
      </c>
    </row>
    <row r="421" spans="1:9">
      <c r="A421" s="27">
        <v>20</v>
      </c>
      <c r="B421" s="27" t="s">
        <v>1643</v>
      </c>
      <c r="C421" s="27">
        <v>20517</v>
      </c>
      <c r="D421" s="27" t="s">
        <v>2328</v>
      </c>
      <c r="E421" s="27" t="s">
        <v>156</v>
      </c>
      <c r="F421" s="27">
        <v>-73.625825000000006</v>
      </c>
      <c r="G421" s="27">
        <v>8.9593989999999994</v>
      </c>
      <c r="H421" s="131" t="s">
        <v>1847</v>
      </c>
      <c r="I421" s="131" t="s">
        <v>675</v>
      </c>
    </row>
    <row r="422" spans="1:9">
      <c r="A422" s="27">
        <v>20</v>
      </c>
      <c r="B422" s="27" t="s">
        <v>1643</v>
      </c>
      <c r="C422" s="27">
        <v>20550</v>
      </c>
      <c r="D422" s="27" t="s">
        <v>2329</v>
      </c>
      <c r="E422" s="27" t="s">
        <v>156</v>
      </c>
      <c r="F422" s="27">
        <v>-73.666735000000003</v>
      </c>
      <c r="G422" s="27">
        <v>8.689451</v>
      </c>
      <c r="H422" s="131" t="s">
        <v>1847</v>
      </c>
      <c r="I422" s="131" t="s">
        <v>676</v>
      </c>
    </row>
    <row r="423" spans="1:9">
      <c r="A423" s="27">
        <v>20</v>
      </c>
      <c r="B423" s="27" t="s">
        <v>1643</v>
      </c>
      <c r="C423" s="27">
        <v>20570</v>
      </c>
      <c r="D423" s="27" t="s">
        <v>2330</v>
      </c>
      <c r="E423" s="27" t="s">
        <v>156</v>
      </c>
      <c r="F423" s="27">
        <v>-73.586211000000006</v>
      </c>
      <c r="G423" s="27">
        <v>10.417320999999999</v>
      </c>
      <c r="H423" s="131" t="s">
        <v>1847</v>
      </c>
      <c r="I423" s="131" t="s">
        <v>677</v>
      </c>
    </row>
    <row r="424" spans="1:9">
      <c r="A424" s="27">
        <v>20</v>
      </c>
      <c r="B424" s="27" t="s">
        <v>1643</v>
      </c>
      <c r="C424" s="27">
        <v>20614</v>
      </c>
      <c r="D424" s="27" t="s">
        <v>2331</v>
      </c>
      <c r="E424" s="27" t="s">
        <v>156</v>
      </c>
      <c r="F424" s="27">
        <v>-73.386392999999998</v>
      </c>
      <c r="G424" s="27">
        <v>8.2922919999999998</v>
      </c>
      <c r="H424" s="131" t="s">
        <v>1847</v>
      </c>
      <c r="I424" s="131" t="s">
        <v>1195</v>
      </c>
    </row>
    <row r="425" spans="1:9">
      <c r="A425" s="27">
        <v>20</v>
      </c>
      <c r="B425" s="27" t="s">
        <v>1643</v>
      </c>
      <c r="C425" s="27">
        <v>20621</v>
      </c>
      <c r="D425" s="27" t="s">
        <v>2332</v>
      </c>
      <c r="E425" s="27" t="s">
        <v>156</v>
      </c>
      <c r="F425" s="27">
        <v>-73.171364999999994</v>
      </c>
      <c r="G425" s="27">
        <v>10.387551999999999</v>
      </c>
      <c r="H425" s="131" t="s">
        <v>1847</v>
      </c>
      <c r="I425" s="131" t="s">
        <v>673</v>
      </c>
    </row>
    <row r="426" spans="1:9">
      <c r="A426" s="27">
        <v>20</v>
      </c>
      <c r="B426" s="27" t="s">
        <v>1643</v>
      </c>
      <c r="C426" s="27">
        <v>20710</v>
      </c>
      <c r="D426" s="27" t="s">
        <v>2333</v>
      </c>
      <c r="E426" s="27" t="s">
        <v>156</v>
      </c>
      <c r="F426" s="27">
        <v>-73.393889000000001</v>
      </c>
      <c r="G426" s="27">
        <v>7.7611100000000004</v>
      </c>
      <c r="H426" s="131" t="s">
        <v>1847</v>
      </c>
      <c r="I426" s="131" t="s">
        <v>678</v>
      </c>
    </row>
    <row r="427" spans="1:9">
      <c r="A427" s="27">
        <v>20</v>
      </c>
      <c r="B427" s="27" t="s">
        <v>1643</v>
      </c>
      <c r="C427" s="27">
        <v>20750</v>
      </c>
      <c r="D427" s="27" t="s">
        <v>2334</v>
      </c>
      <c r="E427" s="27" t="s">
        <v>156</v>
      </c>
      <c r="F427" s="27">
        <v>-73.181207999999998</v>
      </c>
      <c r="G427" s="27">
        <v>10.333038999999999</v>
      </c>
      <c r="H427" s="131" t="s">
        <v>1847</v>
      </c>
      <c r="I427" s="131" t="s">
        <v>679</v>
      </c>
    </row>
    <row r="428" spans="1:9">
      <c r="A428" s="27">
        <v>20</v>
      </c>
      <c r="B428" s="27" t="s">
        <v>1643</v>
      </c>
      <c r="C428" s="27">
        <v>20770</v>
      </c>
      <c r="D428" s="27" t="s">
        <v>2335</v>
      </c>
      <c r="E428" s="27" t="s">
        <v>156</v>
      </c>
      <c r="F428" s="27">
        <v>-73.510914</v>
      </c>
      <c r="G428" s="27">
        <v>7.9998550000000002</v>
      </c>
      <c r="H428" s="131" t="s">
        <v>1847</v>
      </c>
      <c r="I428" s="131" t="s">
        <v>680</v>
      </c>
    </row>
    <row r="429" spans="1:9">
      <c r="A429" s="27">
        <v>20</v>
      </c>
      <c r="B429" s="27" t="s">
        <v>1643</v>
      </c>
      <c r="C429" s="27">
        <v>20787</v>
      </c>
      <c r="D429" s="27" t="s">
        <v>2336</v>
      </c>
      <c r="E429" s="27" t="s">
        <v>156</v>
      </c>
      <c r="F429" s="27">
        <v>-73.812172000000004</v>
      </c>
      <c r="G429" s="27">
        <v>8.8617249999999999</v>
      </c>
      <c r="H429" s="131" t="s">
        <v>1847</v>
      </c>
      <c r="I429" s="131" t="s">
        <v>3006</v>
      </c>
    </row>
    <row r="430" spans="1:9">
      <c r="A430" s="27">
        <v>23</v>
      </c>
      <c r="B430" s="27" t="s">
        <v>2077</v>
      </c>
      <c r="C430" s="27">
        <v>23001</v>
      </c>
      <c r="D430" s="27" t="s">
        <v>2337</v>
      </c>
      <c r="E430" s="27" t="s">
        <v>156</v>
      </c>
      <c r="F430" s="27">
        <v>-75.873096000000004</v>
      </c>
      <c r="G430" s="27">
        <v>8.7597889999999996</v>
      </c>
      <c r="H430" s="131" t="s">
        <v>1833</v>
      </c>
      <c r="I430" s="131" t="s">
        <v>69</v>
      </c>
    </row>
    <row r="431" spans="1:9">
      <c r="A431" s="27">
        <v>23</v>
      </c>
      <c r="B431" s="27" t="s">
        <v>2077</v>
      </c>
      <c r="C431" s="27">
        <v>23068</v>
      </c>
      <c r="D431" s="27" t="s">
        <v>2338</v>
      </c>
      <c r="E431" s="27" t="s">
        <v>156</v>
      </c>
      <c r="F431" s="27">
        <v>-75.146047999999993</v>
      </c>
      <c r="G431" s="27">
        <v>8.3138380000000005</v>
      </c>
      <c r="H431" s="131" t="s">
        <v>1833</v>
      </c>
      <c r="I431" s="131" t="s">
        <v>704</v>
      </c>
    </row>
    <row r="432" spans="1:9">
      <c r="A432" s="27">
        <v>23</v>
      </c>
      <c r="B432" s="27" t="s">
        <v>2077</v>
      </c>
      <c r="C432" s="27">
        <v>23079</v>
      </c>
      <c r="D432" s="27" t="s">
        <v>2122</v>
      </c>
      <c r="E432" s="27" t="s">
        <v>156</v>
      </c>
      <c r="F432" s="27">
        <v>-75.480896999999999</v>
      </c>
      <c r="G432" s="27">
        <v>8.2211870000000005</v>
      </c>
      <c r="H432" s="131" t="s">
        <v>1833</v>
      </c>
      <c r="I432" s="131" t="s">
        <v>705</v>
      </c>
    </row>
    <row r="433" spans="1:9">
      <c r="A433" s="27">
        <v>23</v>
      </c>
      <c r="B433" s="27" t="s">
        <v>2077</v>
      </c>
      <c r="C433" s="27">
        <v>23090</v>
      </c>
      <c r="D433" s="27" t="s">
        <v>2339</v>
      </c>
      <c r="E433" s="27" t="s">
        <v>156</v>
      </c>
      <c r="F433" s="27">
        <v>-76.241476000000006</v>
      </c>
      <c r="G433" s="27">
        <v>8.7869390000000003</v>
      </c>
      <c r="H433" s="131" t="s">
        <v>1833</v>
      </c>
      <c r="I433" s="131" t="s">
        <v>706</v>
      </c>
    </row>
    <row r="434" spans="1:9">
      <c r="A434" s="27">
        <v>23</v>
      </c>
      <c r="B434" s="27" t="s">
        <v>2077</v>
      </c>
      <c r="C434" s="27">
        <v>23162</v>
      </c>
      <c r="D434" s="27" t="s">
        <v>2340</v>
      </c>
      <c r="E434" s="27" t="s">
        <v>156</v>
      </c>
      <c r="F434" s="27">
        <v>-75.796092999999999</v>
      </c>
      <c r="G434" s="27">
        <v>8.8885319999999997</v>
      </c>
      <c r="H434" s="131" t="s">
        <v>1833</v>
      </c>
      <c r="I434" s="131" t="s">
        <v>707</v>
      </c>
    </row>
    <row r="435" spans="1:9">
      <c r="A435" s="27">
        <v>23</v>
      </c>
      <c r="B435" s="27" t="s">
        <v>2077</v>
      </c>
      <c r="C435" s="27">
        <v>23168</v>
      </c>
      <c r="D435" s="27" t="s">
        <v>2341</v>
      </c>
      <c r="E435" s="27" t="s">
        <v>156</v>
      </c>
      <c r="F435" s="27">
        <v>-75.626885999999999</v>
      </c>
      <c r="G435" s="27">
        <v>9.1496980000000008</v>
      </c>
      <c r="H435" s="131" t="s">
        <v>1833</v>
      </c>
      <c r="I435" s="131" t="s">
        <v>708</v>
      </c>
    </row>
    <row r="436" spans="1:9">
      <c r="A436" s="27">
        <v>23</v>
      </c>
      <c r="B436" s="27" t="s">
        <v>2077</v>
      </c>
      <c r="C436" s="27">
        <v>23182</v>
      </c>
      <c r="D436" s="27" t="s">
        <v>2342</v>
      </c>
      <c r="E436" s="27" t="s">
        <v>156</v>
      </c>
      <c r="F436" s="27">
        <v>-75.399632999999994</v>
      </c>
      <c r="G436" s="27">
        <v>9.1054729999999999</v>
      </c>
      <c r="H436" s="131" t="s">
        <v>1833</v>
      </c>
      <c r="I436" s="131" t="s">
        <v>709</v>
      </c>
    </row>
    <row r="437" spans="1:9">
      <c r="A437" s="27">
        <v>23</v>
      </c>
      <c r="B437" s="27" t="s">
        <v>2077</v>
      </c>
      <c r="C437" s="27">
        <v>23189</v>
      </c>
      <c r="D437" s="27" t="s">
        <v>2343</v>
      </c>
      <c r="E437" s="27" t="s">
        <v>156</v>
      </c>
      <c r="F437" s="27">
        <v>-75.620806999999999</v>
      </c>
      <c r="G437" s="27">
        <v>8.8757940000000008</v>
      </c>
      <c r="H437" s="131" t="s">
        <v>1833</v>
      </c>
      <c r="I437" s="131" t="s">
        <v>1204</v>
      </c>
    </row>
    <row r="438" spans="1:9">
      <c r="A438" s="27">
        <v>23</v>
      </c>
      <c r="B438" s="27" t="s">
        <v>2077</v>
      </c>
      <c r="C438" s="27">
        <v>23300</v>
      </c>
      <c r="D438" s="27" t="s">
        <v>2344</v>
      </c>
      <c r="E438" s="27" t="s">
        <v>156</v>
      </c>
      <c r="F438" s="27">
        <v>-75.799216000000001</v>
      </c>
      <c r="G438" s="27">
        <v>9.0371629999999996</v>
      </c>
      <c r="H438" s="131" t="s">
        <v>1833</v>
      </c>
      <c r="I438" s="131" t="s">
        <v>710</v>
      </c>
    </row>
    <row r="439" spans="1:9">
      <c r="A439" s="27">
        <v>23</v>
      </c>
      <c r="B439" s="27" t="s">
        <v>2077</v>
      </c>
      <c r="C439" s="27">
        <v>23350</v>
      </c>
      <c r="D439" s="27" t="s">
        <v>2345</v>
      </c>
      <c r="E439" s="27" t="s">
        <v>156</v>
      </c>
      <c r="F439" s="27">
        <v>-75.336031000000006</v>
      </c>
      <c r="G439" s="27">
        <v>8.0501249999999995</v>
      </c>
      <c r="H439" s="131" t="s">
        <v>1833</v>
      </c>
      <c r="I439" s="131" t="s">
        <v>711</v>
      </c>
    </row>
    <row r="440" spans="1:9">
      <c r="A440" s="27">
        <v>23</v>
      </c>
      <c r="B440" s="27" t="s">
        <v>2077</v>
      </c>
      <c r="C440" s="27">
        <v>23417</v>
      </c>
      <c r="D440" s="27" t="s">
        <v>2346</v>
      </c>
      <c r="E440" s="27" t="s">
        <v>156</v>
      </c>
      <c r="F440" s="27">
        <v>-75.816084000000004</v>
      </c>
      <c r="G440" s="27">
        <v>9.2407889999999995</v>
      </c>
      <c r="H440" s="131" t="s">
        <v>1833</v>
      </c>
      <c r="I440" s="131" t="s">
        <v>712</v>
      </c>
    </row>
    <row r="441" spans="1:9">
      <c r="A441" s="27">
        <v>23</v>
      </c>
      <c r="B441" s="27" t="s">
        <v>2077</v>
      </c>
      <c r="C441" s="27">
        <v>23419</v>
      </c>
      <c r="D441" s="27" t="s">
        <v>2347</v>
      </c>
      <c r="E441" s="27" t="s">
        <v>156</v>
      </c>
      <c r="F441" s="27">
        <v>-76.355180000000004</v>
      </c>
      <c r="G441" s="27">
        <v>8.8920980000000007</v>
      </c>
      <c r="H441" s="131" t="s">
        <v>1833</v>
      </c>
      <c r="I441" s="131" t="s">
        <v>713</v>
      </c>
    </row>
    <row r="442" spans="1:9">
      <c r="A442" s="27">
        <v>23</v>
      </c>
      <c r="B442" s="27" t="s">
        <v>2077</v>
      </c>
      <c r="C442" s="27">
        <v>23464</v>
      </c>
      <c r="D442" s="27" t="s">
        <v>2348</v>
      </c>
      <c r="E442" s="27" t="s">
        <v>156</v>
      </c>
      <c r="F442" s="27">
        <v>-75.677959999999999</v>
      </c>
      <c r="G442" s="27">
        <v>9.2407070000000004</v>
      </c>
      <c r="H442" s="131" t="s">
        <v>1833</v>
      </c>
      <c r="I442" s="131" t="s">
        <v>714</v>
      </c>
    </row>
    <row r="443" spans="1:9">
      <c r="A443" s="27">
        <v>23</v>
      </c>
      <c r="B443" s="27" t="s">
        <v>2077</v>
      </c>
      <c r="C443" s="27">
        <v>23466</v>
      </c>
      <c r="D443" s="27" t="s">
        <v>2349</v>
      </c>
      <c r="E443" s="27" t="s">
        <v>156</v>
      </c>
      <c r="F443" s="27">
        <v>-75.416818000000006</v>
      </c>
      <c r="G443" s="27">
        <v>7.9737770000000001</v>
      </c>
      <c r="H443" s="131" t="s">
        <v>1833</v>
      </c>
      <c r="I443" s="131" t="s">
        <v>715</v>
      </c>
    </row>
    <row r="444" spans="1:9">
      <c r="A444" s="27">
        <v>23</v>
      </c>
      <c r="B444" s="27" t="s">
        <v>2077</v>
      </c>
      <c r="C444" s="27">
        <v>23500</v>
      </c>
      <c r="D444" s="27" t="s">
        <v>2350</v>
      </c>
      <c r="E444" s="27" t="s">
        <v>156</v>
      </c>
      <c r="F444" s="27">
        <v>-76.129099999999994</v>
      </c>
      <c r="G444" s="27">
        <v>9.2452229999999993</v>
      </c>
      <c r="H444" s="131" t="s">
        <v>1833</v>
      </c>
      <c r="I444" s="131" t="s">
        <v>716</v>
      </c>
    </row>
    <row r="445" spans="1:9">
      <c r="A445" s="27">
        <v>23</v>
      </c>
      <c r="B445" s="27" t="s">
        <v>2077</v>
      </c>
      <c r="C445" s="27">
        <v>23555</v>
      </c>
      <c r="D445" s="27" t="s">
        <v>2351</v>
      </c>
      <c r="E445" s="27" t="s">
        <v>156</v>
      </c>
      <c r="F445" s="27">
        <v>-75.583241000000001</v>
      </c>
      <c r="G445" s="27">
        <v>8.4082000000000008</v>
      </c>
      <c r="H445" s="131" t="s">
        <v>1833</v>
      </c>
      <c r="I445" s="131" t="s">
        <v>717</v>
      </c>
    </row>
    <row r="446" spans="1:9">
      <c r="A446" s="27">
        <v>23</v>
      </c>
      <c r="B446" s="27" t="s">
        <v>2077</v>
      </c>
      <c r="C446" s="27">
        <v>23570</v>
      </c>
      <c r="D446" s="27" t="s">
        <v>2352</v>
      </c>
      <c r="E446" s="27" t="s">
        <v>156</v>
      </c>
      <c r="F446" s="27">
        <v>-75.508035000000007</v>
      </c>
      <c r="G446" s="27">
        <v>8.5040990000000001</v>
      </c>
      <c r="H446" s="131" t="s">
        <v>1833</v>
      </c>
      <c r="I446" s="131" t="s">
        <v>718</v>
      </c>
    </row>
    <row r="447" spans="1:9">
      <c r="A447" s="27">
        <v>23</v>
      </c>
      <c r="B447" s="27" t="s">
        <v>2077</v>
      </c>
      <c r="C447" s="27">
        <v>23574</v>
      </c>
      <c r="D447" s="27" t="s">
        <v>2353</v>
      </c>
      <c r="E447" s="27" t="s">
        <v>156</v>
      </c>
      <c r="F447" s="27">
        <v>-76.260411000000005</v>
      </c>
      <c r="G447" s="27">
        <v>9.0053719999999995</v>
      </c>
      <c r="H447" s="131" t="s">
        <v>1833</v>
      </c>
      <c r="I447" s="131" t="s">
        <v>719</v>
      </c>
    </row>
    <row r="448" spans="1:9">
      <c r="A448" s="27">
        <v>23</v>
      </c>
      <c r="B448" s="27" t="s">
        <v>2077</v>
      </c>
      <c r="C448" s="27">
        <v>23580</v>
      </c>
      <c r="D448" s="27" t="s">
        <v>2354</v>
      </c>
      <c r="E448" s="27" t="s">
        <v>156</v>
      </c>
      <c r="F448" s="27">
        <v>-75.671761000000004</v>
      </c>
      <c r="G448" s="27">
        <v>7.8888590000000001</v>
      </c>
      <c r="H448" s="131" t="s">
        <v>1833</v>
      </c>
      <c r="I448" s="131" t="s">
        <v>720</v>
      </c>
    </row>
    <row r="449" spans="1:9">
      <c r="A449" s="27">
        <v>23</v>
      </c>
      <c r="B449" s="27" t="s">
        <v>2077</v>
      </c>
      <c r="C449" s="27">
        <v>23586</v>
      </c>
      <c r="D449" s="27" t="s">
        <v>2355</v>
      </c>
      <c r="E449" s="27" t="s">
        <v>156</v>
      </c>
      <c r="F449" s="27">
        <v>-75.724986999999999</v>
      </c>
      <c r="G449" s="27">
        <v>9.2392950000000003</v>
      </c>
      <c r="H449" s="131" t="s">
        <v>1833</v>
      </c>
      <c r="I449" s="131" t="s">
        <v>3007</v>
      </c>
    </row>
    <row r="450" spans="1:9">
      <c r="A450" s="27">
        <v>23</v>
      </c>
      <c r="B450" s="27" t="s">
        <v>2077</v>
      </c>
      <c r="C450" s="27">
        <v>23660</v>
      </c>
      <c r="D450" s="27" t="s">
        <v>2356</v>
      </c>
      <c r="E450" s="27" t="s">
        <v>156</v>
      </c>
      <c r="F450" s="27">
        <v>-75.445834000000005</v>
      </c>
      <c r="G450" s="27">
        <v>8.9430479999999992</v>
      </c>
      <c r="H450" s="131" t="s">
        <v>1833</v>
      </c>
      <c r="I450" s="131" t="s">
        <v>722</v>
      </c>
    </row>
    <row r="451" spans="1:9">
      <c r="A451" s="27">
        <v>23</v>
      </c>
      <c r="B451" s="27" t="s">
        <v>2077</v>
      </c>
      <c r="C451" s="27">
        <v>23670</v>
      </c>
      <c r="D451" s="27" t="s">
        <v>2357</v>
      </c>
      <c r="E451" s="27" t="s">
        <v>156</v>
      </c>
      <c r="F451" s="27">
        <v>-75.508790000000005</v>
      </c>
      <c r="G451" s="27">
        <v>9.145448</v>
      </c>
      <c r="H451" s="131" t="s">
        <v>1833</v>
      </c>
      <c r="I451" s="131" t="s">
        <v>3008</v>
      </c>
    </row>
    <row r="452" spans="1:9">
      <c r="A452" s="27">
        <v>23</v>
      </c>
      <c r="B452" s="27" t="s">
        <v>2077</v>
      </c>
      <c r="C452" s="27">
        <v>23672</v>
      </c>
      <c r="D452" s="27" t="s">
        <v>2358</v>
      </c>
      <c r="E452" s="27" t="s">
        <v>156</v>
      </c>
      <c r="F452" s="27">
        <v>-75.761120000000005</v>
      </c>
      <c r="G452" s="27">
        <v>9.3764339999999997</v>
      </c>
      <c r="H452" s="131" t="s">
        <v>1833</v>
      </c>
      <c r="I452" s="131" t="s">
        <v>724</v>
      </c>
    </row>
    <row r="453" spans="1:9">
      <c r="A453" s="27">
        <v>23</v>
      </c>
      <c r="B453" s="27" t="s">
        <v>2077</v>
      </c>
      <c r="C453" s="27">
        <v>23675</v>
      </c>
      <c r="D453" s="27" t="s">
        <v>2359</v>
      </c>
      <c r="E453" s="27" t="s">
        <v>156</v>
      </c>
      <c r="F453" s="27">
        <v>-75.955106999999998</v>
      </c>
      <c r="G453" s="27">
        <v>9.3524700000000003</v>
      </c>
      <c r="H453" s="131" t="s">
        <v>1833</v>
      </c>
      <c r="I453" s="131" t="s">
        <v>1205</v>
      </c>
    </row>
    <row r="454" spans="1:9">
      <c r="A454" s="27">
        <v>23</v>
      </c>
      <c r="B454" s="27" t="s">
        <v>2077</v>
      </c>
      <c r="C454" s="27">
        <v>23678</v>
      </c>
      <c r="D454" s="27" t="s">
        <v>2006</v>
      </c>
      <c r="E454" s="27" t="s">
        <v>156</v>
      </c>
      <c r="F454" s="27">
        <v>-75.698798999999994</v>
      </c>
      <c r="G454" s="27">
        <v>8.7992819999999998</v>
      </c>
      <c r="H454" s="131" t="s">
        <v>1833</v>
      </c>
      <c r="I454" s="131" t="s">
        <v>387</v>
      </c>
    </row>
    <row r="455" spans="1:9">
      <c r="A455" s="27">
        <v>23</v>
      </c>
      <c r="B455" s="27" t="s">
        <v>2077</v>
      </c>
      <c r="C455" s="27">
        <v>23682</v>
      </c>
      <c r="D455" s="27" t="s">
        <v>2360</v>
      </c>
      <c r="E455" s="27" t="s">
        <v>156</v>
      </c>
      <c r="F455" s="27">
        <v>-75.533475999999993</v>
      </c>
      <c r="G455" s="27">
        <v>7.7873029999999996</v>
      </c>
      <c r="H455" s="131" t="s">
        <v>1833</v>
      </c>
      <c r="I455" s="131" t="s">
        <v>1206</v>
      </c>
    </row>
    <row r="456" spans="1:9">
      <c r="A456" s="27">
        <v>23</v>
      </c>
      <c r="B456" s="27" t="s">
        <v>2077</v>
      </c>
      <c r="C456" s="27">
        <v>23686</v>
      </c>
      <c r="D456" s="27" t="s">
        <v>2361</v>
      </c>
      <c r="E456" s="27" t="s">
        <v>156</v>
      </c>
      <c r="F456" s="27">
        <v>-75.835615000000004</v>
      </c>
      <c r="G456" s="27">
        <v>8.9584360000000007</v>
      </c>
      <c r="H456" s="131" t="s">
        <v>1833</v>
      </c>
      <c r="I456" s="131" t="s">
        <v>725</v>
      </c>
    </row>
    <row r="457" spans="1:9">
      <c r="A457" s="27">
        <v>23</v>
      </c>
      <c r="B457" s="27" t="s">
        <v>2077</v>
      </c>
      <c r="C457" s="27">
        <v>23807</v>
      </c>
      <c r="D457" s="27" t="s">
        <v>2362</v>
      </c>
      <c r="E457" s="27" t="s">
        <v>156</v>
      </c>
      <c r="F457" s="27">
        <v>-76.059797000000003</v>
      </c>
      <c r="G457" s="27">
        <v>8.1706120000000002</v>
      </c>
      <c r="H457" s="131" t="s">
        <v>1833</v>
      </c>
      <c r="I457" s="131" t="s">
        <v>726</v>
      </c>
    </row>
    <row r="458" spans="1:9">
      <c r="A458" s="27">
        <v>23</v>
      </c>
      <c r="B458" s="27" t="s">
        <v>2077</v>
      </c>
      <c r="C458" s="27">
        <v>23815</v>
      </c>
      <c r="D458" s="27" t="s">
        <v>2363</v>
      </c>
      <c r="E458" s="27" t="s">
        <v>156</v>
      </c>
      <c r="F458" s="27">
        <v>-75.553961999999999</v>
      </c>
      <c r="G458" s="27">
        <v>9.1866249999999994</v>
      </c>
      <c r="H458" s="131" t="s">
        <v>1833</v>
      </c>
      <c r="I458" s="131" t="s">
        <v>727</v>
      </c>
    </row>
    <row r="459" spans="1:9">
      <c r="A459" s="27">
        <v>23</v>
      </c>
      <c r="B459" s="27" t="s">
        <v>2077</v>
      </c>
      <c r="C459" s="27">
        <v>23855</v>
      </c>
      <c r="D459" s="27" t="s">
        <v>2364</v>
      </c>
      <c r="E459" s="27" t="s">
        <v>156</v>
      </c>
      <c r="F459" s="27">
        <v>-76.150756000000001</v>
      </c>
      <c r="G459" s="27">
        <v>8.2550159999999995</v>
      </c>
      <c r="H459" s="131" t="s">
        <v>1833</v>
      </c>
      <c r="I459" s="131" t="s">
        <v>728</v>
      </c>
    </row>
    <row r="460" spans="1:9">
      <c r="A460" s="27">
        <v>25</v>
      </c>
      <c r="B460" s="27" t="s">
        <v>1640</v>
      </c>
      <c r="C460" s="27">
        <v>25001</v>
      </c>
      <c r="D460" s="27" t="s">
        <v>2365</v>
      </c>
      <c r="E460" s="27" t="s">
        <v>156</v>
      </c>
      <c r="F460" s="27">
        <v>-74.669220999999993</v>
      </c>
      <c r="G460" s="27">
        <v>4.3753089999999997</v>
      </c>
      <c r="H460" s="131" t="s">
        <v>1836</v>
      </c>
      <c r="I460" s="131" t="s">
        <v>1207</v>
      </c>
    </row>
    <row r="461" spans="1:9">
      <c r="A461" s="27">
        <v>25</v>
      </c>
      <c r="B461" s="27" t="s">
        <v>1640</v>
      </c>
      <c r="C461" s="27">
        <v>25019</v>
      </c>
      <c r="D461" s="27" t="s">
        <v>2366</v>
      </c>
      <c r="E461" s="27" t="s">
        <v>156</v>
      </c>
      <c r="F461" s="27">
        <v>-74.438260999999997</v>
      </c>
      <c r="G461" s="27">
        <v>4.8780219999999996</v>
      </c>
      <c r="H461" s="131" t="s">
        <v>1836</v>
      </c>
      <c r="I461" s="131" t="s">
        <v>729</v>
      </c>
    </row>
    <row r="462" spans="1:9">
      <c r="A462" s="27">
        <v>25</v>
      </c>
      <c r="B462" s="27" t="s">
        <v>1640</v>
      </c>
      <c r="C462" s="27">
        <v>25035</v>
      </c>
      <c r="D462" s="27" t="s">
        <v>2367</v>
      </c>
      <c r="E462" s="27" t="s">
        <v>156</v>
      </c>
      <c r="F462" s="27">
        <v>-74.528676000000004</v>
      </c>
      <c r="G462" s="27">
        <v>4.5627370000000003</v>
      </c>
      <c r="H462" s="131" t="s">
        <v>1836</v>
      </c>
      <c r="I462" s="131" t="s">
        <v>730</v>
      </c>
    </row>
    <row r="463" spans="1:9">
      <c r="A463" s="27">
        <v>25</v>
      </c>
      <c r="B463" s="27" t="s">
        <v>1640</v>
      </c>
      <c r="C463" s="27">
        <v>25040</v>
      </c>
      <c r="D463" s="27" t="s">
        <v>2368</v>
      </c>
      <c r="E463" s="27" t="s">
        <v>156</v>
      </c>
      <c r="F463" s="27">
        <v>-74.463840000000005</v>
      </c>
      <c r="G463" s="27">
        <v>4.7617000000000003</v>
      </c>
      <c r="H463" s="131" t="s">
        <v>1836</v>
      </c>
      <c r="I463" s="131" t="s">
        <v>731</v>
      </c>
    </row>
    <row r="464" spans="1:9">
      <c r="A464" s="27">
        <v>25</v>
      </c>
      <c r="B464" s="27" t="s">
        <v>1640</v>
      </c>
      <c r="C464" s="27">
        <v>25053</v>
      </c>
      <c r="D464" s="27" t="s">
        <v>2369</v>
      </c>
      <c r="E464" s="27" t="s">
        <v>156</v>
      </c>
      <c r="F464" s="27">
        <v>-74.414901</v>
      </c>
      <c r="G464" s="27">
        <v>4.2725340000000003</v>
      </c>
      <c r="H464" s="131" t="s">
        <v>1836</v>
      </c>
      <c r="I464" s="131" t="s">
        <v>733</v>
      </c>
    </row>
    <row r="465" spans="1:9">
      <c r="A465" s="27">
        <v>25</v>
      </c>
      <c r="B465" s="27" t="s">
        <v>1640</v>
      </c>
      <c r="C465" s="27">
        <v>25086</v>
      </c>
      <c r="D465" s="27" t="s">
        <v>2370</v>
      </c>
      <c r="E465" s="27" t="s">
        <v>156</v>
      </c>
      <c r="F465" s="27">
        <v>-74.741665999999995</v>
      </c>
      <c r="G465" s="27">
        <v>4.8028320000000004</v>
      </c>
      <c r="H465" s="131" t="s">
        <v>1836</v>
      </c>
      <c r="I465" s="131" t="s">
        <v>734</v>
      </c>
    </row>
    <row r="466" spans="1:9">
      <c r="A466" s="27">
        <v>25</v>
      </c>
      <c r="B466" s="27" t="s">
        <v>1640</v>
      </c>
      <c r="C466" s="27">
        <v>25095</v>
      </c>
      <c r="D466" s="27" t="s">
        <v>2371</v>
      </c>
      <c r="E466" s="27" t="s">
        <v>156</v>
      </c>
      <c r="F466" s="27">
        <v>-74.539608999999999</v>
      </c>
      <c r="G466" s="27">
        <v>4.8721709999999998</v>
      </c>
      <c r="H466" s="131" t="s">
        <v>1836</v>
      </c>
      <c r="I466" s="131" t="s">
        <v>735</v>
      </c>
    </row>
    <row r="467" spans="1:9">
      <c r="A467" s="27">
        <v>25</v>
      </c>
      <c r="B467" s="27" t="s">
        <v>1640</v>
      </c>
      <c r="C467" s="27">
        <v>25099</v>
      </c>
      <c r="D467" s="27" t="s">
        <v>2372</v>
      </c>
      <c r="E467" s="27" t="s">
        <v>156</v>
      </c>
      <c r="F467" s="27">
        <v>-74.344594000000001</v>
      </c>
      <c r="G467" s="27">
        <v>4.7372050000000003</v>
      </c>
      <c r="H467" s="131" t="s">
        <v>1836</v>
      </c>
      <c r="I467" s="131" t="s">
        <v>15</v>
      </c>
    </row>
    <row r="468" spans="1:9">
      <c r="A468" s="27">
        <v>25</v>
      </c>
      <c r="B468" s="27" t="s">
        <v>1640</v>
      </c>
      <c r="C468" s="27">
        <v>25120</v>
      </c>
      <c r="D468" s="27" t="s">
        <v>2373</v>
      </c>
      <c r="E468" s="27" t="s">
        <v>156</v>
      </c>
      <c r="F468" s="27">
        <v>-74.484549000000001</v>
      </c>
      <c r="G468" s="27">
        <v>3.9851640000000002</v>
      </c>
      <c r="H468" s="131" t="s">
        <v>1836</v>
      </c>
      <c r="I468" s="131" t="s">
        <v>736</v>
      </c>
    </row>
    <row r="469" spans="1:9">
      <c r="A469" s="27">
        <v>25</v>
      </c>
      <c r="B469" s="27" t="s">
        <v>1640</v>
      </c>
      <c r="C469" s="27">
        <v>25123</v>
      </c>
      <c r="D469" s="27" t="s">
        <v>2374</v>
      </c>
      <c r="E469" s="27" t="s">
        <v>156</v>
      </c>
      <c r="F469" s="27">
        <v>-74.435710999999998</v>
      </c>
      <c r="G469" s="27">
        <v>4.7309570000000001</v>
      </c>
      <c r="H469" s="131" t="s">
        <v>1836</v>
      </c>
      <c r="I469" s="131" t="s">
        <v>737</v>
      </c>
    </row>
    <row r="470" spans="1:9">
      <c r="A470" s="27">
        <v>25</v>
      </c>
      <c r="B470" s="27" t="s">
        <v>1640</v>
      </c>
      <c r="C470" s="27">
        <v>25126</v>
      </c>
      <c r="D470" s="27" t="s">
        <v>2375</v>
      </c>
      <c r="E470" s="27" t="s">
        <v>156</v>
      </c>
      <c r="F470" s="27">
        <v>-74.022980000000004</v>
      </c>
      <c r="G470" s="27">
        <v>4.9200090000000003</v>
      </c>
      <c r="H470" s="131" t="s">
        <v>1836</v>
      </c>
      <c r="I470" s="131" t="s">
        <v>21</v>
      </c>
    </row>
    <row r="471" spans="1:9">
      <c r="A471" s="27">
        <v>25</v>
      </c>
      <c r="B471" s="27" t="s">
        <v>1640</v>
      </c>
      <c r="C471" s="27">
        <v>25148</v>
      </c>
      <c r="D471" s="27" t="s">
        <v>2376</v>
      </c>
      <c r="E471" s="27" t="s">
        <v>156</v>
      </c>
      <c r="F471" s="27">
        <v>-74.491045</v>
      </c>
      <c r="G471" s="27">
        <v>5.3475799999999998</v>
      </c>
      <c r="H471" s="131" t="s">
        <v>1836</v>
      </c>
      <c r="I471" s="131" t="s">
        <v>738</v>
      </c>
    </row>
    <row r="472" spans="1:9">
      <c r="A472" s="27">
        <v>25</v>
      </c>
      <c r="B472" s="27" t="s">
        <v>1640</v>
      </c>
      <c r="C472" s="27">
        <v>25151</v>
      </c>
      <c r="D472" s="27" t="s">
        <v>2377</v>
      </c>
      <c r="E472" s="27" t="s">
        <v>156</v>
      </c>
      <c r="F472" s="27">
        <v>-73.946472999999997</v>
      </c>
      <c r="G472" s="27">
        <v>4.4041119999999996</v>
      </c>
      <c r="H472" s="131" t="s">
        <v>1836</v>
      </c>
      <c r="I472" s="131" t="s">
        <v>3009</v>
      </c>
    </row>
    <row r="473" spans="1:9">
      <c r="A473" s="27">
        <v>25</v>
      </c>
      <c r="B473" s="27" t="s">
        <v>1640</v>
      </c>
      <c r="C473" s="27">
        <v>25154</v>
      </c>
      <c r="D473" s="27" t="s">
        <v>2378</v>
      </c>
      <c r="E473" s="27" t="s">
        <v>156</v>
      </c>
      <c r="F473" s="27">
        <v>-73.901357000000004</v>
      </c>
      <c r="G473" s="27">
        <v>5.349119</v>
      </c>
      <c r="H473" s="131" t="s">
        <v>1836</v>
      </c>
      <c r="I473" s="131" t="s">
        <v>1208</v>
      </c>
    </row>
    <row r="474" spans="1:9">
      <c r="A474" s="27">
        <v>25</v>
      </c>
      <c r="B474" s="27" t="s">
        <v>1640</v>
      </c>
      <c r="C474" s="27">
        <v>25168</v>
      </c>
      <c r="D474" s="27" t="s">
        <v>2379</v>
      </c>
      <c r="E474" s="27" t="s">
        <v>156</v>
      </c>
      <c r="F474" s="27">
        <v>-74.593455000000006</v>
      </c>
      <c r="G474" s="27">
        <v>4.9489159999999996</v>
      </c>
      <c r="H474" s="131" t="s">
        <v>1836</v>
      </c>
      <c r="I474" s="131" t="s">
        <v>740</v>
      </c>
    </row>
    <row r="475" spans="1:9">
      <c r="A475" s="27">
        <v>25</v>
      </c>
      <c r="B475" s="27" t="s">
        <v>1640</v>
      </c>
      <c r="C475" s="27">
        <v>25175</v>
      </c>
      <c r="D475" s="27" t="s">
        <v>2380</v>
      </c>
      <c r="E475" s="27" t="s">
        <v>156</v>
      </c>
      <c r="F475" s="27">
        <v>-74.05</v>
      </c>
      <c r="G475" s="27">
        <v>4.8665079999999996</v>
      </c>
      <c r="H475" s="131" t="s">
        <v>1836</v>
      </c>
      <c r="I475" s="131" t="s">
        <v>31</v>
      </c>
    </row>
    <row r="476" spans="1:9">
      <c r="A476" s="27">
        <v>25</v>
      </c>
      <c r="B476" s="27" t="s">
        <v>1640</v>
      </c>
      <c r="C476" s="27">
        <v>25178</v>
      </c>
      <c r="D476" s="27" t="s">
        <v>2381</v>
      </c>
      <c r="E476" s="27" t="s">
        <v>156</v>
      </c>
      <c r="F476" s="27">
        <v>-74.044876000000002</v>
      </c>
      <c r="G476" s="27">
        <v>4.4426709999999998</v>
      </c>
      <c r="H476" s="131" t="s">
        <v>1836</v>
      </c>
      <c r="I476" s="131" t="s">
        <v>741</v>
      </c>
    </row>
    <row r="477" spans="1:9">
      <c r="A477" s="27">
        <v>25</v>
      </c>
      <c r="B477" s="27" t="s">
        <v>1640</v>
      </c>
      <c r="C477" s="27">
        <v>25181</v>
      </c>
      <c r="D477" s="27" t="s">
        <v>2382</v>
      </c>
      <c r="E477" s="27" t="s">
        <v>156</v>
      </c>
      <c r="F477" s="27">
        <v>-73.922893999999999</v>
      </c>
      <c r="G477" s="27">
        <v>4.5270479999999997</v>
      </c>
      <c r="H477" s="131" t="s">
        <v>1836</v>
      </c>
      <c r="I477" s="131" t="s">
        <v>742</v>
      </c>
    </row>
    <row r="478" spans="1:9">
      <c r="A478" s="27">
        <v>25</v>
      </c>
      <c r="B478" s="27" t="s">
        <v>1640</v>
      </c>
      <c r="C478" s="27">
        <v>25183</v>
      </c>
      <c r="D478" s="27" t="s">
        <v>2383</v>
      </c>
      <c r="E478" s="27" t="s">
        <v>156</v>
      </c>
      <c r="F478" s="27">
        <v>-73.683532999999997</v>
      </c>
      <c r="G478" s="27">
        <v>5.1452239999999998</v>
      </c>
      <c r="H478" s="131" t="s">
        <v>1836</v>
      </c>
      <c r="I478" s="131" t="s">
        <v>743</v>
      </c>
    </row>
    <row r="479" spans="1:9">
      <c r="A479" s="27">
        <v>25</v>
      </c>
      <c r="B479" s="27" t="s">
        <v>1640</v>
      </c>
      <c r="C479" s="27">
        <v>25200</v>
      </c>
      <c r="D479" s="27" t="s">
        <v>2384</v>
      </c>
      <c r="E479" s="27" t="s">
        <v>156</v>
      </c>
      <c r="F479" s="27">
        <v>-73.978497000000004</v>
      </c>
      <c r="G479" s="27">
        <v>5.0618420000000004</v>
      </c>
      <c r="H479" s="131" t="s">
        <v>1836</v>
      </c>
      <c r="I479" s="131" t="s">
        <v>33</v>
      </c>
    </row>
    <row r="480" spans="1:9">
      <c r="A480" s="27">
        <v>25</v>
      </c>
      <c r="B480" s="27" t="s">
        <v>1640</v>
      </c>
      <c r="C480" s="27">
        <v>25214</v>
      </c>
      <c r="D480" s="27" t="s">
        <v>1646</v>
      </c>
      <c r="E480" s="27" t="s">
        <v>156</v>
      </c>
      <c r="F480" s="27">
        <v>-74.102569000000003</v>
      </c>
      <c r="G480" s="27">
        <v>4.8125640000000001</v>
      </c>
      <c r="H480" s="131" t="s">
        <v>1836</v>
      </c>
      <c r="I480" s="131" t="s">
        <v>39</v>
      </c>
    </row>
    <row r="481" spans="1:9">
      <c r="A481" s="27">
        <v>25</v>
      </c>
      <c r="B481" s="27" t="s">
        <v>1640</v>
      </c>
      <c r="C481" s="27">
        <v>25224</v>
      </c>
      <c r="D481" s="27" t="s">
        <v>2385</v>
      </c>
      <c r="E481" s="27" t="s">
        <v>156</v>
      </c>
      <c r="F481" s="27">
        <v>-73.766113000000004</v>
      </c>
      <c r="G481" s="27">
        <v>5.2497949999999998</v>
      </c>
      <c r="H481" s="131" t="s">
        <v>1836</v>
      </c>
      <c r="I481" s="131" t="s">
        <v>744</v>
      </c>
    </row>
    <row r="482" spans="1:9">
      <c r="A482" s="27">
        <v>25</v>
      </c>
      <c r="B482" s="27" t="s">
        <v>1640</v>
      </c>
      <c r="C482" s="27">
        <v>25245</v>
      </c>
      <c r="D482" s="27" t="s">
        <v>2386</v>
      </c>
      <c r="E482" s="27" t="s">
        <v>156</v>
      </c>
      <c r="F482" s="27">
        <v>-74.442261000000002</v>
      </c>
      <c r="G482" s="27">
        <v>4.5779509999999997</v>
      </c>
      <c r="H482" s="131" t="s">
        <v>1836</v>
      </c>
      <c r="I482" s="131" t="s">
        <v>745</v>
      </c>
    </row>
    <row r="483" spans="1:9">
      <c r="A483" s="27">
        <v>25</v>
      </c>
      <c r="B483" s="27" t="s">
        <v>1640</v>
      </c>
      <c r="C483" s="27">
        <v>25258</v>
      </c>
      <c r="D483" s="27" t="s">
        <v>2081</v>
      </c>
      <c r="E483" s="27" t="s">
        <v>156</v>
      </c>
      <c r="F483" s="27">
        <v>-74.290206999999995</v>
      </c>
      <c r="G483" s="27">
        <v>5.2487469999999998</v>
      </c>
      <c r="H483" s="131" t="s">
        <v>1836</v>
      </c>
      <c r="I483" s="131" t="s">
        <v>447</v>
      </c>
    </row>
    <row r="484" spans="1:9">
      <c r="A484" s="27">
        <v>25</v>
      </c>
      <c r="B484" s="27" t="s">
        <v>1640</v>
      </c>
      <c r="C484" s="27">
        <v>25260</v>
      </c>
      <c r="D484" s="27" t="s">
        <v>2387</v>
      </c>
      <c r="E484" s="27" t="s">
        <v>156</v>
      </c>
      <c r="F484" s="27">
        <v>-74.263103000000001</v>
      </c>
      <c r="G484" s="27">
        <v>4.8505890000000003</v>
      </c>
      <c r="H484" s="131" t="s">
        <v>1836</v>
      </c>
      <c r="I484" s="131" t="s">
        <v>46</v>
      </c>
    </row>
    <row r="485" spans="1:9">
      <c r="A485" s="27">
        <v>25</v>
      </c>
      <c r="B485" s="27" t="s">
        <v>1640</v>
      </c>
      <c r="C485" s="27">
        <v>25269</v>
      </c>
      <c r="D485" s="27" t="s">
        <v>2388</v>
      </c>
      <c r="E485" s="27" t="s">
        <v>156</v>
      </c>
      <c r="F485" s="27">
        <v>-74.350085000000007</v>
      </c>
      <c r="G485" s="27">
        <v>4.8133530000000002</v>
      </c>
      <c r="H485" s="131" t="s">
        <v>1836</v>
      </c>
      <c r="I485" s="131" t="s">
        <v>48</v>
      </c>
    </row>
    <row r="486" spans="1:9">
      <c r="A486" s="27">
        <v>25</v>
      </c>
      <c r="B486" s="27" t="s">
        <v>1640</v>
      </c>
      <c r="C486" s="27">
        <v>25279</v>
      </c>
      <c r="D486" s="27" t="s">
        <v>2389</v>
      </c>
      <c r="E486" s="27" t="s">
        <v>156</v>
      </c>
      <c r="F486" s="27">
        <v>-73.892522999999997</v>
      </c>
      <c r="G486" s="27">
        <v>4.485474</v>
      </c>
      <c r="H486" s="131" t="s">
        <v>1836</v>
      </c>
      <c r="I486" s="131" t="s">
        <v>3010</v>
      </c>
    </row>
    <row r="487" spans="1:9">
      <c r="A487" s="27">
        <v>25</v>
      </c>
      <c r="B487" s="27" t="s">
        <v>1640</v>
      </c>
      <c r="C487" s="27">
        <v>25281</v>
      </c>
      <c r="D487" s="27" t="s">
        <v>2390</v>
      </c>
      <c r="E487" s="27" t="s">
        <v>156</v>
      </c>
      <c r="F487" s="27">
        <v>-73.939019999999999</v>
      </c>
      <c r="G487" s="27">
        <v>4.3390930000000001</v>
      </c>
      <c r="H487" s="131" t="s">
        <v>1836</v>
      </c>
      <c r="I487" s="131" t="s">
        <v>747</v>
      </c>
    </row>
    <row r="488" spans="1:9">
      <c r="A488" s="27">
        <v>25</v>
      </c>
      <c r="B488" s="27" t="s">
        <v>1640</v>
      </c>
      <c r="C488" s="27">
        <v>25286</v>
      </c>
      <c r="D488" s="27" t="s">
        <v>2391</v>
      </c>
      <c r="E488" s="27" t="s">
        <v>156</v>
      </c>
      <c r="F488" s="27">
        <v>-74.201527999999996</v>
      </c>
      <c r="G488" s="27">
        <v>4.7104119999999998</v>
      </c>
      <c r="H488" s="131" t="s">
        <v>1836</v>
      </c>
      <c r="I488" s="131" t="s">
        <v>51</v>
      </c>
    </row>
    <row r="489" spans="1:9">
      <c r="A489" s="27">
        <v>25</v>
      </c>
      <c r="B489" s="27" t="s">
        <v>1640</v>
      </c>
      <c r="C489" s="27">
        <v>25288</v>
      </c>
      <c r="D489" s="27" t="s">
        <v>2392</v>
      </c>
      <c r="E489" s="27" t="s">
        <v>156</v>
      </c>
      <c r="F489" s="27">
        <v>-73.795855000000003</v>
      </c>
      <c r="G489" s="27">
        <v>5.4039970000000004</v>
      </c>
      <c r="H489" s="131" t="s">
        <v>1836</v>
      </c>
      <c r="I489" s="131" t="s">
        <v>748</v>
      </c>
    </row>
    <row r="490" spans="1:9">
      <c r="A490" s="27">
        <v>25</v>
      </c>
      <c r="B490" s="27" t="s">
        <v>1640</v>
      </c>
      <c r="C490" s="27">
        <v>25290</v>
      </c>
      <c r="D490" s="27" t="s">
        <v>2393</v>
      </c>
      <c r="E490" s="27" t="s">
        <v>156</v>
      </c>
      <c r="F490" s="27">
        <v>-74.375429999999994</v>
      </c>
      <c r="G490" s="27">
        <v>4.3367230000000001</v>
      </c>
      <c r="H490" s="131" t="s">
        <v>1836</v>
      </c>
      <c r="I490" s="131" t="s">
        <v>749</v>
      </c>
    </row>
    <row r="491" spans="1:9">
      <c r="A491" s="27">
        <v>25</v>
      </c>
      <c r="B491" s="27" t="s">
        <v>1640</v>
      </c>
      <c r="C491" s="27">
        <v>25293</v>
      </c>
      <c r="D491" s="27" t="s">
        <v>2394</v>
      </c>
      <c r="E491" s="27" t="s">
        <v>156</v>
      </c>
      <c r="F491" s="27">
        <v>-73.520161000000002</v>
      </c>
      <c r="G491" s="27">
        <v>4.6935789999999997</v>
      </c>
      <c r="H491" s="131" t="s">
        <v>1836</v>
      </c>
      <c r="I491" s="131" t="s">
        <v>3011</v>
      </c>
    </row>
    <row r="492" spans="1:9">
      <c r="A492" s="27">
        <v>25</v>
      </c>
      <c r="B492" s="27" t="s">
        <v>1640</v>
      </c>
      <c r="C492" s="27">
        <v>25295</v>
      </c>
      <c r="D492" s="27" t="s">
        <v>2395</v>
      </c>
      <c r="E492" s="27" t="s">
        <v>156</v>
      </c>
      <c r="F492" s="27">
        <v>-73.873463999999998</v>
      </c>
      <c r="G492" s="27">
        <v>4.9909470000000002</v>
      </c>
      <c r="H492" s="131" t="s">
        <v>1836</v>
      </c>
      <c r="I492" s="131" t="s">
        <v>52</v>
      </c>
    </row>
    <row r="493" spans="1:9">
      <c r="A493" s="27">
        <v>25</v>
      </c>
      <c r="B493" s="27" t="s">
        <v>1640</v>
      </c>
      <c r="C493" s="27">
        <v>25297</v>
      </c>
      <c r="D493" s="27" t="s">
        <v>2396</v>
      </c>
      <c r="E493" s="27" t="s">
        <v>156</v>
      </c>
      <c r="F493" s="27">
        <v>-73.636376999999996</v>
      </c>
      <c r="G493" s="27">
        <v>4.8164110000000004</v>
      </c>
      <c r="H493" s="131" t="s">
        <v>1836</v>
      </c>
      <c r="I493" s="131" t="s">
        <v>751</v>
      </c>
    </row>
    <row r="494" spans="1:9">
      <c r="A494" s="27">
        <v>25</v>
      </c>
      <c r="B494" s="27" t="s">
        <v>1640</v>
      </c>
      <c r="C494" s="27">
        <v>25299</v>
      </c>
      <c r="D494" s="27" t="s">
        <v>2397</v>
      </c>
      <c r="E494" s="27" t="s">
        <v>156</v>
      </c>
      <c r="F494" s="27">
        <v>-73.611036999999996</v>
      </c>
      <c r="G494" s="27">
        <v>4.763325</v>
      </c>
      <c r="H494" s="131" t="s">
        <v>1836</v>
      </c>
      <c r="I494" s="131" t="s">
        <v>752</v>
      </c>
    </row>
    <row r="495" spans="1:9">
      <c r="A495" s="27">
        <v>25</v>
      </c>
      <c r="B495" s="27" t="s">
        <v>1640</v>
      </c>
      <c r="C495" s="27">
        <v>25307</v>
      </c>
      <c r="D495" s="27" t="s">
        <v>2398</v>
      </c>
      <c r="E495" s="27" t="s">
        <v>156</v>
      </c>
      <c r="F495" s="27">
        <v>-74.798201000000006</v>
      </c>
      <c r="G495" s="27">
        <v>4.3130689999999996</v>
      </c>
      <c r="H495" s="131" t="s">
        <v>1836</v>
      </c>
      <c r="I495" s="131" t="s">
        <v>753</v>
      </c>
    </row>
    <row r="496" spans="1:9">
      <c r="A496" s="27">
        <v>25</v>
      </c>
      <c r="B496" s="27" t="s">
        <v>1640</v>
      </c>
      <c r="C496" s="27">
        <v>25312</v>
      </c>
      <c r="D496" s="27" t="s">
        <v>1969</v>
      </c>
      <c r="E496" s="27" t="s">
        <v>156</v>
      </c>
      <c r="F496" s="27">
        <v>-74.350765999999993</v>
      </c>
      <c r="G496" s="27">
        <v>4.5197630000000002</v>
      </c>
      <c r="H496" s="131" t="s">
        <v>1836</v>
      </c>
      <c r="I496" s="131" t="s">
        <v>355</v>
      </c>
    </row>
    <row r="497" spans="1:9">
      <c r="A497" s="27">
        <v>25</v>
      </c>
      <c r="B497" s="27" t="s">
        <v>1640</v>
      </c>
      <c r="C497" s="27">
        <v>25317</v>
      </c>
      <c r="D497" s="27" t="s">
        <v>2399</v>
      </c>
      <c r="E497" s="27" t="s">
        <v>156</v>
      </c>
      <c r="F497" s="27">
        <v>-73.686971999999997</v>
      </c>
      <c r="G497" s="27">
        <v>5.3833780000000004</v>
      </c>
      <c r="H497" s="131" t="s">
        <v>1836</v>
      </c>
      <c r="I497" s="131" t="s">
        <v>754</v>
      </c>
    </row>
    <row r="498" spans="1:9">
      <c r="A498" s="27">
        <v>25</v>
      </c>
      <c r="B498" s="27" t="s">
        <v>1640</v>
      </c>
      <c r="C498" s="27">
        <v>25320</v>
      </c>
      <c r="D498" s="27" t="s">
        <v>2400</v>
      </c>
      <c r="E498" s="27" t="s">
        <v>156</v>
      </c>
      <c r="F498" s="27">
        <v>-74.603402000000003</v>
      </c>
      <c r="G498" s="27">
        <v>5.072076</v>
      </c>
      <c r="H498" s="131" t="s">
        <v>1836</v>
      </c>
      <c r="I498" s="131" t="s">
        <v>755</v>
      </c>
    </row>
    <row r="499" spans="1:9">
      <c r="A499" s="27">
        <v>25</v>
      </c>
      <c r="B499" s="27" t="s">
        <v>1640</v>
      </c>
      <c r="C499" s="27">
        <v>25322</v>
      </c>
      <c r="D499" s="27" t="s">
        <v>2401</v>
      </c>
      <c r="E499" s="27" t="s">
        <v>156</v>
      </c>
      <c r="F499" s="27">
        <v>-73.877143000000004</v>
      </c>
      <c r="G499" s="27">
        <v>4.8667189999999998</v>
      </c>
      <c r="H499" s="131" t="s">
        <v>1836</v>
      </c>
      <c r="I499" s="131" t="s">
        <v>756</v>
      </c>
    </row>
    <row r="500" spans="1:9">
      <c r="A500" s="27">
        <v>25</v>
      </c>
      <c r="B500" s="27" t="s">
        <v>1640</v>
      </c>
      <c r="C500" s="27">
        <v>25324</v>
      </c>
      <c r="D500" s="27" t="s">
        <v>2402</v>
      </c>
      <c r="E500" s="27" t="s">
        <v>156</v>
      </c>
      <c r="F500" s="27">
        <v>-74.790058000000002</v>
      </c>
      <c r="G500" s="27">
        <v>4.5175169999999998</v>
      </c>
      <c r="H500" s="131" t="s">
        <v>1836</v>
      </c>
      <c r="I500" s="131" t="s">
        <v>757</v>
      </c>
    </row>
    <row r="501" spans="1:9">
      <c r="A501" s="27">
        <v>25</v>
      </c>
      <c r="B501" s="27" t="s">
        <v>1640</v>
      </c>
      <c r="C501" s="27">
        <v>25326</v>
      </c>
      <c r="D501" s="27" t="s">
        <v>2403</v>
      </c>
      <c r="E501" s="27" t="s">
        <v>156</v>
      </c>
      <c r="F501" s="27">
        <v>-73.832930000000005</v>
      </c>
      <c r="G501" s="27">
        <v>4.9352109999999998</v>
      </c>
      <c r="H501" s="131" t="s">
        <v>1836</v>
      </c>
      <c r="I501" s="131" t="s">
        <v>758</v>
      </c>
    </row>
    <row r="502" spans="1:9">
      <c r="A502" s="27">
        <v>25</v>
      </c>
      <c r="B502" s="27" t="s">
        <v>1640</v>
      </c>
      <c r="C502" s="27">
        <v>25328</v>
      </c>
      <c r="D502" s="27" t="s">
        <v>2404</v>
      </c>
      <c r="E502" s="27" t="s">
        <v>156</v>
      </c>
      <c r="F502" s="27">
        <v>-74.467437000000004</v>
      </c>
      <c r="G502" s="27">
        <v>4.8779680000000001</v>
      </c>
      <c r="H502" s="131" t="s">
        <v>1836</v>
      </c>
      <c r="I502" s="131" t="s">
        <v>3012</v>
      </c>
    </row>
    <row r="503" spans="1:9">
      <c r="A503" s="27">
        <v>25</v>
      </c>
      <c r="B503" s="27" t="s">
        <v>1640</v>
      </c>
      <c r="C503" s="27">
        <v>25335</v>
      </c>
      <c r="D503" s="27" t="s">
        <v>2405</v>
      </c>
      <c r="E503" s="27" t="s">
        <v>156</v>
      </c>
      <c r="F503" s="27">
        <v>-73.815106999999998</v>
      </c>
      <c r="G503" s="27">
        <v>4.215306</v>
      </c>
      <c r="H503" s="131" t="s">
        <v>1836</v>
      </c>
      <c r="I503" s="131" t="s">
        <v>759</v>
      </c>
    </row>
    <row r="504" spans="1:9">
      <c r="A504" s="27">
        <v>25</v>
      </c>
      <c r="B504" s="27" t="s">
        <v>1640</v>
      </c>
      <c r="C504" s="27">
        <v>25339</v>
      </c>
      <c r="D504" s="27" t="s">
        <v>2406</v>
      </c>
      <c r="E504" s="27" t="s">
        <v>156</v>
      </c>
      <c r="F504" s="27">
        <v>-74.003041999999994</v>
      </c>
      <c r="G504" s="27">
        <v>4.2546790000000003</v>
      </c>
      <c r="H504" s="131" t="s">
        <v>1836</v>
      </c>
      <c r="I504" s="131" t="s">
        <v>760</v>
      </c>
    </row>
    <row r="505" spans="1:9">
      <c r="A505" s="27">
        <v>25</v>
      </c>
      <c r="B505" s="27" t="s">
        <v>1640</v>
      </c>
      <c r="C505" s="27">
        <v>25368</v>
      </c>
      <c r="D505" s="27" t="s">
        <v>2407</v>
      </c>
      <c r="E505" s="27" t="s">
        <v>156</v>
      </c>
      <c r="F505" s="27">
        <v>-74.695474000000004</v>
      </c>
      <c r="G505" s="27">
        <v>4.5622730000000002</v>
      </c>
      <c r="H505" s="131" t="s">
        <v>1836</v>
      </c>
      <c r="I505" s="131" t="s">
        <v>761</v>
      </c>
    </row>
    <row r="506" spans="1:9">
      <c r="A506" s="27">
        <v>25</v>
      </c>
      <c r="B506" s="27" t="s">
        <v>1640</v>
      </c>
      <c r="C506" s="27">
        <v>25372</v>
      </c>
      <c r="D506" s="27" t="s">
        <v>2408</v>
      </c>
      <c r="E506" s="27" t="s">
        <v>156</v>
      </c>
      <c r="F506" s="27">
        <v>-73.662960999999996</v>
      </c>
      <c r="G506" s="27">
        <v>4.7905699999999998</v>
      </c>
      <c r="H506" s="131" t="s">
        <v>1836</v>
      </c>
      <c r="I506" s="131" t="s">
        <v>762</v>
      </c>
    </row>
    <row r="507" spans="1:9">
      <c r="A507" s="27">
        <v>25</v>
      </c>
      <c r="B507" s="27" t="s">
        <v>1640</v>
      </c>
      <c r="C507" s="27">
        <v>25377</v>
      </c>
      <c r="D507" s="27" t="s">
        <v>2409</v>
      </c>
      <c r="E507" s="27" t="s">
        <v>156</v>
      </c>
      <c r="F507" s="27">
        <v>-73.968160999999995</v>
      </c>
      <c r="G507" s="27">
        <v>4.7211040000000004</v>
      </c>
      <c r="H507" s="131" t="s">
        <v>1836</v>
      </c>
      <c r="I507" s="131" t="s">
        <v>61</v>
      </c>
    </row>
    <row r="508" spans="1:9">
      <c r="A508" s="27">
        <v>25</v>
      </c>
      <c r="B508" s="27" t="s">
        <v>1640</v>
      </c>
      <c r="C508" s="27">
        <v>25386</v>
      </c>
      <c r="D508" s="27" t="s">
        <v>2410</v>
      </c>
      <c r="E508" s="27" t="s">
        <v>156</v>
      </c>
      <c r="F508" s="27">
        <v>-74.461588000000006</v>
      </c>
      <c r="G508" s="27">
        <v>4.6310279999999997</v>
      </c>
      <c r="H508" s="131" t="s">
        <v>1836</v>
      </c>
      <c r="I508" s="131" t="s">
        <v>763</v>
      </c>
    </row>
    <row r="509" spans="1:9">
      <c r="A509" s="27">
        <v>25</v>
      </c>
      <c r="B509" s="27" t="s">
        <v>1640</v>
      </c>
      <c r="C509" s="27">
        <v>25394</v>
      </c>
      <c r="D509" s="27" t="s">
        <v>2411</v>
      </c>
      <c r="E509" s="27" t="s">
        <v>156</v>
      </c>
      <c r="F509" s="27">
        <v>-74.391022000000007</v>
      </c>
      <c r="G509" s="27">
        <v>5.358816</v>
      </c>
      <c r="H509" s="131" t="s">
        <v>1836</v>
      </c>
      <c r="I509" s="131" t="s">
        <v>764</v>
      </c>
    </row>
    <row r="510" spans="1:9">
      <c r="A510" s="27">
        <v>25</v>
      </c>
      <c r="B510" s="27" t="s">
        <v>1640</v>
      </c>
      <c r="C510" s="27">
        <v>25398</v>
      </c>
      <c r="D510" s="27" t="s">
        <v>2412</v>
      </c>
      <c r="E510" s="27" t="s">
        <v>156</v>
      </c>
      <c r="F510" s="27">
        <v>-74.394104999999996</v>
      </c>
      <c r="G510" s="27">
        <v>5.1989450000000001</v>
      </c>
      <c r="H510" s="131" t="s">
        <v>1836</v>
      </c>
      <c r="I510" s="131" t="s">
        <v>765</v>
      </c>
    </row>
    <row r="511" spans="1:9">
      <c r="A511" s="27">
        <v>25</v>
      </c>
      <c r="B511" s="27" t="s">
        <v>1640</v>
      </c>
      <c r="C511" s="27">
        <v>25402</v>
      </c>
      <c r="D511" s="27" t="s">
        <v>2291</v>
      </c>
      <c r="E511" s="27" t="s">
        <v>156</v>
      </c>
      <c r="F511" s="27">
        <v>-74.336884999999995</v>
      </c>
      <c r="G511" s="27">
        <v>4.9977679999999998</v>
      </c>
      <c r="H511" s="131" t="s">
        <v>1836</v>
      </c>
      <c r="I511" s="131" t="s">
        <v>639</v>
      </c>
    </row>
    <row r="512" spans="1:9">
      <c r="A512" s="27">
        <v>25</v>
      </c>
      <c r="B512" s="27" t="s">
        <v>1640</v>
      </c>
      <c r="C512" s="27">
        <v>25407</v>
      </c>
      <c r="D512" s="27" t="s">
        <v>2413</v>
      </c>
      <c r="E512" s="27" t="s">
        <v>156</v>
      </c>
      <c r="F512" s="27">
        <v>-73.711511999999999</v>
      </c>
      <c r="G512" s="27">
        <v>5.3061309999999997</v>
      </c>
      <c r="H512" s="131" t="s">
        <v>1836</v>
      </c>
      <c r="I512" s="131" t="s">
        <v>766</v>
      </c>
    </row>
    <row r="513" spans="1:9">
      <c r="A513" s="27">
        <v>25</v>
      </c>
      <c r="B513" s="27" t="s">
        <v>1640</v>
      </c>
      <c r="C513" s="27">
        <v>25426</v>
      </c>
      <c r="D513" s="27" t="s">
        <v>2414</v>
      </c>
      <c r="E513" s="27" t="s">
        <v>156</v>
      </c>
      <c r="F513" s="27">
        <v>-73.608226000000002</v>
      </c>
      <c r="G513" s="27">
        <v>5.0800700000000001</v>
      </c>
      <c r="H513" s="131" t="s">
        <v>1836</v>
      </c>
      <c r="I513" s="131" t="s">
        <v>3013</v>
      </c>
    </row>
    <row r="514" spans="1:9">
      <c r="A514" s="27">
        <v>25</v>
      </c>
      <c r="B514" s="27" t="s">
        <v>1640</v>
      </c>
      <c r="C514" s="27">
        <v>25430</v>
      </c>
      <c r="D514" s="27" t="s">
        <v>2415</v>
      </c>
      <c r="E514" s="27" t="s">
        <v>156</v>
      </c>
      <c r="F514" s="27">
        <v>-74.265854000000004</v>
      </c>
      <c r="G514" s="27">
        <v>4.7327909999999997</v>
      </c>
      <c r="H514" s="131" t="s">
        <v>1836</v>
      </c>
      <c r="I514" s="131" t="s">
        <v>65</v>
      </c>
    </row>
    <row r="515" spans="1:9">
      <c r="A515" s="27">
        <v>25</v>
      </c>
      <c r="B515" s="27" t="s">
        <v>1640</v>
      </c>
      <c r="C515" s="27">
        <v>25436</v>
      </c>
      <c r="D515" s="27" t="s">
        <v>2416</v>
      </c>
      <c r="E515" s="27" t="s">
        <v>156</v>
      </c>
      <c r="F515" s="27">
        <v>-73.540443999999994</v>
      </c>
      <c r="G515" s="27">
        <v>5.0090079999999997</v>
      </c>
      <c r="H515" s="131" t="s">
        <v>1836</v>
      </c>
      <c r="I515" s="131" t="s">
        <v>768</v>
      </c>
    </row>
    <row r="516" spans="1:9">
      <c r="A516" s="27">
        <v>25</v>
      </c>
      <c r="B516" s="27" t="s">
        <v>1640</v>
      </c>
      <c r="C516" s="27">
        <v>25438</v>
      </c>
      <c r="D516" s="27" t="s">
        <v>2417</v>
      </c>
      <c r="E516" s="27" t="s">
        <v>156</v>
      </c>
      <c r="F516" s="27">
        <v>-73.348449000000002</v>
      </c>
      <c r="G516" s="27">
        <v>4.5062980000000001</v>
      </c>
      <c r="H516" s="131" t="s">
        <v>1836</v>
      </c>
      <c r="I516" s="131" t="s">
        <v>769</v>
      </c>
    </row>
    <row r="517" spans="1:9">
      <c r="A517" s="27">
        <v>25</v>
      </c>
      <c r="B517" s="27" t="s">
        <v>1640</v>
      </c>
      <c r="C517" s="27">
        <v>25473</v>
      </c>
      <c r="D517" s="27" t="s">
        <v>2418</v>
      </c>
      <c r="E517" s="27" t="s">
        <v>156</v>
      </c>
      <c r="F517" s="27">
        <v>-74.221153999999999</v>
      </c>
      <c r="G517" s="27">
        <v>4.7065299999999999</v>
      </c>
      <c r="H517" s="131" t="s">
        <v>1836</v>
      </c>
      <c r="I517" s="131" t="s">
        <v>70</v>
      </c>
    </row>
    <row r="518" spans="1:9">
      <c r="A518" s="27">
        <v>25</v>
      </c>
      <c r="B518" s="27" t="s">
        <v>1640</v>
      </c>
      <c r="C518" s="27">
        <v>25483</v>
      </c>
      <c r="D518" s="27" t="s">
        <v>1989</v>
      </c>
      <c r="E518" s="27" t="s">
        <v>156</v>
      </c>
      <c r="F518" s="27">
        <v>-74.824731999999997</v>
      </c>
      <c r="G518" s="27">
        <v>4.3998369999999998</v>
      </c>
      <c r="H518" s="131" t="s">
        <v>1836</v>
      </c>
      <c r="I518" s="131" t="s">
        <v>27</v>
      </c>
    </row>
    <row r="519" spans="1:9">
      <c r="A519" s="27">
        <v>25</v>
      </c>
      <c r="B519" s="27" t="s">
        <v>1640</v>
      </c>
      <c r="C519" s="27">
        <v>25486</v>
      </c>
      <c r="D519" s="27" t="s">
        <v>2419</v>
      </c>
      <c r="E519" s="27" t="s">
        <v>156</v>
      </c>
      <c r="F519" s="27">
        <v>-73.877887999999999</v>
      </c>
      <c r="G519" s="27">
        <v>5.0687049999999996</v>
      </c>
      <c r="H519" s="131" t="s">
        <v>1836</v>
      </c>
      <c r="I519" s="131" t="s">
        <v>72</v>
      </c>
    </row>
    <row r="520" spans="1:9">
      <c r="A520" s="27">
        <v>25</v>
      </c>
      <c r="B520" s="27" t="s">
        <v>1640</v>
      </c>
      <c r="C520" s="27">
        <v>25488</v>
      </c>
      <c r="D520" s="27" t="s">
        <v>2420</v>
      </c>
      <c r="E520" s="27" t="s">
        <v>156</v>
      </c>
      <c r="F520" s="27">
        <v>-74.620008999999996</v>
      </c>
      <c r="G520" s="27">
        <v>4.3058379999999996</v>
      </c>
      <c r="H520" s="131" t="s">
        <v>1836</v>
      </c>
      <c r="I520" s="131" t="s">
        <v>770</v>
      </c>
    </row>
    <row r="521" spans="1:9">
      <c r="A521" s="27">
        <v>25</v>
      </c>
      <c r="B521" s="27" t="s">
        <v>1640</v>
      </c>
      <c r="C521" s="27">
        <v>25489</v>
      </c>
      <c r="D521" s="27" t="s">
        <v>2421</v>
      </c>
      <c r="E521" s="27" t="s">
        <v>156</v>
      </c>
      <c r="F521" s="27">
        <v>-74.386039999999994</v>
      </c>
      <c r="G521" s="27">
        <v>5.1259920000000001</v>
      </c>
      <c r="H521" s="131" t="s">
        <v>1836</v>
      </c>
      <c r="I521" s="131" t="s">
        <v>771</v>
      </c>
    </row>
    <row r="522" spans="1:9">
      <c r="A522" s="27">
        <v>25</v>
      </c>
      <c r="B522" s="27" t="s">
        <v>1640</v>
      </c>
      <c r="C522" s="27">
        <v>25491</v>
      </c>
      <c r="D522" s="27" t="s">
        <v>2422</v>
      </c>
      <c r="E522" s="27" t="s">
        <v>156</v>
      </c>
      <c r="F522" s="27">
        <v>-74.379092999999997</v>
      </c>
      <c r="G522" s="27">
        <v>5.0694660000000002</v>
      </c>
      <c r="H522" s="131" t="s">
        <v>1836</v>
      </c>
      <c r="I522" s="131" t="s">
        <v>772</v>
      </c>
    </row>
    <row r="523" spans="1:9">
      <c r="A523" s="27">
        <v>25</v>
      </c>
      <c r="B523" s="27" t="s">
        <v>1640</v>
      </c>
      <c r="C523" s="27">
        <v>25506</v>
      </c>
      <c r="D523" s="27" t="s">
        <v>2035</v>
      </c>
      <c r="E523" s="27" t="s">
        <v>156</v>
      </c>
      <c r="F523" s="27">
        <v>-74.478301000000002</v>
      </c>
      <c r="G523" s="27">
        <v>4.0890560000000002</v>
      </c>
      <c r="H523" s="131" t="s">
        <v>1836</v>
      </c>
      <c r="I523" s="131" t="s">
        <v>410</v>
      </c>
    </row>
    <row r="524" spans="1:9">
      <c r="A524" s="27">
        <v>25</v>
      </c>
      <c r="B524" s="27" t="s">
        <v>1640</v>
      </c>
      <c r="C524" s="27">
        <v>25513</v>
      </c>
      <c r="D524" s="27" t="s">
        <v>2423</v>
      </c>
      <c r="E524" s="27" t="s">
        <v>156</v>
      </c>
      <c r="F524" s="27">
        <v>-74.156131999999999</v>
      </c>
      <c r="G524" s="27">
        <v>5.1369069999999999</v>
      </c>
      <c r="H524" s="131" t="s">
        <v>1836</v>
      </c>
      <c r="I524" s="131" t="s">
        <v>773</v>
      </c>
    </row>
    <row r="525" spans="1:9">
      <c r="A525" s="27">
        <v>25</v>
      </c>
      <c r="B525" s="27" t="s">
        <v>1640</v>
      </c>
      <c r="C525" s="27">
        <v>25518</v>
      </c>
      <c r="D525" s="27" t="s">
        <v>2424</v>
      </c>
      <c r="E525" s="27" t="s">
        <v>156</v>
      </c>
      <c r="F525" s="27">
        <v>-74.152213000000003</v>
      </c>
      <c r="G525" s="27">
        <v>5.3704869999999998</v>
      </c>
      <c r="H525" s="131" t="s">
        <v>1836</v>
      </c>
      <c r="I525" s="131" t="s">
        <v>774</v>
      </c>
    </row>
    <row r="526" spans="1:9">
      <c r="A526" s="27">
        <v>25</v>
      </c>
      <c r="B526" s="27" t="s">
        <v>1640</v>
      </c>
      <c r="C526" s="27">
        <v>25524</v>
      </c>
      <c r="D526" s="27" t="s">
        <v>2425</v>
      </c>
      <c r="E526" s="27" t="s">
        <v>156</v>
      </c>
      <c r="F526" s="27">
        <v>-74.486641000000006</v>
      </c>
      <c r="G526" s="27">
        <v>4.1903930000000003</v>
      </c>
      <c r="H526" s="131" t="s">
        <v>1836</v>
      </c>
      <c r="I526" s="131" t="s">
        <v>775</v>
      </c>
    </row>
    <row r="527" spans="1:9">
      <c r="A527" s="27">
        <v>25</v>
      </c>
      <c r="B527" s="27" t="s">
        <v>1640</v>
      </c>
      <c r="C527" s="27">
        <v>25530</v>
      </c>
      <c r="D527" s="27" t="s">
        <v>2426</v>
      </c>
      <c r="E527" s="27" t="s">
        <v>156</v>
      </c>
      <c r="F527" s="27">
        <v>-73.212824999999995</v>
      </c>
      <c r="G527" s="27">
        <v>4.3748319999999996</v>
      </c>
      <c r="H527" s="131" t="s">
        <v>1836</v>
      </c>
      <c r="I527" s="131" t="s">
        <v>776</v>
      </c>
    </row>
    <row r="528" spans="1:9">
      <c r="A528" s="27">
        <v>25</v>
      </c>
      <c r="B528" s="27" t="s">
        <v>1640</v>
      </c>
      <c r="C528" s="27">
        <v>25535</v>
      </c>
      <c r="D528" s="27" t="s">
        <v>2427</v>
      </c>
      <c r="E528" s="27" t="s">
        <v>156</v>
      </c>
      <c r="F528" s="27">
        <v>-74.302276000000006</v>
      </c>
      <c r="G528" s="27">
        <v>4.3089789999999999</v>
      </c>
      <c r="H528" s="131" t="s">
        <v>1836</v>
      </c>
      <c r="I528" s="131" t="s">
        <v>777</v>
      </c>
    </row>
    <row r="529" spans="1:9">
      <c r="A529" s="27">
        <v>25</v>
      </c>
      <c r="B529" s="27" t="s">
        <v>1640</v>
      </c>
      <c r="C529" s="27">
        <v>25572</v>
      </c>
      <c r="D529" s="27" t="s">
        <v>2428</v>
      </c>
      <c r="E529" s="27" t="s">
        <v>156</v>
      </c>
      <c r="F529" s="27">
        <v>-74.653694999999999</v>
      </c>
      <c r="G529" s="27">
        <v>5.4654129999999999</v>
      </c>
      <c r="H529" s="131" t="s">
        <v>1836</v>
      </c>
      <c r="I529" s="131" t="s">
        <v>778</v>
      </c>
    </row>
    <row r="530" spans="1:9">
      <c r="A530" s="27">
        <v>25</v>
      </c>
      <c r="B530" s="27" t="s">
        <v>1640</v>
      </c>
      <c r="C530" s="27">
        <v>25580</v>
      </c>
      <c r="D530" s="27" t="s">
        <v>2429</v>
      </c>
      <c r="E530" s="27" t="s">
        <v>156</v>
      </c>
      <c r="F530" s="27">
        <v>-74.714380000000006</v>
      </c>
      <c r="G530" s="27">
        <v>4.6820219999999999</v>
      </c>
      <c r="H530" s="131" t="s">
        <v>1836</v>
      </c>
      <c r="I530" s="131" t="s">
        <v>779</v>
      </c>
    </row>
    <row r="531" spans="1:9">
      <c r="A531" s="27">
        <v>25</v>
      </c>
      <c r="B531" s="27" t="s">
        <v>1640</v>
      </c>
      <c r="C531" s="27">
        <v>25592</v>
      </c>
      <c r="D531" s="27" t="s">
        <v>2430</v>
      </c>
      <c r="E531" s="27" t="s">
        <v>156</v>
      </c>
      <c r="F531" s="27">
        <v>-74.480140000000006</v>
      </c>
      <c r="G531" s="27">
        <v>5.1180760000000003</v>
      </c>
      <c r="H531" s="131" t="s">
        <v>1836</v>
      </c>
      <c r="I531" s="131" t="s">
        <v>780</v>
      </c>
    </row>
    <row r="532" spans="1:9">
      <c r="A532" s="27">
        <v>25</v>
      </c>
      <c r="B532" s="27" t="s">
        <v>1640</v>
      </c>
      <c r="C532" s="27">
        <v>25594</v>
      </c>
      <c r="D532" s="27" t="s">
        <v>2431</v>
      </c>
      <c r="E532" s="27" t="s">
        <v>156</v>
      </c>
      <c r="F532" s="27">
        <v>-73.863213999999999</v>
      </c>
      <c r="G532" s="27">
        <v>4.3298839999999998</v>
      </c>
      <c r="H532" s="131" t="s">
        <v>1836</v>
      </c>
      <c r="I532" s="131" t="s">
        <v>781</v>
      </c>
    </row>
    <row r="533" spans="1:9">
      <c r="A533" s="27">
        <v>25</v>
      </c>
      <c r="B533" s="27" t="s">
        <v>1640</v>
      </c>
      <c r="C533" s="27">
        <v>25596</v>
      </c>
      <c r="D533" s="27" t="s">
        <v>2432</v>
      </c>
      <c r="E533" s="27" t="s">
        <v>156</v>
      </c>
      <c r="F533" s="27">
        <v>-74.533704999999998</v>
      </c>
      <c r="G533" s="27">
        <v>4.7448100000000002</v>
      </c>
      <c r="H533" s="131" t="s">
        <v>1836</v>
      </c>
      <c r="I533" s="131" t="s">
        <v>782</v>
      </c>
    </row>
    <row r="534" spans="1:9">
      <c r="A534" s="27">
        <v>25</v>
      </c>
      <c r="B534" s="27" t="s">
        <v>1640</v>
      </c>
      <c r="C534" s="27">
        <v>25599</v>
      </c>
      <c r="D534" s="27" t="s">
        <v>2433</v>
      </c>
      <c r="E534" s="27" t="s">
        <v>156</v>
      </c>
      <c r="F534" s="27">
        <v>-74.593925999999996</v>
      </c>
      <c r="G534" s="27">
        <v>4.5203040000000003</v>
      </c>
      <c r="H534" s="131" t="s">
        <v>1836</v>
      </c>
      <c r="I534" s="131" t="s">
        <v>732</v>
      </c>
    </row>
    <row r="535" spans="1:9">
      <c r="A535" s="27">
        <v>25</v>
      </c>
      <c r="B535" s="27" t="s">
        <v>1640</v>
      </c>
      <c r="C535" s="27">
        <v>25612</v>
      </c>
      <c r="D535" s="27" t="s">
        <v>2434</v>
      </c>
      <c r="E535" s="27" t="s">
        <v>156</v>
      </c>
      <c r="F535" s="27">
        <v>-74.772861000000006</v>
      </c>
      <c r="G535" s="27">
        <v>4.2821129999999998</v>
      </c>
      <c r="H535" s="131" t="s">
        <v>1836</v>
      </c>
      <c r="I535" s="131" t="s">
        <v>783</v>
      </c>
    </row>
    <row r="536" spans="1:9">
      <c r="A536" s="27">
        <v>25</v>
      </c>
      <c r="B536" s="27" t="s">
        <v>1640</v>
      </c>
      <c r="C536" s="27">
        <v>25645</v>
      </c>
      <c r="D536" s="27" t="s">
        <v>2435</v>
      </c>
      <c r="E536" s="27" t="s">
        <v>156</v>
      </c>
      <c r="F536" s="27">
        <v>-74.351443000000003</v>
      </c>
      <c r="G536" s="27">
        <v>4.6161380000000003</v>
      </c>
      <c r="H536" s="131" t="s">
        <v>1836</v>
      </c>
      <c r="I536" s="131" t="s">
        <v>1210</v>
      </c>
    </row>
    <row r="537" spans="1:9">
      <c r="A537" s="27">
        <v>25</v>
      </c>
      <c r="B537" s="27" t="s">
        <v>1640</v>
      </c>
      <c r="C537" s="27">
        <v>25649</v>
      </c>
      <c r="D537" s="27" t="s">
        <v>2436</v>
      </c>
      <c r="E537" s="27" t="s">
        <v>156</v>
      </c>
      <c r="F537" s="27">
        <v>-74.422960000000003</v>
      </c>
      <c r="G537" s="27">
        <v>4.1794330000000004</v>
      </c>
      <c r="H537" s="131" t="s">
        <v>1836</v>
      </c>
      <c r="I537" s="131" t="s">
        <v>784</v>
      </c>
    </row>
    <row r="538" spans="1:9">
      <c r="A538" s="27">
        <v>25</v>
      </c>
      <c r="B538" s="27" t="s">
        <v>1640</v>
      </c>
      <c r="C538" s="27">
        <v>25653</v>
      </c>
      <c r="D538" s="27" t="s">
        <v>2437</v>
      </c>
      <c r="E538" s="27" t="s">
        <v>156</v>
      </c>
      <c r="F538" s="27">
        <v>-74.024754000000001</v>
      </c>
      <c r="G538" s="27">
        <v>5.3329380000000004</v>
      </c>
      <c r="H538" s="131" t="s">
        <v>1836</v>
      </c>
      <c r="I538" s="131" t="s">
        <v>785</v>
      </c>
    </row>
    <row r="539" spans="1:9">
      <c r="A539" s="27">
        <v>25</v>
      </c>
      <c r="B539" s="27" t="s">
        <v>1640</v>
      </c>
      <c r="C539" s="27">
        <v>25658</v>
      </c>
      <c r="D539" s="27" t="s">
        <v>2007</v>
      </c>
      <c r="E539" s="27" t="s">
        <v>156</v>
      </c>
      <c r="F539" s="27">
        <v>-74.289671999999996</v>
      </c>
      <c r="G539" s="27">
        <v>4.9729169999999998</v>
      </c>
      <c r="H539" s="131" t="s">
        <v>1836</v>
      </c>
      <c r="I539" s="131" t="s">
        <v>388</v>
      </c>
    </row>
    <row r="540" spans="1:9">
      <c r="A540" s="27">
        <v>25</v>
      </c>
      <c r="B540" s="27" t="s">
        <v>1640</v>
      </c>
      <c r="C540" s="27">
        <v>25662</v>
      </c>
      <c r="D540" s="27" t="s">
        <v>2438</v>
      </c>
      <c r="E540" s="27" t="s">
        <v>156</v>
      </c>
      <c r="F540" s="27">
        <v>-74.621919000000005</v>
      </c>
      <c r="G540" s="27">
        <v>4.847575</v>
      </c>
      <c r="H540" s="131" t="s">
        <v>1836</v>
      </c>
      <c r="I540" s="131" t="s">
        <v>3014</v>
      </c>
    </row>
    <row r="541" spans="1:9">
      <c r="A541" s="27">
        <v>25</v>
      </c>
      <c r="B541" s="27" t="s">
        <v>1640</v>
      </c>
      <c r="C541" s="27">
        <v>25718</v>
      </c>
      <c r="D541" s="27" t="s">
        <v>2439</v>
      </c>
      <c r="E541" s="27" t="s">
        <v>156</v>
      </c>
      <c r="F541" s="27">
        <v>-74.432627999999994</v>
      </c>
      <c r="G541" s="27">
        <v>4.962167</v>
      </c>
      <c r="H541" s="131" t="s">
        <v>1836</v>
      </c>
      <c r="I541" s="131" t="s">
        <v>786</v>
      </c>
    </row>
    <row r="542" spans="1:9">
      <c r="A542" s="27">
        <v>25</v>
      </c>
      <c r="B542" s="27" t="s">
        <v>1640</v>
      </c>
      <c r="C542" s="27">
        <v>25736</v>
      </c>
      <c r="D542" s="27" t="s">
        <v>2440</v>
      </c>
      <c r="E542" s="27" t="s">
        <v>156</v>
      </c>
      <c r="F542" s="27">
        <v>-73.796098999999998</v>
      </c>
      <c r="G542" s="27">
        <v>5.0447600000000001</v>
      </c>
      <c r="H542" s="131" t="s">
        <v>1836</v>
      </c>
      <c r="I542" s="131" t="s">
        <v>787</v>
      </c>
    </row>
    <row r="543" spans="1:9">
      <c r="A543" s="27">
        <v>25</v>
      </c>
      <c r="B543" s="27" t="s">
        <v>1640</v>
      </c>
      <c r="C543" s="27">
        <v>25740</v>
      </c>
      <c r="D543" s="27" t="s">
        <v>2441</v>
      </c>
      <c r="E543" s="27" t="s">
        <v>156</v>
      </c>
      <c r="F543" s="27">
        <v>-74.257874000000001</v>
      </c>
      <c r="G543" s="27">
        <v>4.4926250000000003</v>
      </c>
      <c r="H543" s="131" t="s">
        <v>1836</v>
      </c>
      <c r="I543" s="131" t="s">
        <v>80</v>
      </c>
    </row>
    <row r="544" spans="1:9">
      <c r="A544" s="27">
        <v>25</v>
      </c>
      <c r="B544" s="27" t="s">
        <v>1640</v>
      </c>
      <c r="C544" s="27">
        <v>25743</v>
      </c>
      <c r="D544" s="27" t="s">
        <v>2442</v>
      </c>
      <c r="E544" s="27" t="s">
        <v>156</v>
      </c>
      <c r="F544" s="27">
        <v>-74.405534000000003</v>
      </c>
      <c r="G544" s="27">
        <v>4.3819809999999997</v>
      </c>
      <c r="H544" s="131" t="s">
        <v>1836</v>
      </c>
      <c r="I544" s="131" t="s">
        <v>788</v>
      </c>
    </row>
    <row r="545" spans="1:9">
      <c r="A545" s="27">
        <v>25</v>
      </c>
      <c r="B545" s="27" t="s">
        <v>1640</v>
      </c>
      <c r="C545" s="27">
        <v>25745</v>
      </c>
      <c r="D545" s="27" t="s">
        <v>2443</v>
      </c>
      <c r="E545" s="27" t="s">
        <v>156</v>
      </c>
      <c r="F545" s="27">
        <v>-73.850702999999996</v>
      </c>
      <c r="G545" s="27">
        <v>5.5052310000000002</v>
      </c>
      <c r="H545" s="131" t="s">
        <v>1836</v>
      </c>
      <c r="I545" s="131" t="s">
        <v>789</v>
      </c>
    </row>
    <row r="546" spans="1:9">
      <c r="A546" s="27">
        <v>25</v>
      </c>
      <c r="B546" s="27" t="s">
        <v>1640</v>
      </c>
      <c r="C546" s="27">
        <v>25754</v>
      </c>
      <c r="D546" s="27" t="s">
        <v>2444</v>
      </c>
      <c r="E546" s="27" t="s">
        <v>156</v>
      </c>
      <c r="F546" s="27">
        <v>-74.215463</v>
      </c>
      <c r="G546" s="27">
        <v>4.5792679999999999</v>
      </c>
      <c r="H546" s="131" t="s">
        <v>1836</v>
      </c>
      <c r="I546" s="131" t="s">
        <v>82</v>
      </c>
    </row>
    <row r="547" spans="1:9">
      <c r="A547" s="27">
        <v>25</v>
      </c>
      <c r="B547" s="27" t="s">
        <v>1640</v>
      </c>
      <c r="C547" s="27">
        <v>25758</v>
      </c>
      <c r="D547" s="27" t="s">
        <v>2445</v>
      </c>
      <c r="E547" s="27" t="s">
        <v>156</v>
      </c>
      <c r="F547" s="27">
        <v>-73.943327999999994</v>
      </c>
      <c r="G547" s="27">
        <v>4.9153950000000002</v>
      </c>
      <c r="H547" s="131" t="s">
        <v>1836</v>
      </c>
      <c r="I547" s="131" t="s">
        <v>84</v>
      </c>
    </row>
    <row r="548" spans="1:9">
      <c r="A548" s="27">
        <v>25</v>
      </c>
      <c r="B548" s="27" t="s">
        <v>1640</v>
      </c>
      <c r="C548" s="27">
        <v>25769</v>
      </c>
      <c r="D548" s="27" t="s">
        <v>2446</v>
      </c>
      <c r="E548" s="27" t="s">
        <v>156</v>
      </c>
      <c r="F548" s="27">
        <v>-74.172773000000007</v>
      </c>
      <c r="G548" s="27">
        <v>4.9291179999999999</v>
      </c>
      <c r="H548" s="131" t="s">
        <v>1836</v>
      </c>
      <c r="I548" s="131" t="s">
        <v>85</v>
      </c>
    </row>
    <row r="549" spans="1:9">
      <c r="A549" s="27">
        <v>25</v>
      </c>
      <c r="B549" s="27" t="s">
        <v>1640</v>
      </c>
      <c r="C549" s="27">
        <v>25772</v>
      </c>
      <c r="D549" s="27" t="s">
        <v>2447</v>
      </c>
      <c r="E549" s="27" t="s">
        <v>156</v>
      </c>
      <c r="F549" s="27">
        <v>-73.798226999999997</v>
      </c>
      <c r="G549" s="27">
        <v>5.1034949999999997</v>
      </c>
      <c r="H549" s="131" t="s">
        <v>1836</v>
      </c>
      <c r="I549" s="131" t="s">
        <v>790</v>
      </c>
    </row>
    <row r="550" spans="1:9">
      <c r="A550" s="27">
        <v>25</v>
      </c>
      <c r="B550" s="27" t="s">
        <v>1640</v>
      </c>
      <c r="C550" s="27">
        <v>25777</v>
      </c>
      <c r="D550" s="27" t="s">
        <v>2448</v>
      </c>
      <c r="E550" s="27" t="s">
        <v>156</v>
      </c>
      <c r="F550" s="27">
        <v>-74.235403000000005</v>
      </c>
      <c r="G550" s="27">
        <v>5.0616199999999996</v>
      </c>
      <c r="H550" s="131" t="s">
        <v>1836</v>
      </c>
      <c r="I550" s="131" t="s">
        <v>791</v>
      </c>
    </row>
    <row r="551" spans="1:9">
      <c r="A551" s="27">
        <v>25</v>
      </c>
      <c r="B551" s="27" t="s">
        <v>1640</v>
      </c>
      <c r="C551" s="27">
        <v>25779</v>
      </c>
      <c r="D551" s="27" t="s">
        <v>2449</v>
      </c>
      <c r="E551" s="27" t="s">
        <v>156</v>
      </c>
      <c r="F551" s="27">
        <v>-73.813937999999993</v>
      </c>
      <c r="G551" s="27">
        <v>5.4552909999999999</v>
      </c>
      <c r="H551" s="131" t="s">
        <v>1836</v>
      </c>
      <c r="I551" s="131" t="s">
        <v>792</v>
      </c>
    </row>
    <row r="552" spans="1:9">
      <c r="A552" s="27">
        <v>25</v>
      </c>
      <c r="B552" s="27" t="s">
        <v>1640</v>
      </c>
      <c r="C552" s="27">
        <v>25781</v>
      </c>
      <c r="D552" s="27" t="s">
        <v>2450</v>
      </c>
      <c r="E552" s="27" t="s">
        <v>156</v>
      </c>
      <c r="F552" s="27">
        <v>-73.853159000000005</v>
      </c>
      <c r="G552" s="27">
        <v>5.2474819999999998</v>
      </c>
      <c r="H552" s="131" t="s">
        <v>1836</v>
      </c>
      <c r="I552" s="131" t="s">
        <v>793</v>
      </c>
    </row>
    <row r="553" spans="1:9">
      <c r="A553" s="27">
        <v>25</v>
      </c>
      <c r="B553" s="27" t="s">
        <v>1640</v>
      </c>
      <c r="C553" s="27">
        <v>25785</v>
      </c>
      <c r="D553" s="27" t="s">
        <v>2451</v>
      </c>
      <c r="E553" s="27" t="s">
        <v>156</v>
      </c>
      <c r="F553" s="27">
        <v>-74.096461000000005</v>
      </c>
      <c r="G553" s="27">
        <v>4.9168320000000003</v>
      </c>
      <c r="H553" s="131" t="s">
        <v>1836</v>
      </c>
      <c r="I553" s="131" t="s">
        <v>86</v>
      </c>
    </row>
    <row r="554" spans="1:9">
      <c r="A554" s="27">
        <v>25</v>
      </c>
      <c r="B554" s="27" t="s">
        <v>1640</v>
      </c>
      <c r="C554" s="27">
        <v>25793</v>
      </c>
      <c r="D554" s="27" t="s">
        <v>2452</v>
      </c>
      <c r="E554" s="27" t="s">
        <v>156</v>
      </c>
      <c r="F554" s="27">
        <v>-73.887812999999994</v>
      </c>
      <c r="G554" s="27">
        <v>5.1963330000000001</v>
      </c>
      <c r="H554" s="131" t="s">
        <v>1836</v>
      </c>
      <c r="I554" s="131" t="s">
        <v>794</v>
      </c>
    </row>
    <row r="555" spans="1:9">
      <c r="A555" s="27">
        <v>25</v>
      </c>
      <c r="B555" s="27" t="s">
        <v>1640</v>
      </c>
      <c r="C555" s="27">
        <v>25797</v>
      </c>
      <c r="D555" s="27" t="s">
        <v>2453</v>
      </c>
      <c r="E555" s="27" t="s">
        <v>156</v>
      </c>
      <c r="F555" s="27">
        <v>-74.389193000000006</v>
      </c>
      <c r="G555" s="27">
        <v>4.6552860000000003</v>
      </c>
      <c r="H555" s="131" t="s">
        <v>1836</v>
      </c>
      <c r="I555" s="131" t="s">
        <v>795</v>
      </c>
    </row>
    <row r="556" spans="1:9">
      <c r="A556" s="27">
        <v>25</v>
      </c>
      <c r="B556" s="27" t="s">
        <v>1640</v>
      </c>
      <c r="C556" s="27">
        <v>25799</v>
      </c>
      <c r="D556" s="27" t="s">
        <v>2454</v>
      </c>
      <c r="E556" s="27" t="s">
        <v>156</v>
      </c>
      <c r="F556" s="27">
        <v>-74.143724000000006</v>
      </c>
      <c r="G556" s="27">
        <v>4.8720140000000001</v>
      </c>
      <c r="H556" s="131" t="s">
        <v>1836</v>
      </c>
      <c r="I556" s="131" t="s">
        <v>87</v>
      </c>
    </row>
    <row r="557" spans="1:9">
      <c r="A557" s="27">
        <v>25</v>
      </c>
      <c r="B557" s="27" t="s">
        <v>1640</v>
      </c>
      <c r="C557" s="27">
        <v>25805</v>
      </c>
      <c r="D557" s="27" t="s">
        <v>2455</v>
      </c>
      <c r="E557" s="27" t="s">
        <v>156</v>
      </c>
      <c r="F557" s="27">
        <v>-74.452662000000004</v>
      </c>
      <c r="G557" s="27">
        <v>4.3486050000000001</v>
      </c>
      <c r="H557" s="131" t="s">
        <v>1836</v>
      </c>
      <c r="I557" s="131" t="s">
        <v>796</v>
      </c>
    </row>
    <row r="558" spans="1:9">
      <c r="A558" s="27">
        <v>25</v>
      </c>
      <c r="B558" s="27" t="s">
        <v>1640</v>
      </c>
      <c r="C558" s="27">
        <v>25807</v>
      </c>
      <c r="D558" s="27" t="s">
        <v>2456</v>
      </c>
      <c r="E558" s="27" t="s">
        <v>156</v>
      </c>
      <c r="F558" s="27">
        <v>-73.504514</v>
      </c>
      <c r="G558" s="27">
        <v>5.0522780000000003</v>
      </c>
      <c r="H558" s="131" t="s">
        <v>1836</v>
      </c>
      <c r="I558" s="131" t="s">
        <v>797</v>
      </c>
    </row>
    <row r="559" spans="1:9">
      <c r="A559" s="27">
        <v>25</v>
      </c>
      <c r="B559" s="27" t="s">
        <v>1640</v>
      </c>
      <c r="C559" s="27">
        <v>25815</v>
      </c>
      <c r="D559" s="27" t="s">
        <v>2457</v>
      </c>
      <c r="E559" s="27" t="s">
        <v>156</v>
      </c>
      <c r="F559" s="27">
        <v>-74.636296000000002</v>
      </c>
      <c r="G559" s="27">
        <v>4.4592790000000004</v>
      </c>
      <c r="H559" s="131" t="s">
        <v>1836</v>
      </c>
      <c r="I559" s="131" t="s">
        <v>798</v>
      </c>
    </row>
    <row r="560" spans="1:9">
      <c r="A560" s="27">
        <v>25</v>
      </c>
      <c r="B560" s="27" t="s">
        <v>1640</v>
      </c>
      <c r="C560" s="27">
        <v>25817</v>
      </c>
      <c r="D560" s="27" t="s">
        <v>2458</v>
      </c>
      <c r="E560" s="27" t="s">
        <v>156</v>
      </c>
      <c r="F560" s="27">
        <v>-73.91207</v>
      </c>
      <c r="G560" s="27">
        <v>4.9646410000000003</v>
      </c>
      <c r="H560" s="131" t="s">
        <v>1836</v>
      </c>
      <c r="I560" s="131" t="s">
        <v>88</v>
      </c>
    </row>
    <row r="561" spans="1:9">
      <c r="A561" s="27">
        <v>25</v>
      </c>
      <c r="B561" s="27" t="s">
        <v>1640</v>
      </c>
      <c r="C561" s="27">
        <v>25823</v>
      </c>
      <c r="D561" s="27" t="s">
        <v>2459</v>
      </c>
      <c r="E561" s="27" t="s">
        <v>156</v>
      </c>
      <c r="F561" s="27">
        <v>-74.300625999999994</v>
      </c>
      <c r="G561" s="27">
        <v>5.3362239999999996</v>
      </c>
      <c r="H561" s="131" t="s">
        <v>1836</v>
      </c>
      <c r="I561" s="131" t="s">
        <v>799</v>
      </c>
    </row>
    <row r="562" spans="1:9">
      <c r="A562" s="27">
        <v>25</v>
      </c>
      <c r="B562" s="27" t="s">
        <v>1640</v>
      </c>
      <c r="C562" s="27">
        <v>25839</v>
      </c>
      <c r="D562" s="27" t="s">
        <v>2460</v>
      </c>
      <c r="E562" s="27" t="s">
        <v>156</v>
      </c>
      <c r="F562" s="27">
        <v>-73.531488999999993</v>
      </c>
      <c r="G562" s="27">
        <v>4.7476200000000004</v>
      </c>
      <c r="H562" s="131" t="s">
        <v>1836</v>
      </c>
      <c r="I562" s="131" t="s">
        <v>800</v>
      </c>
    </row>
    <row r="563" spans="1:9">
      <c r="A563" s="27">
        <v>25</v>
      </c>
      <c r="B563" s="27" t="s">
        <v>1640</v>
      </c>
      <c r="C563" s="27">
        <v>25841</v>
      </c>
      <c r="D563" s="27" t="s">
        <v>2461</v>
      </c>
      <c r="E563" s="27" t="s">
        <v>156</v>
      </c>
      <c r="F563" s="27">
        <v>-73.933476999999996</v>
      </c>
      <c r="G563" s="27">
        <v>4.4837879999999997</v>
      </c>
      <c r="H563" s="131" t="s">
        <v>1836</v>
      </c>
      <c r="I563" s="131" t="s">
        <v>801</v>
      </c>
    </row>
    <row r="564" spans="1:9">
      <c r="A564" s="27">
        <v>25</v>
      </c>
      <c r="B564" s="27" t="s">
        <v>1640</v>
      </c>
      <c r="C564" s="27">
        <v>25843</v>
      </c>
      <c r="D564" s="27" t="s">
        <v>2462</v>
      </c>
      <c r="E564" s="27" t="s">
        <v>156</v>
      </c>
      <c r="F564" s="27">
        <v>-73.814367000000004</v>
      </c>
      <c r="G564" s="27">
        <v>5.3074630000000003</v>
      </c>
      <c r="H564" s="131" t="s">
        <v>1836</v>
      </c>
      <c r="I564" s="131" t="s">
        <v>3015</v>
      </c>
    </row>
    <row r="565" spans="1:9">
      <c r="A565" s="27">
        <v>25</v>
      </c>
      <c r="B565" s="27" t="s">
        <v>1640</v>
      </c>
      <c r="C565" s="27">
        <v>25845</v>
      </c>
      <c r="D565" s="27" t="s">
        <v>2463</v>
      </c>
      <c r="E565" s="27" t="s">
        <v>156</v>
      </c>
      <c r="F565" s="27">
        <v>-74.025182999999998</v>
      </c>
      <c r="G565" s="27">
        <v>4.40245</v>
      </c>
      <c r="H565" s="131" t="s">
        <v>1836</v>
      </c>
      <c r="I565" s="131" t="s">
        <v>802</v>
      </c>
    </row>
    <row r="566" spans="1:9">
      <c r="A566" s="27">
        <v>25</v>
      </c>
      <c r="B566" s="27" t="s">
        <v>1640</v>
      </c>
      <c r="C566" s="27">
        <v>25851</v>
      </c>
      <c r="D566" s="27" t="s">
        <v>2464</v>
      </c>
      <c r="E566" s="27" t="s">
        <v>156</v>
      </c>
      <c r="F566" s="27">
        <v>-74.483153999999999</v>
      </c>
      <c r="G566" s="27">
        <v>5.19055</v>
      </c>
      <c r="H566" s="131" t="s">
        <v>1836</v>
      </c>
      <c r="I566" s="131" t="s">
        <v>803</v>
      </c>
    </row>
    <row r="567" spans="1:9">
      <c r="A567" s="27">
        <v>25</v>
      </c>
      <c r="B567" s="27" t="s">
        <v>1640</v>
      </c>
      <c r="C567" s="27">
        <v>25862</v>
      </c>
      <c r="D567" s="27" t="s">
        <v>2465</v>
      </c>
      <c r="E567" s="27" t="s">
        <v>156</v>
      </c>
      <c r="F567" s="27">
        <v>-74.346163000000004</v>
      </c>
      <c r="G567" s="27">
        <v>5.1172579999999996</v>
      </c>
      <c r="H567" s="131" t="s">
        <v>1836</v>
      </c>
      <c r="I567" s="131" t="s">
        <v>804</v>
      </c>
    </row>
    <row r="568" spans="1:9">
      <c r="A568" s="27">
        <v>25</v>
      </c>
      <c r="B568" s="27" t="s">
        <v>1640</v>
      </c>
      <c r="C568" s="27">
        <v>25867</v>
      </c>
      <c r="D568" s="27" t="s">
        <v>2466</v>
      </c>
      <c r="E568" s="27" t="s">
        <v>156</v>
      </c>
      <c r="F568" s="27">
        <v>-74.561319999999995</v>
      </c>
      <c r="G568" s="27">
        <v>4.8752079999999998</v>
      </c>
      <c r="H568" s="131" t="s">
        <v>1836</v>
      </c>
      <c r="I568" s="131" t="s">
        <v>805</v>
      </c>
    </row>
    <row r="569" spans="1:9">
      <c r="A569" s="27">
        <v>25</v>
      </c>
      <c r="B569" s="27" t="s">
        <v>1640</v>
      </c>
      <c r="C569" s="27">
        <v>25871</v>
      </c>
      <c r="D569" s="27" t="s">
        <v>2467</v>
      </c>
      <c r="E569" s="27" t="s">
        <v>156</v>
      </c>
      <c r="F569" s="27">
        <v>-74.195144999999997</v>
      </c>
      <c r="G569" s="27">
        <v>5.2730240000000004</v>
      </c>
      <c r="H569" s="131" t="s">
        <v>1836</v>
      </c>
      <c r="I569" s="131" t="s">
        <v>806</v>
      </c>
    </row>
    <row r="570" spans="1:9">
      <c r="A570" s="27">
        <v>25</v>
      </c>
      <c r="B570" s="27" t="s">
        <v>1640</v>
      </c>
      <c r="C570" s="27">
        <v>25873</v>
      </c>
      <c r="D570" s="27" t="s">
        <v>2468</v>
      </c>
      <c r="E570" s="27" t="s">
        <v>156</v>
      </c>
      <c r="F570" s="27">
        <v>-73.595703999999998</v>
      </c>
      <c r="G570" s="27">
        <v>5.2163930000000001</v>
      </c>
      <c r="H570" s="131" t="s">
        <v>1836</v>
      </c>
      <c r="I570" s="131" t="s">
        <v>807</v>
      </c>
    </row>
    <row r="571" spans="1:9">
      <c r="A571" s="27">
        <v>25</v>
      </c>
      <c r="B571" s="27" t="s">
        <v>1640</v>
      </c>
      <c r="C571" s="27">
        <v>25875</v>
      </c>
      <c r="D571" s="27" t="s">
        <v>2469</v>
      </c>
      <c r="E571" s="27" t="s">
        <v>156</v>
      </c>
      <c r="F571" s="27">
        <v>-74.469685999999996</v>
      </c>
      <c r="G571" s="27">
        <v>5.0127540000000002</v>
      </c>
      <c r="H571" s="131" t="s">
        <v>1836</v>
      </c>
      <c r="I571" s="131" t="s">
        <v>808</v>
      </c>
    </row>
    <row r="572" spans="1:9">
      <c r="A572" s="27">
        <v>25</v>
      </c>
      <c r="B572" s="27" t="s">
        <v>1640</v>
      </c>
      <c r="C572" s="27">
        <v>25878</v>
      </c>
      <c r="D572" s="27" t="s">
        <v>2470</v>
      </c>
      <c r="E572" s="27" t="s">
        <v>156</v>
      </c>
      <c r="F572" s="27">
        <v>-74.523131000000006</v>
      </c>
      <c r="G572" s="27">
        <v>4.4393500000000001</v>
      </c>
      <c r="H572" s="131" t="s">
        <v>1836</v>
      </c>
      <c r="I572" s="131" t="s">
        <v>809</v>
      </c>
    </row>
    <row r="573" spans="1:9">
      <c r="A573" s="27">
        <v>25</v>
      </c>
      <c r="B573" s="27" t="s">
        <v>1640</v>
      </c>
      <c r="C573" s="27">
        <v>25885</v>
      </c>
      <c r="D573" s="27" t="s">
        <v>2471</v>
      </c>
      <c r="E573" s="27" t="s">
        <v>156</v>
      </c>
      <c r="F573" s="27">
        <v>-74.338059999999999</v>
      </c>
      <c r="G573" s="27">
        <v>5.4592720000000003</v>
      </c>
      <c r="H573" s="131" t="s">
        <v>1836</v>
      </c>
      <c r="I573" s="131" t="s">
        <v>810</v>
      </c>
    </row>
    <row r="574" spans="1:9">
      <c r="A574" s="27">
        <v>25</v>
      </c>
      <c r="B574" s="27" t="s">
        <v>1640</v>
      </c>
      <c r="C574" s="27">
        <v>25898</v>
      </c>
      <c r="D574" s="27" t="s">
        <v>2472</v>
      </c>
      <c r="E574" s="27" t="s">
        <v>156</v>
      </c>
      <c r="F574" s="27">
        <v>-74.379565999999997</v>
      </c>
      <c r="G574" s="27">
        <v>4.7599320000000001</v>
      </c>
      <c r="H574" s="131" t="s">
        <v>1836</v>
      </c>
      <c r="I574" s="131" t="s">
        <v>811</v>
      </c>
    </row>
    <row r="575" spans="1:9">
      <c r="A575" s="27">
        <v>25</v>
      </c>
      <c r="B575" s="27" t="s">
        <v>1640</v>
      </c>
      <c r="C575" s="27">
        <v>25899</v>
      </c>
      <c r="D575" s="27" t="s">
        <v>2473</v>
      </c>
      <c r="E575" s="27" t="s">
        <v>156</v>
      </c>
      <c r="F575" s="27">
        <v>-73.994444000000001</v>
      </c>
      <c r="G575" s="27">
        <v>5.0254770000000004</v>
      </c>
      <c r="H575" s="131" t="s">
        <v>1836</v>
      </c>
      <c r="I575" s="131" t="s">
        <v>92</v>
      </c>
    </row>
    <row r="576" spans="1:9">
      <c r="A576" s="27">
        <v>27</v>
      </c>
      <c r="B576" s="27" t="s">
        <v>2474</v>
      </c>
      <c r="C576" s="27">
        <v>27001</v>
      </c>
      <c r="D576" s="27" t="s">
        <v>2475</v>
      </c>
      <c r="E576" s="27" t="s">
        <v>156</v>
      </c>
      <c r="F576" s="27">
        <v>-76.638143999999997</v>
      </c>
      <c r="G576" s="27">
        <v>5.6821659999999996</v>
      </c>
      <c r="H576" s="131" t="s">
        <v>1846</v>
      </c>
      <c r="I576" s="131" t="s">
        <v>697</v>
      </c>
    </row>
    <row r="577" spans="1:9">
      <c r="A577" s="27">
        <v>27</v>
      </c>
      <c r="B577" s="27" t="s">
        <v>2474</v>
      </c>
      <c r="C577" s="27">
        <v>27006</v>
      </c>
      <c r="D577" s="27" t="s">
        <v>2476</v>
      </c>
      <c r="E577" s="27" t="s">
        <v>156</v>
      </c>
      <c r="F577" s="27">
        <v>-77.279950999999997</v>
      </c>
      <c r="G577" s="27">
        <v>8.5121780000000005</v>
      </c>
      <c r="H577" s="131" t="s">
        <v>1846</v>
      </c>
      <c r="I577" s="131" t="s">
        <v>682</v>
      </c>
    </row>
    <row r="578" spans="1:9">
      <c r="A578" s="27">
        <v>27</v>
      </c>
      <c r="B578" s="27" t="s">
        <v>2474</v>
      </c>
      <c r="C578" s="27">
        <v>27025</v>
      </c>
      <c r="D578" s="27" t="s">
        <v>2477</v>
      </c>
      <c r="E578" s="27" t="s">
        <v>156</v>
      </c>
      <c r="F578" s="27">
        <v>-76.974373</v>
      </c>
      <c r="G578" s="27">
        <v>5.5162209999999998</v>
      </c>
      <c r="H578" s="131" t="s">
        <v>1846</v>
      </c>
      <c r="I578" s="131" t="s">
        <v>3016</v>
      </c>
    </row>
    <row r="579" spans="1:9">
      <c r="A579" s="27">
        <v>27</v>
      </c>
      <c r="B579" s="27" t="s">
        <v>2474</v>
      </c>
      <c r="C579" s="27">
        <v>27050</v>
      </c>
      <c r="D579" s="27" t="s">
        <v>2478</v>
      </c>
      <c r="E579" s="27" t="s">
        <v>156</v>
      </c>
      <c r="F579" s="27">
        <v>-76.635673999999995</v>
      </c>
      <c r="G579" s="27">
        <v>5.5314189999999996</v>
      </c>
      <c r="H579" s="131" t="s">
        <v>1846</v>
      </c>
      <c r="I579" s="131" t="s">
        <v>684</v>
      </c>
    </row>
    <row r="580" spans="1:9">
      <c r="A580" s="27">
        <v>27</v>
      </c>
      <c r="B580" s="27" t="s">
        <v>2474</v>
      </c>
      <c r="C580" s="27">
        <v>27073</v>
      </c>
      <c r="D580" s="27" t="s">
        <v>2479</v>
      </c>
      <c r="E580" s="27" t="s">
        <v>156</v>
      </c>
      <c r="F580" s="27">
        <v>-76.416062999999994</v>
      </c>
      <c r="G580" s="27">
        <v>5.409681</v>
      </c>
      <c r="H580" s="131" t="s">
        <v>1846</v>
      </c>
      <c r="I580" s="131" t="s">
        <v>685</v>
      </c>
    </row>
    <row r="581" spans="1:9">
      <c r="A581" s="27">
        <v>27</v>
      </c>
      <c r="B581" s="27" t="s">
        <v>2474</v>
      </c>
      <c r="C581" s="27">
        <v>27075</v>
      </c>
      <c r="D581" s="27" t="s">
        <v>2480</v>
      </c>
      <c r="E581" s="27" t="s">
        <v>156</v>
      </c>
      <c r="F581" s="27">
        <v>-77.401358999999999</v>
      </c>
      <c r="G581" s="27">
        <v>6.2228070000000004</v>
      </c>
      <c r="H581" s="131" t="s">
        <v>1846</v>
      </c>
      <c r="I581" s="131" t="s">
        <v>686</v>
      </c>
    </row>
    <row r="582" spans="1:9">
      <c r="A582" s="27">
        <v>27</v>
      </c>
      <c r="B582" s="27" t="s">
        <v>2474</v>
      </c>
      <c r="C582" s="27">
        <v>27077</v>
      </c>
      <c r="D582" s="27" t="s">
        <v>2481</v>
      </c>
      <c r="E582" s="27" t="s">
        <v>156</v>
      </c>
      <c r="F582" s="27">
        <v>-77.365717000000004</v>
      </c>
      <c r="G582" s="27">
        <v>4.9545760000000003</v>
      </c>
      <c r="H582" s="131" t="s">
        <v>1846</v>
      </c>
      <c r="I582" s="131" t="s">
        <v>687</v>
      </c>
    </row>
    <row r="583" spans="1:9">
      <c r="A583" s="27">
        <v>27</v>
      </c>
      <c r="B583" s="27" t="s">
        <v>2474</v>
      </c>
      <c r="C583" s="27">
        <v>27099</v>
      </c>
      <c r="D583" s="27" t="s">
        <v>2482</v>
      </c>
      <c r="E583" s="27" t="s">
        <v>156</v>
      </c>
      <c r="F583" s="27">
        <v>-76.886773000000005</v>
      </c>
      <c r="G583" s="27">
        <v>6.5597079999999997</v>
      </c>
      <c r="H583" s="131" t="s">
        <v>1846</v>
      </c>
      <c r="I583" s="131" t="s">
        <v>3017</v>
      </c>
    </row>
    <row r="584" spans="1:9">
      <c r="A584" s="27">
        <v>27</v>
      </c>
      <c r="B584" s="27" t="s">
        <v>2474</v>
      </c>
      <c r="C584" s="27">
        <v>27135</v>
      </c>
      <c r="D584" s="27" t="s">
        <v>2483</v>
      </c>
      <c r="E584" s="27" t="s">
        <v>156</v>
      </c>
      <c r="F584" s="27">
        <v>-76.726844</v>
      </c>
      <c r="G584" s="27">
        <v>5.3353210000000004</v>
      </c>
      <c r="H584" s="131" t="s">
        <v>1846</v>
      </c>
      <c r="I584" s="131" t="s">
        <v>1198</v>
      </c>
    </row>
    <row r="585" spans="1:9">
      <c r="A585" s="27">
        <v>27</v>
      </c>
      <c r="B585" s="27" t="s">
        <v>2474</v>
      </c>
      <c r="C585" s="27">
        <v>27150</v>
      </c>
      <c r="D585" s="27" t="s">
        <v>2484</v>
      </c>
      <c r="E585" s="27" t="s">
        <v>156</v>
      </c>
      <c r="F585" s="27">
        <v>-76.970798000000002</v>
      </c>
      <c r="G585" s="27">
        <v>7.1582939999999997</v>
      </c>
      <c r="H585" s="131" t="s">
        <v>1846</v>
      </c>
      <c r="I585" s="131" t="s">
        <v>3018</v>
      </c>
    </row>
    <row r="586" spans="1:9">
      <c r="A586" s="27">
        <v>27</v>
      </c>
      <c r="B586" s="27" t="s">
        <v>2474</v>
      </c>
      <c r="C586" s="27">
        <v>27160</v>
      </c>
      <c r="D586" s="27" t="s">
        <v>2485</v>
      </c>
      <c r="E586" s="27" t="s">
        <v>156</v>
      </c>
      <c r="F586" s="27">
        <v>-76.607619</v>
      </c>
      <c r="G586" s="27">
        <v>5.3713730000000002</v>
      </c>
      <c r="H586" s="131" t="s">
        <v>1846</v>
      </c>
      <c r="I586" s="131" t="s">
        <v>689</v>
      </c>
    </row>
    <row r="587" spans="1:9">
      <c r="A587" s="27">
        <v>27</v>
      </c>
      <c r="B587" s="27" t="s">
        <v>2474</v>
      </c>
      <c r="C587" s="27">
        <v>27205</v>
      </c>
      <c r="D587" s="27" t="s">
        <v>2486</v>
      </c>
      <c r="E587" s="27" t="s">
        <v>156</v>
      </c>
      <c r="F587" s="27">
        <v>-76.650683000000001</v>
      </c>
      <c r="G587" s="27">
        <v>5.0910029999999997</v>
      </c>
      <c r="H587" s="131" t="s">
        <v>1846</v>
      </c>
      <c r="I587" s="131" t="s">
        <v>690</v>
      </c>
    </row>
    <row r="588" spans="1:9">
      <c r="A588" s="27">
        <v>27</v>
      </c>
      <c r="B588" s="27" t="s">
        <v>2474</v>
      </c>
      <c r="C588" s="27">
        <v>27245</v>
      </c>
      <c r="D588" s="27" t="s">
        <v>2487</v>
      </c>
      <c r="E588" s="27" t="s">
        <v>156</v>
      </c>
      <c r="F588" s="27">
        <v>-76.142111999999997</v>
      </c>
      <c r="G588" s="27">
        <v>5.8997890000000002</v>
      </c>
      <c r="H588" s="131" t="s">
        <v>1846</v>
      </c>
      <c r="I588" s="131" t="s">
        <v>1199</v>
      </c>
    </row>
    <row r="589" spans="1:9">
      <c r="A589" s="27">
        <v>27</v>
      </c>
      <c r="B589" s="27" t="s">
        <v>2474</v>
      </c>
      <c r="C589" s="27">
        <v>27250</v>
      </c>
      <c r="D589" s="27" t="s">
        <v>2488</v>
      </c>
      <c r="E589" s="27" t="s">
        <v>156</v>
      </c>
      <c r="F589" s="27">
        <v>-77.363702000000004</v>
      </c>
      <c r="G589" s="27">
        <v>4.2595640000000001</v>
      </c>
      <c r="H589" s="131" t="s">
        <v>1846</v>
      </c>
      <c r="I589" s="131" t="s">
        <v>1200</v>
      </c>
    </row>
    <row r="590" spans="1:9">
      <c r="A590" s="27">
        <v>27</v>
      </c>
      <c r="B590" s="27" t="s">
        <v>2474</v>
      </c>
      <c r="C590" s="27">
        <v>27361</v>
      </c>
      <c r="D590" s="27" t="s">
        <v>2489</v>
      </c>
      <c r="E590" s="27" t="s">
        <v>156</v>
      </c>
      <c r="F590" s="27">
        <v>-76.685180000000003</v>
      </c>
      <c r="G590" s="27">
        <v>5.1539460000000004</v>
      </c>
      <c r="H590" s="131" t="s">
        <v>1846</v>
      </c>
      <c r="I590" s="131" t="s">
        <v>691</v>
      </c>
    </row>
    <row r="591" spans="1:9">
      <c r="A591" s="27">
        <v>27</v>
      </c>
      <c r="B591" s="27" t="s">
        <v>2474</v>
      </c>
      <c r="C591" s="27">
        <v>27372</v>
      </c>
      <c r="D591" s="27" t="s">
        <v>2490</v>
      </c>
      <c r="E591" s="27" t="s">
        <v>156</v>
      </c>
      <c r="F591" s="27">
        <v>-77.762750999999994</v>
      </c>
      <c r="G591" s="27">
        <v>7.1036190000000001</v>
      </c>
      <c r="H591" s="131" t="s">
        <v>1846</v>
      </c>
      <c r="I591" s="131" t="s">
        <v>3019</v>
      </c>
    </row>
    <row r="592" spans="1:9">
      <c r="A592" s="27">
        <v>27</v>
      </c>
      <c r="B592" s="27" t="s">
        <v>2474</v>
      </c>
      <c r="C592" s="27">
        <v>27413</v>
      </c>
      <c r="D592" s="27" t="s">
        <v>2491</v>
      </c>
      <c r="E592" s="27" t="s">
        <v>156</v>
      </c>
      <c r="F592" s="27">
        <v>-76.545147</v>
      </c>
      <c r="G592" s="27">
        <v>5.4978899999999999</v>
      </c>
      <c r="H592" s="131" t="s">
        <v>1846</v>
      </c>
      <c r="I592" s="131" t="s">
        <v>692</v>
      </c>
    </row>
    <row r="593" spans="1:9">
      <c r="A593" s="27">
        <v>27</v>
      </c>
      <c r="B593" s="27" t="s">
        <v>2474</v>
      </c>
      <c r="C593" s="27">
        <v>27425</v>
      </c>
      <c r="D593" s="27" t="s">
        <v>2492</v>
      </c>
      <c r="E593" s="27" t="s">
        <v>156</v>
      </c>
      <c r="F593" s="27">
        <v>-76.783041999999995</v>
      </c>
      <c r="G593" s="27">
        <v>5.9949349999999999</v>
      </c>
      <c r="H593" s="131" t="s">
        <v>1846</v>
      </c>
      <c r="I593" s="131" t="s">
        <v>693</v>
      </c>
    </row>
    <row r="594" spans="1:9">
      <c r="A594" s="27">
        <v>27</v>
      </c>
      <c r="B594" s="27" t="s">
        <v>2474</v>
      </c>
      <c r="C594" s="27">
        <v>27430</v>
      </c>
      <c r="D594" s="27" t="s">
        <v>2493</v>
      </c>
      <c r="E594" s="27" t="s">
        <v>156</v>
      </c>
      <c r="F594" s="27">
        <v>-76.950890999999999</v>
      </c>
      <c r="G594" s="27">
        <v>5.1924710000000003</v>
      </c>
      <c r="H594" s="131" t="s">
        <v>1846</v>
      </c>
      <c r="I594" s="131" t="s">
        <v>694</v>
      </c>
    </row>
    <row r="595" spans="1:9">
      <c r="A595" s="27">
        <v>27</v>
      </c>
      <c r="B595" s="27" t="s">
        <v>2474</v>
      </c>
      <c r="C595" s="27">
        <v>27450</v>
      </c>
      <c r="D595" s="27" t="s">
        <v>2494</v>
      </c>
      <c r="E595" s="27" t="s">
        <v>156</v>
      </c>
      <c r="F595" s="27">
        <v>-76.694408999999993</v>
      </c>
      <c r="G595" s="27">
        <v>5.0982909999999997</v>
      </c>
      <c r="H595" s="131" t="s">
        <v>1846</v>
      </c>
      <c r="I595" s="131" t="s">
        <v>695</v>
      </c>
    </row>
    <row r="596" spans="1:9">
      <c r="A596" s="27">
        <v>27</v>
      </c>
      <c r="B596" s="27" t="s">
        <v>2474</v>
      </c>
      <c r="C596" s="27">
        <v>27491</v>
      </c>
      <c r="D596" s="27" t="s">
        <v>2495</v>
      </c>
      <c r="E596" s="27" t="s">
        <v>156</v>
      </c>
      <c r="F596" s="27">
        <v>-76.609466999999995</v>
      </c>
      <c r="G596" s="27">
        <v>4.9560630000000003</v>
      </c>
      <c r="H596" s="131" t="s">
        <v>1846</v>
      </c>
      <c r="I596" s="131" t="s">
        <v>3020</v>
      </c>
    </row>
    <row r="597" spans="1:9">
      <c r="A597" s="27">
        <v>27</v>
      </c>
      <c r="B597" s="27" t="s">
        <v>2474</v>
      </c>
      <c r="C597" s="27">
        <v>27493</v>
      </c>
      <c r="D597" s="27" t="s">
        <v>2496</v>
      </c>
      <c r="E597" s="27" t="s">
        <v>156</v>
      </c>
      <c r="F597" s="27">
        <v>-76.717269999999999</v>
      </c>
      <c r="G597" s="27">
        <v>7.3719000000000001</v>
      </c>
      <c r="H597" s="131" t="s">
        <v>1846</v>
      </c>
      <c r="I597" s="131" t="s">
        <v>3021</v>
      </c>
    </row>
    <row r="598" spans="1:9">
      <c r="A598" s="27">
        <v>27</v>
      </c>
      <c r="B598" s="27" t="s">
        <v>2474</v>
      </c>
      <c r="C598" s="27">
        <v>27495</v>
      </c>
      <c r="D598" s="27" t="s">
        <v>2497</v>
      </c>
      <c r="E598" s="27" t="s">
        <v>156</v>
      </c>
      <c r="F598" s="27">
        <v>-77.265506999999999</v>
      </c>
      <c r="G598" s="27">
        <v>5.7098120000000003</v>
      </c>
      <c r="H598" s="131" t="s">
        <v>1846</v>
      </c>
      <c r="I598" s="131" t="s">
        <v>696</v>
      </c>
    </row>
    <row r="599" spans="1:9">
      <c r="A599" s="27">
        <v>27</v>
      </c>
      <c r="B599" s="27" t="s">
        <v>2474</v>
      </c>
      <c r="C599" s="27">
        <v>27580</v>
      </c>
      <c r="D599" s="27" t="s">
        <v>2498</v>
      </c>
      <c r="E599" s="27" t="s">
        <v>156</v>
      </c>
      <c r="F599" s="27">
        <v>-76.472925000000004</v>
      </c>
      <c r="G599" s="27">
        <v>5.1863000000000001</v>
      </c>
      <c r="H599" s="131" t="s">
        <v>1846</v>
      </c>
      <c r="I599" s="131" t="s">
        <v>3022</v>
      </c>
    </row>
    <row r="600" spans="1:9">
      <c r="A600" s="27">
        <v>27</v>
      </c>
      <c r="B600" s="27" t="s">
        <v>2474</v>
      </c>
      <c r="C600" s="27">
        <v>27600</v>
      </c>
      <c r="D600" s="27" t="s">
        <v>2499</v>
      </c>
      <c r="E600" s="27" t="s">
        <v>156</v>
      </c>
      <c r="F600" s="27">
        <v>-76.740684000000002</v>
      </c>
      <c r="G600" s="27">
        <v>5.4836669999999996</v>
      </c>
      <c r="H600" s="131" t="s">
        <v>1846</v>
      </c>
      <c r="I600" s="131" t="s">
        <v>699</v>
      </c>
    </row>
    <row r="601" spans="1:9">
      <c r="A601" s="27">
        <v>27</v>
      </c>
      <c r="B601" s="27" t="s">
        <v>2474</v>
      </c>
      <c r="C601" s="27">
        <v>27615</v>
      </c>
      <c r="D601" s="27" t="s">
        <v>2251</v>
      </c>
      <c r="E601" s="27" t="s">
        <v>156</v>
      </c>
      <c r="F601" s="27">
        <v>-77.113156000000004</v>
      </c>
      <c r="G601" s="27">
        <v>7.4367039999999998</v>
      </c>
      <c r="H601" s="131" t="s">
        <v>1846</v>
      </c>
      <c r="I601" s="131" t="s">
        <v>594</v>
      </c>
    </row>
    <row r="602" spans="1:9">
      <c r="A602" s="27">
        <v>27</v>
      </c>
      <c r="B602" s="27" t="s">
        <v>2474</v>
      </c>
      <c r="C602" s="27">
        <v>27660</v>
      </c>
      <c r="D602" s="27" t="s">
        <v>2500</v>
      </c>
      <c r="E602" s="27" t="s">
        <v>156</v>
      </c>
      <c r="F602" s="27">
        <v>-76.234227000000004</v>
      </c>
      <c r="G602" s="27">
        <v>4.896954</v>
      </c>
      <c r="H602" s="131" t="s">
        <v>1846</v>
      </c>
      <c r="I602" s="131" t="s">
        <v>1203</v>
      </c>
    </row>
    <row r="603" spans="1:9">
      <c r="A603" s="27">
        <v>27</v>
      </c>
      <c r="B603" s="27" t="s">
        <v>2474</v>
      </c>
      <c r="C603" s="27">
        <v>27745</v>
      </c>
      <c r="D603" s="27" t="s">
        <v>2501</v>
      </c>
      <c r="E603" s="27" t="s">
        <v>156</v>
      </c>
      <c r="F603" s="27">
        <v>-76.643452999999994</v>
      </c>
      <c r="G603" s="27">
        <v>4.6526199999999998</v>
      </c>
      <c r="H603" s="131" t="s">
        <v>1846</v>
      </c>
      <c r="I603" s="131" t="s">
        <v>700</v>
      </c>
    </row>
    <row r="604" spans="1:9">
      <c r="A604" s="27">
        <v>27</v>
      </c>
      <c r="B604" s="27" t="s">
        <v>2474</v>
      </c>
      <c r="C604" s="27">
        <v>27787</v>
      </c>
      <c r="D604" s="27" t="s">
        <v>2502</v>
      </c>
      <c r="E604" s="27" t="s">
        <v>156</v>
      </c>
      <c r="F604" s="27">
        <v>-76.558571000000001</v>
      </c>
      <c r="G604" s="27">
        <v>5.2648729999999997</v>
      </c>
      <c r="H604" s="131" t="s">
        <v>1846</v>
      </c>
      <c r="I604" s="131" t="s">
        <v>701</v>
      </c>
    </row>
    <row r="605" spans="1:9">
      <c r="A605" s="27">
        <v>27</v>
      </c>
      <c r="B605" s="27" t="s">
        <v>2474</v>
      </c>
      <c r="C605" s="27">
        <v>27800</v>
      </c>
      <c r="D605" s="27" t="s">
        <v>2503</v>
      </c>
      <c r="E605" s="27" t="s">
        <v>156</v>
      </c>
      <c r="F605" s="27">
        <v>-77.092538000000005</v>
      </c>
      <c r="G605" s="27">
        <v>8.04406</v>
      </c>
      <c r="H605" s="131" t="s">
        <v>1846</v>
      </c>
      <c r="I605" s="131" t="s">
        <v>702</v>
      </c>
    </row>
    <row r="606" spans="1:9">
      <c r="A606" s="27">
        <v>27</v>
      </c>
      <c r="B606" s="27" t="s">
        <v>2474</v>
      </c>
      <c r="C606" s="27">
        <v>27810</v>
      </c>
      <c r="D606" s="27" t="s">
        <v>2504</v>
      </c>
      <c r="E606" s="27" t="s">
        <v>156</v>
      </c>
      <c r="F606" s="27">
        <v>-76.630143000000004</v>
      </c>
      <c r="G606" s="27">
        <v>5.2811079999999997</v>
      </c>
      <c r="H606" s="131" t="s">
        <v>1846</v>
      </c>
      <c r="I606" s="131" t="s">
        <v>703</v>
      </c>
    </row>
    <row r="607" spans="1:9">
      <c r="A607" s="27">
        <v>41</v>
      </c>
      <c r="B607" s="27" t="s">
        <v>2505</v>
      </c>
      <c r="C607" s="27">
        <v>41001</v>
      </c>
      <c r="D607" s="27" t="s">
        <v>2506</v>
      </c>
      <c r="E607" s="27" t="s">
        <v>156</v>
      </c>
      <c r="F607" s="27">
        <v>-75.277327</v>
      </c>
      <c r="G607" s="27">
        <v>2.935432</v>
      </c>
      <c r="H607" s="131" t="s">
        <v>1776</v>
      </c>
      <c r="I607" s="131" t="s">
        <v>71</v>
      </c>
    </row>
    <row r="608" spans="1:9">
      <c r="A608" s="27">
        <v>41</v>
      </c>
      <c r="B608" s="27" t="s">
        <v>2505</v>
      </c>
      <c r="C608" s="27">
        <v>41006</v>
      </c>
      <c r="D608" s="27" t="s">
        <v>2507</v>
      </c>
      <c r="E608" s="27" t="s">
        <v>156</v>
      </c>
      <c r="F608" s="27">
        <v>-75.888705999999999</v>
      </c>
      <c r="G608" s="27">
        <v>1.8051729999999999</v>
      </c>
      <c r="H608" s="131" t="s">
        <v>1776</v>
      </c>
      <c r="I608" s="131" t="s">
        <v>814</v>
      </c>
    </row>
    <row r="609" spans="1:9">
      <c r="A609" s="27">
        <v>41</v>
      </c>
      <c r="B609" s="27" t="s">
        <v>2505</v>
      </c>
      <c r="C609" s="27">
        <v>41013</v>
      </c>
      <c r="D609" s="27" t="s">
        <v>2508</v>
      </c>
      <c r="E609" s="27" t="s">
        <v>156</v>
      </c>
      <c r="F609" s="27">
        <v>-75.772022000000007</v>
      </c>
      <c r="G609" s="27">
        <v>2.2598699999999998</v>
      </c>
      <c r="H609" s="131" t="s">
        <v>1776</v>
      </c>
      <c r="I609" s="131" t="s">
        <v>815</v>
      </c>
    </row>
    <row r="610" spans="1:9">
      <c r="A610" s="27">
        <v>41</v>
      </c>
      <c r="B610" s="27" t="s">
        <v>2505</v>
      </c>
      <c r="C610" s="27">
        <v>41016</v>
      </c>
      <c r="D610" s="27" t="s">
        <v>2509</v>
      </c>
      <c r="E610" s="27" t="s">
        <v>156</v>
      </c>
      <c r="F610" s="27">
        <v>-75.239017000000004</v>
      </c>
      <c r="G610" s="27">
        <v>3.2239960000000001</v>
      </c>
      <c r="H610" s="131" t="s">
        <v>1776</v>
      </c>
      <c r="I610" s="131" t="s">
        <v>816</v>
      </c>
    </row>
    <row r="611" spans="1:9">
      <c r="A611" s="27">
        <v>41</v>
      </c>
      <c r="B611" s="27" t="s">
        <v>2505</v>
      </c>
      <c r="C611" s="27">
        <v>41020</v>
      </c>
      <c r="D611" s="27" t="s">
        <v>2510</v>
      </c>
      <c r="E611" s="27" t="s">
        <v>156</v>
      </c>
      <c r="F611" s="27">
        <v>-75.315388999999996</v>
      </c>
      <c r="G611" s="27">
        <v>2.521674</v>
      </c>
      <c r="H611" s="131" t="s">
        <v>1776</v>
      </c>
      <c r="I611" s="131" t="s">
        <v>817</v>
      </c>
    </row>
    <row r="612" spans="1:9">
      <c r="A612" s="27">
        <v>41</v>
      </c>
      <c r="B612" s="27" t="s">
        <v>2505</v>
      </c>
      <c r="C612" s="27">
        <v>41026</v>
      </c>
      <c r="D612" s="27" t="s">
        <v>2511</v>
      </c>
      <c r="E612" s="27" t="s">
        <v>156</v>
      </c>
      <c r="F612" s="27">
        <v>-75.788471000000001</v>
      </c>
      <c r="G612" s="27">
        <v>2.063841</v>
      </c>
      <c r="H612" s="131" t="s">
        <v>1776</v>
      </c>
      <c r="I612" s="131" t="s">
        <v>818</v>
      </c>
    </row>
    <row r="613" spans="1:9">
      <c r="A613" s="27">
        <v>41</v>
      </c>
      <c r="B613" s="27" t="s">
        <v>2505</v>
      </c>
      <c r="C613" s="27">
        <v>41078</v>
      </c>
      <c r="D613" s="27" t="s">
        <v>2512</v>
      </c>
      <c r="E613" s="27" t="s">
        <v>156</v>
      </c>
      <c r="F613" s="27">
        <v>-75.054843000000005</v>
      </c>
      <c r="G613" s="27">
        <v>3.1522039999999998</v>
      </c>
      <c r="H613" s="131" t="s">
        <v>1776</v>
      </c>
      <c r="I613" s="131" t="s">
        <v>819</v>
      </c>
    </row>
    <row r="614" spans="1:9">
      <c r="A614" s="27">
        <v>41</v>
      </c>
      <c r="B614" s="27" t="s">
        <v>2505</v>
      </c>
      <c r="C614" s="27">
        <v>41132</v>
      </c>
      <c r="D614" s="27" t="s">
        <v>2513</v>
      </c>
      <c r="E614" s="27" t="s">
        <v>156</v>
      </c>
      <c r="F614" s="27">
        <v>-75.325748000000004</v>
      </c>
      <c r="G614" s="27">
        <v>2.6867670000000001</v>
      </c>
      <c r="H614" s="131" t="s">
        <v>1776</v>
      </c>
      <c r="I614" s="131" t="s">
        <v>820</v>
      </c>
    </row>
    <row r="615" spans="1:9">
      <c r="A615" s="27">
        <v>41</v>
      </c>
      <c r="B615" s="27" t="s">
        <v>2505</v>
      </c>
      <c r="C615" s="27">
        <v>41206</v>
      </c>
      <c r="D615" s="27" t="s">
        <v>2514</v>
      </c>
      <c r="E615" s="27" t="s">
        <v>156</v>
      </c>
      <c r="F615" s="27">
        <v>-74.802814999999995</v>
      </c>
      <c r="G615" s="27">
        <v>3.3767450000000001</v>
      </c>
      <c r="H615" s="131" t="s">
        <v>1776</v>
      </c>
      <c r="I615" s="131" t="s">
        <v>821</v>
      </c>
    </row>
    <row r="616" spans="1:9">
      <c r="A616" s="27">
        <v>41</v>
      </c>
      <c r="B616" s="27" t="s">
        <v>2505</v>
      </c>
      <c r="C616" s="27">
        <v>41244</v>
      </c>
      <c r="D616" s="27" t="s">
        <v>2515</v>
      </c>
      <c r="E616" s="27" t="s">
        <v>156</v>
      </c>
      <c r="F616" s="27">
        <v>-75.938300999999996</v>
      </c>
      <c r="G616" s="27">
        <v>2.0128539999999999</v>
      </c>
      <c r="H616" s="131" t="s">
        <v>1776</v>
      </c>
      <c r="I616" s="131" t="s">
        <v>822</v>
      </c>
    </row>
    <row r="617" spans="1:9">
      <c r="A617" s="27">
        <v>41</v>
      </c>
      <c r="B617" s="27" t="s">
        <v>2505</v>
      </c>
      <c r="C617" s="27">
        <v>41298</v>
      </c>
      <c r="D617" s="27" t="s">
        <v>2516</v>
      </c>
      <c r="E617" s="27" t="s">
        <v>156</v>
      </c>
      <c r="F617" s="27">
        <v>-75.627056999999994</v>
      </c>
      <c r="G617" s="27">
        <v>2.1964929999999998</v>
      </c>
      <c r="H617" s="131" t="s">
        <v>1776</v>
      </c>
      <c r="I617" s="131" t="s">
        <v>823</v>
      </c>
    </row>
    <row r="618" spans="1:9">
      <c r="A618" s="27">
        <v>41</v>
      </c>
      <c r="B618" s="27" t="s">
        <v>2505</v>
      </c>
      <c r="C618" s="27">
        <v>41306</v>
      </c>
      <c r="D618" s="27" t="s">
        <v>2517</v>
      </c>
      <c r="E618" s="27" t="s">
        <v>156</v>
      </c>
      <c r="F618" s="27">
        <v>-75.547680999999997</v>
      </c>
      <c r="G618" s="27">
        <v>2.3840309999999998</v>
      </c>
      <c r="H618" s="131" t="s">
        <v>1776</v>
      </c>
      <c r="I618" s="131" t="s">
        <v>824</v>
      </c>
    </row>
    <row r="619" spans="1:9">
      <c r="A619" s="27">
        <v>41</v>
      </c>
      <c r="B619" s="27" t="s">
        <v>2505</v>
      </c>
      <c r="C619" s="27">
        <v>41319</v>
      </c>
      <c r="D619" s="27" t="s">
        <v>1970</v>
      </c>
      <c r="E619" s="27" t="s">
        <v>156</v>
      </c>
      <c r="F619" s="27">
        <v>-75.757185000000007</v>
      </c>
      <c r="G619" s="27">
        <v>2.0242599999999999</v>
      </c>
      <c r="H619" s="131" t="s">
        <v>1776</v>
      </c>
      <c r="I619" s="131" t="s">
        <v>356</v>
      </c>
    </row>
    <row r="620" spans="1:9">
      <c r="A620" s="27">
        <v>41</v>
      </c>
      <c r="B620" s="27" t="s">
        <v>2505</v>
      </c>
      <c r="C620" s="27">
        <v>41349</v>
      </c>
      <c r="D620" s="27" t="s">
        <v>2518</v>
      </c>
      <c r="E620" s="27" t="s">
        <v>156</v>
      </c>
      <c r="F620" s="27">
        <v>-75.447697000000005</v>
      </c>
      <c r="G620" s="27">
        <v>2.5808119999999999</v>
      </c>
      <c r="H620" s="131" t="s">
        <v>1776</v>
      </c>
      <c r="I620" s="131" t="s">
        <v>825</v>
      </c>
    </row>
    <row r="621" spans="1:9">
      <c r="A621" s="27">
        <v>41</v>
      </c>
      <c r="B621" s="27" t="s">
        <v>2505</v>
      </c>
      <c r="C621" s="27">
        <v>41357</v>
      </c>
      <c r="D621" s="27" t="s">
        <v>2519</v>
      </c>
      <c r="E621" s="27" t="s">
        <v>156</v>
      </c>
      <c r="F621" s="27">
        <v>-75.634496999999996</v>
      </c>
      <c r="G621" s="27">
        <v>2.649359</v>
      </c>
      <c r="H621" s="131" t="s">
        <v>1776</v>
      </c>
      <c r="I621" s="131" t="s">
        <v>3023</v>
      </c>
    </row>
    <row r="622" spans="1:9">
      <c r="A622" s="27">
        <v>41</v>
      </c>
      <c r="B622" s="27" t="s">
        <v>2505</v>
      </c>
      <c r="C622" s="27">
        <v>41359</v>
      </c>
      <c r="D622" s="27" t="s">
        <v>2520</v>
      </c>
      <c r="E622" s="27" t="s">
        <v>156</v>
      </c>
      <c r="F622" s="27">
        <v>-76.217636999999996</v>
      </c>
      <c r="G622" s="27">
        <v>1.929467</v>
      </c>
      <c r="H622" s="131" t="s">
        <v>1776</v>
      </c>
      <c r="I622" s="131" t="s">
        <v>827</v>
      </c>
    </row>
    <row r="623" spans="1:9">
      <c r="A623" s="27">
        <v>41</v>
      </c>
      <c r="B623" s="27" t="s">
        <v>2505</v>
      </c>
      <c r="C623" s="27">
        <v>41378</v>
      </c>
      <c r="D623" s="27" t="s">
        <v>2521</v>
      </c>
      <c r="E623" s="27" t="s">
        <v>156</v>
      </c>
      <c r="F623" s="27">
        <v>-75.979763000000005</v>
      </c>
      <c r="G623" s="27">
        <v>2.198496</v>
      </c>
      <c r="H623" s="131" t="s">
        <v>1776</v>
      </c>
      <c r="I623" s="131" t="s">
        <v>828</v>
      </c>
    </row>
    <row r="624" spans="1:9">
      <c r="A624" s="27">
        <v>41</v>
      </c>
      <c r="B624" s="27" t="s">
        <v>2505</v>
      </c>
      <c r="C624" s="27">
        <v>41396</v>
      </c>
      <c r="D624" s="27" t="s">
        <v>2522</v>
      </c>
      <c r="E624" s="27" t="s">
        <v>156</v>
      </c>
      <c r="F624" s="27">
        <v>-75.891254000000004</v>
      </c>
      <c r="G624" s="27">
        <v>2.3892630000000001</v>
      </c>
      <c r="H624" s="131" t="s">
        <v>1776</v>
      </c>
      <c r="I624" s="131" t="s">
        <v>829</v>
      </c>
    </row>
    <row r="625" spans="1:9">
      <c r="A625" s="27">
        <v>41</v>
      </c>
      <c r="B625" s="27" t="s">
        <v>2505</v>
      </c>
      <c r="C625" s="27">
        <v>41483</v>
      </c>
      <c r="D625" s="27" t="s">
        <v>2523</v>
      </c>
      <c r="E625" s="27" t="s">
        <v>156</v>
      </c>
      <c r="F625" s="27">
        <v>-75.808756000000002</v>
      </c>
      <c r="G625" s="27">
        <v>2.5451000000000001</v>
      </c>
      <c r="H625" s="131" t="s">
        <v>1776</v>
      </c>
      <c r="I625" s="131" t="s">
        <v>830</v>
      </c>
    </row>
    <row r="626" spans="1:9">
      <c r="A626" s="27">
        <v>41</v>
      </c>
      <c r="B626" s="27" t="s">
        <v>2505</v>
      </c>
      <c r="C626" s="27">
        <v>41503</v>
      </c>
      <c r="D626" s="27" t="s">
        <v>2524</v>
      </c>
      <c r="E626" s="27" t="s">
        <v>156</v>
      </c>
      <c r="F626" s="27">
        <v>-75.995165</v>
      </c>
      <c r="G626" s="27">
        <v>2.0250880000000002</v>
      </c>
      <c r="H626" s="131" t="s">
        <v>1776</v>
      </c>
      <c r="I626" s="131" t="s">
        <v>831</v>
      </c>
    </row>
    <row r="627" spans="1:9">
      <c r="A627" s="27">
        <v>41</v>
      </c>
      <c r="B627" s="27" t="s">
        <v>2505</v>
      </c>
      <c r="C627" s="27">
        <v>41518</v>
      </c>
      <c r="D627" s="27" t="s">
        <v>2525</v>
      </c>
      <c r="E627" s="27" t="s">
        <v>156</v>
      </c>
      <c r="F627" s="27">
        <v>-75.773157999999995</v>
      </c>
      <c r="G627" s="27">
        <v>2.4496509999999998</v>
      </c>
      <c r="H627" s="131" t="s">
        <v>1776</v>
      </c>
      <c r="I627" s="131" t="s">
        <v>832</v>
      </c>
    </row>
    <row r="628" spans="1:9">
      <c r="A628" s="27">
        <v>41</v>
      </c>
      <c r="B628" s="27" t="s">
        <v>2505</v>
      </c>
      <c r="C628" s="27">
        <v>41524</v>
      </c>
      <c r="D628" s="27" t="s">
        <v>2526</v>
      </c>
      <c r="E628" s="27" t="s">
        <v>156</v>
      </c>
      <c r="F628" s="27">
        <v>-75.435295999999994</v>
      </c>
      <c r="G628" s="27">
        <v>2.8896489999999999</v>
      </c>
      <c r="H628" s="131" t="s">
        <v>1776</v>
      </c>
      <c r="I628" s="131" t="s">
        <v>833</v>
      </c>
    </row>
    <row r="629" spans="1:9">
      <c r="A629" s="27">
        <v>41</v>
      </c>
      <c r="B629" s="27" t="s">
        <v>2505</v>
      </c>
      <c r="C629" s="27">
        <v>41530</v>
      </c>
      <c r="D629" s="27" t="s">
        <v>2249</v>
      </c>
      <c r="E629" s="27" t="s">
        <v>156</v>
      </c>
      <c r="F629" s="27">
        <v>-76.133251000000001</v>
      </c>
      <c r="G629" s="27">
        <v>1.723725</v>
      </c>
      <c r="H629" s="131" t="s">
        <v>1776</v>
      </c>
      <c r="I629" s="131" t="s">
        <v>593</v>
      </c>
    </row>
    <row r="630" spans="1:9">
      <c r="A630" s="27">
        <v>41</v>
      </c>
      <c r="B630" s="27" t="s">
        <v>2505</v>
      </c>
      <c r="C630" s="27">
        <v>41548</v>
      </c>
      <c r="D630" s="27" t="s">
        <v>2527</v>
      </c>
      <c r="E630" s="27" t="s">
        <v>156</v>
      </c>
      <c r="F630" s="27">
        <v>-75.804544000000007</v>
      </c>
      <c r="G630" s="27">
        <v>2.2666179999999998</v>
      </c>
      <c r="H630" s="131" t="s">
        <v>1776</v>
      </c>
      <c r="I630" s="131" t="s">
        <v>834</v>
      </c>
    </row>
    <row r="631" spans="1:9">
      <c r="A631" s="27">
        <v>41</v>
      </c>
      <c r="B631" s="27" t="s">
        <v>2505</v>
      </c>
      <c r="C631" s="27">
        <v>41551</v>
      </c>
      <c r="D631" s="27" t="s">
        <v>2528</v>
      </c>
      <c r="E631" s="27" t="s">
        <v>156</v>
      </c>
      <c r="F631" s="27">
        <v>-76.049441000000002</v>
      </c>
      <c r="G631" s="27">
        <v>1.8526309999999999</v>
      </c>
      <c r="H631" s="131" t="s">
        <v>1776</v>
      </c>
      <c r="I631" s="131" t="s">
        <v>835</v>
      </c>
    </row>
    <row r="632" spans="1:9">
      <c r="A632" s="27">
        <v>41</v>
      </c>
      <c r="B632" s="27" t="s">
        <v>2505</v>
      </c>
      <c r="C632" s="27">
        <v>41615</v>
      </c>
      <c r="D632" s="27" t="s">
        <v>2529</v>
      </c>
      <c r="E632" s="27" t="s">
        <v>156</v>
      </c>
      <c r="F632" s="27">
        <v>-75.258752999999999</v>
      </c>
      <c r="G632" s="27">
        <v>2.7775859999999999</v>
      </c>
      <c r="H632" s="131" t="s">
        <v>1776</v>
      </c>
      <c r="I632" s="131" t="s">
        <v>836</v>
      </c>
    </row>
    <row r="633" spans="1:9">
      <c r="A633" s="27">
        <v>41</v>
      </c>
      <c r="B633" s="27" t="s">
        <v>2505</v>
      </c>
      <c r="C633" s="27">
        <v>41660</v>
      </c>
      <c r="D633" s="27" t="s">
        <v>2530</v>
      </c>
      <c r="E633" s="27" t="s">
        <v>156</v>
      </c>
      <c r="F633" s="27">
        <v>-76.044747000000001</v>
      </c>
      <c r="G633" s="27">
        <v>1.9934000000000001</v>
      </c>
      <c r="H633" s="131" t="s">
        <v>1776</v>
      </c>
      <c r="I633" s="131" t="s">
        <v>837</v>
      </c>
    </row>
    <row r="634" spans="1:9">
      <c r="A634" s="27">
        <v>41</v>
      </c>
      <c r="B634" s="27" t="s">
        <v>2505</v>
      </c>
      <c r="C634" s="27">
        <v>41668</v>
      </c>
      <c r="D634" s="27" t="s">
        <v>2531</v>
      </c>
      <c r="E634" s="27" t="s">
        <v>156</v>
      </c>
      <c r="F634" s="27">
        <v>-76.270359999999997</v>
      </c>
      <c r="G634" s="27">
        <v>1.881081</v>
      </c>
      <c r="H634" s="131" t="s">
        <v>1776</v>
      </c>
      <c r="I634" s="131" t="s">
        <v>838</v>
      </c>
    </row>
    <row r="635" spans="1:9">
      <c r="A635" s="27">
        <v>41</v>
      </c>
      <c r="B635" s="27" t="s">
        <v>2505</v>
      </c>
      <c r="C635" s="27">
        <v>41676</v>
      </c>
      <c r="D635" s="27" t="s">
        <v>2198</v>
      </c>
      <c r="E635" s="27" t="s">
        <v>156</v>
      </c>
      <c r="F635" s="27">
        <v>-75.586223000000004</v>
      </c>
      <c r="G635" s="27">
        <v>2.939603</v>
      </c>
      <c r="H635" s="131" t="s">
        <v>1776</v>
      </c>
      <c r="I635" s="131" t="s">
        <v>544</v>
      </c>
    </row>
    <row r="636" spans="1:9">
      <c r="A636" s="27">
        <v>41</v>
      </c>
      <c r="B636" s="27" t="s">
        <v>2505</v>
      </c>
      <c r="C636" s="27">
        <v>41770</v>
      </c>
      <c r="D636" s="27" t="s">
        <v>2532</v>
      </c>
      <c r="E636" s="27" t="s">
        <v>156</v>
      </c>
      <c r="F636" s="27">
        <v>-75.795249999999996</v>
      </c>
      <c r="G636" s="27">
        <v>1.976051</v>
      </c>
      <c r="H636" s="131" t="s">
        <v>1776</v>
      </c>
      <c r="I636" s="131" t="s">
        <v>839</v>
      </c>
    </row>
    <row r="637" spans="1:9">
      <c r="A637" s="27">
        <v>41</v>
      </c>
      <c r="B637" s="27" t="s">
        <v>2505</v>
      </c>
      <c r="C637" s="27">
        <v>41791</v>
      </c>
      <c r="D637" s="27" t="s">
        <v>2533</v>
      </c>
      <c r="E637" s="27" t="s">
        <v>156</v>
      </c>
      <c r="F637" s="27">
        <v>-75.823976000000002</v>
      </c>
      <c r="G637" s="27">
        <v>2.1113249999999999</v>
      </c>
      <c r="H637" s="131" t="s">
        <v>1776</v>
      </c>
      <c r="I637" s="131" t="s">
        <v>840</v>
      </c>
    </row>
    <row r="638" spans="1:9">
      <c r="A638" s="27">
        <v>41</v>
      </c>
      <c r="B638" s="27" t="s">
        <v>2505</v>
      </c>
      <c r="C638" s="27">
        <v>41797</v>
      </c>
      <c r="D638" s="27" t="s">
        <v>2534</v>
      </c>
      <c r="E638" s="27" t="s">
        <v>156</v>
      </c>
      <c r="F638" s="27">
        <v>-75.730271000000002</v>
      </c>
      <c r="G638" s="27">
        <v>2.486364</v>
      </c>
      <c r="H638" s="131" t="s">
        <v>1776</v>
      </c>
      <c r="I638" s="131" t="s">
        <v>843</v>
      </c>
    </row>
    <row r="639" spans="1:9">
      <c r="A639" s="27">
        <v>41</v>
      </c>
      <c r="B639" s="27" t="s">
        <v>2505</v>
      </c>
      <c r="C639" s="27">
        <v>41799</v>
      </c>
      <c r="D639" s="27" t="s">
        <v>2535</v>
      </c>
      <c r="E639" s="27" t="s">
        <v>156</v>
      </c>
      <c r="F639" s="27">
        <v>-75.138773</v>
      </c>
      <c r="G639" s="27">
        <v>3.0675379999999999</v>
      </c>
      <c r="H639" s="131" t="s">
        <v>1776</v>
      </c>
      <c r="I639" s="131" t="s">
        <v>841</v>
      </c>
    </row>
    <row r="640" spans="1:9">
      <c r="A640" s="27">
        <v>41</v>
      </c>
      <c r="B640" s="27" t="s">
        <v>2505</v>
      </c>
      <c r="C640" s="27">
        <v>41801</v>
      </c>
      <c r="D640" s="27" t="s">
        <v>2536</v>
      </c>
      <c r="E640" s="27" t="s">
        <v>156</v>
      </c>
      <c r="F640" s="27">
        <v>-75.567034000000007</v>
      </c>
      <c r="G640" s="27">
        <v>2.7409680000000001</v>
      </c>
      <c r="H640" s="131" t="s">
        <v>1776</v>
      </c>
      <c r="I640" s="131" t="s">
        <v>842</v>
      </c>
    </row>
    <row r="641" spans="1:9">
      <c r="A641" s="27">
        <v>41</v>
      </c>
      <c r="B641" s="27" t="s">
        <v>2505</v>
      </c>
      <c r="C641" s="27">
        <v>41807</v>
      </c>
      <c r="D641" s="27" t="s">
        <v>2537</v>
      </c>
      <c r="E641" s="27" t="s">
        <v>156</v>
      </c>
      <c r="F641" s="27">
        <v>-75.932167000000007</v>
      </c>
      <c r="G641" s="27">
        <v>1.974539</v>
      </c>
      <c r="H641" s="131" t="s">
        <v>1776</v>
      </c>
      <c r="I641" s="131" t="s">
        <v>844</v>
      </c>
    </row>
    <row r="642" spans="1:9">
      <c r="A642" s="27">
        <v>41</v>
      </c>
      <c r="B642" s="27" t="s">
        <v>2505</v>
      </c>
      <c r="C642" s="27">
        <v>41872</v>
      </c>
      <c r="D642" s="27" t="s">
        <v>2538</v>
      </c>
      <c r="E642" s="27" t="s">
        <v>156</v>
      </c>
      <c r="F642" s="27">
        <v>-75.217174</v>
      </c>
      <c r="G642" s="27">
        <v>3.2188219999999998</v>
      </c>
      <c r="H642" s="131" t="s">
        <v>1776</v>
      </c>
      <c r="I642" s="131" t="s">
        <v>845</v>
      </c>
    </row>
    <row r="643" spans="1:9">
      <c r="A643" s="27">
        <v>41</v>
      </c>
      <c r="B643" s="27" t="s">
        <v>2505</v>
      </c>
      <c r="C643" s="27">
        <v>41885</v>
      </c>
      <c r="D643" s="27" t="s">
        <v>2539</v>
      </c>
      <c r="E643" s="27" t="s">
        <v>156</v>
      </c>
      <c r="F643" s="27">
        <v>-75.518022999999999</v>
      </c>
      <c r="G643" s="27">
        <v>2.6646939999999999</v>
      </c>
      <c r="H643" s="131" t="s">
        <v>1776</v>
      </c>
      <c r="I643" s="131" t="s">
        <v>846</v>
      </c>
    </row>
    <row r="644" spans="1:9">
      <c r="A644" s="27">
        <v>44</v>
      </c>
      <c r="B644" s="27" t="s">
        <v>2540</v>
      </c>
      <c r="C644" s="27">
        <v>44001</v>
      </c>
      <c r="D644" s="27" t="s">
        <v>2541</v>
      </c>
      <c r="E644" s="27" t="s">
        <v>156</v>
      </c>
      <c r="F644" s="27">
        <v>-72.911794999999998</v>
      </c>
      <c r="G644" s="27">
        <v>11.528587999999999</v>
      </c>
      <c r="H644" s="131" t="s">
        <v>1834</v>
      </c>
      <c r="I644" s="131" t="s">
        <v>853</v>
      </c>
    </row>
    <row r="645" spans="1:9">
      <c r="A645" s="27">
        <v>44</v>
      </c>
      <c r="B645" s="27" t="s">
        <v>2540</v>
      </c>
      <c r="C645" s="27">
        <v>44035</v>
      </c>
      <c r="D645" s="27" t="s">
        <v>2262</v>
      </c>
      <c r="E645" s="27" t="s">
        <v>156</v>
      </c>
      <c r="F645" s="27">
        <v>-72.612319999999997</v>
      </c>
      <c r="G645" s="27">
        <v>11.151628000000001</v>
      </c>
      <c r="H645" s="131" t="s">
        <v>1834</v>
      </c>
      <c r="I645" s="131" t="s">
        <v>602</v>
      </c>
    </row>
    <row r="646" spans="1:9">
      <c r="A646" s="27">
        <v>44</v>
      </c>
      <c r="B646" s="27" t="s">
        <v>2540</v>
      </c>
      <c r="C646" s="27">
        <v>44078</v>
      </c>
      <c r="D646" s="27" t="s">
        <v>2542</v>
      </c>
      <c r="E646" s="27" t="s">
        <v>156</v>
      </c>
      <c r="F646" s="27">
        <v>-72.793638999999999</v>
      </c>
      <c r="G646" s="27">
        <v>10.958669</v>
      </c>
      <c r="H646" s="131" t="s">
        <v>1834</v>
      </c>
      <c r="I646" s="131" t="s">
        <v>847</v>
      </c>
    </row>
    <row r="647" spans="1:9">
      <c r="A647" s="27">
        <v>44</v>
      </c>
      <c r="B647" s="27" t="s">
        <v>2540</v>
      </c>
      <c r="C647" s="27">
        <v>44090</v>
      </c>
      <c r="D647" s="27" t="s">
        <v>2543</v>
      </c>
      <c r="E647" s="27" t="s">
        <v>156</v>
      </c>
      <c r="F647" s="27">
        <v>-73.307597999999999</v>
      </c>
      <c r="G647" s="27">
        <v>11.27155</v>
      </c>
      <c r="H647" s="131" t="s">
        <v>1834</v>
      </c>
      <c r="I647" s="131" t="s">
        <v>1214</v>
      </c>
    </row>
    <row r="648" spans="1:9">
      <c r="A648" s="27">
        <v>44</v>
      </c>
      <c r="B648" s="27" t="s">
        <v>2540</v>
      </c>
      <c r="C648" s="27">
        <v>44098</v>
      </c>
      <c r="D648" s="27" t="s">
        <v>2544</v>
      </c>
      <c r="E648" s="27" t="s">
        <v>156</v>
      </c>
      <c r="F648" s="27">
        <v>-72.887405000000001</v>
      </c>
      <c r="G648" s="27">
        <v>10.898414000000001</v>
      </c>
      <c r="H648" s="131" t="s">
        <v>1834</v>
      </c>
      <c r="I648" s="131" t="s">
        <v>848</v>
      </c>
    </row>
    <row r="649" spans="1:9">
      <c r="A649" s="27">
        <v>44</v>
      </c>
      <c r="B649" s="27" t="s">
        <v>2540</v>
      </c>
      <c r="C649" s="27">
        <v>44110</v>
      </c>
      <c r="D649" s="27" t="s">
        <v>2545</v>
      </c>
      <c r="E649" s="27" t="s">
        <v>156</v>
      </c>
      <c r="F649" s="27">
        <v>-72.926730000000006</v>
      </c>
      <c r="G649" s="27">
        <v>10.653504999999999</v>
      </c>
      <c r="H649" s="131" t="s">
        <v>1834</v>
      </c>
      <c r="I649" s="131" t="s">
        <v>849</v>
      </c>
    </row>
    <row r="650" spans="1:9">
      <c r="A650" s="27">
        <v>44</v>
      </c>
      <c r="B650" s="27" t="s">
        <v>2540</v>
      </c>
      <c r="C650" s="27">
        <v>44279</v>
      </c>
      <c r="D650" s="27" t="s">
        <v>2546</v>
      </c>
      <c r="E650" s="27" t="s">
        <v>156</v>
      </c>
      <c r="F650" s="27">
        <v>-72.846318999999994</v>
      </c>
      <c r="G650" s="27">
        <v>10.886734000000001</v>
      </c>
      <c r="H650" s="131" t="s">
        <v>1834</v>
      </c>
      <c r="I650" s="131" t="s">
        <v>850</v>
      </c>
    </row>
    <row r="651" spans="1:9">
      <c r="A651" s="27">
        <v>44</v>
      </c>
      <c r="B651" s="27" t="s">
        <v>2540</v>
      </c>
      <c r="C651" s="27">
        <v>44378</v>
      </c>
      <c r="D651" s="27" t="s">
        <v>2547</v>
      </c>
      <c r="E651" s="27" t="s">
        <v>156</v>
      </c>
      <c r="F651" s="27">
        <v>-72.759039999999999</v>
      </c>
      <c r="G651" s="27">
        <v>11.068864</v>
      </c>
      <c r="H651" s="131" t="s">
        <v>1834</v>
      </c>
      <c r="I651" s="131" t="s">
        <v>851</v>
      </c>
    </row>
    <row r="652" spans="1:9">
      <c r="A652" s="27">
        <v>44</v>
      </c>
      <c r="B652" s="27" t="s">
        <v>2540</v>
      </c>
      <c r="C652" s="27">
        <v>44420</v>
      </c>
      <c r="D652" s="27" t="s">
        <v>2548</v>
      </c>
      <c r="E652" s="27" t="s">
        <v>156</v>
      </c>
      <c r="F652" s="27">
        <v>-73.072637999999998</v>
      </c>
      <c r="G652" s="27">
        <v>10.511862000000001</v>
      </c>
      <c r="H652" s="131" t="s">
        <v>1834</v>
      </c>
      <c r="I652" s="131" t="s">
        <v>1215</v>
      </c>
    </row>
    <row r="653" spans="1:9">
      <c r="A653" s="27">
        <v>44</v>
      </c>
      <c r="B653" s="27" t="s">
        <v>2540</v>
      </c>
      <c r="C653" s="27">
        <v>44430</v>
      </c>
      <c r="D653" s="27" t="s">
        <v>2549</v>
      </c>
      <c r="E653" s="27" t="s">
        <v>156</v>
      </c>
      <c r="F653" s="27">
        <v>-72.242738000000003</v>
      </c>
      <c r="G653" s="27">
        <v>11.378534999999999</v>
      </c>
      <c r="H653" s="131" t="s">
        <v>1834</v>
      </c>
      <c r="I653" s="131" t="s">
        <v>852</v>
      </c>
    </row>
    <row r="654" spans="1:9">
      <c r="A654" s="27">
        <v>44</v>
      </c>
      <c r="B654" s="27" t="s">
        <v>2540</v>
      </c>
      <c r="C654" s="27">
        <v>44560</v>
      </c>
      <c r="D654" s="27" t="s">
        <v>2550</v>
      </c>
      <c r="E654" s="27" t="s">
        <v>156</v>
      </c>
      <c r="F654" s="27">
        <v>-72.438738999999998</v>
      </c>
      <c r="G654" s="27">
        <v>11.773766999999999</v>
      </c>
      <c r="H654" s="131" t="s">
        <v>1834</v>
      </c>
      <c r="I654" s="131" t="s">
        <v>674</v>
      </c>
    </row>
    <row r="655" spans="1:9">
      <c r="A655" s="27">
        <v>44</v>
      </c>
      <c r="B655" s="27" t="s">
        <v>2540</v>
      </c>
      <c r="C655" s="27">
        <v>44650</v>
      </c>
      <c r="D655" s="27" t="s">
        <v>2551</v>
      </c>
      <c r="E655" s="27" t="s">
        <v>156</v>
      </c>
      <c r="F655" s="27">
        <v>-73.000629000000004</v>
      </c>
      <c r="G655" s="27">
        <v>10.769546</v>
      </c>
      <c r="H655" s="131" t="s">
        <v>1834</v>
      </c>
      <c r="I655" s="131" t="s">
        <v>1216</v>
      </c>
    </row>
    <row r="656" spans="1:9">
      <c r="A656" s="27">
        <v>44</v>
      </c>
      <c r="B656" s="27" t="s">
        <v>2540</v>
      </c>
      <c r="C656" s="27">
        <v>44847</v>
      </c>
      <c r="D656" s="27" t="s">
        <v>2552</v>
      </c>
      <c r="E656" s="27" t="s">
        <v>156</v>
      </c>
      <c r="F656" s="27">
        <v>-72.265906000000001</v>
      </c>
      <c r="G656" s="27">
        <v>11.711904000000001</v>
      </c>
      <c r="H656" s="131" t="s">
        <v>1834</v>
      </c>
      <c r="I656" s="131" t="s">
        <v>854</v>
      </c>
    </row>
    <row r="657" spans="1:9">
      <c r="A657" s="27">
        <v>44</v>
      </c>
      <c r="B657" s="27" t="s">
        <v>2540</v>
      </c>
      <c r="C657" s="27">
        <v>44855</v>
      </c>
      <c r="D657" s="27" t="s">
        <v>2553</v>
      </c>
      <c r="E657" s="27" t="s">
        <v>156</v>
      </c>
      <c r="F657" s="27">
        <v>-73.012506999999999</v>
      </c>
      <c r="G657" s="27">
        <v>10.560169</v>
      </c>
      <c r="H657" s="131" t="s">
        <v>1834</v>
      </c>
      <c r="I657" s="131" t="s">
        <v>855</v>
      </c>
    </row>
    <row r="658" spans="1:9">
      <c r="A658" s="27">
        <v>44</v>
      </c>
      <c r="B658" s="27" t="s">
        <v>2540</v>
      </c>
      <c r="C658" s="27">
        <v>44874</v>
      </c>
      <c r="D658" s="27" t="s">
        <v>2111</v>
      </c>
      <c r="E658" s="27" t="s">
        <v>156</v>
      </c>
      <c r="F658" s="27">
        <v>-72.977582999999996</v>
      </c>
      <c r="G658" s="27">
        <v>10.608774</v>
      </c>
      <c r="H658" s="131" t="s">
        <v>1834</v>
      </c>
      <c r="I658" s="131" t="s">
        <v>468</v>
      </c>
    </row>
    <row r="659" spans="1:9">
      <c r="A659" s="27">
        <v>47</v>
      </c>
      <c r="B659" s="27" t="s">
        <v>1645</v>
      </c>
      <c r="C659" s="27">
        <v>47001</v>
      </c>
      <c r="D659" s="27" t="s">
        <v>1644</v>
      </c>
      <c r="E659" s="27" t="s">
        <v>156</v>
      </c>
      <c r="F659" s="27">
        <v>-74.199828999999994</v>
      </c>
      <c r="G659" s="27">
        <v>11.204679</v>
      </c>
      <c r="H659" s="131" t="s">
        <v>1832</v>
      </c>
      <c r="I659" s="131" t="s">
        <v>79</v>
      </c>
    </row>
    <row r="660" spans="1:9">
      <c r="A660" s="27">
        <v>47</v>
      </c>
      <c r="B660" s="27" t="s">
        <v>1645</v>
      </c>
      <c r="C660" s="27">
        <v>47030</v>
      </c>
      <c r="D660" s="27" t="s">
        <v>2554</v>
      </c>
      <c r="E660" s="27" t="s">
        <v>156</v>
      </c>
      <c r="F660" s="27">
        <v>-74.061132000000001</v>
      </c>
      <c r="G660" s="27">
        <v>10.188059000000001</v>
      </c>
      <c r="H660" s="131" t="s">
        <v>1832</v>
      </c>
      <c r="I660" s="131" t="s">
        <v>856</v>
      </c>
    </row>
    <row r="661" spans="1:9">
      <c r="A661" s="27">
        <v>47</v>
      </c>
      <c r="B661" s="27" t="s">
        <v>1645</v>
      </c>
      <c r="C661" s="27">
        <v>47053</v>
      </c>
      <c r="D661" s="27" t="s">
        <v>2555</v>
      </c>
      <c r="E661" s="27" t="s">
        <v>156</v>
      </c>
      <c r="F661" s="27">
        <v>-74.186701999999997</v>
      </c>
      <c r="G661" s="27">
        <v>10.589791</v>
      </c>
      <c r="H661" s="131" t="s">
        <v>1832</v>
      </c>
      <c r="I661" s="131" t="s">
        <v>857</v>
      </c>
    </row>
    <row r="662" spans="1:9">
      <c r="A662" s="27">
        <v>47</v>
      </c>
      <c r="B662" s="27" t="s">
        <v>1645</v>
      </c>
      <c r="C662" s="27">
        <v>47058</v>
      </c>
      <c r="D662" s="27" t="s">
        <v>2556</v>
      </c>
      <c r="E662" s="27" t="s">
        <v>156</v>
      </c>
      <c r="F662" s="27">
        <v>-74.236514999999997</v>
      </c>
      <c r="G662" s="27">
        <v>9.8470469999999999</v>
      </c>
      <c r="H662" s="131" t="s">
        <v>1832</v>
      </c>
      <c r="I662" s="131" t="s">
        <v>858</v>
      </c>
    </row>
    <row r="663" spans="1:9">
      <c r="A663" s="27">
        <v>47</v>
      </c>
      <c r="B663" s="27" t="s">
        <v>1645</v>
      </c>
      <c r="C663" s="27">
        <v>47161</v>
      </c>
      <c r="D663" s="27" t="s">
        <v>2557</v>
      </c>
      <c r="E663" s="27" t="s">
        <v>156</v>
      </c>
      <c r="F663" s="27">
        <v>-74.868474000000006</v>
      </c>
      <c r="G663" s="27">
        <v>10.325531</v>
      </c>
      <c r="H663" s="131" t="s">
        <v>1832</v>
      </c>
      <c r="I663" s="131" t="s">
        <v>1217</v>
      </c>
    </row>
    <row r="664" spans="1:9">
      <c r="A664" s="27">
        <v>47</v>
      </c>
      <c r="B664" s="27" t="s">
        <v>1645</v>
      </c>
      <c r="C664" s="27">
        <v>47170</v>
      </c>
      <c r="D664" s="27" t="s">
        <v>2558</v>
      </c>
      <c r="E664" s="27" t="s">
        <v>156</v>
      </c>
      <c r="F664" s="27">
        <v>-74.622242</v>
      </c>
      <c r="G664" s="27">
        <v>10.026631</v>
      </c>
      <c r="H664" s="131" t="s">
        <v>1832</v>
      </c>
      <c r="I664" s="131" t="s">
        <v>3024</v>
      </c>
    </row>
    <row r="665" spans="1:9">
      <c r="A665" s="27">
        <v>47</v>
      </c>
      <c r="B665" s="27" t="s">
        <v>1645</v>
      </c>
      <c r="C665" s="27">
        <v>47189</v>
      </c>
      <c r="D665" s="27" t="s">
        <v>2559</v>
      </c>
      <c r="E665" s="27" t="s">
        <v>156</v>
      </c>
      <c r="F665" s="27">
        <v>-74.241286000000002</v>
      </c>
      <c r="G665" s="27">
        <v>11.006653999999999</v>
      </c>
      <c r="H665" s="131" t="s">
        <v>1832</v>
      </c>
      <c r="I665" s="131" t="s">
        <v>859</v>
      </c>
    </row>
    <row r="666" spans="1:9">
      <c r="A666" s="27">
        <v>47</v>
      </c>
      <c r="B666" s="27" t="s">
        <v>1645</v>
      </c>
      <c r="C666" s="27">
        <v>47205</v>
      </c>
      <c r="D666" s="27" t="s">
        <v>1956</v>
      </c>
      <c r="E666" s="27" t="s">
        <v>156</v>
      </c>
      <c r="F666" s="27">
        <v>-74.833029999999994</v>
      </c>
      <c r="G666" s="27">
        <v>10.257313999999999</v>
      </c>
      <c r="H666" s="131" t="s">
        <v>1832</v>
      </c>
      <c r="I666" s="131" t="s">
        <v>344</v>
      </c>
    </row>
    <row r="667" spans="1:9">
      <c r="A667" s="27">
        <v>47</v>
      </c>
      <c r="B667" s="27" t="s">
        <v>1645</v>
      </c>
      <c r="C667" s="27">
        <v>47245</v>
      </c>
      <c r="D667" s="27" t="s">
        <v>2560</v>
      </c>
      <c r="E667" s="27" t="s">
        <v>156</v>
      </c>
      <c r="F667" s="27">
        <v>-73.974369999999993</v>
      </c>
      <c r="G667" s="27">
        <v>9.0085029999999993</v>
      </c>
      <c r="H667" s="131" t="s">
        <v>1832</v>
      </c>
      <c r="I667" s="131" t="s">
        <v>860</v>
      </c>
    </row>
    <row r="668" spans="1:9">
      <c r="A668" s="27">
        <v>47</v>
      </c>
      <c r="B668" s="27" t="s">
        <v>1645</v>
      </c>
      <c r="C668" s="27">
        <v>47258</v>
      </c>
      <c r="D668" s="27" t="s">
        <v>2561</v>
      </c>
      <c r="E668" s="27" t="s">
        <v>156</v>
      </c>
      <c r="F668" s="27">
        <v>-74.823093999999998</v>
      </c>
      <c r="G668" s="27">
        <v>10.402780999999999</v>
      </c>
      <c r="H668" s="131" t="s">
        <v>1832</v>
      </c>
      <c r="I668" s="131" t="s">
        <v>3025</v>
      </c>
    </row>
    <row r="669" spans="1:9">
      <c r="A669" s="27">
        <v>47</v>
      </c>
      <c r="B669" s="27" t="s">
        <v>1645</v>
      </c>
      <c r="C669" s="27">
        <v>47268</v>
      </c>
      <c r="D669" s="27" t="s">
        <v>2562</v>
      </c>
      <c r="E669" s="27" t="s">
        <v>156</v>
      </c>
      <c r="F669" s="27">
        <v>-74.268444000000002</v>
      </c>
      <c r="G669" s="27">
        <v>10.610488</v>
      </c>
      <c r="H669" s="131" t="s">
        <v>1832</v>
      </c>
      <c r="I669" s="131" t="s">
        <v>862</v>
      </c>
    </row>
    <row r="670" spans="1:9">
      <c r="A670" s="27">
        <v>47</v>
      </c>
      <c r="B670" s="27" t="s">
        <v>1645</v>
      </c>
      <c r="C670" s="27">
        <v>47288</v>
      </c>
      <c r="D670" s="27" t="s">
        <v>2563</v>
      </c>
      <c r="E670" s="27" t="s">
        <v>156</v>
      </c>
      <c r="F670" s="27">
        <v>-74.191452999999996</v>
      </c>
      <c r="G670" s="27">
        <v>10.514146</v>
      </c>
      <c r="H670" s="131" t="s">
        <v>1832</v>
      </c>
      <c r="I670" s="131" t="s">
        <v>863</v>
      </c>
    </row>
    <row r="671" spans="1:9">
      <c r="A671" s="27">
        <v>47</v>
      </c>
      <c r="B671" s="27" t="s">
        <v>1645</v>
      </c>
      <c r="C671" s="27">
        <v>47318</v>
      </c>
      <c r="D671" s="27" t="s">
        <v>2564</v>
      </c>
      <c r="E671" s="27" t="s">
        <v>156</v>
      </c>
      <c r="F671" s="27">
        <v>-74.223688999999993</v>
      </c>
      <c r="G671" s="27">
        <v>9.1443539999999999</v>
      </c>
      <c r="H671" s="131" t="s">
        <v>1832</v>
      </c>
      <c r="I671" s="131" t="s">
        <v>864</v>
      </c>
    </row>
    <row r="672" spans="1:9">
      <c r="A672" s="27">
        <v>47</v>
      </c>
      <c r="B672" s="27" t="s">
        <v>1645</v>
      </c>
      <c r="C672" s="27">
        <v>47460</v>
      </c>
      <c r="D672" s="27" t="s">
        <v>2565</v>
      </c>
      <c r="E672" s="27" t="s">
        <v>156</v>
      </c>
      <c r="F672" s="27">
        <v>-74.391840999999999</v>
      </c>
      <c r="G672" s="27">
        <v>9.8018599999999996</v>
      </c>
      <c r="H672" s="131" t="s">
        <v>1832</v>
      </c>
      <c r="I672" s="131" t="s">
        <v>865</v>
      </c>
    </row>
    <row r="673" spans="1:9">
      <c r="A673" s="27">
        <v>47</v>
      </c>
      <c r="B673" s="27" t="s">
        <v>1645</v>
      </c>
      <c r="C673" s="27">
        <v>47541</v>
      </c>
      <c r="D673" s="27" t="s">
        <v>2566</v>
      </c>
      <c r="E673" s="27" t="s">
        <v>156</v>
      </c>
      <c r="F673" s="27">
        <v>-74.915400000000005</v>
      </c>
      <c r="G673" s="27">
        <v>10.18825</v>
      </c>
      <c r="H673" s="131" t="s">
        <v>1832</v>
      </c>
      <c r="I673" s="131" t="s">
        <v>866</v>
      </c>
    </row>
    <row r="674" spans="1:9">
      <c r="A674" s="27">
        <v>47</v>
      </c>
      <c r="B674" s="27" t="s">
        <v>1645</v>
      </c>
      <c r="C674" s="27">
        <v>47545</v>
      </c>
      <c r="D674" s="27" t="s">
        <v>2567</v>
      </c>
      <c r="E674" s="27" t="s">
        <v>156</v>
      </c>
      <c r="F674" s="27">
        <v>-74.459034000000003</v>
      </c>
      <c r="G674" s="27">
        <v>9.3319220000000005</v>
      </c>
      <c r="H674" s="131" t="s">
        <v>1832</v>
      </c>
      <c r="I674" s="131" t="s">
        <v>1219</v>
      </c>
    </row>
    <row r="675" spans="1:9">
      <c r="A675" s="27">
        <v>47</v>
      </c>
      <c r="B675" s="27" t="s">
        <v>1645</v>
      </c>
      <c r="C675" s="27">
        <v>47551</v>
      </c>
      <c r="D675" s="27" t="s">
        <v>2568</v>
      </c>
      <c r="E675" s="27" t="s">
        <v>156</v>
      </c>
      <c r="F675" s="27">
        <v>-74.613311999999993</v>
      </c>
      <c r="G675" s="27">
        <v>10.460706999999999</v>
      </c>
      <c r="H675" s="131" t="s">
        <v>1832</v>
      </c>
      <c r="I675" s="131" t="s">
        <v>867</v>
      </c>
    </row>
    <row r="676" spans="1:9">
      <c r="A676" s="27">
        <v>47</v>
      </c>
      <c r="B676" s="27" t="s">
        <v>1645</v>
      </c>
      <c r="C676" s="27">
        <v>47555</v>
      </c>
      <c r="D676" s="27" t="s">
        <v>2569</v>
      </c>
      <c r="E676" s="27" t="s">
        <v>156</v>
      </c>
      <c r="F676" s="27">
        <v>-74.784548999999998</v>
      </c>
      <c r="G676" s="27">
        <v>9.7967130000000004</v>
      </c>
      <c r="H676" s="131" t="s">
        <v>1832</v>
      </c>
      <c r="I676" s="131" t="s">
        <v>868</v>
      </c>
    </row>
    <row r="677" spans="1:9">
      <c r="A677" s="27">
        <v>47</v>
      </c>
      <c r="B677" s="27" t="s">
        <v>1645</v>
      </c>
      <c r="C677" s="27">
        <v>47570</v>
      </c>
      <c r="D677" s="27" t="s">
        <v>2570</v>
      </c>
      <c r="E677" s="27" t="s">
        <v>156</v>
      </c>
      <c r="F677" s="27">
        <v>-74.282529999999994</v>
      </c>
      <c r="G677" s="27">
        <v>10.994766</v>
      </c>
      <c r="H677" s="131" t="s">
        <v>1832</v>
      </c>
      <c r="I677" s="131" t="s">
        <v>3026</v>
      </c>
    </row>
    <row r="678" spans="1:9">
      <c r="A678" s="27">
        <v>47</v>
      </c>
      <c r="B678" s="27" t="s">
        <v>1645</v>
      </c>
      <c r="C678" s="27">
        <v>47605</v>
      </c>
      <c r="D678" s="27" t="s">
        <v>2571</v>
      </c>
      <c r="E678" s="27" t="s">
        <v>156</v>
      </c>
      <c r="F678" s="27">
        <v>-74.716172</v>
      </c>
      <c r="G678" s="27">
        <v>10.701952</v>
      </c>
      <c r="H678" s="131" t="s">
        <v>1832</v>
      </c>
      <c r="I678" s="131" t="s">
        <v>869</v>
      </c>
    </row>
    <row r="679" spans="1:9">
      <c r="A679" s="27">
        <v>47</v>
      </c>
      <c r="B679" s="27" t="s">
        <v>1645</v>
      </c>
      <c r="C679" s="27">
        <v>47660</v>
      </c>
      <c r="D679" s="27" t="s">
        <v>2572</v>
      </c>
      <c r="E679" s="27" t="s">
        <v>156</v>
      </c>
      <c r="F679" s="27">
        <v>-74.213946000000007</v>
      </c>
      <c r="G679" s="27">
        <v>10.032536</v>
      </c>
      <c r="H679" s="131" t="s">
        <v>1832</v>
      </c>
      <c r="I679" s="131" t="s">
        <v>3027</v>
      </c>
    </row>
    <row r="680" spans="1:9">
      <c r="A680" s="27">
        <v>47</v>
      </c>
      <c r="B680" s="27" t="s">
        <v>1645</v>
      </c>
      <c r="C680" s="27">
        <v>47675</v>
      </c>
      <c r="D680" s="27" t="s">
        <v>2253</v>
      </c>
      <c r="E680" s="27" t="s">
        <v>156</v>
      </c>
      <c r="F680" s="27">
        <v>-74.794189000000003</v>
      </c>
      <c r="G680" s="27">
        <v>10.491229000000001</v>
      </c>
      <c r="H680" s="131" t="s">
        <v>1832</v>
      </c>
      <c r="I680" s="131" t="s">
        <v>595</v>
      </c>
    </row>
    <row r="681" spans="1:9">
      <c r="A681" s="27">
        <v>47</v>
      </c>
      <c r="B681" s="27" t="s">
        <v>1645</v>
      </c>
      <c r="C681" s="27">
        <v>47692</v>
      </c>
      <c r="D681" s="27" t="s">
        <v>2573</v>
      </c>
      <c r="E681" s="27" t="s">
        <v>156</v>
      </c>
      <c r="F681" s="27">
        <v>-74.351498000000007</v>
      </c>
      <c r="G681" s="27">
        <v>9.2416560000000008</v>
      </c>
      <c r="H681" s="131" t="s">
        <v>1832</v>
      </c>
      <c r="I681" s="131" t="s">
        <v>1222</v>
      </c>
    </row>
    <row r="682" spans="1:9">
      <c r="A682" s="27">
        <v>47</v>
      </c>
      <c r="B682" s="27" t="s">
        <v>1645</v>
      </c>
      <c r="C682" s="27">
        <v>47703</v>
      </c>
      <c r="D682" s="27" t="s">
        <v>2574</v>
      </c>
      <c r="E682" s="27" t="s">
        <v>156</v>
      </c>
      <c r="F682" s="27">
        <v>-74.498992000000001</v>
      </c>
      <c r="G682" s="27">
        <v>9.2450609999999998</v>
      </c>
      <c r="H682" s="131" t="s">
        <v>1832</v>
      </c>
      <c r="I682" s="131" t="s">
        <v>870</v>
      </c>
    </row>
    <row r="683" spans="1:9">
      <c r="A683" s="27">
        <v>47</v>
      </c>
      <c r="B683" s="27" t="s">
        <v>1645</v>
      </c>
      <c r="C683" s="27">
        <v>47707</v>
      </c>
      <c r="D683" s="27" t="s">
        <v>2575</v>
      </c>
      <c r="E683" s="27" t="s">
        <v>156</v>
      </c>
      <c r="F683" s="27">
        <v>-74.566845000000001</v>
      </c>
      <c r="G683" s="27">
        <v>9.3242940000000001</v>
      </c>
      <c r="H683" s="131" t="s">
        <v>1832</v>
      </c>
      <c r="I683" s="131" t="s">
        <v>871</v>
      </c>
    </row>
    <row r="684" spans="1:9">
      <c r="A684" s="27">
        <v>47</v>
      </c>
      <c r="B684" s="27" t="s">
        <v>1645</v>
      </c>
      <c r="C684" s="27">
        <v>47720</v>
      </c>
      <c r="D684" s="27" t="s">
        <v>2576</v>
      </c>
      <c r="E684" s="27" t="s">
        <v>156</v>
      </c>
      <c r="F684" s="27">
        <v>-74.704667000000001</v>
      </c>
      <c r="G684" s="27">
        <v>9.4322630000000007</v>
      </c>
      <c r="H684" s="131" t="s">
        <v>1832</v>
      </c>
      <c r="I684" s="131" t="s">
        <v>1223</v>
      </c>
    </row>
    <row r="685" spans="1:9">
      <c r="A685" s="27">
        <v>47</v>
      </c>
      <c r="B685" s="27" t="s">
        <v>1645</v>
      </c>
      <c r="C685" s="27">
        <v>47745</v>
      </c>
      <c r="D685" s="27" t="s">
        <v>2577</v>
      </c>
      <c r="E685" s="27" t="s">
        <v>156</v>
      </c>
      <c r="F685" s="27">
        <v>-74.720021000000003</v>
      </c>
      <c r="G685" s="27">
        <v>10.775285</v>
      </c>
      <c r="H685" s="131" t="s">
        <v>1832</v>
      </c>
      <c r="I685" s="131" t="s">
        <v>872</v>
      </c>
    </row>
    <row r="686" spans="1:9">
      <c r="A686" s="27">
        <v>47</v>
      </c>
      <c r="B686" s="27" t="s">
        <v>1645</v>
      </c>
      <c r="C686" s="27">
        <v>47798</v>
      </c>
      <c r="D686" s="27" t="s">
        <v>2578</v>
      </c>
      <c r="E686" s="27" t="s">
        <v>156</v>
      </c>
      <c r="F686" s="27">
        <v>-74.859782999999993</v>
      </c>
      <c r="G686" s="27">
        <v>9.8982729999999997</v>
      </c>
      <c r="H686" s="131" t="s">
        <v>1832</v>
      </c>
      <c r="I686" s="131" t="s">
        <v>3028</v>
      </c>
    </row>
    <row r="687" spans="1:9">
      <c r="A687" s="27">
        <v>47</v>
      </c>
      <c r="B687" s="27" t="s">
        <v>1645</v>
      </c>
      <c r="C687" s="27">
        <v>47960</v>
      </c>
      <c r="D687" s="27" t="s">
        <v>2579</v>
      </c>
      <c r="E687" s="27" t="s">
        <v>156</v>
      </c>
      <c r="F687" s="27">
        <v>-74.716877999999994</v>
      </c>
      <c r="G687" s="27">
        <v>10.168297000000001</v>
      </c>
      <c r="H687" s="131" t="s">
        <v>1832</v>
      </c>
      <c r="I687" s="131" t="s">
        <v>873</v>
      </c>
    </row>
    <row r="688" spans="1:9">
      <c r="A688" s="27">
        <v>47</v>
      </c>
      <c r="B688" s="27" t="s">
        <v>1645</v>
      </c>
      <c r="C688" s="27">
        <v>47980</v>
      </c>
      <c r="D688" s="27" t="s">
        <v>2580</v>
      </c>
      <c r="E688" s="27" t="s">
        <v>156</v>
      </c>
      <c r="F688" s="27">
        <v>-74.140090999999998</v>
      </c>
      <c r="G688" s="27">
        <v>10.763024</v>
      </c>
      <c r="H688" s="131" t="s">
        <v>1832</v>
      </c>
      <c r="I688" s="131" t="s">
        <v>874</v>
      </c>
    </row>
    <row r="689" spans="1:9">
      <c r="A689" s="27">
        <v>50</v>
      </c>
      <c r="B689" s="27" t="s">
        <v>2581</v>
      </c>
      <c r="C689" s="27">
        <v>50001</v>
      </c>
      <c r="D689" s="27" t="s">
        <v>2582</v>
      </c>
      <c r="E689" s="27" t="s">
        <v>156</v>
      </c>
      <c r="F689" s="27">
        <v>-73.622601000000003</v>
      </c>
      <c r="G689" s="27">
        <v>4.1263690000000004</v>
      </c>
      <c r="H689" s="131" t="s">
        <v>1837</v>
      </c>
      <c r="I689" s="131" t="s">
        <v>90</v>
      </c>
    </row>
    <row r="690" spans="1:9">
      <c r="A690" s="27">
        <v>50</v>
      </c>
      <c r="B690" s="27" t="s">
        <v>2581</v>
      </c>
      <c r="C690" s="27">
        <v>50006</v>
      </c>
      <c r="D690" s="27" t="s">
        <v>2583</v>
      </c>
      <c r="E690" s="27" t="s">
        <v>156</v>
      </c>
      <c r="F690" s="27">
        <v>-73.766034000000005</v>
      </c>
      <c r="G690" s="27">
        <v>3.9904130000000002</v>
      </c>
      <c r="H690" s="131" t="s">
        <v>1837</v>
      </c>
      <c r="I690" s="131" t="s">
        <v>1225</v>
      </c>
    </row>
    <row r="691" spans="1:9">
      <c r="A691" s="27">
        <v>50</v>
      </c>
      <c r="B691" s="27" t="s">
        <v>2581</v>
      </c>
      <c r="C691" s="27">
        <v>50110</v>
      </c>
      <c r="D691" s="27" t="s">
        <v>2584</v>
      </c>
      <c r="E691" s="27" t="s">
        <v>156</v>
      </c>
      <c r="F691" s="27">
        <v>-72.961083000000002</v>
      </c>
      <c r="G691" s="27">
        <v>4.5662250000000002</v>
      </c>
      <c r="H691" s="131" t="s">
        <v>1837</v>
      </c>
      <c r="I691" s="131" t="s">
        <v>1226</v>
      </c>
    </row>
    <row r="692" spans="1:9">
      <c r="A692" s="27">
        <v>50</v>
      </c>
      <c r="B692" s="27" t="s">
        <v>2581</v>
      </c>
      <c r="C692" s="27">
        <v>50124</v>
      </c>
      <c r="D692" s="27" t="s">
        <v>2585</v>
      </c>
      <c r="E692" s="27" t="s">
        <v>156</v>
      </c>
      <c r="F692" s="27">
        <v>-72.791768000000005</v>
      </c>
      <c r="G692" s="27">
        <v>4.2867050000000004</v>
      </c>
      <c r="H692" s="131" t="s">
        <v>1837</v>
      </c>
      <c r="I692" s="131" t="s">
        <v>875</v>
      </c>
    </row>
    <row r="693" spans="1:9">
      <c r="A693" s="27">
        <v>50</v>
      </c>
      <c r="B693" s="27" t="s">
        <v>2581</v>
      </c>
      <c r="C693" s="27">
        <v>50150</v>
      </c>
      <c r="D693" s="27" t="s">
        <v>2586</v>
      </c>
      <c r="E693" s="27" t="s">
        <v>156</v>
      </c>
      <c r="F693" s="27">
        <v>-73.687302000000003</v>
      </c>
      <c r="G693" s="27">
        <v>3.8300049999999999</v>
      </c>
      <c r="H693" s="131" t="s">
        <v>1837</v>
      </c>
      <c r="I693" s="131" t="s">
        <v>1227</v>
      </c>
    </row>
    <row r="694" spans="1:9">
      <c r="A694" s="27">
        <v>50</v>
      </c>
      <c r="B694" s="27" t="s">
        <v>2581</v>
      </c>
      <c r="C694" s="27">
        <v>50223</v>
      </c>
      <c r="D694" s="27" t="s">
        <v>2587</v>
      </c>
      <c r="E694" s="27" t="s">
        <v>156</v>
      </c>
      <c r="F694" s="27">
        <v>-73.837998999999996</v>
      </c>
      <c r="G694" s="27">
        <v>3.7936529999999999</v>
      </c>
      <c r="H694" s="131" t="s">
        <v>1837</v>
      </c>
      <c r="I694" s="131" t="s">
        <v>876</v>
      </c>
    </row>
    <row r="695" spans="1:9">
      <c r="A695" s="27">
        <v>50</v>
      </c>
      <c r="B695" s="27" t="s">
        <v>2581</v>
      </c>
      <c r="C695" s="27">
        <v>50226</v>
      </c>
      <c r="D695" s="27" t="s">
        <v>2588</v>
      </c>
      <c r="E695" s="27" t="s">
        <v>156</v>
      </c>
      <c r="F695" s="27">
        <v>-73.487052000000006</v>
      </c>
      <c r="G695" s="27">
        <v>4.2700420000000001</v>
      </c>
      <c r="H695" s="131" t="s">
        <v>1837</v>
      </c>
      <c r="I695" s="131" t="s">
        <v>877</v>
      </c>
    </row>
    <row r="696" spans="1:9">
      <c r="A696" s="27">
        <v>50</v>
      </c>
      <c r="B696" s="27" t="s">
        <v>2581</v>
      </c>
      <c r="C696" s="27">
        <v>50245</v>
      </c>
      <c r="D696" s="27" t="s">
        <v>2589</v>
      </c>
      <c r="E696" s="27" t="s">
        <v>156</v>
      </c>
      <c r="F696" s="27">
        <v>-73.713324999999998</v>
      </c>
      <c r="G696" s="27">
        <v>4.352665</v>
      </c>
      <c r="H696" s="131" t="s">
        <v>1837</v>
      </c>
      <c r="I696" s="131" t="s">
        <v>3029</v>
      </c>
    </row>
    <row r="697" spans="1:9">
      <c r="A697" s="27">
        <v>50</v>
      </c>
      <c r="B697" s="27" t="s">
        <v>2581</v>
      </c>
      <c r="C697" s="27">
        <v>50251</v>
      </c>
      <c r="D697" s="27" t="s">
        <v>2590</v>
      </c>
      <c r="E697" s="27" t="s">
        <v>156</v>
      </c>
      <c r="F697" s="27">
        <v>-73.794224999999997</v>
      </c>
      <c r="G697" s="27">
        <v>3.5639069999999999</v>
      </c>
      <c r="H697" s="131" t="s">
        <v>1837</v>
      </c>
      <c r="I697" s="131" t="s">
        <v>878</v>
      </c>
    </row>
    <row r="698" spans="1:9">
      <c r="A698" s="27">
        <v>50</v>
      </c>
      <c r="B698" s="27" t="s">
        <v>2581</v>
      </c>
      <c r="C698" s="27">
        <v>50270</v>
      </c>
      <c r="D698" s="27" t="s">
        <v>2591</v>
      </c>
      <c r="E698" s="27" t="s">
        <v>156</v>
      </c>
      <c r="F698" s="27">
        <v>-73.835263999999995</v>
      </c>
      <c r="G698" s="27">
        <v>3.7399840000000002</v>
      </c>
      <c r="H698" s="131" t="s">
        <v>1837</v>
      </c>
      <c r="I698" s="131" t="s">
        <v>879</v>
      </c>
    </row>
    <row r="699" spans="1:9">
      <c r="A699" s="27">
        <v>50</v>
      </c>
      <c r="B699" s="27" t="s">
        <v>2581</v>
      </c>
      <c r="C699" s="27">
        <v>50287</v>
      </c>
      <c r="D699" s="27" t="s">
        <v>2592</v>
      </c>
      <c r="E699" s="27" t="s">
        <v>156</v>
      </c>
      <c r="F699" s="27">
        <v>-73.618121000000002</v>
      </c>
      <c r="G699" s="27">
        <v>3.4628749999999999</v>
      </c>
      <c r="H699" s="131" t="s">
        <v>1837</v>
      </c>
      <c r="I699" s="131" t="s">
        <v>1229</v>
      </c>
    </row>
    <row r="700" spans="1:9">
      <c r="A700" s="27">
        <v>50</v>
      </c>
      <c r="B700" s="27" t="s">
        <v>2581</v>
      </c>
      <c r="C700" s="27">
        <v>50313</v>
      </c>
      <c r="D700" s="27" t="s">
        <v>1969</v>
      </c>
      <c r="E700" s="27" t="s">
        <v>156</v>
      </c>
      <c r="F700" s="27">
        <v>-73.705815000000001</v>
      </c>
      <c r="G700" s="27">
        <v>3.5471469999999998</v>
      </c>
      <c r="H700" s="131" t="s">
        <v>1837</v>
      </c>
      <c r="I700" s="131" t="s">
        <v>355</v>
      </c>
    </row>
    <row r="701" spans="1:9">
      <c r="A701" s="27">
        <v>50</v>
      </c>
      <c r="B701" s="27" t="s">
        <v>2581</v>
      </c>
      <c r="C701" s="27">
        <v>50318</v>
      </c>
      <c r="D701" s="27" t="s">
        <v>2564</v>
      </c>
      <c r="E701" s="27" t="s">
        <v>156</v>
      </c>
      <c r="F701" s="27">
        <v>-73.768815000000004</v>
      </c>
      <c r="G701" s="27">
        <v>3.8796569999999999</v>
      </c>
      <c r="H701" s="131" t="s">
        <v>1837</v>
      </c>
      <c r="I701" s="131" t="s">
        <v>864</v>
      </c>
    </row>
    <row r="702" spans="1:9">
      <c r="A702" s="27">
        <v>50</v>
      </c>
      <c r="B702" s="27" t="s">
        <v>2581</v>
      </c>
      <c r="C702" s="27">
        <v>50325</v>
      </c>
      <c r="D702" s="27" t="s">
        <v>2593</v>
      </c>
      <c r="E702" s="27" t="s">
        <v>156</v>
      </c>
      <c r="F702" s="27">
        <v>-72.135508999999999</v>
      </c>
      <c r="G702" s="27">
        <v>2.896617</v>
      </c>
      <c r="H702" s="131" t="s">
        <v>1837</v>
      </c>
      <c r="I702" s="131" t="s">
        <v>881</v>
      </c>
    </row>
    <row r="703" spans="1:9">
      <c r="A703" s="27">
        <v>50</v>
      </c>
      <c r="B703" s="27" t="s">
        <v>2581</v>
      </c>
      <c r="C703" s="27">
        <v>50330</v>
      </c>
      <c r="D703" s="27" t="s">
        <v>2594</v>
      </c>
      <c r="E703" s="27" t="s">
        <v>156</v>
      </c>
      <c r="F703" s="27">
        <v>-74.044327999999993</v>
      </c>
      <c r="G703" s="27">
        <v>3.3827319999999999</v>
      </c>
      <c r="H703" s="131" t="s">
        <v>1837</v>
      </c>
      <c r="I703" s="131" t="s">
        <v>882</v>
      </c>
    </row>
    <row r="704" spans="1:9">
      <c r="A704" s="27">
        <v>50</v>
      </c>
      <c r="B704" s="27" t="s">
        <v>2581</v>
      </c>
      <c r="C704" s="27">
        <v>50350</v>
      </c>
      <c r="D704" s="27" t="s">
        <v>2595</v>
      </c>
      <c r="E704" s="27" t="s">
        <v>156</v>
      </c>
      <c r="F704" s="27">
        <v>-73.786609999999996</v>
      </c>
      <c r="G704" s="27">
        <v>2.1771430000000001</v>
      </c>
      <c r="H704" s="131" t="s">
        <v>1837</v>
      </c>
      <c r="I704" s="131" t="s">
        <v>3030</v>
      </c>
    </row>
    <row r="705" spans="1:9">
      <c r="A705" s="27">
        <v>50</v>
      </c>
      <c r="B705" s="27" t="s">
        <v>2581</v>
      </c>
      <c r="C705" s="27">
        <v>50370</v>
      </c>
      <c r="D705" s="27" t="s">
        <v>2596</v>
      </c>
      <c r="E705" s="27" t="s">
        <v>156</v>
      </c>
      <c r="F705" s="27">
        <v>-74.351507999999995</v>
      </c>
      <c r="G705" s="27">
        <v>3.2396340000000001</v>
      </c>
      <c r="H705" s="131" t="s">
        <v>1837</v>
      </c>
      <c r="I705" s="131" t="s">
        <v>888</v>
      </c>
    </row>
    <row r="706" spans="1:9">
      <c r="A706" s="27">
        <v>50</v>
      </c>
      <c r="B706" s="27" t="s">
        <v>2581</v>
      </c>
      <c r="C706" s="27">
        <v>50400</v>
      </c>
      <c r="D706" s="27" t="s">
        <v>2597</v>
      </c>
      <c r="E706" s="27" t="s">
        <v>156</v>
      </c>
      <c r="F706" s="27">
        <v>-74.023514000000006</v>
      </c>
      <c r="G706" s="27">
        <v>3.525115</v>
      </c>
      <c r="H706" s="131" t="s">
        <v>1837</v>
      </c>
      <c r="I706" s="131" t="s">
        <v>880</v>
      </c>
    </row>
    <row r="707" spans="1:9">
      <c r="A707" s="27">
        <v>50</v>
      </c>
      <c r="B707" s="27" t="s">
        <v>2581</v>
      </c>
      <c r="C707" s="27">
        <v>50450</v>
      </c>
      <c r="D707" s="27" t="s">
        <v>2598</v>
      </c>
      <c r="E707" s="27" t="s">
        <v>156</v>
      </c>
      <c r="F707" s="27">
        <v>-72.760209000000003</v>
      </c>
      <c r="G707" s="27">
        <v>2.6240060000000001</v>
      </c>
      <c r="H707" s="131" t="s">
        <v>1837</v>
      </c>
      <c r="I707" s="131" t="s">
        <v>883</v>
      </c>
    </row>
    <row r="708" spans="1:9">
      <c r="A708" s="27">
        <v>50</v>
      </c>
      <c r="B708" s="27" t="s">
        <v>2581</v>
      </c>
      <c r="C708" s="27">
        <v>50568</v>
      </c>
      <c r="D708" s="27" t="s">
        <v>2599</v>
      </c>
      <c r="E708" s="27" t="s">
        <v>156</v>
      </c>
      <c r="F708" s="27">
        <v>-72.087648999999999</v>
      </c>
      <c r="G708" s="27">
        <v>4.3149050000000004</v>
      </c>
      <c r="H708" s="131" t="s">
        <v>1837</v>
      </c>
      <c r="I708" s="131" t="s">
        <v>884</v>
      </c>
    </row>
    <row r="709" spans="1:9">
      <c r="A709" s="27">
        <v>50</v>
      </c>
      <c r="B709" s="27" t="s">
        <v>2581</v>
      </c>
      <c r="C709" s="27">
        <v>50573</v>
      </c>
      <c r="D709" s="27" t="s">
        <v>2600</v>
      </c>
      <c r="E709" s="27" t="s">
        <v>156</v>
      </c>
      <c r="F709" s="27">
        <v>-72.957324</v>
      </c>
      <c r="G709" s="27">
        <v>4.0934900000000001</v>
      </c>
      <c r="H709" s="131" t="s">
        <v>1837</v>
      </c>
      <c r="I709" s="131" t="s">
        <v>886</v>
      </c>
    </row>
    <row r="710" spans="1:9">
      <c r="A710" s="27">
        <v>50</v>
      </c>
      <c r="B710" s="27" t="s">
        <v>2581</v>
      </c>
      <c r="C710" s="27">
        <v>50577</v>
      </c>
      <c r="D710" s="27" t="s">
        <v>2601</v>
      </c>
      <c r="E710" s="27" t="s">
        <v>156</v>
      </c>
      <c r="F710" s="27">
        <v>-73.373850000000004</v>
      </c>
      <c r="G710" s="27">
        <v>3.2721170000000002</v>
      </c>
      <c r="H710" s="131" t="s">
        <v>1837</v>
      </c>
      <c r="I710" s="131" t="s">
        <v>885</v>
      </c>
    </row>
    <row r="711" spans="1:9">
      <c r="A711" s="27">
        <v>50</v>
      </c>
      <c r="B711" s="27" t="s">
        <v>2581</v>
      </c>
      <c r="C711" s="27">
        <v>50590</v>
      </c>
      <c r="D711" s="27" t="s">
        <v>2271</v>
      </c>
      <c r="E711" s="27" t="s">
        <v>156</v>
      </c>
      <c r="F711" s="27">
        <v>-73.206314000000006</v>
      </c>
      <c r="G711" s="27">
        <v>2.9396209999999998</v>
      </c>
      <c r="H711" s="131" t="s">
        <v>1837</v>
      </c>
      <c r="I711" s="131" t="s">
        <v>609</v>
      </c>
    </row>
    <row r="712" spans="1:9">
      <c r="A712" s="27">
        <v>50</v>
      </c>
      <c r="B712" s="27" t="s">
        <v>2581</v>
      </c>
      <c r="C712" s="27">
        <v>50606</v>
      </c>
      <c r="D712" s="27" t="s">
        <v>2602</v>
      </c>
      <c r="E712" s="27" t="s">
        <v>156</v>
      </c>
      <c r="F712" s="27">
        <v>-73.565408000000005</v>
      </c>
      <c r="G712" s="27">
        <v>4.2595559999999999</v>
      </c>
      <c r="H712" s="131" t="s">
        <v>1837</v>
      </c>
      <c r="I712" s="131" t="s">
        <v>887</v>
      </c>
    </row>
    <row r="713" spans="1:9">
      <c r="A713" s="27">
        <v>50</v>
      </c>
      <c r="B713" s="27" t="s">
        <v>2581</v>
      </c>
      <c r="C713" s="27">
        <v>50680</v>
      </c>
      <c r="D713" s="27" t="s">
        <v>2603</v>
      </c>
      <c r="E713" s="27" t="s">
        <v>156</v>
      </c>
      <c r="F713" s="27">
        <v>-73.242253000000005</v>
      </c>
      <c r="G713" s="27">
        <v>3.7106499999999998</v>
      </c>
      <c r="H713" s="131" t="s">
        <v>1837</v>
      </c>
      <c r="I713" s="131" t="s">
        <v>1231</v>
      </c>
    </row>
    <row r="714" spans="1:9">
      <c r="A714" s="27">
        <v>50</v>
      </c>
      <c r="B714" s="27" t="s">
        <v>2581</v>
      </c>
      <c r="C714" s="27">
        <v>50683</v>
      </c>
      <c r="D714" s="27" t="s">
        <v>2604</v>
      </c>
      <c r="E714" s="27" t="s">
        <v>156</v>
      </c>
      <c r="F714" s="27">
        <v>-73.875832000000003</v>
      </c>
      <c r="G714" s="27">
        <v>3.3737279999999998</v>
      </c>
      <c r="H714" s="131" t="s">
        <v>1837</v>
      </c>
      <c r="I714" s="131" t="s">
        <v>1232</v>
      </c>
    </row>
    <row r="715" spans="1:9">
      <c r="A715" s="27">
        <v>50</v>
      </c>
      <c r="B715" s="27" t="s">
        <v>2581</v>
      </c>
      <c r="C715" s="27">
        <v>50686</v>
      </c>
      <c r="D715" s="27" t="s">
        <v>2605</v>
      </c>
      <c r="E715" s="27" t="s">
        <v>156</v>
      </c>
      <c r="F715" s="27">
        <v>-73.676698999999999</v>
      </c>
      <c r="G715" s="27">
        <v>4.4581809999999997</v>
      </c>
      <c r="H715" s="131" t="s">
        <v>1837</v>
      </c>
      <c r="I715" s="131" t="s">
        <v>3031</v>
      </c>
    </row>
    <row r="716" spans="1:9">
      <c r="A716" s="27">
        <v>50</v>
      </c>
      <c r="B716" s="27" t="s">
        <v>2581</v>
      </c>
      <c r="C716" s="27">
        <v>50689</v>
      </c>
      <c r="D716" s="27" t="s">
        <v>2335</v>
      </c>
      <c r="E716" s="27" t="s">
        <v>156</v>
      </c>
      <c r="F716" s="27">
        <v>-73.695812000000004</v>
      </c>
      <c r="G716" s="27">
        <v>3.7018990000000001</v>
      </c>
      <c r="H716" s="131" t="s">
        <v>1837</v>
      </c>
      <c r="I716" s="131" t="s">
        <v>680</v>
      </c>
    </row>
    <row r="717" spans="1:9">
      <c r="A717" s="27">
        <v>50</v>
      </c>
      <c r="B717" s="27" t="s">
        <v>2581</v>
      </c>
      <c r="C717" s="27">
        <v>50711</v>
      </c>
      <c r="D717" s="27" t="s">
        <v>2606</v>
      </c>
      <c r="E717" s="27" t="s">
        <v>156</v>
      </c>
      <c r="F717" s="27">
        <v>-73.750966000000005</v>
      </c>
      <c r="G717" s="27">
        <v>3.1255790000000001</v>
      </c>
      <c r="H717" s="131" t="s">
        <v>1837</v>
      </c>
      <c r="I717" s="131" t="s">
        <v>1234</v>
      </c>
    </row>
    <row r="718" spans="1:9">
      <c r="A718" s="27">
        <v>52</v>
      </c>
      <c r="B718" s="27" t="s">
        <v>1989</v>
      </c>
      <c r="C718" s="27">
        <v>52001</v>
      </c>
      <c r="D718" s="27" t="s">
        <v>2607</v>
      </c>
      <c r="E718" s="27" t="s">
        <v>156</v>
      </c>
      <c r="F718" s="27">
        <v>-77.278795000000002</v>
      </c>
      <c r="G718" s="27">
        <v>1.2123520000000001</v>
      </c>
      <c r="H718" s="131" t="s">
        <v>1780</v>
      </c>
      <c r="I718" s="131" t="s">
        <v>74</v>
      </c>
    </row>
    <row r="719" spans="1:9">
      <c r="A719" s="27">
        <v>52</v>
      </c>
      <c r="B719" s="27" t="s">
        <v>1989</v>
      </c>
      <c r="C719" s="27">
        <v>52019</v>
      </c>
      <c r="D719" s="27" t="s">
        <v>2366</v>
      </c>
      <c r="E719" s="27" t="s">
        <v>156</v>
      </c>
      <c r="F719" s="27">
        <v>-77.080712000000005</v>
      </c>
      <c r="G719" s="27">
        <v>1.4749779999999999</v>
      </c>
      <c r="H719" s="131" t="s">
        <v>1780</v>
      </c>
      <c r="I719" s="131" t="s">
        <v>729</v>
      </c>
    </row>
    <row r="720" spans="1:9">
      <c r="A720" s="27">
        <v>52</v>
      </c>
      <c r="B720" s="27" t="s">
        <v>1989</v>
      </c>
      <c r="C720" s="27">
        <v>52022</v>
      </c>
      <c r="D720" s="27" t="s">
        <v>2608</v>
      </c>
      <c r="E720" s="27" t="s">
        <v>156</v>
      </c>
      <c r="F720" s="27">
        <v>-77.700564</v>
      </c>
      <c r="G720" s="27">
        <v>0.88238099999999997</v>
      </c>
      <c r="H720" s="131" t="s">
        <v>1780</v>
      </c>
      <c r="I720" s="131" t="s">
        <v>889</v>
      </c>
    </row>
    <row r="721" spans="1:9">
      <c r="A721" s="27">
        <v>52</v>
      </c>
      <c r="B721" s="27" t="s">
        <v>1989</v>
      </c>
      <c r="C721" s="27">
        <v>52036</v>
      </c>
      <c r="D721" s="27" t="s">
        <v>2609</v>
      </c>
      <c r="E721" s="27" t="s">
        <v>156</v>
      </c>
      <c r="F721" s="27">
        <v>-77.514511999999996</v>
      </c>
      <c r="G721" s="27">
        <v>1.2632760000000001</v>
      </c>
      <c r="H721" s="131" t="s">
        <v>1780</v>
      </c>
      <c r="I721" s="131" t="s">
        <v>3032</v>
      </c>
    </row>
    <row r="722" spans="1:9">
      <c r="A722" s="27">
        <v>52</v>
      </c>
      <c r="B722" s="27" t="s">
        <v>1989</v>
      </c>
      <c r="C722" s="27">
        <v>52051</v>
      </c>
      <c r="D722" s="27" t="s">
        <v>2610</v>
      </c>
      <c r="E722" s="27" t="s">
        <v>156</v>
      </c>
      <c r="F722" s="27">
        <v>-77.135467000000006</v>
      </c>
      <c r="G722" s="27">
        <v>1.5034179999999999</v>
      </c>
      <c r="H722" s="131" t="s">
        <v>1780</v>
      </c>
      <c r="I722" s="131" t="s">
        <v>891</v>
      </c>
    </row>
    <row r="723" spans="1:9">
      <c r="A723" s="27">
        <v>52</v>
      </c>
      <c r="B723" s="27" t="s">
        <v>1989</v>
      </c>
      <c r="C723" s="27">
        <v>52079</v>
      </c>
      <c r="D723" s="27" t="s">
        <v>2611</v>
      </c>
      <c r="E723" s="27" t="s">
        <v>156</v>
      </c>
      <c r="F723" s="27">
        <v>-78.137649999999994</v>
      </c>
      <c r="G723" s="27">
        <v>1.6717329999999999</v>
      </c>
      <c r="H723" s="131" t="s">
        <v>1780</v>
      </c>
      <c r="I723" s="131" t="s">
        <v>892</v>
      </c>
    </row>
    <row r="724" spans="1:9">
      <c r="A724" s="27">
        <v>52</v>
      </c>
      <c r="B724" s="27" t="s">
        <v>1989</v>
      </c>
      <c r="C724" s="27">
        <v>52083</v>
      </c>
      <c r="D724" s="27" t="s">
        <v>2118</v>
      </c>
      <c r="E724" s="27" t="s">
        <v>156</v>
      </c>
      <c r="F724" s="27">
        <v>-77.015619000000001</v>
      </c>
      <c r="G724" s="27">
        <v>1.5956809999999999</v>
      </c>
      <c r="H724" s="131" t="s">
        <v>1780</v>
      </c>
      <c r="I724" s="131" t="s">
        <v>473</v>
      </c>
    </row>
    <row r="725" spans="1:9">
      <c r="A725" s="27">
        <v>52</v>
      </c>
      <c r="B725" s="27" t="s">
        <v>1989</v>
      </c>
      <c r="C725" s="27">
        <v>52110</v>
      </c>
      <c r="D725" s="27" t="s">
        <v>2612</v>
      </c>
      <c r="E725" s="27" t="s">
        <v>156</v>
      </c>
      <c r="F725" s="27">
        <v>-77.156463000000002</v>
      </c>
      <c r="G725" s="27">
        <v>1.381453</v>
      </c>
      <c r="H725" s="131" t="s">
        <v>1780</v>
      </c>
      <c r="I725" s="131" t="s">
        <v>893</v>
      </c>
    </row>
    <row r="726" spans="1:9">
      <c r="A726" s="27">
        <v>52</v>
      </c>
      <c r="B726" s="27" t="s">
        <v>1989</v>
      </c>
      <c r="C726" s="27">
        <v>52203</v>
      </c>
      <c r="D726" s="27" t="s">
        <v>2613</v>
      </c>
      <c r="E726" s="27" t="s">
        <v>156</v>
      </c>
      <c r="F726" s="27">
        <v>-77.019777000000005</v>
      </c>
      <c r="G726" s="27">
        <v>1.643878</v>
      </c>
      <c r="H726" s="131" t="s">
        <v>1780</v>
      </c>
      <c r="I726" s="131" t="s">
        <v>895</v>
      </c>
    </row>
    <row r="727" spans="1:9">
      <c r="A727" s="27">
        <v>52</v>
      </c>
      <c r="B727" s="27" t="s">
        <v>1989</v>
      </c>
      <c r="C727" s="27">
        <v>52207</v>
      </c>
      <c r="D727" s="27" t="s">
        <v>2614</v>
      </c>
      <c r="E727" s="27" t="s">
        <v>156</v>
      </c>
      <c r="F727" s="27">
        <v>-77.466136000000006</v>
      </c>
      <c r="G727" s="27">
        <v>1.207854</v>
      </c>
      <c r="H727" s="131" t="s">
        <v>1780</v>
      </c>
      <c r="I727" s="131" t="s">
        <v>3033</v>
      </c>
    </row>
    <row r="728" spans="1:9">
      <c r="A728" s="27">
        <v>52</v>
      </c>
      <c r="B728" s="27" t="s">
        <v>1989</v>
      </c>
      <c r="C728" s="27">
        <v>52210</v>
      </c>
      <c r="D728" s="27" t="s">
        <v>2615</v>
      </c>
      <c r="E728" s="27" t="s">
        <v>156</v>
      </c>
      <c r="F728" s="27">
        <v>-77.549408999999997</v>
      </c>
      <c r="G728" s="27">
        <v>0.91045799999999999</v>
      </c>
      <c r="H728" s="131" t="s">
        <v>1780</v>
      </c>
      <c r="I728" s="131" t="s">
        <v>897</v>
      </c>
    </row>
    <row r="729" spans="1:9">
      <c r="A729" s="27">
        <v>52</v>
      </c>
      <c r="B729" s="27" t="s">
        <v>1989</v>
      </c>
      <c r="C729" s="27">
        <v>52215</v>
      </c>
      <c r="D729" s="27" t="s">
        <v>2077</v>
      </c>
      <c r="E729" s="27" t="s">
        <v>156</v>
      </c>
      <c r="F729" s="27">
        <v>-77.517897000000005</v>
      </c>
      <c r="G729" s="27">
        <v>0.85456399999999999</v>
      </c>
      <c r="H729" s="131" t="s">
        <v>1780</v>
      </c>
      <c r="I729" s="131" t="s">
        <v>14</v>
      </c>
    </row>
    <row r="730" spans="1:9">
      <c r="A730" s="27">
        <v>52</v>
      </c>
      <c r="B730" s="27" t="s">
        <v>1989</v>
      </c>
      <c r="C730" s="27">
        <v>52224</v>
      </c>
      <c r="D730" s="27" t="s">
        <v>2616</v>
      </c>
      <c r="E730" s="27" t="s">
        <v>156</v>
      </c>
      <c r="F730" s="27">
        <v>-77.728947000000005</v>
      </c>
      <c r="G730" s="27">
        <v>0.86297800000000002</v>
      </c>
      <c r="H730" s="131" t="s">
        <v>1780</v>
      </c>
      <c r="I730" s="131" t="s">
        <v>3034</v>
      </c>
    </row>
    <row r="731" spans="1:9">
      <c r="A731" s="27">
        <v>52</v>
      </c>
      <c r="B731" s="27" t="s">
        <v>1989</v>
      </c>
      <c r="C731" s="27">
        <v>52227</v>
      </c>
      <c r="D731" s="27" t="s">
        <v>2617</v>
      </c>
      <c r="E731" s="27" t="s">
        <v>156</v>
      </c>
      <c r="F731" s="27">
        <v>-77.792505000000006</v>
      </c>
      <c r="G731" s="27">
        <v>0.90636700000000003</v>
      </c>
      <c r="H731" s="131" t="s">
        <v>1780</v>
      </c>
      <c r="I731" s="131" t="s">
        <v>899</v>
      </c>
    </row>
    <row r="732" spans="1:9">
      <c r="A732" s="27">
        <v>52</v>
      </c>
      <c r="B732" s="27" t="s">
        <v>1989</v>
      </c>
      <c r="C732" s="27">
        <v>52233</v>
      </c>
      <c r="D732" s="27" t="s">
        <v>2618</v>
      </c>
      <c r="E732" s="27" t="s">
        <v>156</v>
      </c>
      <c r="F732" s="27">
        <v>-77.578615999999997</v>
      </c>
      <c r="G732" s="27">
        <v>1.6471629999999999</v>
      </c>
      <c r="H732" s="131" t="s">
        <v>1780</v>
      </c>
      <c r="I732" s="131" t="s">
        <v>900</v>
      </c>
    </row>
    <row r="733" spans="1:9">
      <c r="A733" s="27">
        <v>52</v>
      </c>
      <c r="B733" s="27" t="s">
        <v>1989</v>
      </c>
      <c r="C733" s="27">
        <v>52240</v>
      </c>
      <c r="D733" s="27" t="s">
        <v>2619</v>
      </c>
      <c r="E733" s="27" t="s">
        <v>156</v>
      </c>
      <c r="F733" s="27">
        <v>-77.281869</v>
      </c>
      <c r="G733" s="27">
        <v>1.3605449999999999</v>
      </c>
      <c r="H733" s="131" t="s">
        <v>1780</v>
      </c>
      <c r="I733" s="131" t="s">
        <v>894</v>
      </c>
    </row>
    <row r="734" spans="1:9">
      <c r="A734" s="27">
        <v>52</v>
      </c>
      <c r="B734" s="27" t="s">
        <v>1989</v>
      </c>
      <c r="C734" s="27">
        <v>52250</v>
      </c>
      <c r="D734" s="27" t="s">
        <v>2620</v>
      </c>
      <c r="E734" s="27" t="s">
        <v>156</v>
      </c>
      <c r="F734" s="27">
        <v>-78.110217000000006</v>
      </c>
      <c r="G734" s="27">
        <v>2.4796879999999999</v>
      </c>
      <c r="H734" s="131" t="s">
        <v>1780</v>
      </c>
      <c r="I734" s="131" t="s">
        <v>901</v>
      </c>
    </row>
    <row r="735" spans="1:9">
      <c r="A735" s="27">
        <v>52</v>
      </c>
      <c r="B735" s="27" t="s">
        <v>1989</v>
      </c>
      <c r="C735" s="27">
        <v>52254</v>
      </c>
      <c r="D735" s="27" t="s">
        <v>2621</v>
      </c>
      <c r="E735" s="27" t="s">
        <v>156</v>
      </c>
      <c r="F735" s="27">
        <v>-77.438522000000006</v>
      </c>
      <c r="G735" s="27">
        <v>1.4535670000000001</v>
      </c>
      <c r="H735" s="131" t="s">
        <v>1780</v>
      </c>
      <c r="I735" s="131" t="s">
        <v>902</v>
      </c>
    </row>
    <row r="736" spans="1:9">
      <c r="A736" s="27">
        <v>52</v>
      </c>
      <c r="B736" s="27" t="s">
        <v>1989</v>
      </c>
      <c r="C736" s="27">
        <v>52256</v>
      </c>
      <c r="D736" s="27" t="s">
        <v>2622</v>
      </c>
      <c r="E736" s="27" t="s">
        <v>156</v>
      </c>
      <c r="F736" s="27">
        <v>-77.33417</v>
      </c>
      <c r="G736" s="27">
        <v>1.745309</v>
      </c>
      <c r="H736" s="131" t="s">
        <v>1780</v>
      </c>
      <c r="I736" s="131" t="s">
        <v>903</v>
      </c>
    </row>
    <row r="737" spans="1:9">
      <c r="A737" s="27">
        <v>52</v>
      </c>
      <c r="B737" s="27" t="s">
        <v>1989</v>
      </c>
      <c r="C737" s="27">
        <v>52258</v>
      </c>
      <c r="D737" s="27" t="s">
        <v>2623</v>
      </c>
      <c r="E737" s="27" t="s">
        <v>156</v>
      </c>
      <c r="F737" s="27">
        <v>-77.097100999999995</v>
      </c>
      <c r="G737" s="27">
        <v>1.4272769999999999</v>
      </c>
      <c r="H737" s="131" t="s">
        <v>1780</v>
      </c>
      <c r="I737" s="131" t="s">
        <v>1235</v>
      </c>
    </row>
    <row r="738" spans="1:9">
      <c r="A738" s="27">
        <v>52</v>
      </c>
      <c r="B738" s="27" t="s">
        <v>1989</v>
      </c>
      <c r="C738" s="27">
        <v>52260</v>
      </c>
      <c r="D738" s="27" t="s">
        <v>2285</v>
      </c>
      <c r="E738" s="27" t="s">
        <v>156</v>
      </c>
      <c r="F738" s="27">
        <v>-77.390771999999998</v>
      </c>
      <c r="G738" s="27">
        <v>1.407913</v>
      </c>
      <c r="H738" s="131" t="s">
        <v>1780</v>
      </c>
      <c r="I738" s="131" t="s">
        <v>633</v>
      </c>
    </row>
    <row r="739" spans="1:9">
      <c r="A739" s="27">
        <v>52</v>
      </c>
      <c r="B739" s="27" t="s">
        <v>1989</v>
      </c>
      <c r="C739" s="27">
        <v>52287</v>
      </c>
      <c r="D739" s="27" t="s">
        <v>2624</v>
      </c>
      <c r="E739" s="27" t="s">
        <v>156</v>
      </c>
      <c r="F739" s="27">
        <v>-77.448913000000005</v>
      </c>
      <c r="G739" s="27">
        <v>1.0011589999999999</v>
      </c>
      <c r="H739" s="131" t="s">
        <v>1780</v>
      </c>
      <c r="I739" s="131" t="s">
        <v>905</v>
      </c>
    </row>
    <row r="740" spans="1:9">
      <c r="A740" s="27">
        <v>52</v>
      </c>
      <c r="B740" s="27" t="s">
        <v>1989</v>
      </c>
      <c r="C740" s="27">
        <v>52317</v>
      </c>
      <c r="D740" s="27" t="s">
        <v>2625</v>
      </c>
      <c r="E740" s="27" t="s">
        <v>156</v>
      </c>
      <c r="F740" s="27">
        <v>-77.731589</v>
      </c>
      <c r="G740" s="27">
        <v>0.95974400000000004</v>
      </c>
      <c r="H740" s="131" t="s">
        <v>1780</v>
      </c>
      <c r="I740" s="131" t="s">
        <v>906</v>
      </c>
    </row>
    <row r="741" spans="1:9">
      <c r="A741" s="27">
        <v>52</v>
      </c>
      <c r="B741" s="27" t="s">
        <v>1989</v>
      </c>
      <c r="C741" s="27">
        <v>52320</v>
      </c>
      <c r="D741" s="27" t="s">
        <v>2626</v>
      </c>
      <c r="E741" s="27" t="s">
        <v>156</v>
      </c>
      <c r="F741" s="27">
        <v>-77.549824000000001</v>
      </c>
      <c r="G741" s="27">
        <v>1.1295740000000001</v>
      </c>
      <c r="H741" s="131" t="s">
        <v>1780</v>
      </c>
      <c r="I741" s="131" t="s">
        <v>907</v>
      </c>
    </row>
    <row r="742" spans="1:9">
      <c r="A742" s="27">
        <v>52</v>
      </c>
      <c r="B742" s="27" t="s">
        <v>1989</v>
      </c>
      <c r="C742" s="27">
        <v>52323</v>
      </c>
      <c r="D742" s="27" t="s">
        <v>2627</v>
      </c>
      <c r="E742" s="27" t="s">
        <v>156</v>
      </c>
      <c r="F742" s="27">
        <v>-77.568701000000004</v>
      </c>
      <c r="G742" s="27">
        <v>0.91965200000000003</v>
      </c>
      <c r="H742" s="131" t="s">
        <v>1780</v>
      </c>
      <c r="I742" s="131" t="s">
        <v>908</v>
      </c>
    </row>
    <row r="743" spans="1:9">
      <c r="A743" s="27">
        <v>52</v>
      </c>
      <c r="B743" s="27" t="s">
        <v>1989</v>
      </c>
      <c r="C743" s="27">
        <v>52352</v>
      </c>
      <c r="D743" s="27" t="s">
        <v>2628</v>
      </c>
      <c r="E743" s="27" t="s">
        <v>156</v>
      </c>
      <c r="F743" s="27">
        <v>-77.521226999999996</v>
      </c>
      <c r="G743" s="27">
        <v>0.96952000000000005</v>
      </c>
      <c r="H743" s="131" t="s">
        <v>1780</v>
      </c>
      <c r="I743" s="131" t="s">
        <v>909</v>
      </c>
    </row>
    <row r="744" spans="1:9">
      <c r="A744" s="27">
        <v>52</v>
      </c>
      <c r="B744" s="27" t="s">
        <v>1989</v>
      </c>
      <c r="C744" s="27">
        <v>52354</v>
      </c>
      <c r="D744" s="27" t="s">
        <v>2629</v>
      </c>
      <c r="E744" s="27" t="s">
        <v>156</v>
      </c>
      <c r="F744" s="27">
        <v>-77.496339000000006</v>
      </c>
      <c r="G744" s="27">
        <v>1.0550600000000001</v>
      </c>
      <c r="H744" s="131" t="s">
        <v>1780</v>
      </c>
      <c r="I744" s="131" t="s">
        <v>910</v>
      </c>
    </row>
    <row r="745" spans="1:9">
      <c r="A745" s="27">
        <v>52</v>
      </c>
      <c r="B745" s="27" t="s">
        <v>1989</v>
      </c>
      <c r="C745" s="27">
        <v>52356</v>
      </c>
      <c r="D745" s="27" t="s">
        <v>2630</v>
      </c>
      <c r="E745" s="27" t="s">
        <v>156</v>
      </c>
      <c r="F745" s="27">
        <v>-77.646366999999998</v>
      </c>
      <c r="G745" s="27">
        <v>0.82773200000000002</v>
      </c>
      <c r="H745" s="131" t="s">
        <v>1780</v>
      </c>
      <c r="I745" s="131" t="s">
        <v>911</v>
      </c>
    </row>
    <row r="746" spans="1:9">
      <c r="A746" s="27">
        <v>52</v>
      </c>
      <c r="B746" s="27" t="s">
        <v>1989</v>
      </c>
      <c r="C746" s="27">
        <v>52378</v>
      </c>
      <c r="D746" s="27" t="s">
        <v>2631</v>
      </c>
      <c r="E746" s="27" t="s">
        <v>156</v>
      </c>
      <c r="F746" s="27">
        <v>-76.970504000000005</v>
      </c>
      <c r="G746" s="27">
        <v>1.601318</v>
      </c>
      <c r="H746" s="131" t="s">
        <v>1780</v>
      </c>
      <c r="I746" s="131" t="s">
        <v>912</v>
      </c>
    </row>
    <row r="747" spans="1:9">
      <c r="A747" s="27">
        <v>52</v>
      </c>
      <c r="B747" s="27" t="s">
        <v>1989</v>
      </c>
      <c r="C747" s="27">
        <v>52381</v>
      </c>
      <c r="D747" s="27" t="s">
        <v>2632</v>
      </c>
      <c r="E747" s="27" t="s">
        <v>156</v>
      </c>
      <c r="F747" s="27">
        <v>-77.402882000000005</v>
      </c>
      <c r="G747" s="27">
        <v>1.2975300000000001</v>
      </c>
      <c r="H747" s="131" t="s">
        <v>1780</v>
      </c>
      <c r="I747" s="131" t="s">
        <v>913</v>
      </c>
    </row>
    <row r="748" spans="1:9">
      <c r="A748" s="27">
        <v>52</v>
      </c>
      <c r="B748" s="27" t="s">
        <v>1989</v>
      </c>
      <c r="C748" s="27">
        <v>52385</v>
      </c>
      <c r="D748" s="27" t="s">
        <v>2633</v>
      </c>
      <c r="E748" s="27" t="s">
        <v>156</v>
      </c>
      <c r="F748" s="27">
        <v>-77.580910000000003</v>
      </c>
      <c r="G748" s="27">
        <v>1.4728920000000001</v>
      </c>
      <c r="H748" s="131" t="s">
        <v>1780</v>
      </c>
      <c r="I748" s="131" t="s">
        <v>914</v>
      </c>
    </row>
    <row r="749" spans="1:9">
      <c r="A749" s="27">
        <v>52</v>
      </c>
      <c r="B749" s="27" t="s">
        <v>1989</v>
      </c>
      <c r="C749" s="27">
        <v>52390</v>
      </c>
      <c r="D749" s="27" t="s">
        <v>2634</v>
      </c>
      <c r="E749" s="27" t="s">
        <v>156</v>
      </c>
      <c r="F749" s="27">
        <v>-78.189724999999996</v>
      </c>
      <c r="G749" s="27">
        <v>2.3989989999999999</v>
      </c>
      <c r="H749" s="131" t="s">
        <v>1780</v>
      </c>
      <c r="I749" s="131" t="s">
        <v>915</v>
      </c>
    </row>
    <row r="750" spans="1:9">
      <c r="A750" s="27">
        <v>52</v>
      </c>
      <c r="B750" s="27" t="s">
        <v>1989</v>
      </c>
      <c r="C750" s="27">
        <v>52399</v>
      </c>
      <c r="D750" s="27" t="s">
        <v>1982</v>
      </c>
      <c r="E750" s="27" t="s">
        <v>156</v>
      </c>
      <c r="F750" s="27">
        <v>-77.131315999999998</v>
      </c>
      <c r="G750" s="27">
        <v>1.6002190000000001</v>
      </c>
      <c r="H750" s="131" t="s">
        <v>1780</v>
      </c>
      <c r="I750" s="131" t="s">
        <v>366</v>
      </c>
    </row>
    <row r="751" spans="1:9">
      <c r="A751" s="27">
        <v>52</v>
      </c>
      <c r="B751" s="27" t="s">
        <v>1989</v>
      </c>
      <c r="C751" s="27">
        <v>52405</v>
      </c>
      <c r="D751" s="27" t="s">
        <v>2635</v>
      </c>
      <c r="E751" s="27" t="s">
        <v>156</v>
      </c>
      <c r="F751" s="27">
        <v>-77.306134999999998</v>
      </c>
      <c r="G751" s="27">
        <v>1.934453</v>
      </c>
      <c r="H751" s="131" t="s">
        <v>1780</v>
      </c>
      <c r="I751" s="131" t="s">
        <v>916</v>
      </c>
    </row>
    <row r="752" spans="1:9">
      <c r="A752" s="27">
        <v>52</v>
      </c>
      <c r="B752" s="27" t="s">
        <v>1989</v>
      </c>
      <c r="C752" s="27">
        <v>52411</v>
      </c>
      <c r="D752" s="27" t="s">
        <v>2636</v>
      </c>
      <c r="E752" s="27" t="s">
        <v>156</v>
      </c>
      <c r="F752" s="27">
        <v>-77.523953000000006</v>
      </c>
      <c r="G752" s="27">
        <v>1.350814</v>
      </c>
      <c r="H752" s="131" t="s">
        <v>1780</v>
      </c>
      <c r="I752" s="131" t="s">
        <v>917</v>
      </c>
    </row>
    <row r="753" spans="1:9">
      <c r="A753" s="27">
        <v>52</v>
      </c>
      <c r="B753" s="27" t="s">
        <v>1989</v>
      </c>
      <c r="C753" s="27">
        <v>52418</v>
      </c>
      <c r="D753" s="27" t="s">
        <v>2637</v>
      </c>
      <c r="E753" s="27" t="s">
        <v>156</v>
      </c>
      <c r="F753" s="27">
        <v>-77.521303000000003</v>
      </c>
      <c r="G753" s="27">
        <v>1.4945870000000001</v>
      </c>
      <c r="H753" s="131" t="s">
        <v>1780</v>
      </c>
      <c r="I753" s="131" t="s">
        <v>918</v>
      </c>
    </row>
    <row r="754" spans="1:9">
      <c r="A754" s="27">
        <v>52</v>
      </c>
      <c r="B754" s="27" t="s">
        <v>1989</v>
      </c>
      <c r="C754" s="27">
        <v>52427</v>
      </c>
      <c r="D754" s="27" t="s">
        <v>2638</v>
      </c>
      <c r="E754" s="27" t="s">
        <v>156</v>
      </c>
      <c r="F754" s="27">
        <v>-78.182924</v>
      </c>
      <c r="G754" s="27">
        <v>1.765633</v>
      </c>
      <c r="H754" s="131" t="s">
        <v>1780</v>
      </c>
      <c r="I754" s="131" t="s">
        <v>3035</v>
      </c>
    </row>
    <row r="755" spans="1:9">
      <c r="A755" s="27">
        <v>52</v>
      </c>
      <c r="B755" s="27" t="s">
        <v>1989</v>
      </c>
      <c r="C755" s="27">
        <v>52435</v>
      </c>
      <c r="D755" s="27" t="s">
        <v>2639</v>
      </c>
      <c r="E755" s="27" t="s">
        <v>156</v>
      </c>
      <c r="F755" s="27">
        <v>-77.864548999999997</v>
      </c>
      <c r="G755" s="27">
        <v>1.1410370000000001</v>
      </c>
      <c r="H755" s="131" t="s">
        <v>1780</v>
      </c>
      <c r="I755" s="131" t="s">
        <v>919</v>
      </c>
    </row>
    <row r="756" spans="1:9">
      <c r="A756" s="27">
        <v>52</v>
      </c>
      <c r="B756" s="27" t="s">
        <v>1989</v>
      </c>
      <c r="C756" s="27">
        <v>52473</v>
      </c>
      <c r="D756" s="27" t="s">
        <v>2418</v>
      </c>
      <c r="E756" s="27" t="s">
        <v>156</v>
      </c>
      <c r="F756" s="27">
        <v>-78.452991999999995</v>
      </c>
      <c r="G756" s="27">
        <v>2.507139</v>
      </c>
      <c r="H756" s="131" t="s">
        <v>1780</v>
      </c>
      <c r="I756" s="131" t="s">
        <v>70</v>
      </c>
    </row>
    <row r="757" spans="1:9">
      <c r="A757" s="27">
        <v>52</v>
      </c>
      <c r="B757" s="27" t="s">
        <v>1989</v>
      </c>
      <c r="C757" s="27">
        <v>52480</v>
      </c>
      <c r="D757" s="27" t="s">
        <v>1989</v>
      </c>
      <c r="E757" s="27" t="s">
        <v>156</v>
      </c>
      <c r="F757" s="27">
        <v>-77.357972000000004</v>
      </c>
      <c r="G757" s="27">
        <v>1.2889790000000001</v>
      </c>
      <c r="H757" s="131" t="s">
        <v>1780</v>
      </c>
      <c r="I757" s="131" t="s">
        <v>27</v>
      </c>
    </row>
    <row r="758" spans="1:9">
      <c r="A758" s="27">
        <v>52</v>
      </c>
      <c r="B758" s="27" t="s">
        <v>1989</v>
      </c>
      <c r="C758" s="27">
        <v>52490</v>
      </c>
      <c r="D758" s="27" t="s">
        <v>2640</v>
      </c>
      <c r="E758" s="27" t="s">
        <v>156</v>
      </c>
      <c r="F758" s="27">
        <v>-78.325813999999994</v>
      </c>
      <c r="G758" s="27">
        <v>2.3474569999999999</v>
      </c>
      <c r="H758" s="131" t="s">
        <v>1780</v>
      </c>
      <c r="I758" s="131" t="s">
        <v>920</v>
      </c>
    </row>
    <row r="759" spans="1:9">
      <c r="A759" s="27">
        <v>52</v>
      </c>
      <c r="B759" s="27" t="s">
        <v>1989</v>
      </c>
      <c r="C759" s="27">
        <v>52506</v>
      </c>
      <c r="D759" s="27" t="s">
        <v>2641</v>
      </c>
      <c r="E759" s="27" t="s">
        <v>156</v>
      </c>
      <c r="F759" s="27">
        <v>-77.566081999999994</v>
      </c>
      <c r="G759" s="27">
        <v>1.058433</v>
      </c>
      <c r="H759" s="131" t="s">
        <v>1780</v>
      </c>
      <c r="I759" s="131" t="s">
        <v>921</v>
      </c>
    </row>
    <row r="760" spans="1:9">
      <c r="A760" s="27">
        <v>52</v>
      </c>
      <c r="B760" s="27" t="s">
        <v>1989</v>
      </c>
      <c r="C760" s="27">
        <v>52520</v>
      </c>
      <c r="D760" s="27" t="s">
        <v>2642</v>
      </c>
      <c r="E760" s="27" t="s">
        <v>156</v>
      </c>
      <c r="F760" s="27">
        <v>-78.658360999999999</v>
      </c>
      <c r="G760" s="27">
        <v>2.040629</v>
      </c>
      <c r="H760" s="131" t="s">
        <v>1780</v>
      </c>
      <c r="I760" s="131" t="s">
        <v>904</v>
      </c>
    </row>
    <row r="761" spans="1:9">
      <c r="A761" s="27">
        <v>52</v>
      </c>
      <c r="B761" s="27" t="s">
        <v>1989</v>
      </c>
      <c r="C761" s="27">
        <v>52540</v>
      </c>
      <c r="D761" s="27" t="s">
        <v>2643</v>
      </c>
      <c r="E761" s="27" t="s">
        <v>156</v>
      </c>
      <c r="F761" s="27">
        <v>-77.458686</v>
      </c>
      <c r="G761" s="27">
        <v>1.6271960000000001</v>
      </c>
      <c r="H761" s="131" t="s">
        <v>1780</v>
      </c>
      <c r="I761" s="131" t="s">
        <v>922</v>
      </c>
    </row>
    <row r="762" spans="1:9">
      <c r="A762" s="27">
        <v>52</v>
      </c>
      <c r="B762" s="27" t="s">
        <v>1989</v>
      </c>
      <c r="C762" s="27">
        <v>52560</v>
      </c>
      <c r="D762" s="27" t="s">
        <v>2644</v>
      </c>
      <c r="E762" s="27" t="s">
        <v>156</v>
      </c>
      <c r="F762" s="27">
        <v>-77.573003</v>
      </c>
      <c r="G762" s="27">
        <v>0.80663899999999999</v>
      </c>
      <c r="H762" s="131" t="s">
        <v>1780</v>
      </c>
      <c r="I762" s="131" t="s">
        <v>923</v>
      </c>
    </row>
    <row r="763" spans="1:9">
      <c r="A763" s="27">
        <v>52</v>
      </c>
      <c r="B763" s="27" t="s">
        <v>1989</v>
      </c>
      <c r="C763" s="27">
        <v>52565</v>
      </c>
      <c r="D763" s="27" t="s">
        <v>2645</v>
      </c>
      <c r="E763" s="27" t="s">
        <v>156</v>
      </c>
      <c r="F763" s="27">
        <v>-77.596794000000003</v>
      </c>
      <c r="G763" s="27">
        <v>1.237814</v>
      </c>
      <c r="H763" s="131" t="s">
        <v>1780</v>
      </c>
      <c r="I763" s="131" t="s">
        <v>422</v>
      </c>
    </row>
    <row r="764" spans="1:9">
      <c r="A764" s="27">
        <v>52</v>
      </c>
      <c r="B764" s="27" t="s">
        <v>1989</v>
      </c>
      <c r="C764" s="27">
        <v>52573</v>
      </c>
      <c r="D764" s="27" t="s">
        <v>2646</v>
      </c>
      <c r="E764" s="27" t="s">
        <v>156</v>
      </c>
      <c r="F764" s="27">
        <v>-77.504210999999998</v>
      </c>
      <c r="G764" s="27">
        <v>0.88512500000000005</v>
      </c>
      <c r="H764" s="131" t="s">
        <v>1780</v>
      </c>
      <c r="I764" s="131" t="s">
        <v>924</v>
      </c>
    </row>
    <row r="765" spans="1:9">
      <c r="A765" s="27">
        <v>52</v>
      </c>
      <c r="B765" s="27" t="s">
        <v>1989</v>
      </c>
      <c r="C765" s="27">
        <v>52585</v>
      </c>
      <c r="D765" s="27" t="s">
        <v>2647</v>
      </c>
      <c r="E765" s="27" t="s">
        <v>156</v>
      </c>
      <c r="F765" s="27">
        <v>-77.636042000000003</v>
      </c>
      <c r="G765" s="27">
        <v>0.87044200000000005</v>
      </c>
      <c r="H765" s="131" t="s">
        <v>1780</v>
      </c>
      <c r="I765" s="131" t="s">
        <v>925</v>
      </c>
    </row>
    <row r="766" spans="1:9">
      <c r="A766" s="27">
        <v>52</v>
      </c>
      <c r="B766" s="27" t="s">
        <v>1989</v>
      </c>
      <c r="C766" s="27">
        <v>52612</v>
      </c>
      <c r="D766" s="27" t="s">
        <v>2434</v>
      </c>
      <c r="E766" s="27" t="s">
        <v>156</v>
      </c>
      <c r="F766" s="27">
        <v>-77.995153000000002</v>
      </c>
      <c r="G766" s="27">
        <v>1.2124919999999999</v>
      </c>
      <c r="H766" s="131" t="s">
        <v>1780</v>
      </c>
      <c r="I766" s="131" t="s">
        <v>783</v>
      </c>
    </row>
    <row r="767" spans="1:9">
      <c r="A767" s="27">
        <v>52</v>
      </c>
      <c r="B767" s="27" t="s">
        <v>1989</v>
      </c>
      <c r="C767" s="27">
        <v>52621</v>
      </c>
      <c r="D767" s="27" t="s">
        <v>2648</v>
      </c>
      <c r="E767" s="27" t="s">
        <v>156</v>
      </c>
      <c r="F767" s="27">
        <v>-78.245716000000002</v>
      </c>
      <c r="G767" s="27">
        <v>1.697492</v>
      </c>
      <c r="H767" s="131" t="s">
        <v>1780</v>
      </c>
      <c r="I767" s="131" t="s">
        <v>926</v>
      </c>
    </row>
    <row r="768" spans="1:9">
      <c r="A768" s="27">
        <v>52</v>
      </c>
      <c r="B768" s="27" t="s">
        <v>1989</v>
      </c>
      <c r="C768" s="27">
        <v>52678</v>
      </c>
      <c r="D768" s="27" t="s">
        <v>2649</v>
      </c>
      <c r="E768" s="27" t="s">
        <v>156</v>
      </c>
      <c r="F768" s="27">
        <v>-77.594341</v>
      </c>
      <c r="G768" s="27">
        <v>1.3354379999999999</v>
      </c>
      <c r="H768" s="131" t="s">
        <v>1780</v>
      </c>
      <c r="I768" s="131" t="s">
        <v>927</v>
      </c>
    </row>
    <row r="769" spans="1:9">
      <c r="A769" s="27">
        <v>52</v>
      </c>
      <c r="B769" s="27" t="s">
        <v>1989</v>
      </c>
      <c r="C769" s="27">
        <v>52683</v>
      </c>
      <c r="D769" s="27" t="s">
        <v>2650</v>
      </c>
      <c r="E769" s="27" t="s">
        <v>156</v>
      </c>
      <c r="F769" s="27">
        <v>-77.473129999999998</v>
      </c>
      <c r="G769" s="27">
        <v>1.2834380000000001</v>
      </c>
      <c r="H769" s="131" t="s">
        <v>1780</v>
      </c>
      <c r="I769" s="131" t="s">
        <v>930</v>
      </c>
    </row>
    <row r="770" spans="1:9">
      <c r="A770" s="27">
        <v>52</v>
      </c>
      <c r="B770" s="27" t="s">
        <v>1989</v>
      </c>
      <c r="C770" s="27">
        <v>52685</v>
      </c>
      <c r="D770" s="27" t="s">
        <v>2436</v>
      </c>
      <c r="E770" s="27" t="s">
        <v>156</v>
      </c>
      <c r="F770" s="27">
        <v>-77.047499999999999</v>
      </c>
      <c r="G770" s="27">
        <v>1.5137620000000001</v>
      </c>
      <c r="H770" s="131" t="s">
        <v>1780</v>
      </c>
      <c r="I770" s="131" t="s">
        <v>784</v>
      </c>
    </row>
    <row r="771" spans="1:9">
      <c r="A771" s="27">
        <v>52</v>
      </c>
      <c r="B771" s="27" t="s">
        <v>1989</v>
      </c>
      <c r="C771" s="27">
        <v>52687</v>
      </c>
      <c r="D771" s="27" t="s">
        <v>2651</v>
      </c>
      <c r="E771" s="27" t="s">
        <v>156</v>
      </c>
      <c r="F771" s="27">
        <v>-77.215419999999995</v>
      </c>
      <c r="G771" s="27">
        <v>1.5033620000000001</v>
      </c>
      <c r="H771" s="131" t="s">
        <v>1780</v>
      </c>
      <c r="I771" s="131" t="s">
        <v>928</v>
      </c>
    </row>
    <row r="772" spans="1:9">
      <c r="A772" s="27">
        <v>52</v>
      </c>
      <c r="B772" s="27" t="s">
        <v>1989</v>
      </c>
      <c r="C772" s="27">
        <v>52693</v>
      </c>
      <c r="D772" s="27" t="s">
        <v>2101</v>
      </c>
      <c r="E772" s="27" t="s">
        <v>156</v>
      </c>
      <c r="F772" s="27">
        <v>-77.013983999999994</v>
      </c>
      <c r="G772" s="27">
        <v>1.6694290000000001</v>
      </c>
      <c r="H772" s="131" t="s">
        <v>1780</v>
      </c>
      <c r="I772" s="131" t="s">
        <v>929</v>
      </c>
    </row>
    <row r="773" spans="1:9">
      <c r="A773" s="27">
        <v>52</v>
      </c>
      <c r="B773" s="27" t="s">
        <v>1989</v>
      </c>
      <c r="C773" s="27">
        <v>52694</v>
      </c>
      <c r="D773" s="27" t="s">
        <v>2652</v>
      </c>
      <c r="E773" s="27" t="s">
        <v>156</v>
      </c>
      <c r="F773" s="27">
        <v>-77.119410000000002</v>
      </c>
      <c r="G773" s="27">
        <v>1.551572</v>
      </c>
      <c r="H773" s="131" t="s">
        <v>1780</v>
      </c>
      <c r="I773" s="131" t="s">
        <v>1237</v>
      </c>
    </row>
    <row r="774" spans="1:9">
      <c r="A774" s="27">
        <v>52</v>
      </c>
      <c r="B774" s="27" t="s">
        <v>1989</v>
      </c>
      <c r="C774" s="27">
        <v>52696</v>
      </c>
      <c r="D774" s="27" t="s">
        <v>2017</v>
      </c>
      <c r="E774" s="27" t="s">
        <v>156</v>
      </c>
      <c r="F774" s="27">
        <v>-77.979916000000003</v>
      </c>
      <c r="G774" s="27">
        <v>2.4496530000000001</v>
      </c>
      <c r="H774" s="131" t="s">
        <v>1780</v>
      </c>
      <c r="I774" s="131" t="s">
        <v>395</v>
      </c>
    </row>
    <row r="775" spans="1:9">
      <c r="A775" s="27">
        <v>52</v>
      </c>
      <c r="B775" s="27" t="s">
        <v>1989</v>
      </c>
      <c r="C775" s="27">
        <v>52699</v>
      </c>
      <c r="D775" s="27" t="s">
        <v>2653</v>
      </c>
      <c r="E775" s="27" t="s">
        <v>156</v>
      </c>
      <c r="F775" s="27">
        <v>-77.677035000000004</v>
      </c>
      <c r="G775" s="27">
        <v>1.2225889999999999</v>
      </c>
      <c r="H775" s="131" t="s">
        <v>1780</v>
      </c>
      <c r="I775" s="131" t="s">
        <v>931</v>
      </c>
    </row>
    <row r="776" spans="1:9">
      <c r="A776" s="27">
        <v>52</v>
      </c>
      <c r="B776" s="27" t="s">
        <v>1989</v>
      </c>
      <c r="C776" s="27">
        <v>52720</v>
      </c>
      <c r="D776" s="27" t="s">
        <v>2654</v>
      </c>
      <c r="E776" s="27" t="s">
        <v>156</v>
      </c>
      <c r="F776" s="27">
        <v>-77.620279999999994</v>
      </c>
      <c r="G776" s="27">
        <v>1.037536</v>
      </c>
      <c r="H776" s="131" t="s">
        <v>1780</v>
      </c>
      <c r="I776" s="131" t="s">
        <v>932</v>
      </c>
    </row>
    <row r="777" spans="1:9">
      <c r="A777" s="27">
        <v>52</v>
      </c>
      <c r="B777" s="27" t="s">
        <v>1989</v>
      </c>
      <c r="C777" s="27">
        <v>52786</v>
      </c>
      <c r="D777" s="27" t="s">
        <v>2655</v>
      </c>
      <c r="E777" s="27" t="s">
        <v>156</v>
      </c>
      <c r="F777" s="27">
        <v>-77.280799999999999</v>
      </c>
      <c r="G777" s="27">
        <v>1.5703579999999999</v>
      </c>
      <c r="H777" s="131" t="s">
        <v>1780</v>
      </c>
      <c r="I777" s="131" t="s">
        <v>933</v>
      </c>
    </row>
    <row r="778" spans="1:9">
      <c r="A778" s="27">
        <v>52</v>
      </c>
      <c r="B778" s="27" t="s">
        <v>1989</v>
      </c>
      <c r="C778" s="27">
        <v>52788</v>
      </c>
      <c r="D778" s="27" t="s">
        <v>2656</v>
      </c>
      <c r="E778" s="27" t="s">
        <v>156</v>
      </c>
      <c r="F778" s="27">
        <v>-77.393735000000007</v>
      </c>
      <c r="G778" s="27">
        <v>1.0948199999999999</v>
      </c>
      <c r="H778" s="131" t="s">
        <v>1780</v>
      </c>
      <c r="I778" s="131" t="s">
        <v>934</v>
      </c>
    </row>
    <row r="779" spans="1:9">
      <c r="A779" s="27">
        <v>52</v>
      </c>
      <c r="B779" s="27" t="s">
        <v>1989</v>
      </c>
      <c r="C779" s="27">
        <v>52835</v>
      </c>
      <c r="D779" s="27" t="s">
        <v>2657</v>
      </c>
      <c r="E779" s="27" t="s">
        <v>156</v>
      </c>
      <c r="F779" s="27">
        <v>-78.764072999999996</v>
      </c>
      <c r="G779" s="27">
        <v>1.807399</v>
      </c>
      <c r="H779" s="131" t="s">
        <v>1780</v>
      </c>
      <c r="I779" s="131" t="s">
        <v>3036</v>
      </c>
    </row>
    <row r="780" spans="1:9">
      <c r="A780" s="27">
        <v>52</v>
      </c>
      <c r="B780" s="27" t="s">
        <v>1989</v>
      </c>
      <c r="C780" s="27">
        <v>52838</v>
      </c>
      <c r="D780" s="27" t="s">
        <v>2658</v>
      </c>
      <c r="E780" s="27" t="s">
        <v>156</v>
      </c>
      <c r="F780" s="27">
        <v>-77.616720000000001</v>
      </c>
      <c r="G780" s="27">
        <v>1.0850439999999999</v>
      </c>
      <c r="H780" s="131" t="s">
        <v>1780</v>
      </c>
      <c r="I780" s="131" t="s">
        <v>935</v>
      </c>
    </row>
    <row r="781" spans="1:9">
      <c r="A781" s="27">
        <v>52</v>
      </c>
      <c r="B781" s="27" t="s">
        <v>1989</v>
      </c>
      <c r="C781" s="27">
        <v>52885</v>
      </c>
      <c r="D781" s="27" t="s">
        <v>2659</v>
      </c>
      <c r="E781" s="27" t="s">
        <v>156</v>
      </c>
      <c r="F781" s="27">
        <v>-77.400169000000005</v>
      </c>
      <c r="G781" s="27">
        <v>1.115937</v>
      </c>
      <c r="H781" s="131" t="s">
        <v>1780</v>
      </c>
      <c r="I781" s="131" t="s">
        <v>936</v>
      </c>
    </row>
    <row r="782" spans="1:9">
      <c r="A782" s="27">
        <v>54</v>
      </c>
      <c r="B782" s="27" t="s">
        <v>2660</v>
      </c>
      <c r="C782" s="27">
        <v>54001</v>
      </c>
      <c r="D782" s="27" t="s">
        <v>2661</v>
      </c>
      <c r="E782" s="27" t="s">
        <v>156</v>
      </c>
      <c r="F782" s="27">
        <v>-72.508178000000001</v>
      </c>
      <c r="G782" s="27">
        <v>7.9057250000000003</v>
      </c>
      <c r="H782" s="131" t="s">
        <v>1835</v>
      </c>
      <c r="I782" s="131" t="s">
        <v>3037</v>
      </c>
    </row>
    <row r="783" spans="1:9">
      <c r="A783" s="27">
        <v>54</v>
      </c>
      <c r="B783" s="27" t="s">
        <v>2660</v>
      </c>
      <c r="C783" s="27">
        <v>54003</v>
      </c>
      <c r="D783" s="27" t="s">
        <v>2662</v>
      </c>
      <c r="E783" s="27" t="s">
        <v>156</v>
      </c>
      <c r="F783" s="27">
        <v>-73.221722</v>
      </c>
      <c r="G783" s="27">
        <v>8.0816160000000004</v>
      </c>
      <c r="H783" s="131" t="s">
        <v>1835</v>
      </c>
      <c r="I783" s="131" t="s">
        <v>3038</v>
      </c>
    </row>
    <row r="784" spans="1:9">
      <c r="A784" s="27">
        <v>54</v>
      </c>
      <c r="B784" s="27" t="s">
        <v>2660</v>
      </c>
      <c r="C784" s="27">
        <v>54051</v>
      </c>
      <c r="D784" s="27" t="s">
        <v>2663</v>
      </c>
      <c r="E784" s="27" t="s">
        <v>156</v>
      </c>
      <c r="F784" s="27">
        <v>-72.798952</v>
      </c>
      <c r="G784" s="27">
        <v>7.6429850000000004</v>
      </c>
      <c r="H784" s="131" t="s">
        <v>1835</v>
      </c>
      <c r="I784" s="131" t="s">
        <v>938</v>
      </c>
    </row>
    <row r="785" spans="1:9">
      <c r="A785" s="27">
        <v>54</v>
      </c>
      <c r="B785" s="27" t="s">
        <v>2660</v>
      </c>
      <c r="C785" s="27">
        <v>54099</v>
      </c>
      <c r="D785" s="27" t="s">
        <v>2664</v>
      </c>
      <c r="E785" s="27" t="s">
        <v>156</v>
      </c>
      <c r="F785" s="27">
        <v>-72.647009999999995</v>
      </c>
      <c r="G785" s="27">
        <v>7.6121920000000003</v>
      </c>
      <c r="H785" s="131" t="s">
        <v>1835</v>
      </c>
      <c r="I785" s="131" t="s">
        <v>939</v>
      </c>
    </row>
    <row r="786" spans="1:9">
      <c r="A786" s="27">
        <v>54</v>
      </c>
      <c r="B786" s="27" t="s">
        <v>2660</v>
      </c>
      <c r="C786" s="27">
        <v>54109</v>
      </c>
      <c r="D786" s="27" t="s">
        <v>2665</v>
      </c>
      <c r="E786" s="27" t="s">
        <v>156</v>
      </c>
      <c r="F786" s="27">
        <v>-72.868230999999994</v>
      </c>
      <c r="G786" s="27">
        <v>8.0412990000000004</v>
      </c>
      <c r="H786" s="131" t="s">
        <v>1835</v>
      </c>
      <c r="I786" s="131" t="s">
        <v>940</v>
      </c>
    </row>
    <row r="787" spans="1:9">
      <c r="A787" s="27">
        <v>54</v>
      </c>
      <c r="B787" s="27" t="s">
        <v>2660</v>
      </c>
      <c r="C787" s="27">
        <v>54125</v>
      </c>
      <c r="D787" s="27" t="s">
        <v>2666</v>
      </c>
      <c r="E787" s="27" t="s">
        <v>156</v>
      </c>
      <c r="F787" s="27">
        <v>-72.642059000000003</v>
      </c>
      <c r="G787" s="27">
        <v>7.2687049999999997</v>
      </c>
      <c r="H787" s="131" t="s">
        <v>1835</v>
      </c>
      <c r="I787" s="131" t="s">
        <v>942</v>
      </c>
    </row>
    <row r="788" spans="1:9">
      <c r="A788" s="27">
        <v>54</v>
      </c>
      <c r="B788" s="27" t="s">
        <v>2660</v>
      </c>
      <c r="C788" s="27">
        <v>54128</v>
      </c>
      <c r="D788" s="27" t="s">
        <v>2667</v>
      </c>
      <c r="E788" s="27" t="s">
        <v>156</v>
      </c>
      <c r="F788" s="27">
        <v>-73.048983000000007</v>
      </c>
      <c r="G788" s="27">
        <v>7.7412479999999997</v>
      </c>
      <c r="H788" s="131" t="s">
        <v>1835</v>
      </c>
      <c r="I788" s="131" t="s">
        <v>3039</v>
      </c>
    </row>
    <row r="789" spans="1:9">
      <c r="A789" s="27">
        <v>54</v>
      </c>
      <c r="B789" s="27" t="s">
        <v>2660</v>
      </c>
      <c r="C789" s="27">
        <v>54172</v>
      </c>
      <c r="D789" s="27" t="s">
        <v>2668</v>
      </c>
      <c r="E789" s="27" t="s">
        <v>156</v>
      </c>
      <c r="F789" s="27">
        <v>-72.601162000000002</v>
      </c>
      <c r="G789" s="27">
        <v>7.6031120000000003</v>
      </c>
      <c r="H789" s="131" t="s">
        <v>1835</v>
      </c>
      <c r="I789" s="131" t="s">
        <v>943</v>
      </c>
    </row>
    <row r="790" spans="1:9">
      <c r="A790" s="27">
        <v>54</v>
      </c>
      <c r="B790" s="27" t="s">
        <v>2660</v>
      </c>
      <c r="C790" s="27">
        <v>54174</v>
      </c>
      <c r="D790" s="27" t="s">
        <v>2669</v>
      </c>
      <c r="E790" s="27" t="s">
        <v>156</v>
      </c>
      <c r="F790" s="27">
        <v>-72.665468000000004</v>
      </c>
      <c r="G790" s="27">
        <v>7.1381870000000003</v>
      </c>
      <c r="H790" s="131" t="s">
        <v>1835</v>
      </c>
      <c r="I790" s="131" t="s">
        <v>944</v>
      </c>
    </row>
    <row r="791" spans="1:9">
      <c r="A791" s="27">
        <v>54</v>
      </c>
      <c r="B791" s="27" t="s">
        <v>2660</v>
      </c>
      <c r="C791" s="27">
        <v>54206</v>
      </c>
      <c r="D791" s="27" t="s">
        <v>2670</v>
      </c>
      <c r="E791" s="27" t="s">
        <v>156</v>
      </c>
      <c r="F791" s="27">
        <v>-73.337199999999996</v>
      </c>
      <c r="G791" s="27">
        <v>8.4703739999999996</v>
      </c>
      <c r="H791" s="131" t="s">
        <v>1835</v>
      </c>
      <c r="I791" s="131" t="s">
        <v>945</v>
      </c>
    </row>
    <row r="792" spans="1:9">
      <c r="A792" s="27">
        <v>54</v>
      </c>
      <c r="B792" s="27" t="s">
        <v>2660</v>
      </c>
      <c r="C792" s="27">
        <v>54223</v>
      </c>
      <c r="D792" s="27" t="s">
        <v>2671</v>
      </c>
      <c r="E792" s="27" t="s">
        <v>156</v>
      </c>
      <c r="F792" s="27">
        <v>-72.772816000000006</v>
      </c>
      <c r="G792" s="27">
        <v>7.5396330000000003</v>
      </c>
      <c r="H792" s="131" t="s">
        <v>1835</v>
      </c>
      <c r="I792" s="131" t="s">
        <v>946</v>
      </c>
    </row>
    <row r="793" spans="1:9">
      <c r="A793" s="27">
        <v>54</v>
      </c>
      <c r="B793" s="27" t="s">
        <v>2660</v>
      </c>
      <c r="C793" s="27">
        <v>54239</v>
      </c>
      <c r="D793" s="27" t="s">
        <v>2672</v>
      </c>
      <c r="E793" s="27" t="s">
        <v>156</v>
      </c>
      <c r="F793" s="27">
        <v>-72.658490999999998</v>
      </c>
      <c r="G793" s="27">
        <v>7.714804</v>
      </c>
      <c r="H793" s="131" t="s">
        <v>1835</v>
      </c>
      <c r="I793" s="131" t="s">
        <v>947</v>
      </c>
    </row>
    <row r="794" spans="1:9">
      <c r="A794" s="27">
        <v>54</v>
      </c>
      <c r="B794" s="27" t="s">
        <v>2660</v>
      </c>
      <c r="C794" s="27">
        <v>54245</v>
      </c>
      <c r="D794" s="27" t="s">
        <v>2673</v>
      </c>
      <c r="E794" s="27" t="s">
        <v>156</v>
      </c>
      <c r="F794" s="27">
        <v>-73.446686999999997</v>
      </c>
      <c r="G794" s="27">
        <v>8.5105789999999999</v>
      </c>
      <c r="H794" s="131" t="s">
        <v>1835</v>
      </c>
      <c r="I794" s="131" t="s">
        <v>948</v>
      </c>
    </row>
    <row r="795" spans="1:9">
      <c r="A795" s="27">
        <v>54</v>
      </c>
      <c r="B795" s="27" t="s">
        <v>2660</v>
      </c>
      <c r="C795" s="27">
        <v>54250</v>
      </c>
      <c r="D795" s="27" t="s">
        <v>2674</v>
      </c>
      <c r="E795" s="27" t="s">
        <v>156</v>
      </c>
      <c r="F795" s="27">
        <v>-73.096140000000005</v>
      </c>
      <c r="G795" s="27">
        <v>8.5742809999999992</v>
      </c>
      <c r="H795" s="131" t="s">
        <v>1835</v>
      </c>
      <c r="I795" s="131" t="s">
        <v>949</v>
      </c>
    </row>
    <row r="796" spans="1:9">
      <c r="A796" s="27">
        <v>54</v>
      </c>
      <c r="B796" s="27" t="s">
        <v>2660</v>
      </c>
      <c r="C796" s="27">
        <v>54261</v>
      </c>
      <c r="D796" s="27" t="s">
        <v>2675</v>
      </c>
      <c r="E796" s="27" t="s">
        <v>156</v>
      </c>
      <c r="F796" s="27">
        <v>-72.604716999999994</v>
      </c>
      <c r="G796" s="27">
        <v>7.9385719999999997</v>
      </c>
      <c r="H796" s="131" t="s">
        <v>1835</v>
      </c>
      <c r="I796" s="131" t="s">
        <v>950</v>
      </c>
    </row>
    <row r="797" spans="1:9">
      <c r="A797" s="27">
        <v>54</v>
      </c>
      <c r="B797" s="27" t="s">
        <v>2660</v>
      </c>
      <c r="C797" s="27">
        <v>54313</v>
      </c>
      <c r="D797" s="27" t="s">
        <v>2676</v>
      </c>
      <c r="E797" s="27" t="s">
        <v>156</v>
      </c>
      <c r="F797" s="27">
        <v>-72.787233000000001</v>
      </c>
      <c r="G797" s="27">
        <v>7.9169460000000003</v>
      </c>
      <c r="H797" s="131" t="s">
        <v>1835</v>
      </c>
      <c r="I797" s="131" t="s">
        <v>951</v>
      </c>
    </row>
    <row r="798" spans="1:9">
      <c r="A798" s="27">
        <v>54</v>
      </c>
      <c r="B798" s="27" t="s">
        <v>2660</v>
      </c>
      <c r="C798" s="27">
        <v>54344</v>
      </c>
      <c r="D798" s="27" t="s">
        <v>2677</v>
      </c>
      <c r="E798" s="27" t="s">
        <v>156</v>
      </c>
      <c r="F798" s="27">
        <v>-73.145996999999994</v>
      </c>
      <c r="G798" s="27">
        <v>8.3215059999999994</v>
      </c>
      <c r="H798" s="131" t="s">
        <v>1835</v>
      </c>
      <c r="I798" s="131" t="s">
        <v>952</v>
      </c>
    </row>
    <row r="799" spans="1:9">
      <c r="A799" s="27">
        <v>54</v>
      </c>
      <c r="B799" s="27" t="s">
        <v>2660</v>
      </c>
      <c r="C799" s="27">
        <v>54347</v>
      </c>
      <c r="D799" s="27" t="s">
        <v>2678</v>
      </c>
      <c r="E799" s="27" t="s">
        <v>156</v>
      </c>
      <c r="F799" s="27">
        <v>-72.483519000000001</v>
      </c>
      <c r="G799" s="27">
        <v>7.5065410000000004</v>
      </c>
      <c r="H799" s="131" t="s">
        <v>1835</v>
      </c>
      <c r="I799" s="131" t="s">
        <v>953</v>
      </c>
    </row>
    <row r="800" spans="1:9">
      <c r="A800" s="27">
        <v>54</v>
      </c>
      <c r="B800" s="27" t="s">
        <v>2660</v>
      </c>
      <c r="C800" s="27">
        <v>54377</v>
      </c>
      <c r="D800" s="27" t="s">
        <v>2679</v>
      </c>
      <c r="E800" s="27" t="s">
        <v>156</v>
      </c>
      <c r="F800" s="27">
        <v>-72.495982999999995</v>
      </c>
      <c r="G800" s="27">
        <v>7.2984140000000002</v>
      </c>
      <c r="H800" s="131" t="s">
        <v>1835</v>
      </c>
      <c r="I800" s="131" t="s">
        <v>956</v>
      </c>
    </row>
    <row r="801" spans="1:9">
      <c r="A801" s="27">
        <v>54</v>
      </c>
      <c r="B801" s="27" t="s">
        <v>2660</v>
      </c>
      <c r="C801" s="27">
        <v>54385</v>
      </c>
      <c r="D801" s="27" t="s">
        <v>2680</v>
      </c>
      <c r="E801" s="27" t="s">
        <v>156</v>
      </c>
      <c r="F801" s="27">
        <v>-73.328125999999997</v>
      </c>
      <c r="G801" s="27">
        <v>7.6398390000000003</v>
      </c>
      <c r="H801" s="131" t="s">
        <v>1835</v>
      </c>
      <c r="I801" s="131" t="s">
        <v>954</v>
      </c>
    </row>
    <row r="802" spans="1:9">
      <c r="A802" s="27">
        <v>54</v>
      </c>
      <c r="B802" s="27" t="s">
        <v>2660</v>
      </c>
      <c r="C802" s="27">
        <v>54398</v>
      </c>
      <c r="D802" s="27" t="s">
        <v>2681</v>
      </c>
      <c r="E802" s="27" t="s">
        <v>156</v>
      </c>
      <c r="F802" s="27">
        <v>-73.239986000000002</v>
      </c>
      <c r="G802" s="27">
        <v>8.2112400000000001</v>
      </c>
      <c r="H802" s="131" t="s">
        <v>1835</v>
      </c>
      <c r="I802" s="131" t="s">
        <v>955</v>
      </c>
    </row>
    <row r="803" spans="1:9">
      <c r="A803" s="27">
        <v>54</v>
      </c>
      <c r="B803" s="27" t="s">
        <v>2660</v>
      </c>
      <c r="C803" s="27">
        <v>54405</v>
      </c>
      <c r="D803" s="27" t="s">
        <v>2682</v>
      </c>
      <c r="E803" s="27" t="s">
        <v>156</v>
      </c>
      <c r="F803" s="27">
        <v>-72.505611999999999</v>
      </c>
      <c r="G803" s="27">
        <v>7.8331860000000004</v>
      </c>
      <c r="H803" s="131" t="s">
        <v>1835</v>
      </c>
      <c r="I803" s="131" t="s">
        <v>957</v>
      </c>
    </row>
    <row r="804" spans="1:9">
      <c r="A804" s="27">
        <v>54</v>
      </c>
      <c r="B804" s="27" t="s">
        <v>2660</v>
      </c>
      <c r="C804" s="27">
        <v>54418</v>
      </c>
      <c r="D804" s="27" t="s">
        <v>2683</v>
      </c>
      <c r="E804" s="27" t="s">
        <v>156</v>
      </c>
      <c r="F804" s="27">
        <v>-72.832375999999996</v>
      </c>
      <c r="G804" s="27">
        <v>7.9456309999999997</v>
      </c>
      <c r="H804" s="131" t="s">
        <v>1835</v>
      </c>
      <c r="I804" s="131" t="s">
        <v>958</v>
      </c>
    </row>
    <row r="805" spans="1:9">
      <c r="A805" s="27">
        <v>54</v>
      </c>
      <c r="B805" s="27" t="s">
        <v>2660</v>
      </c>
      <c r="C805" s="27">
        <v>54480</v>
      </c>
      <c r="D805" s="27" t="s">
        <v>2684</v>
      </c>
      <c r="E805" s="27" t="s">
        <v>156</v>
      </c>
      <c r="F805" s="27">
        <v>-72.747169</v>
      </c>
      <c r="G805" s="27">
        <v>7.3004689999999997</v>
      </c>
      <c r="H805" s="131" t="s">
        <v>1835</v>
      </c>
      <c r="I805" s="131" t="s">
        <v>959</v>
      </c>
    </row>
    <row r="806" spans="1:9">
      <c r="A806" s="27">
        <v>54</v>
      </c>
      <c r="B806" s="27" t="s">
        <v>2660</v>
      </c>
      <c r="C806" s="27">
        <v>54498</v>
      </c>
      <c r="D806" s="27" t="s">
        <v>2685</v>
      </c>
      <c r="E806" s="27" t="s">
        <v>156</v>
      </c>
      <c r="F806" s="27">
        <v>-73.356070000000003</v>
      </c>
      <c r="G806" s="27">
        <v>8.2485739999999996</v>
      </c>
      <c r="H806" s="131" t="s">
        <v>1835</v>
      </c>
      <c r="I806" s="131" t="s">
        <v>960</v>
      </c>
    </row>
    <row r="807" spans="1:9">
      <c r="A807" s="27">
        <v>54</v>
      </c>
      <c r="B807" s="27" t="s">
        <v>2660</v>
      </c>
      <c r="C807" s="27">
        <v>54518</v>
      </c>
      <c r="D807" s="27" t="s">
        <v>2686</v>
      </c>
      <c r="E807" s="27" t="s">
        <v>156</v>
      </c>
      <c r="F807" s="27">
        <v>-72.647713999999993</v>
      </c>
      <c r="G807" s="27">
        <v>7.3728020000000001</v>
      </c>
      <c r="H807" s="131" t="s">
        <v>1835</v>
      </c>
      <c r="I807" s="131" t="s">
        <v>961</v>
      </c>
    </row>
    <row r="808" spans="1:9">
      <c r="A808" s="27">
        <v>54</v>
      </c>
      <c r="B808" s="27" t="s">
        <v>2660</v>
      </c>
      <c r="C808" s="27">
        <v>54520</v>
      </c>
      <c r="D808" s="27" t="s">
        <v>2687</v>
      </c>
      <c r="E808" s="27" t="s">
        <v>156</v>
      </c>
      <c r="F808" s="27">
        <v>-72.639111</v>
      </c>
      <c r="G808" s="27">
        <v>7.4367450000000002</v>
      </c>
      <c r="H808" s="131" t="s">
        <v>1835</v>
      </c>
      <c r="I808" s="131" t="s">
        <v>962</v>
      </c>
    </row>
    <row r="809" spans="1:9">
      <c r="A809" s="27">
        <v>54</v>
      </c>
      <c r="B809" s="27" t="s">
        <v>2660</v>
      </c>
      <c r="C809" s="27">
        <v>54553</v>
      </c>
      <c r="D809" s="27" t="s">
        <v>2688</v>
      </c>
      <c r="E809" s="27" t="s">
        <v>156</v>
      </c>
      <c r="F809" s="27">
        <v>-72.411362999999994</v>
      </c>
      <c r="G809" s="27">
        <v>8.3599929999999993</v>
      </c>
      <c r="H809" s="131" t="s">
        <v>1835</v>
      </c>
      <c r="I809" s="131" t="s">
        <v>311</v>
      </c>
    </row>
    <row r="810" spans="1:9">
      <c r="A810" s="27">
        <v>54</v>
      </c>
      <c r="B810" s="27" t="s">
        <v>2660</v>
      </c>
      <c r="C810" s="27">
        <v>54599</v>
      </c>
      <c r="D810" s="27" t="s">
        <v>2689</v>
      </c>
      <c r="E810" s="27" t="s">
        <v>156</v>
      </c>
      <c r="F810" s="27">
        <v>-72.476708000000002</v>
      </c>
      <c r="G810" s="27">
        <v>7.5778610000000004</v>
      </c>
      <c r="H810" s="131" t="s">
        <v>1835</v>
      </c>
      <c r="I810" s="131" t="s">
        <v>963</v>
      </c>
    </row>
    <row r="811" spans="1:9">
      <c r="A811" s="27">
        <v>54</v>
      </c>
      <c r="B811" s="27" t="s">
        <v>2660</v>
      </c>
      <c r="C811" s="27">
        <v>54660</v>
      </c>
      <c r="D811" s="27" t="s">
        <v>2690</v>
      </c>
      <c r="E811" s="27" t="s">
        <v>156</v>
      </c>
      <c r="F811" s="27">
        <v>-72.813063999999997</v>
      </c>
      <c r="G811" s="27">
        <v>7.7736830000000001</v>
      </c>
      <c r="H811" s="131" t="s">
        <v>1835</v>
      </c>
      <c r="I811" s="131" t="s">
        <v>964</v>
      </c>
    </row>
    <row r="812" spans="1:9">
      <c r="A812" s="27">
        <v>54</v>
      </c>
      <c r="B812" s="27" t="s">
        <v>2660</v>
      </c>
      <c r="C812" s="27">
        <v>54670</v>
      </c>
      <c r="D812" s="27" t="s">
        <v>2691</v>
      </c>
      <c r="E812" s="27" t="s">
        <v>156</v>
      </c>
      <c r="F812" s="27">
        <v>-73.208622000000005</v>
      </c>
      <c r="G812" s="27">
        <v>8.4021399999999993</v>
      </c>
      <c r="H812" s="131" t="s">
        <v>1835</v>
      </c>
      <c r="I812" s="131" t="s">
        <v>965</v>
      </c>
    </row>
    <row r="813" spans="1:9">
      <c r="A813" s="27">
        <v>54</v>
      </c>
      <c r="B813" s="27" t="s">
        <v>2660</v>
      </c>
      <c r="C813" s="27">
        <v>54673</v>
      </c>
      <c r="D813" s="27" t="s">
        <v>2437</v>
      </c>
      <c r="E813" s="27" t="s">
        <v>156</v>
      </c>
      <c r="F813" s="27">
        <v>-72.625459000000006</v>
      </c>
      <c r="G813" s="27">
        <v>7.8756950000000003</v>
      </c>
      <c r="H813" s="131" t="s">
        <v>1835</v>
      </c>
      <c r="I813" s="131" t="s">
        <v>785</v>
      </c>
    </row>
    <row r="814" spans="1:9">
      <c r="A814" s="27">
        <v>54</v>
      </c>
      <c r="B814" s="27" t="s">
        <v>2660</v>
      </c>
      <c r="C814" s="27">
        <v>54680</v>
      </c>
      <c r="D814" s="27" t="s">
        <v>2692</v>
      </c>
      <c r="E814" s="27" t="s">
        <v>156</v>
      </c>
      <c r="F814" s="27">
        <v>-72.716202999999993</v>
      </c>
      <c r="G814" s="27">
        <v>7.865856</v>
      </c>
      <c r="H814" s="131" t="s">
        <v>1835</v>
      </c>
      <c r="I814" s="131" t="s">
        <v>966</v>
      </c>
    </row>
    <row r="815" spans="1:9">
      <c r="A815" s="27">
        <v>54</v>
      </c>
      <c r="B815" s="27" t="s">
        <v>2660</v>
      </c>
      <c r="C815" s="27">
        <v>54720</v>
      </c>
      <c r="D815" s="27" t="s">
        <v>2693</v>
      </c>
      <c r="E815" s="27" t="s">
        <v>156</v>
      </c>
      <c r="F815" s="27">
        <v>-72.800577000000004</v>
      </c>
      <c r="G815" s="27">
        <v>8.0821050000000003</v>
      </c>
      <c r="H815" s="131" t="s">
        <v>1835</v>
      </c>
      <c r="I815" s="131" t="s">
        <v>967</v>
      </c>
    </row>
    <row r="816" spans="1:9">
      <c r="A816" s="27">
        <v>54</v>
      </c>
      <c r="B816" s="27" t="s">
        <v>2660</v>
      </c>
      <c r="C816" s="27">
        <v>54743</v>
      </c>
      <c r="D816" s="27" t="s">
        <v>2694</v>
      </c>
      <c r="E816" s="27" t="s">
        <v>156</v>
      </c>
      <c r="F816" s="27">
        <v>-72.757127999999994</v>
      </c>
      <c r="G816" s="27">
        <v>7.2047359999999996</v>
      </c>
      <c r="H816" s="131" t="s">
        <v>1835</v>
      </c>
      <c r="I816" s="131" t="s">
        <v>968</v>
      </c>
    </row>
    <row r="817" spans="1:9">
      <c r="A817" s="27">
        <v>54</v>
      </c>
      <c r="B817" s="27" t="s">
        <v>2660</v>
      </c>
      <c r="C817" s="27">
        <v>54800</v>
      </c>
      <c r="D817" s="27" t="s">
        <v>2695</v>
      </c>
      <c r="E817" s="27" t="s">
        <v>156</v>
      </c>
      <c r="F817" s="27">
        <v>-73.28707</v>
      </c>
      <c r="G817" s="27">
        <v>8.4381339999999998</v>
      </c>
      <c r="H817" s="131" t="s">
        <v>1835</v>
      </c>
      <c r="I817" s="131" t="s">
        <v>969</v>
      </c>
    </row>
    <row r="818" spans="1:9">
      <c r="A818" s="27">
        <v>54</v>
      </c>
      <c r="B818" s="27" t="s">
        <v>2660</v>
      </c>
      <c r="C818" s="27">
        <v>54810</v>
      </c>
      <c r="D818" s="27" t="s">
        <v>2696</v>
      </c>
      <c r="E818" s="27" t="s">
        <v>156</v>
      </c>
      <c r="F818" s="27">
        <v>-72.734495999999993</v>
      </c>
      <c r="G818" s="27">
        <v>8.6398910000000004</v>
      </c>
      <c r="H818" s="131" t="s">
        <v>1835</v>
      </c>
      <c r="I818" s="131" t="s">
        <v>970</v>
      </c>
    </row>
    <row r="819" spans="1:9">
      <c r="A819" s="27">
        <v>54</v>
      </c>
      <c r="B819" s="27" t="s">
        <v>2660</v>
      </c>
      <c r="C819" s="27">
        <v>54820</v>
      </c>
      <c r="D819" s="27" t="s">
        <v>2028</v>
      </c>
      <c r="E819" s="27" t="s">
        <v>156</v>
      </c>
      <c r="F819" s="27">
        <v>-72.481915000000001</v>
      </c>
      <c r="G819" s="27">
        <v>7.3076920000000003</v>
      </c>
      <c r="H819" s="131" t="s">
        <v>1835</v>
      </c>
      <c r="I819" s="131" t="s">
        <v>403</v>
      </c>
    </row>
    <row r="820" spans="1:9">
      <c r="A820" s="27">
        <v>54</v>
      </c>
      <c r="B820" s="27" t="s">
        <v>2660</v>
      </c>
      <c r="C820" s="27">
        <v>54871</v>
      </c>
      <c r="D820" s="27" t="s">
        <v>2697</v>
      </c>
      <c r="E820" s="27" t="s">
        <v>156</v>
      </c>
      <c r="F820" s="27">
        <v>-72.973601000000002</v>
      </c>
      <c r="G820" s="27">
        <v>7.9142440000000001</v>
      </c>
      <c r="H820" s="131" t="s">
        <v>1835</v>
      </c>
      <c r="I820" s="131" t="s">
        <v>971</v>
      </c>
    </row>
    <row r="821" spans="1:9">
      <c r="A821" s="27">
        <v>54</v>
      </c>
      <c r="B821" s="27" t="s">
        <v>2660</v>
      </c>
      <c r="C821" s="27">
        <v>54874</v>
      </c>
      <c r="D821" s="27" t="s">
        <v>2698</v>
      </c>
      <c r="E821" s="27" t="s">
        <v>156</v>
      </c>
      <c r="F821" s="27">
        <v>-72.469757999999999</v>
      </c>
      <c r="G821" s="27">
        <v>7.8476720000000002</v>
      </c>
      <c r="H821" s="131" t="s">
        <v>1835</v>
      </c>
      <c r="I821" s="131" t="s">
        <v>1239</v>
      </c>
    </row>
    <row r="822" spans="1:9">
      <c r="A822" s="27">
        <v>63</v>
      </c>
      <c r="B822" s="27" t="s">
        <v>2699</v>
      </c>
      <c r="C822" s="27">
        <v>63001</v>
      </c>
      <c r="D822" s="27" t="s">
        <v>1932</v>
      </c>
      <c r="E822" s="27" t="s">
        <v>156</v>
      </c>
      <c r="F822" s="27">
        <v>-75.680785999999998</v>
      </c>
      <c r="G822" s="27">
        <v>4.5359800000000003</v>
      </c>
      <c r="H822" s="131" t="s">
        <v>1771</v>
      </c>
      <c r="I822" s="131" t="s">
        <v>4</v>
      </c>
    </row>
    <row r="823" spans="1:9">
      <c r="A823" s="27">
        <v>63</v>
      </c>
      <c r="B823" s="27" t="s">
        <v>2699</v>
      </c>
      <c r="C823" s="27">
        <v>63111</v>
      </c>
      <c r="D823" s="27" t="s">
        <v>2122</v>
      </c>
      <c r="E823" s="27" t="s">
        <v>156</v>
      </c>
      <c r="F823" s="27">
        <v>-75.739571999999995</v>
      </c>
      <c r="G823" s="27">
        <v>4.3600289999999999</v>
      </c>
      <c r="H823" s="131" t="s">
        <v>1771</v>
      </c>
      <c r="I823" s="131" t="s">
        <v>705</v>
      </c>
    </row>
    <row r="824" spans="1:9">
      <c r="A824" s="27">
        <v>63</v>
      </c>
      <c r="B824" s="27" t="s">
        <v>2699</v>
      </c>
      <c r="C824" s="27">
        <v>63130</v>
      </c>
      <c r="D824" s="27" t="s">
        <v>2700</v>
      </c>
      <c r="E824" s="27" t="s">
        <v>156</v>
      </c>
      <c r="F824" s="27">
        <v>-75.646084999999999</v>
      </c>
      <c r="G824" s="27">
        <v>4.5209820000000001</v>
      </c>
      <c r="H824" s="131" t="s">
        <v>1771</v>
      </c>
      <c r="I824" s="131" t="s">
        <v>3040</v>
      </c>
    </row>
    <row r="825" spans="1:9">
      <c r="A825" s="27">
        <v>63</v>
      </c>
      <c r="B825" s="27" t="s">
        <v>2699</v>
      </c>
      <c r="C825" s="27">
        <v>63190</v>
      </c>
      <c r="D825" s="27" t="s">
        <v>2701</v>
      </c>
      <c r="E825" s="27" t="s">
        <v>156</v>
      </c>
      <c r="F825" s="27">
        <v>-75.636533</v>
      </c>
      <c r="G825" s="27">
        <v>4.6177590000000004</v>
      </c>
      <c r="H825" s="131" t="s">
        <v>1771</v>
      </c>
      <c r="I825" s="131" t="s">
        <v>980</v>
      </c>
    </row>
    <row r="826" spans="1:9">
      <c r="A826" s="27">
        <v>63</v>
      </c>
      <c r="B826" s="27" t="s">
        <v>2699</v>
      </c>
      <c r="C826" s="27">
        <v>63212</v>
      </c>
      <c r="D826" s="27" t="s">
        <v>2077</v>
      </c>
      <c r="E826" s="27" t="s">
        <v>156</v>
      </c>
      <c r="F826" s="27">
        <v>-75.687866</v>
      </c>
      <c r="G826" s="27">
        <v>4.3924849999999998</v>
      </c>
      <c r="H826" s="131" t="s">
        <v>1771</v>
      </c>
      <c r="I826" s="131" t="s">
        <v>14</v>
      </c>
    </row>
    <row r="827" spans="1:9">
      <c r="A827" s="27">
        <v>63</v>
      </c>
      <c r="B827" s="27" t="s">
        <v>2699</v>
      </c>
      <c r="C827" s="27">
        <v>63272</v>
      </c>
      <c r="D827" s="27" t="s">
        <v>2702</v>
      </c>
      <c r="E827" s="27" t="s">
        <v>156</v>
      </c>
      <c r="F827" s="27">
        <v>-75.658387000000005</v>
      </c>
      <c r="G827" s="27">
        <v>4.6743379999999997</v>
      </c>
      <c r="H827" s="131" t="s">
        <v>1771</v>
      </c>
      <c r="I827" s="131" t="s">
        <v>981</v>
      </c>
    </row>
    <row r="828" spans="1:9">
      <c r="A828" s="27">
        <v>63</v>
      </c>
      <c r="B828" s="27" t="s">
        <v>2699</v>
      </c>
      <c r="C828" s="27">
        <v>63302</v>
      </c>
      <c r="D828" s="27" t="s">
        <v>2703</v>
      </c>
      <c r="E828" s="27" t="s">
        <v>156</v>
      </c>
      <c r="F828" s="27">
        <v>-75.790402</v>
      </c>
      <c r="G828" s="27">
        <v>4.2066410000000003</v>
      </c>
      <c r="H828" s="131" t="s">
        <v>1771</v>
      </c>
      <c r="I828" s="131" t="s">
        <v>982</v>
      </c>
    </row>
    <row r="829" spans="1:9">
      <c r="A829" s="27">
        <v>63</v>
      </c>
      <c r="B829" s="27" t="s">
        <v>2699</v>
      </c>
      <c r="C829" s="27">
        <v>63401</v>
      </c>
      <c r="D829" s="27" t="s">
        <v>2704</v>
      </c>
      <c r="E829" s="27" t="s">
        <v>156</v>
      </c>
      <c r="F829" s="27">
        <v>-75.786886999999993</v>
      </c>
      <c r="G829" s="27">
        <v>4.4537550000000001</v>
      </c>
      <c r="H829" s="131" t="s">
        <v>1771</v>
      </c>
      <c r="I829" s="131" t="s">
        <v>983</v>
      </c>
    </row>
    <row r="830" spans="1:9">
      <c r="A830" s="27">
        <v>63</v>
      </c>
      <c r="B830" s="27" t="s">
        <v>2699</v>
      </c>
      <c r="C830" s="27">
        <v>63470</v>
      </c>
      <c r="D830" s="27" t="s">
        <v>2705</v>
      </c>
      <c r="E830" s="27" t="s">
        <v>156</v>
      </c>
      <c r="F830" s="27">
        <v>-75.749826999999996</v>
      </c>
      <c r="G830" s="27">
        <v>4.5650570000000004</v>
      </c>
      <c r="H830" s="131" t="s">
        <v>1771</v>
      </c>
      <c r="I830" s="131" t="s">
        <v>984</v>
      </c>
    </row>
    <row r="831" spans="1:9">
      <c r="A831" s="27">
        <v>63</v>
      </c>
      <c r="B831" s="27" t="s">
        <v>2699</v>
      </c>
      <c r="C831" s="27">
        <v>63548</v>
      </c>
      <c r="D831" s="27" t="s">
        <v>2706</v>
      </c>
      <c r="E831" s="27" t="s">
        <v>156</v>
      </c>
      <c r="F831" s="27">
        <v>-75.703328999999997</v>
      </c>
      <c r="G831" s="27">
        <v>4.3350359999999997</v>
      </c>
      <c r="H831" s="131" t="s">
        <v>1771</v>
      </c>
      <c r="I831" s="131" t="s">
        <v>985</v>
      </c>
    </row>
    <row r="832" spans="1:9">
      <c r="A832" s="27">
        <v>63</v>
      </c>
      <c r="B832" s="27" t="s">
        <v>2699</v>
      </c>
      <c r="C832" s="27">
        <v>63594</v>
      </c>
      <c r="D832" s="27" t="s">
        <v>2707</v>
      </c>
      <c r="E832" s="27" t="s">
        <v>156</v>
      </c>
      <c r="F832" s="27">
        <v>-75.765073999999998</v>
      </c>
      <c r="G832" s="27">
        <v>4.6243869999999996</v>
      </c>
      <c r="H832" s="131" t="s">
        <v>1771</v>
      </c>
      <c r="I832" s="131" t="s">
        <v>986</v>
      </c>
    </row>
    <row r="833" spans="1:9">
      <c r="A833" s="27">
        <v>63</v>
      </c>
      <c r="B833" s="27" t="s">
        <v>2699</v>
      </c>
      <c r="C833" s="27">
        <v>63690</v>
      </c>
      <c r="D833" s="27" t="s">
        <v>2708</v>
      </c>
      <c r="E833" s="27" t="s">
        <v>156</v>
      </c>
      <c r="F833" s="27">
        <v>-75.570843999999994</v>
      </c>
      <c r="G833" s="27">
        <v>4.6371570000000002</v>
      </c>
      <c r="H833" s="131" t="s">
        <v>1771</v>
      </c>
      <c r="I833" s="131" t="s">
        <v>987</v>
      </c>
    </row>
    <row r="834" spans="1:9">
      <c r="A834" s="27">
        <v>66</v>
      </c>
      <c r="B834" s="27" t="s">
        <v>2252</v>
      </c>
      <c r="C834" s="27">
        <v>66001</v>
      </c>
      <c r="D834" s="27" t="s">
        <v>2709</v>
      </c>
      <c r="E834" s="27" t="s">
        <v>156</v>
      </c>
      <c r="F834" s="27">
        <v>-75.719711000000004</v>
      </c>
      <c r="G834" s="27">
        <v>4.8049850000000003</v>
      </c>
      <c r="H834" s="131" t="s">
        <v>1772</v>
      </c>
      <c r="I834" s="131" t="s">
        <v>75</v>
      </c>
    </row>
    <row r="835" spans="1:9">
      <c r="A835" s="27">
        <v>66</v>
      </c>
      <c r="B835" s="27" t="s">
        <v>2252</v>
      </c>
      <c r="C835" s="27">
        <v>66045</v>
      </c>
      <c r="D835" s="27" t="s">
        <v>2710</v>
      </c>
      <c r="E835" s="27" t="s">
        <v>156</v>
      </c>
      <c r="F835" s="27">
        <v>-75.942356000000004</v>
      </c>
      <c r="G835" s="27">
        <v>5.1065259999999997</v>
      </c>
      <c r="H835" s="131" t="s">
        <v>1772</v>
      </c>
      <c r="I835" s="131" t="s">
        <v>988</v>
      </c>
    </row>
    <row r="836" spans="1:9">
      <c r="A836" s="27">
        <v>66</v>
      </c>
      <c r="B836" s="27" t="s">
        <v>2252</v>
      </c>
      <c r="C836" s="27">
        <v>66075</v>
      </c>
      <c r="D836" s="27" t="s">
        <v>2279</v>
      </c>
      <c r="E836" s="27" t="s">
        <v>156</v>
      </c>
      <c r="F836" s="27">
        <v>-75.958663000000001</v>
      </c>
      <c r="G836" s="27">
        <v>4.9490959999999999</v>
      </c>
      <c r="H836" s="131" t="s">
        <v>1772</v>
      </c>
      <c r="I836" s="131" t="s">
        <v>627</v>
      </c>
    </row>
    <row r="837" spans="1:9">
      <c r="A837" s="27">
        <v>66</v>
      </c>
      <c r="B837" s="27" t="s">
        <v>2252</v>
      </c>
      <c r="C837" s="27">
        <v>66088</v>
      </c>
      <c r="D837" s="27" t="s">
        <v>2711</v>
      </c>
      <c r="E837" s="27" t="s">
        <v>156</v>
      </c>
      <c r="F837" s="27">
        <v>-75.868334000000004</v>
      </c>
      <c r="G837" s="27">
        <v>5.200793</v>
      </c>
      <c r="H837" s="131" t="s">
        <v>1772</v>
      </c>
      <c r="I837" s="131" t="s">
        <v>1243</v>
      </c>
    </row>
    <row r="838" spans="1:9">
      <c r="A838" s="27">
        <v>66</v>
      </c>
      <c r="B838" s="27" t="s">
        <v>2252</v>
      </c>
      <c r="C838" s="27">
        <v>66170</v>
      </c>
      <c r="D838" s="27" t="s">
        <v>2712</v>
      </c>
      <c r="E838" s="27" t="s">
        <v>156</v>
      </c>
      <c r="F838" s="27">
        <v>-75.675370999999998</v>
      </c>
      <c r="G838" s="27">
        <v>4.8331309999999998</v>
      </c>
      <c r="H838" s="131" t="s">
        <v>1772</v>
      </c>
      <c r="I838" s="131" t="s">
        <v>44</v>
      </c>
    </row>
    <row r="839" spans="1:9">
      <c r="A839" s="27">
        <v>66</v>
      </c>
      <c r="B839" s="27" t="s">
        <v>2252</v>
      </c>
      <c r="C839" s="27">
        <v>66318</v>
      </c>
      <c r="D839" s="27" t="s">
        <v>2713</v>
      </c>
      <c r="E839" s="27" t="s">
        <v>156</v>
      </c>
      <c r="F839" s="27">
        <v>-75.799004999999994</v>
      </c>
      <c r="G839" s="27">
        <v>5.3153670000000002</v>
      </c>
      <c r="H839" s="131" t="s">
        <v>1772</v>
      </c>
      <c r="I839" s="131" t="s">
        <v>989</v>
      </c>
    </row>
    <row r="840" spans="1:9">
      <c r="A840" s="27">
        <v>66</v>
      </c>
      <c r="B840" s="27" t="s">
        <v>2252</v>
      </c>
      <c r="C840" s="27">
        <v>66383</v>
      </c>
      <c r="D840" s="27" t="s">
        <v>2714</v>
      </c>
      <c r="E840" s="27" t="s">
        <v>156</v>
      </c>
      <c r="F840" s="27">
        <v>-76.003200000000007</v>
      </c>
      <c r="G840" s="27">
        <v>5.0027869999999997</v>
      </c>
      <c r="H840" s="131" t="s">
        <v>1772</v>
      </c>
      <c r="I840" s="131" t="s">
        <v>990</v>
      </c>
    </row>
    <row r="841" spans="1:9">
      <c r="A841" s="27">
        <v>66</v>
      </c>
      <c r="B841" s="27" t="s">
        <v>2252</v>
      </c>
      <c r="C841" s="27">
        <v>66400</v>
      </c>
      <c r="D841" s="27" t="s">
        <v>2715</v>
      </c>
      <c r="E841" s="27" t="s">
        <v>156</v>
      </c>
      <c r="F841" s="27">
        <v>-75.880393999999995</v>
      </c>
      <c r="G841" s="27">
        <v>4.8966240000000001</v>
      </c>
      <c r="H841" s="131" t="s">
        <v>1772</v>
      </c>
      <c r="I841" s="131" t="s">
        <v>64</v>
      </c>
    </row>
    <row r="842" spans="1:9">
      <c r="A842" s="27">
        <v>66</v>
      </c>
      <c r="B842" s="27" t="s">
        <v>2252</v>
      </c>
      <c r="C842" s="27">
        <v>66440</v>
      </c>
      <c r="D842" s="27" t="s">
        <v>2716</v>
      </c>
      <c r="E842" s="27" t="s">
        <v>156</v>
      </c>
      <c r="F842" s="27">
        <v>-75.738789999999995</v>
      </c>
      <c r="G842" s="27">
        <v>4.9357709999999999</v>
      </c>
      <c r="H842" s="131" t="s">
        <v>1772</v>
      </c>
      <c r="I842" s="131" t="s">
        <v>991</v>
      </c>
    </row>
    <row r="843" spans="1:9">
      <c r="A843" s="27">
        <v>66</v>
      </c>
      <c r="B843" s="27" t="s">
        <v>2252</v>
      </c>
      <c r="C843" s="27">
        <v>66456</v>
      </c>
      <c r="D843" s="27" t="s">
        <v>2717</v>
      </c>
      <c r="E843" s="27" t="s">
        <v>156</v>
      </c>
      <c r="F843" s="27">
        <v>-75.882885999999999</v>
      </c>
      <c r="G843" s="27">
        <v>5.2970389999999998</v>
      </c>
      <c r="H843" s="131" t="s">
        <v>1772</v>
      </c>
      <c r="I843" s="131" t="s">
        <v>992</v>
      </c>
    </row>
    <row r="844" spans="1:9">
      <c r="A844" s="27">
        <v>66</v>
      </c>
      <c r="B844" s="27" t="s">
        <v>2252</v>
      </c>
      <c r="C844" s="27">
        <v>66572</v>
      </c>
      <c r="D844" s="27" t="s">
        <v>2718</v>
      </c>
      <c r="E844" s="27" t="s">
        <v>156</v>
      </c>
      <c r="F844" s="27">
        <v>-76.030800999999997</v>
      </c>
      <c r="G844" s="27">
        <v>5.2220430000000002</v>
      </c>
      <c r="H844" s="131" t="s">
        <v>1772</v>
      </c>
      <c r="I844" s="131" t="s">
        <v>993</v>
      </c>
    </row>
    <row r="845" spans="1:9">
      <c r="A845" s="27">
        <v>66</v>
      </c>
      <c r="B845" s="27" t="s">
        <v>2252</v>
      </c>
      <c r="C845" s="27">
        <v>66594</v>
      </c>
      <c r="D845" s="27" t="s">
        <v>2719</v>
      </c>
      <c r="E845" s="27" t="s">
        <v>156</v>
      </c>
      <c r="F845" s="27">
        <v>-75.730430999999996</v>
      </c>
      <c r="G845" s="27">
        <v>5.3404559999999996</v>
      </c>
      <c r="H845" s="131" t="s">
        <v>1772</v>
      </c>
      <c r="I845" s="131" t="s">
        <v>994</v>
      </c>
    </row>
    <row r="846" spans="1:9">
      <c r="A846" s="27">
        <v>66</v>
      </c>
      <c r="B846" s="27" t="s">
        <v>2252</v>
      </c>
      <c r="C846" s="27">
        <v>66682</v>
      </c>
      <c r="D846" s="27" t="s">
        <v>2720</v>
      </c>
      <c r="E846" s="27" t="s">
        <v>156</v>
      </c>
      <c r="F846" s="27">
        <v>-75.623267999999996</v>
      </c>
      <c r="G846" s="27">
        <v>4.876271</v>
      </c>
      <c r="H846" s="131" t="s">
        <v>1772</v>
      </c>
      <c r="I846" s="131" t="s">
        <v>1244</v>
      </c>
    </row>
    <row r="847" spans="1:9">
      <c r="A847" s="27">
        <v>66</v>
      </c>
      <c r="B847" s="27" t="s">
        <v>2252</v>
      </c>
      <c r="C847" s="27">
        <v>66687</v>
      </c>
      <c r="D847" s="27" t="s">
        <v>2721</v>
      </c>
      <c r="E847" s="27" t="s">
        <v>156</v>
      </c>
      <c r="F847" s="27">
        <v>-75.964628000000005</v>
      </c>
      <c r="G847" s="27">
        <v>5.0749110000000002</v>
      </c>
      <c r="H847" s="131" t="s">
        <v>1772</v>
      </c>
      <c r="I847" s="131" t="s">
        <v>995</v>
      </c>
    </row>
    <row r="848" spans="1:9">
      <c r="A848" s="27">
        <v>68</v>
      </c>
      <c r="B848" s="27" t="s">
        <v>2722</v>
      </c>
      <c r="C848" s="27">
        <v>68001</v>
      </c>
      <c r="D848" s="27" t="s">
        <v>2723</v>
      </c>
      <c r="E848" s="27" t="s">
        <v>156</v>
      </c>
      <c r="F848" s="27">
        <v>-73.132561999999993</v>
      </c>
      <c r="G848" s="27">
        <v>7.1164699999999996</v>
      </c>
      <c r="H848" s="131" t="s">
        <v>1774</v>
      </c>
      <c r="I848" s="131" t="s">
        <v>18</v>
      </c>
    </row>
    <row r="849" spans="1:9">
      <c r="A849" s="27">
        <v>68</v>
      </c>
      <c r="B849" s="27" t="s">
        <v>2722</v>
      </c>
      <c r="C849" s="27">
        <v>68013</v>
      </c>
      <c r="D849" s="27" t="s">
        <v>2724</v>
      </c>
      <c r="E849" s="27" t="s">
        <v>156</v>
      </c>
      <c r="F849" s="27">
        <v>-73.523132000000004</v>
      </c>
      <c r="G849" s="27">
        <v>6.1623549999999998</v>
      </c>
      <c r="H849" s="131" t="s">
        <v>1774</v>
      </c>
      <c r="I849" s="131" t="s">
        <v>996</v>
      </c>
    </row>
    <row r="850" spans="1:9">
      <c r="A850" s="27">
        <v>68</v>
      </c>
      <c r="B850" s="27" t="s">
        <v>2722</v>
      </c>
      <c r="C850" s="27">
        <v>68020</v>
      </c>
      <c r="D850" s="27" t="s">
        <v>2262</v>
      </c>
      <c r="E850" s="27" t="s">
        <v>156</v>
      </c>
      <c r="F850" s="27">
        <v>-73.913359999999997</v>
      </c>
      <c r="G850" s="27">
        <v>5.7591659999999996</v>
      </c>
      <c r="H850" s="131" t="s">
        <v>1774</v>
      </c>
      <c r="I850" s="131" t="s">
        <v>602</v>
      </c>
    </row>
    <row r="851" spans="1:9">
      <c r="A851" s="27">
        <v>68</v>
      </c>
      <c r="B851" s="27" t="s">
        <v>2722</v>
      </c>
      <c r="C851" s="27">
        <v>68051</v>
      </c>
      <c r="D851" s="27" t="s">
        <v>2725</v>
      </c>
      <c r="E851" s="27" t="s">
        <v>156</v>
      </c>
      <c r="F851" s="27">
        <v>-73.017859999999999</v>
      </c>
      <c r="G851" s="27">
        <v>6.6944179999999998</v>
      </c>
      <c r="H851" s="131" t="s">
        <v>1774</v>
      </c>
      <c r="I851" s="131" t="s">
        <v>997</v>
      </c>
    </row>
    <row r="852" spans="1:9">
      <c r="A852" s="27">
        <v>68</v>
      </c>
      <c r="B852" s="27" t="s">
        <v>2722</v>
      </c>
      <c r="C852" s="27">
        <v>68077</v>
      </c>
      <c r="D852" s="27" t="s">
        <v>1933</v>
      </c>
      <c r="E852" s="27" t="s">
        <v>156</v>
      </c>
      <c r="F852" s="27">
        <v>-73.615965000000003</v>
      </c>
      <c r="G852" s="27">
        <v>5.932531</v>
      </c>
      <c r="H852" s="131" t="s">
        <v>1774</v>
      </c>
      <c r="I852" s="131" t="s">
        <v>7</v>
      </c>
    </row>
    <row r="853" spans="1:9">
      <c r="A853" s="27">
        <v>68</v>
      </c>
      <c r="B853" s="27" t="s">
        <v>2722</v>
      </c>
      <c r="C853" s="27">
        <v>68079</v>
      </c>
      <c r="D853" s="27" t="s">
        <v>2726</v>
      </c>
      <c r="E853" s="27" t="s">
        <v>156</v>
      </c>
      <c r="F853" s="27">
        <v>-73.223046999999994</v>
      </c>
      <c r="G853" s="27">
        <v>6.6341109999999999</v>
      </c>
      <c r="H853" s="131" t="s">
        <v>1774</v>
      </c>
      <c r="I853" s="131" t="s">
        <v>998</v>
      </c>
    </row>
    <row r="854" spans="1:9">
      <c r="A854" s="27">
        <v>68</v>
      </c>
      <c r="B854" s="27" t="s">
        <v>2722</v>
      </c>
      <c r="C854" s="27">
        <v>68081</v>
      </c>
      <c r="D854" s="27" t="s">
        <v>2727</v>
      </c>
      <c r="E854" s="27" t="s">
        <v>156</v>
      </c>
      <c r="F854" s="27">
        <v>-73.849243000000001</v>
      </c>
      <c r="G854" s="27">
        <v>7.0648569999999999</v>
      </c>
      <c r="H854" s="131" t="s">
        <v>1774</v>
      </c>
      <c r="I854" s="131" t="s">
        <v>999</v>
      </c>
    </row>
    <row r="855" spans="1:9">
      <c r="A855" s="27">
        <v>68</v>
      </c>
      <c r="B855" s="27" t="s">
        <v>2722</v>
      </c>
      <c r="C855" s="27">
        <v>68092</v>
      </c>
      <c r="D855" s="27" t="s">
        <v>1937</v>
      </c>
      <c r="E855" s="27" t="s">
        <v>156</v>
      </c>
      <c r="F855" s="27">
        <v>-73.283669000000003</v>
      </c>
      <c r="G855" s="27">
        <v>6.8995249999999997</v>
      </c>
      <c r="H855" s="131" t="s">
        <v>1774</v>
      </c>
      <c r="I855" s="131" t="s">
        <v>327</v>
      </c>
    </row>
    <row r="856" spans="1:9">
      <c r="A856" s="27">
        <v>68</v>
      </c>
      <c r="B856" s="27" t="s">
        <v>2722</v>
      </c>
      <c r="C856" s="27">
        <v>68101</v>
      </c>
      <c r="D856" s="27" t="s">
        <v>2066</v>
      </c>
      <c r="E856" s="27" t="s">
        <v>156</v>
      </c>
      <c r="F856" s="27">
        <v>-73.771345999999994</v>
      </c>
      <c r="G856" s="27">
        <v>5.9889530000000004</v>
      </c>
      <c r="H856" s="131" t="s">
        <v>1774</v>
      </c>
      <c r="I856" s="131" t="s">
        <v>8</v>
      </c>
    </row>
    <row r="857" spans="1:9">
      <c r="A857" s="27">
        <v>68</v>
      </c>
      <c r="B857" s="27" t="s">
        <v>2722</v>
      </c>
      <c r="C857" s="27">
        <v>68121</v>
      </c>
      <c r="D857" s="27" t="s">
        <v>2373</v>
      </c>
      <c r="E857" s="27" t="s">
        <v>156</v>
      </c>
      <c r="F857" s="27">
        <v>-73.246475000000004</v>
      </c>
      <c r="G857" s="27">
        <v>6.5921180000000001</v>
      </c>
      <c r="H857" s="131" t="s">
        <v>1774</v>
      </c>
      <c r="I857" s="131" t="s">
        <v>736</v>
      </c>
    </row>
    <row r="858" spans="1:9">
      <c r="A858" s="27">
        <v>68</v>
      </c>
      <c r="B858" s="27" t="s">
        <v>2722</v>
      </c>
      <c r="C858" s="27">
        <v>68132</v>
      </c>
      <c r="D858" s="27" t="s">
        <v>2728</v>
      </c>
      <c r="E858" s="27" t="s">
        <v>156</v>
      </c>
      <c r="F858" s="27">
        <v>-72.946490999999995</v>
      </c>
      <c r="G858" s="27">
        <v>7.3479890000000001</v>
      </c>
      <c r="H858" s="131" t="s">
        <v>1774</v>
      </c>
      <c r="I858" s="131" t="s">
        <v>1000</v>
      </c>
    </row>
    <row r="859" spans="1:9">
      <c r="A859" s="27">
        <v>68</v>
      </c>
      <c r="B859" s="27" t="s">
        <v>2722</v>
      </c>
      <c r="C859" s="27">
        <v>68147</v>
      </c>
      <c r="D859" s="27" t="s">
        <v>2729</v>
      </c>
      <c r="E859" s="27" t="s">
        <v>156</v>
      </c>
      <c r="F859" s="27">
        <v>-72.695426999999995</v>
      </c>
      <c r="G859" s="27">
        <v>6.5273940000000001</v>
      </c>
      <c r="H859" s="131" t="s">
        <v>1774</v>
      </c>
      <c r="I859" s="131" t="s">
        <v>1001</v>
      </c>
    </row>
    <row r="860" spans="1:9">
      <c r="A860" s="27">
        <v>68</v>
      </c>
      <c r="B860" s="27" t="s">
        <v>2722</v>
      </c>
      <c r="C860" s="27">
        <v>68152</v>
      </c>
      <c r="D860" s="27" t="s">
        <v>2730</v>
      </c>
      <c r="E860" s="27" t="s">
        <v>156</v>
      </c>
      <c r="F860" s="27">
        <v>-72.627099000000001</v>
      </c>
      <c r="G860" s="27">
        <v>6.629016</v>
      </c>
      <c r="H860" s="131" t="s">
        <v>1774</v>
      </c>
      <c r="I860" s="131" t="s">
        <v>1002</v>
      </c>
    </row>
    <row r="861" spans="1:9">
      <c r="A861" s="27">
        <v>68</v>
      </c>
      <c r="B861" s="27" t="s">
        <v>2722</v>
      </c>
      <c r="C861" s="27">
        <v>68160</v>
      </c>
      <c r="D861" s="27" t="s">
        <v>2731</v>
      </c>
      <c r="E861" s="27" t="s">
        <v>156</v>
      </c>
      <c r="F861" s="27">
        <v>-72.973535999999996</v>
      </c>
      <c r="G861" s="27">
        <v>6.7535179999999997</v>
      </c>
      <c r="H861" s="131" t="s">
        <v>1774</v>
      </c>
      <c r="I861" s="131" t="s">
        <v>1003</v>
      </c>
    </row>
    <row r="862" spans="1:9">
      <c r="A862" s="27">
        <v>68</v>
      </c>
      <c r="B862" s="27" t="s">
        <v>2722</v>
      </c>
      <c r="C862" s="27">
        <v>68162</v>
      </c>
      <c r="D862" s="27" t="s">
        <v>2732</v>
      </c>
      <c r="E862" s="27" t="s">
        <v>156</v>
      </c>
      <c r="F862" s="27">
        <v>-72.694851</v>
      </c>
      <c r="G862" s="27">
        <v>6.8404049999999996</v>
      </c>
      <c r="H862" s="131" t="s">
        <v>1774</v>
      </c>
      <c r="I862" s="131" t="s">
        <v>1004</v>
      </c>
    </row>
    <row r="863" spans="1:9">
      <c r="A863" s="27">
        <v>68</v>
      </c>
      <c r="B863" s="27" t="s">
        <v>2722</v>
      </c>
      <c r="C863" s="27">
        <v>68167</v>
      </c>
      <c r="D863" s="27" t="s">
        <v>2733</v>
      </c>
      <c r="E863" s="27" t="s">
        <v>156</v>
      </c>
      <c r="F863" s="27">
        <v>-73.146872999999999</v>
      </c>
      <c r="G863" s="27">
        <v>6.2843390000000001</v>
      </c>
      <c r="H863" s="131" t="s">
        <v>1774</v>
      </c>
      <c r="I863" s="131" t="s">
        <v>1005</v>
      </c>
    </row>
    <row r="864" spans="1:9">
      <c r="A864" s="27">
        <v>68</v>
      </c>
      <c r="B864" s="27" t="s">
        <v>2722</v>
      </c>
      <c r="C864" s="27">
        <v>68169</v>
      </c>
      <c r="D864" s="27" t="s">
        <v>2734</v>
      </c>
      <c r="E864" s="27" t="s">
        <v>156</v>
      </c>
      <c r="F864" s="27">
        <v>-72.968798000000007</v>
      </c>
      <c r="G864" s="27">
        <v>7.2808200000000003</v>
      </c>
      <c r="H864" s="131" t="s">
        <v>1774</v>
      </c>
      <c r="I864" s="131" t="s">
        <v>1006</v>
      </c>
    </row>
    <row r="865" spans="1:9">
      <c r="A865" s="27">
        <v>68</v>
      </c>
      <c r="B865" s="27" t="s">
        <v>2722</v>
      </c>
      <c r="C865" s="27">
        <v>68176</v>
      </c>
      <c r="D865" s="27" t="s">
        <v>2735</v>
      </c>
      <c r="E865" s="27" t="s">
        <v>156</v>
      </c>
      <c r="F865" s="27">
        <v>-73.373655999999997</v>
      </c>
      <c r="G865" s="27">
        <v>6.3443480000000001</v>
      </c>
      <c r="H865" s="131" t="s">
        <v>1774</v>
      </c>
      <c r="I865" s="131" t="s">
        <v>1245</v>
      </c>
    </row>
    <row r="866" spans="1:9">
      <c r="A866" s="27">
        <v>68</v>
      </c>
      <c r="B866" s="27" t="s">
        <v>2722</v>
      </c>
      <c r="C866" s="27">
        <v>68179</v>
      </c>
      <c r="D866" s="27" t="s">
        <v>2736</v>
      </c>
      <c r="E866" s="27" t="s">
        <v>156</v>
      </c>
      <c r="F866" s="27">
        <v>-73.637111000000004</v>
      </c>
      <c r="G866" s="27">
        <v>6.0625210000000003</v>
      </c>
      <c r="H866" s="131" t="s">
        <v>1774</v>
      </c>
      <c r="I866" s="131" t="s">
        <v>1007</v>
      </c>
    </row>
    <row r="867" spans="1:9">
      <c r="A867" s="27">
        <v>68</v>
      </c>
      <c r="B867" s="27" t="s">
        <v>2722</v>
      </c>
      <c r="C867" s="27">
        <v>68190</v>
      </c>
      <c r="D867" s="27" t="s">
        <v>2737</v>
      </c>
      <c r="E867" s="27" t="s">
        <v>156</v>
      </c>
      <c r="F867" s="27">
        <v>-73.953011000000004</v>
      </c>
      <c r="G867" s="27">
        <v>6.3208859999999998</v>
      </c>
      <c r="H867" s="131" t="s">
        <v>1774</v>
      </c>
      <c r="I867" s="131" t="s">
        <v>1008</v>
      </c>
    </row>
    <row r="868" spans="1:9">
      <c r="A868" s="27">
        <v>68</v>
      </c>
      <c r="B868" s="27" t="s">
        <v>2722</v>
      </c>
      <c r="C868" s="27">
        <v>68207</v>
      </c>
      <c r="D868" s="27" t="s">
        <v>1955</v>
      </c>
      <c r="E868" s="27" t="s">
        <v>156</v>
      </c>
      <c r="F868" s="27">
        <v>-72.694567000000006</v>
      </c>
      <c r="G868" s="27">
        <v>6.7689079999999997</v>
      </c>
      <c r="H868" s="131" t="s">
        <v>1774</v>
      </c>
      <c r="I868" s="131" t="s">
        <v>343</v>
      </c>
    </row>
    <row r="869" spans="1:9">
      <c r="A869" s="27">
        <v>68</v>
      </c>
      <c r="B869" s="27" t="s">
        <v>2722</v>
      </c>
      <c r="C869" s="27">
        <v>68209</v>
      </c>
      <c r="D869" s="27" t="s">
        <v>2738</v>
      </c>
      <c r="E869" s="27" t="s">
        <v>156</v>
      </c>
      <c r="F869" s="27">
        <v>-73.240554000000003</v>
      </c>
      <c r="G869" s="27">
        <v>6.3573269999999997</v>
      </c>
      <c r="H869" s="131" t="s">
        <v>1774</v>
      </c>
      <c r="I869" s="131" t="s">
        <v>1009</v>
      </c>
    </row>
    <row r="870" spans="1:9">
      <c r="A870" s="27">
        <v>68</v>
      </c>
      <c r="B870" s="27" t="s">
        <v>2722</v>
      </c>
      <c r="C870" s="27">
        <v>68211</v>
      </c>
      <c r="D870" s="27" t="s">
        <v>2739</v>
      </c>
      <c r="E870" s="27" t="s">
        <v>156</v>
      </c>
      <c r="F870" s="27">
        <v>-73.474425999999994</v>
      </c>
      <c r="G870" s="27">
        <v>6.2905610000000003</v>
      </c>
      <c r="H870" s="131" t="s">
        <v>1774</v>
      </c>
      <c r="I870" s="131" t="s">
        <v>1010</v>
      </c>
    </row>
    <row r="871" spans="1:9">
      <c r="A871" s="27">
        <v>68</v>
      </c>
      <c r="B871" s="27" t="s">
        <v>2722</v>
      </c>
      <c r="C871" s="27">
        <v>68217</v>
      </c>
      <c r="D871" s="27" t="s">
        <v>2740</v>
      </c>
      <c r="E871" s="27" t="s">
        <v>156</v>
      </c>
      <c r="F871" s="27">
        <v>-73.040816000000007</v>
      </c>
      <c r="G871" s="27">
        <v>6.2949989999999998</v>
      </c>
      <c r="H871" s="131" t="s">
        <v>1774</v>
      </c>
      <c r="I871" s="131" t="s">
        <v>1011</v>
      </c>
    </row>
    <row r="872" spans="1:9">
      <c r="A872" s="27">
        <v>68</v>
      </c>
      <c r="B872" s="27" t="s">
        <v>2722</v>
      </c>
      <c r="C872" s="27">
        <v>68229</v>
      </c>
      <c r="D872" s="27" t="s">
        <v>2741</v>
      </c>
      <c r="E872" s="27" t="s">
        <v>156</v>
      </c>
      <c r="F872" s="27">
        <v>-73.069383000000002</v>
      </c>
      <c r="G872" s="27">
        <v>6.6050990000000001</v>
      </c>
      <c r="H872" s="131" t="s">
        <v>1774</v>
      </c>
      <c r="I872" s="131" t="s">
        <v>1012</v>
      </c>
    </row>
    <row r="873" spans="1:9">
      <c r="A873" s="27">
        <v>68</v>
      </c>
      <c r="B873" s="27" t="s">
        <v>2722</v>
      </c>
      <c r="C873" s="27">
        <v>68235</v>
      </c>
      <c r="D873" s="27" t="s">
        <v>2742</v>
      </c>
      <c r="E873" s="27" t="s">
        <v>156</v>
      </c>
      <c r="F873" s="27">
        <v>-73.510660000000001</v>
      </c>
      <c r="G873" s="27">
        <v>6.7000380000000002</v>
      </c>
      <c r="H873" s="131" t="s">
        <v>1774</v>
      </c>
      <c r="I873" s="131" t="s">
        <v>1246</v>
      </c>
    </row>
    <row r="874" spans="1:9">
      <c r="A874" s="27">
        <v>68</v>
      </c>
      <c r="B874" s="27" t="s">
        <v>2722</v>
      </c>
      <c r="C874" s="27">
        <v>68245</v>
      </c>
      <c r="D874" s="27" t="s">
        <v>2743</v>
      </c>
      <c r="E874" s="27" t="s">
        <v>156</v>
      </c>
      <c r="F874" s="27">
        <v>-73.496908000000005</v>
      </c>
      <c r="G874" s="27">
        <v>6.2451109999999996</v>
      </c>
      <c r="H874" s="131" t="s">
        <v>1774</v>
      </c>
      <c r="I874" s="131" t="s">
        <v>1013</v>
      </c>
    </row>
    <row r="875" spans="1:9">
      <c r="A875" s="27">
        <v>68</v>
      </c>
      <c r="B875" s="27" t="s">
        <v>2722</v>
      </c>
      <c r="C875" s="27">
        <v>68250</v>
      </c>
      <c r="D875" s="27" t="s">
        <v>2081</v>
      </c>
      <c r="E875" s="27" t="s">
        <v>156</v>
      </c>
      <c r="F875" s="27">
        <v>-73.815532000000005</v>
      </c>
      <c r="G875" s="27">
        <v>6.0553699999999999</v>
      </c>
      <c r="H875" s="131" t="s">
        <v>1774</v>
      </c>
      <c r="I875" s="131" t="s">
        <v>447</v>
      </c>
    </row>
    <row r="876" spans="1:9">
      <c r="A876" s="27">
        <v>68</v>
      </c>
      <c r="B876" s="27" t="s">
        <v>2722</v>
      </c>
      <c r="C876" s="27">
        <v>68255</v>
      </c>
      <c r="D876" s="27" t="s">
        <v>2744</v>
      </c>
      <c r="E876" s="27" t="s">
        <v>156</v>
      </c>
      <c r="F876" s="27">
        <v>-73.202870000000004</v>
      </c>
      <c r="G876" s="27">
        <v>7.4707150000000002</v>
      </c>
      <c r="H876" s="131" t="s">
        <v>1774</v>
      </c>
      <c r="I876" s="131" t="s">
        <v>1014</v>
      </c>
    </row>
    <row r="877" spans="1:9">
      <c r="A877" s="27">
        <v>68</v>
      </c>
      <c r="B877" s="27" t="s">
        <v>2722</v>
      </c>
      <c r="C877" s="27">
        <v>68264</v>
      </c>
      <c r="D877" s="27" t="s">
        <v>2745</v>
      </c>
      <c r="E877" s="27" t="s">
        <v>156</v>
      </c>
      <c r="F877" s="27">
        <v>-73.098748999999998</v>
      </c>
      <c r="G877" s="27">
        <v>6.137429</v>
      </c>
      <c r="H877" s="131" t="s">
        <v>1774</v>
      </c>
      <c r="I877" s="131" t="s">
        <v>1015</v>
      </c>
    </row>
    <row r="878" spans="1:9">
      <c r="A878" s="27">
        <v>68</v>
      </c>
      <c r="B878" s="27" t="s">
        <v>2722</v>
      </c>
      <c r="C878" s="27">
        <v>68266</v>
      </c>
      <c r="D878" s="27" t="s">
        <v>2746</v>
      </c>
      <c r="E878" s="27" t="s">
        <v>156</v>
      </c>
      <c r="F878" s="27">
        <v>-72.699646999999999</v>
      </c>
      <c r="G878" s="27">
        <v>6.6680339999999996</v>
      </c>
      <c r="H878" s="131" t="s">
        <v>1774</v>
      </c>
      <c r="I878" s="131" t="s">
        <v>1016</v>
      </c>
    </row>
    <row r="879" spans="1:9">
      <c r="A879" s="27">
        <v>68</v>
      </c>
      <c r="B879" s="27" t="s">
        <v>2722</v>
      </c>
      <c r="C879" s="27">
        <v>68271</v>
      </c>
      <c r="D879" s="27" t="s">
        <v>2747</v>
      </c>
      <c r="E879" s="27" t="s">
        <v>156</v>
      </c>
      <c r="F879" s="27">
        <v>-73.971429999999998</v>
      </c>
      <c r="G879" s="27">
        <v>5.804659</v>
      </c>
      <c r="H879" s="131" t="s">
        <v>1774</v>
      </c>
      <c r="I879" s="131" t="s">
        <v>1017</v>
      </c>
    </row>
    <row r="880" spans="1:9">
      <c r="A880" s="27">
        <v>68</v>
      </c>
      <c r="B880" s="27" t="s">
        <v>2722</v>
      </c>
      <c r="C880" s="27">
        <v>68276</v>
      </c>
      <c r="D880" s="27" t="s">
        <v>2748</v>
      </c>
      <c r="E880" s="27" t="s">
        <v>156</v>
      </c>
      <c r="F880" s="27">
        <v>-73.099103999999997</v>
      </c>
      <c r="G880" s="27">
        <v>7.0723289999999999</v>
      </c>
      <c r="H880" s="131" t="s">
        <v>1774</v>
      </c>
      <c r="I880" s="131" t="s">
        <v>49</v>
      </c>
    </row>
    <row r="881" spans="1:9">
      <c r="A881" s="27">
        <v>68</v>
      </c>
      <c r="B881" s="27" t="s">
        <v>2722</v>
      </c>
      <c r="C881" s="27">
        <v>68296</v>
      </c>
      <c r="D881" s="27" t="s">
        <v>2749</v>
      </c>
      <c r="E881" s="27" t="s">
        <v>156</v>
      </c>
      <c r="F881" s="27">
        <v>-73.287768999999997</v>
      </c>
      <c r="G881" s="27">
        <v>6.6384230000000004</v>
      </c>
      <c r="H881" s="131" t="s">
        <v>1774</v>
      </c>
      <c r="I881" s="131" t="s">
        <v>1018</v>
      </c>
    </row>
    <row r="882" spans="1:9">
      <c r="A882" s="27">
        <v>68</v>
      </c>
      <c r="B882" s="27" t="s">
        <v>2722</v>
      </c>
      <c r="C882" s="27">
        <v>68298</v>
      </c>
      <c r="D882" s="27" t="s">
        <v>2750</v>
      </c>
      <c r="E882" s="27" t="s">
        <v>156</v>
      </c>
      <c r="F882" s="27">
        <v>-73.344184999999996</v>
      </c>
      <c r="G882" s="27">
        <v>5.9459980000000003</v>
      </c>
      <c r="H882" s="131" t="s">
        <v>1774</v>
      </c>
      <c r="I882" s="131" t="s">
        <v>3041</v>
      </c>
    </row>
    <row r="883" spans="1:9">
      <c r="A883" s="27">
        <v>68</v>
      </c>
      <c r="B883" s="27" t="s">
        <v>2722</v>
      </c>
      <c r="C883" s="27">
        <v>68307</v>
      </c>
      <c r="D883" s="27" t="s">
        <v>2751</v>
      </c>
      <c r="E883" s="27" t="s">
        <v>156</v>
      </c>
      <c r="F883" s="27">
        <v>-73.166831999999999</v>
      </c>
      <c r="G883" s="27">
        <v>7.0704320000000003</v>
      </c>
      <c r="H883" s="131" t="s">
        <v>1774</v>
      </c>
      <c r="I883" s="131" t="s">
        <v>55</v>
      </c>
    </row>
    <row r="884" spans="1:9">
      <c r="A884" s="27">
        <v>68</v>
      </c>
      <c r="B884" s="27" t="s">
        <v>2722</v>
      </c>
      <c r="C884" s="27">
        <v>68318</v>
      </c>
      <c r="D884" s="27" t="s">
        <v>2752</v>
      </c>
      <c r="E884" s="27" t="s">
        <v>156</v>
      </c>
      <c r="F884" s="27">
        <v>-72.856322000000006</v>
      </c>
      <c r="G884" s="27">
        <v>6.876563</v>
      </c>
      <c r="H884" s="131" t="s">
        <v>1774</v>
      </c>
      <c r="I884" s="131" t="s">
        <v>1020</v>
      </c>
    </row>
    <row r="885" spans="1:9">
      <c r="A885" s="27">
        <v>68</v>
      </c>
      <c r="B885" s="27" t="s">
        <v>2722</v>
      </c>
      <c r="C885" s="27">
        <v>68320</v>
      </c>
      <c r="D885" s="27" t="s">
        <v>1970</v>
      </c>
      <c r="E885" s="27" t="s">
        <v>156</v>
      </c>
      <c r="F885" s="27">
        <v>-73.419291999999999</v>
      </c>
      <c r="G885" s="27">
        <v>6.2458470000000004</v>
      </c>
      <c r="H885" s="131" t="s">
        <v>1774</v>
      </c>
      <c r="I885" s="131" t="s">
        <v>356</v>
      </c>
    </row>
    <row r="886" spans="1:9">
      <c r="A886" s="27">
        <v>68</v>
      </c>
      <c r="B886" s="27" t="s">
        <v>2722</v>
      </c>
      <c r="C886" s="27">
        <v>68322</v>
      </c>
      <c r="D886" s="27" t="s">
        <v>2753</v>
      </c>
      <c r="E886" s="27" t="s">
        <v>156</v>
      </c>
      <c r="F886" s="27">
        <v>-73.320732000000007</v>
      </c>
      <c r="G886" s="27">
        <v>6.3086349999999998</v>
      </c>
      <c r="H886" s="131" t="s">
        <v>1774</v>
      </c>
      <c r="I886" s="131" t="s">
        <v>1021</v>
      </c>
    </row>
    <row r="887" spans="1:9">
      <c r="A887" s="27">
        <v>68</v>
      </c>
      <c r="B887" s="27" t="s">
        <v>2722</v>
      </c>
      <c r="C887" s="27">
        <v>68324</v>
      </c>
      <c r="D887" s="27" t="s">
        <v>2754</v>
      </c>
      <c r="E887" s="27" t="s">
        <v>156</v>
      </c>
      <c r="F887" s="27">
        <v>-73.700906000000003</v>
      </c>
      <c r="G887" s="27">
        <v>5.9543480000000004</v>
      </c>
      <c r="H887" s="131" t="s">
        <v>1774</v>
      </c>
      <c r="I887" s="131" t="s">
        <v>1022</v>
      </c>
    </row>
    <row r="888" spans="1:9">
      <c r="A888" s="27">
        <v>68</v>
      </c>
      <c r="B888" s="27" t="s">
        <v>2722</v>
      </c>
      <c r="C888" s="27">
        <v>68327</v>
      </c>
      <c r="D888" s="27" t="s">
        <v>2755</v>
      </c>
      <c r="E888" s="27" t="s">
        <v>156</v>
      </c>
      <c r="F888" s="27">
        <v>-73.575146000000004</v>
      </c>
      <c r="G888" s="27">
        <v>6.0250130000000004</v>
      </c>
      <c r="H888" s="131" t="s">
        <v>1774</v>
      </c>
      <c r="I888" s="131" t="s">
        <v>1023</v>
      </c>
    </row>
    <row r="889" spans="1:9">
      <c r="A889" s="27">
        <v>68</v>
      </c>
      <c r="B889" s="27" t="s">
        <v>2722</v>
      </c>
      <c r="C889" s="27">
        <v>68344</v>
      </c>
      <c r="D889" s="27" t="s">
        <v>2756</v>
      </c>
      <c r="E889" s="27" t="s">
        <v>156</v>
      </c>
      <c r="F889" s="27">
        <v>-73.308398999999994</v>
      </c>
      <c r="G889" s="27">
        <v>6.5439569999999998</v>
      </c>
      <c r="H889" s="131" t="s">
        <v>1774</v>
      </c>
      <c r="I889" s="131" t="s">
        <v>1024</v>
      </c>
    </row>
    <row r="890" spans="1:9">
      <c r="A890" s="27">
        <v>68</v>
      </c>
      <c r="B890" s="27" t="s">
        <v>2722</v>
      </c>
      <c r="C890" s="27">
        <v>68368</v>
      </c>
      <c r="D890" s="27" t="s">
        <v>2757</v>
      </c>
      <c r="E890" s="27" t="s">
        <v>156</v>
      </c>
      <c r="F890" s="27">
        <v>-73.783395999999996</v>
      </c>
      <c r="G890" s="27">
        <v>5.8764969999999996</v>
      </c>
      <c r="H890" s="131" t="s">
        <v>1774</v>
      </c>
      <c r="I890" s="131" t="s">
        <v>1025</v>
      </c>
    </row>
    <row r="891" spans="1:9">
      <c r="A891" s="27">
        <v>68</v>
      </c>
      <c r="B891" s="27" t="s">
        <v>2722</v>
      </c>
      <c r="C891" s="27">
        <v>68370</v>
      </c>
      <c r="D891" s="27" t="s">
        <v>2758</v>
      </c>
      <c r="E891" s="27" t="s">
        <v>156</v>
      </c>
      <c r="F891" s="27">
        <v>-73.096052999999998</v>
      </c>
      <c r="G891" s="27">
        <v>6.7327269999999997</v>
      </c>
      <c r="H891" s="131" t="s">
        <v>1774</v>
      </c>
      <c r="I891" s="131" t="s">
        <v>1026</v>
      </c>
    </row>
    <row r="892" spans="1:9">
      <c r="A892" s="27">
        <v>68</v>
      </c>
      <c r="B892" s="27" t="s">
        <v>2722</v>
      </c>
      <c r="C892" s="27">
        <v>68377</v>
      </c>
      <c r="D892" s="27" t="s">
        <v>2759</v>
      </c>
      <c r="E892" s="27" t="s">
        <v>156</v>
      </c>
      <c r="F892" s="27">
        <v>-73.965494000000007</v>
      </c>
      <c r="G892" s="27">
        <v>5.8592500000000003</v>
      </c>
      <c r="H892" s="131" t="s">
        <v>1774</v>
      </c>
      <c r="I892" s="131" t="s">
        <v>1027</v>
      </c>
    </row>
    <row r="893" spans="1:9">
      <c r="A893" s="27">
        <v>68</v>
      </c>
      <c r="B893" s="27" t="s">
        <v>2722</v>
      </c>
      <c r="C893" s="27">
        <v>68385</v>
      </c>
      <c r="D893" s="27" t="s">
        <v>2760</v>
      </c>
      <c r="E893" s="27" t="s">
        <v>156</v>
      </c>
      <c r="F893" s="27">
        <v>-73.811358999999996</v>
      </c>
      <c r="G893" s="27">
        <v>6.2188119999999998</v>
      </c>
      <c r="H893" s="131" t="s">
        <v>1774</v>
      </c>
      <c r="I893" s="131" t="s">
        <v>1028</v>
      </c>
    </row>
    <row r="894" spans="1:9">
      <c r="A894" s="27">
        <v>68</v>
      </c>
      <c r="B894" s="27" t="s">
        <v>2722</v>
      </c>
      <c r="C894" s="27">
        <v>68397</v>
      </c>
      <c r="D894" s="27" t="s">
        <v>2332</v>
      </c>
      <c r="E894" s="27" t="s">
        <v>156</v>
      </c>
      <c r="F894" s="27">
        <v>-73.589590000000001</v>
      </c>
      <c r="G894" s="27">
        <v>6.178509</v>
      </c>
      <c r="H894" s="131" t="s">
        <v>1774</v>
      </c>
      <c r="I894" s="131" t="s">
        <v>673</v>
      </c>
    </row>
    <row r="895" spans="1:9">
      <c r="A895" s="27">
        <v>68</v>
      </c>
      <c r="B895" s="27" t="s">
        <v>2722</v>
      </c>
      <c r="C895" s="27">
        <v>68406</v>
      </c>
      <c r="D895" s="27" t="s">
        <v>2761</v>
      </c>
      <c r="E895" s="27" t="s">
        <v>156</v>
      </c>
      <c r="F895" s="27">
        <v>-73.219524000000007</v>
      </c>
      <c r="G895" s="27">
        <v>7.1133509999999998</v>
      </c>
      <c r="H895" s="131" t="s">
        <v>1774</v>
      </c>
      <c r="I895" s="131" t="s">
        <v>3042</v>
      </c>
    </row>
    <row r="896" spans="1:9">
      <c r="A896" s="27">
        <v>68</v>
      </c>
      <c r="B896" s="27" t="s">
        <v>2722</v>
      </c>
      <c r="C896" s="27">
        <v>68418</v>
      </c>
      <c r="D896" s="27" t="s">
        <v>2762</v>
      </c>
      <c r="E896" s="27" t="s">
        <v>156</v>
      </c>
      <c r="F896" s="27">
        <v>-73.102739</v>
      </c>
      <c r="G896" s="27">
        <v>6.7552029999999998</v>
      </c>
      <c r="H896" s="131" t="s">
        <v>1774</v>
      </c>
      <c r="I896" s="131" t="s">
        <v>1030</v>
      </c>
    </row>
    <row r="897" spans="1:9">
      <c r="A897" s="27">
        <v>68</v>
      </c>
      <c r="B897" s="27" t="s">
        <v>2722</v>
      </c>
      <c r="C897" s="27">
        <v>68425</v>
      </c>
      <c r="D897" s="27" t="s">
        <v>2763</v>
      </c>
      <c r="E897" s="27" t="s">
        <v>156</v>
      </c>
      <c r="F897" s="27">
        <v>-72.593104999999994</v>
      </c>
      <c r="G897" s="27">
        <v>6.5065799999999996</v>
      </c>
      <c r="H897" s="131" t="s">
        <v>1774</v>
      </c>
      <c r="I897" s="131" t="s">
        <v>1031</v>
      </c>
    </row>
    <row r="898" spans="1:9">
      <c r="A898" s="27">
        <v>68</v>
      </c>
      <c r="B898" s="27" t="s">
        <v>2722</v>
      </c>
      <c r="C898" s="27">
        <v>68432</v>
      </c>
      <c r="D898" s="27" t="s">
        <v>2764</v>
      </c>
      <c r="E898" s="27" t="s">
        <v>156</v>
      </c>
      <c r="F898" s="27">
        <v>-72.732089000000002</v>
      </c>
      <c r="G898" s="27">
        <v>6.7030810000000001</v>
      </c>
      <c r="H898" s="131" t="s">
        <v>1774</v>
      </c>
      <c r="I898" s="131" t="s">
        <v>1032</v>
      </c>
    </row>
    <row r="899" spans="1:9">
      <c r="A899" s="27">
        <v>68</v>
      </c>
      <c r="B899" s="27" t="s">
        <v>2722</v>
      </c>
      <c r="C899" s="27">
        <v>68444</v>
      </c>
      <c r="D899" s="27" t="s">
        <v>2765</v>
      </c>
      <c r="E899" s="27" t="s">
        <v>156</v>
      </c>
      <c r="F899" s="27">
        <v>-73.015566000000007</v>
      </c>
      <c r="G899" s="27">
        <v>7.323175</v>
      </c>
      <c r="H899" s="131" t="s">
        <v>1774</v>
      </c>
      <c r="I899" s="131" t="s">
        <v>1033</v>
      </c>
    </row>
    <row r="900" spans="1:9">
      <c r="A900" s="27">
        <v>68</v>
      </c>
      <c r="B900" s="27" t="s">
        <v>2722</v>
      </c>
      <c r="C900" s="27">
        <v>68464</v>
      </c>
      <c r="D900" s="27" t="s">
        <v>2766</v>
      </c>
      <c r="E900" s="27" t="s">
        <v>156</v>
      </c>
      <c r="F900" s="27">
        <v>-72.969807000000003</v>
      </c>
      <c r="G900" s="27">
        <v>6.4752460000000003</v>
      </c>
      <c r="H900" s="131" t="s">
        <v>1774</v>
      </c>
      <c r="I900" s="131" t="s">
        <v>1034</v>
      </c>
    </row>
    <row r="901" spans="1:9">
      <c r="A901" s="27">
        <v>68</v>
      </c>
      <c r="B901" s="27" t="s">
        <v>2722</v>
      </c>
      <c r="C901" s="27">
        <v>68468</v>
      </c>
      <c r="D901" s="27" t="s">
        <v>2767</v>
      </c>
      <c r="E901" s="27" t="s">
        <v>156</v>
      </c>
      <c r="F901" s="27">
        <v>-72.809174999999996</v>
      </c>
      <c r="G901" s="27">
        <v>6.6743199999999998</v>
      </c>
      <c r="H901" s="131" t="s">
        <v>1774</v>
      </c>
      <c r="I901" s="131" t="s">
        <v>1035</v>
      </c>
    </row>
    <row r="902" spans="1:9">
      <c r="A902" s="27">
        <v>68</v>
      </c>
      <c r="B902" s="27" t="s">
        <v>2722</v>
      </c>
      <c r="C902" s="27">
        <v>68498</v>
      </c>
      <c r="D902" s="27" t="s">
        <v>2768</v>
      </c>
      <c r="E902" s="27" t="s">
        <v>156</v>
      </c>
      <c r="F902" s="27">
        <v>-73.122563</v>
      </c>
      <c r="G902" s="27">
        <v>6.339988</v>
      </c>
      <c r="H902" s="131" t="s">
        <v>1774</v>
      </c>
      <c r="I902" s="131" t="s">
        <v>1036</v>
      </c>
    </row>
    <row r="903" spans="1:9">
      <c r="A903" s="27">
        <v>68</v>
      </c>
      <c r="B903" s="27" t="s">
        <v>2722</v>
      </c>
      <c r="C903" s="27">
        <v>68500</v>
      </c>
      <c r="D903" s="27" t="s">
        <v>2769</v>
      </c>
      <c r="E903" s="27" t="s">
        <v>156</v>
      </c>
      <c r="F903" s="27">
        <v>-73.299790999999999</v>
      </c>
      <c r="G903" s="27">
        <v>6.2652099999999997</v>
      </c>
      <c r="H903" s="131" t="s">
        <v>1774</v>
      </c>
      <c r="I903" s="131" t="s">
        <v>1037</v>
      </c>
    </row>
    <row r="904" spans="1:9">
      <c r="A904" s="27">
        <v>68</v>
      </c>
      <c r="B904" s="27" t="s">
        <v>2722</v>
      </c>
      <c r="C904" s="27">
        <v>68502</v>
      </c>
      <c r="D904" s="27" t="s">
        <v>2770</v>
      </c>
      <c r="E904" s="27" t="s">
        <v>156</v>
      </c>
      <c r="F904" s="27">
        <v>-72.816766000000001</v>
      </c>
      <c r="G904" s="27">
        <v>6.3441039999999997</v>
      </c>
      <c r="H904" s="131" t="s">
        <v>1774</v>
      </c>
      <c r="I904" s="131" t="s">
        <v>1038</v>
      </c>
    </row>
    <row r="905" spans="1:9">
      <c r="A905" s="27">
        <v>68</v>
      </c>
      <c r="B905" s="27" t="s">
        <v>2722</v>
      </c>
      <c r="C905" s="27">
        <v>68522</v>
      </c>
      <c r="D905" s="27" t="s">
        <v>2771</v>
      </c>
      <c r="E905" s="27" t="s">
        <v>156</v>
      </c>
      <c r="F905" s="27">
        <v>-73.291089999999997</v>
      </c>
      <c r="G905" s="27">
        <v>6.5377890000000001</v>
      </c>
      <c r="H905" s="131" t="s">
        <v>1774</v>
      </c>
      <c r="I905" s="131" t="s">
        <v>1039</v>
      </c>
    </row>
    <row r="906" spans="1:9">
      <c r="A906" s="27">
        <v>68</v>
      </c>
      <c r="B906" s="27" t="s">
        <v>2722</v>
      </c>
      <c r="C906" s="27">
        <v>68524</v>
      </c>
      <c r="D906" s="27" t="s">
        <v>2772</v>
      </c>
      <c r="E906" s="27" t="s">
        <v>156</v>
      </c>
      <c r="F906" s="27">
        <v>-73.287763999999996</v>
      </c>
      <c r="G906" s="27">
        <v>6.4061389999999996</v>
      </c>
      <c r="H906" s="131" t="s">
        <v>1774</v>
      </c>
      <c r="I906" s="131" t="s">
        <v>1247</v>
      </c>
    </row>
    <row r="907" spans="1:9">
      <c r="A907" s="27">
        <v>68</v>
      </c>
      <c r="B907" s="27" t="s">
        <v>2722</v>
      </c>
      <c r="C907" s="27">
        <v>68533</v>
      </c>
      <c r="D907" s="27" t="s">
        <v>2773</v>
      </c>
      <c r="E907" s="27" t="s">
        <v>156</v>
      </c>
      <c r="F907" s="27">
        <v>-73.17022</v>
      </c>
      <c r="G907" s="27">
        <v>6.416811</v>
      </c>
      <c r="H907" s="131" t="s">
        <v>1774</v>
      </c>
      <c r="I907" s="131" t="s">
        <v>1040</v>
      </c>
    </row>
    <row r="908" spans="1:9">
      <c r="A908" s="27">
        <v>68</v>
      </c>
      <c r="B908" s="27" t="s">
        <v>2722</v>
      </c>
      <c r="C908" s="27">
        <v>68547</v>
      </c>
      <c r="D908" s="27" t="s">
        <v>2774</v>
      </c>
      <c r="E908" s="27" t="s">
        <v>156</v>
      </c>
      <c r="F908" s="27">
        <v>-73.054794999999999</v>
      </c>
      <c r="G908" s="27">
        <v>6.9972450000000004</v>
      </c>
      <c r="H908" s="131" t="s">
        <v>1774</v>
      </c>
      <c r="I908" s="131" t="s">
        <v>76</v>
      </c>
    </row>
    <row r="909" spans="1:9">
      <c r="A909" s="27">
        <v>68</v>
      </c>
      <c r="B909" s="27" t="s">
        <v>2722</v>
      </c>
      <c r="C909" s="27">
        <v>68549</v>
      </c>
      <c r="D909" s="27" t="s">
        <v>2775</v>
      </c>
      <c r="E909" s="27" t="s">
        <v>156</v>
      </c>
      <c r="F909" s="27">
        <v>-73.174209000000005</v>
      </c>
      <c r="G909" s="27">
        <v>6.5315519999999996</v>
      </c>
      <c r="H909" s="131" t="s">
        <v>1774</v>
      </c>
      <c r="I909" s="131" t="s">
        <v>1041</v>
      </c>
    </row>
    <row r="910" spans="1:9">
      <c r="A910" s="27">
        <v>68</v>
      </c>
      <c r="B910" s="27" t="s">
        <v>2722</v>
      </c>
      <c r="C910" s="27">
        <v>68572</v>
      </c>
      <c r="D910" s="27" t="s">
        <v>2776</v>
      </c>
      <c r="E910" s="27" t="s">
        <v>156</v>
      </c>
      <c r="F910" s="27">
        <v>-73.677566999999996</v>
      </c>
      <c r="G910" s="27">
        <v>5.8783810000000001</v>
      </c>
      <c r="H910" s="131" t="s">
        <v>1774</v>
      </c>
      <c r="I910" s="131" t="s">
        <v>1042</v>
      </c>
    </row>
    <row r="911" spans="1:9">
      <c r="A911" s="27">
        <v>68</v>
      </c>
      <c r="B911" s="27" t="s">
        <v>2722</v>
      </c>
      <c r="C911" s="27">
        <v>68573</v>
      </c>
      <c r="D911" s="27" t="s">
        <v>2777</v>
      </c>
      <c r="E911" s="27" t="s">
        <v>156</v>
      </c>
      <c r="F911" s="27">
        <v>-74.056128999999999</v>
      </c>
      <c r="G911" s="27">
        <v>6.6507849999999999</v>
      </c>
      <c r="H911" s="131" t="s">
        <v>1774</v>
      </c>
      <c r="I911" s="131" t="s">
        <v>1043</v>
      </c>
    </row>
    <row r="912" spans="1:9">
      <c r="A912" s="27">
        <v>68</v>
      </c>
      <c r="B912" s="27" t="s">
        <v>2722</v>
      </c>
      <c r="C912" s="27">
        <v>68575</v>
      </c>
      <c r="D912" s="27" t="s">
        <v>2778</v>
      </c>
      <c r="E912" s="27" t="s">
        <v>156</v>
      </c>
      <c r="F912" s="27">
        <v>-73.899908999999994</v>
      </c>
      <c r="G912" s="27">
        <v>7.3440570000000003</v>
      </c>
      <c r="H912" s="131" t="s">
        <v>1774</v>
      </c>
      <c r="I912" s="131" t="s">
        <v>1044</v>
      </c>
    </row>
    <row r="913" spans="1:9">
      <c r="A913" s="27">
        <v>68</v>
      </c>
      <c r="B913" s="27" t="s">
        <v>2722</v>
      </c>
      <c r="C913" s="27">
        <v>68615</v>
      </c>
      <c r="D913" s="27" t="s">
        <v>2001</v>
      </c>
      <c r="E913" s="27" t="s">
        <v>156</v>
      </c>
      <c r="F913" s="27">
        <v>-73.150176999999999</v>
      </c>
      <c r="G913" s="27">
        <v>7.2650139999999999</v>
      </c>
      <c r="H913" s="131" t="s">
        <v>1774</v>
      </c>
      <c r="I913" s="131" t="s">
        <v>384</v>
      </c>
    </row>
    <row r="914" spans="1:9">
      <c r="A914" s="27">
        <v>68</v>
      </c>
      <c r="B914" s="27" t="s">
        <v>2722</v>
      </c>
      <c r="C914" s="27">
        <v>68655</v>
      </c>
      <c r="D914" s="27" t="s">
        <v>2779</v>
      </c>
      <c r="E914" s="27" t="s">
        <v>156</v>
      </c>
      <c r="F914" s="27">
        <v>-73.49906</v>
      </c>
      <c r="G914" s="27">
        <v>7.3919189999999997</v>
      </c>
      <c r="H914" s="131" t="s">
        <v>1774</v>
      </c>
      <c r="I914" s="131" t="s">
        <v>1248</v>
      </c>
    </row>
    <row r="915" spans="1:9">
      <c r="A915" s="27">
        <v>68</v>
      </c>
      <c r="B915" s="27" t="s">
        <v>2722</v>
      </c>
      <c r="C915" s="27">
        <v>68669</v>
      </c>
      <c r="D915" s="27" t="s">
        <v>2780</v>
      </c>
      <c r="E915" s="27" t="s">
        <v>156</v>
      </c>
      <c r="F915" s="27">
        <v>-72.848864000000006</v>
      </c>
      <c r="G915" s="27">
        <v>6.8115110000000003</v>
      </c>
      <c r="H915" s="131" t="s">
        <v>1774</v>
      </c>
      <c r="I915" s="131" t="s">
        <v>423</v>
      </c>
    </row>
    <row r="916" spans="1:9">
      <c r="A916" s="27">
        <v>68</v>
      </c>
      <c r="B916" s="27" t="s">
        <v>2722</v>
      </c>
      <c r="C916" s="27">
        <v>68673</v>
      </c>
      <c r="D916" s="27" t="s">
        <v>2781</v>
      </c>
      <c r="E916" s="27" t="s">
        <v>156</v>
      </c>
      <c r="F916" s="27">
        <v>-73.509069999999994</v>
      </c>
      <c r="G916" s="27">
        <v>6.1266559999999997</v>
      </c>
      <c r="H916" s="131" t="s">
        <v>1774</v>
      </c>
      <c r="I916" s="131" t="s">
        <v>1045</v>
      </c>
    </row>
    <row r="917" spans="1:9">
      <c r="A917" s="27">
        <v>68</v>
      </c>
      <c r="B917" s="27" t="s">
        <v>2722</v>
      </c>
      <c r="C917" s="27">
        <v>68679</v>
      </c>
      <c r="D917" s="27" t="s">
        <v>2782</v>
      </c>
      <c r="E917" s="27" t="s">
        <v>156</v>
      </c>
      <c r="F917" s="27">
        <v>-73.134776000000002</v>
      </c>
      <c r="G917" s="27">
        <v>6.551952</v>
      </c>
      <c r="H917" s="131" t="s">
        <v>1774</v>
      </c>
      <c r="I917" s="131" t="s">
        <v>1046</v>
      </c>
    </row>
    <row r="918" spans="1:9">
      <c r="A918" s="27">
        <v>68</v>
      </c>
      <c r="B918" s="27" t="s">
        <v>2722</v>
      </c>
      <c r="C918" s="27">
        <v>68682</v>
      </c>
      <c r="D918" s="27" t="s">
        <v>2783</v>
      </c>
      <c r="E918" s="27" t="s">
        <v>156</v>
      </c>
      <c r="F918" s="27">
        <v>-72.867637999999999</v>
      </c>
      <c r="G918" s="27">
        <v>6.4275479999999998</v>
      </c>
      <c r="H918" s="131" t="s">
        <v>1774</v>
      </c>
      <c r="I918" s="131" t="s">
        <v>1047</v>
      </c>
    </row>
    <row r="919" spans="1:9">
      <c r="A919" s="27">
        <v>68</v>
      </c>
      <c r="B919" s="27" t="s">
        <v>2722</v>
      </c>
      <c r="C919" s="27">
        <v>68684</v>
      </c>
      <c r="D919" s="27" t="s">
        <v>2784</v>
      </c>
      <c r="E919" s="27" t="s">
        <v>156</v>
      </c>
      <c r="F919" s="27">
        <v>-72.733615999999998</v>
      </c>
      <c r="G919" s="27">
        <v>6.658995</v>
      </c>
      <c r="H919" s="131" t="s">
        <v>1774</v>
      </c>
      <c r="I919" s="131" t="s">
        <v>1249</v>
      </c>
    </row>
    <row r="920" spans="1:9">
      <c r="A920" s="27">
        <v>68</v>
      </c>
      <c r="B920" s="27" t="s">
        <v>2722</v>
      </c>
      <c r="C920" s="27">
        <v>68686</v>
      </c>
      <c r="D920" s="27" t="s">
        <v>2785</v>
      </c>
      <c r="E920" s="27" t="s">
        <v>156</v>
      </c>
      <c r="F920" s="27">
        <v>-72.644122999999993</v>
      </c>
      <c r="G920" s="27">
        <v>6.5753149999999998</v>
      </c>
      <c r="H920" s="131" t="s">
        <v>1774</v>
      </c>
      <c r="I920" s="131" t="s">
        <v>977</v>
      </c>
    </row>
    <row r="921" spans="1:9">
      <c r="A921" s="27">
        <v>68</v>
      </c>
      <c r="B921" s="27" t="s">
        <v>2722</v>
      </c>
      <c r="C921" s="27">
        <v>68689</v>
      </c>
      <c r="D921" s="27" t="s">
        <v>2786</v>
      </c>
      <c r="E921" s="27" t="s">
        <v>156</v>
      </c>
      <c r="F921" s="27">
        <v>-73.411023999999998</v>
      </c>
      <c r="G921" s="27">
        <v>6.8803830000000001</v>
      </c>
      <c r="H921" s="131" t="s">
        <v>1774</v>
      </c>
      <c r="I921" s="131" t="s">
        <v>1250</v>
      </c>
    </row>
    <row r="922" spans="1:9">
      <c r="A922" s="27">
        <v>68</v>
      </c>
      <c r="B922" s="27" t="s">
        <v>2722</v>
      </c>
      <c r="C922" s="27">
        <v>68705</v>
      </c>
      <c r="D922" s="27" t="s">
        <v>2017</v>
      </c>
      <c r="E922" s="27" t="s">
        <v>156</v>
      </c>
      <c r="F922" s="27">
        <v>-72.907444999999996</v>
      </c>
      <c r="G922" s="27">
        <v>6.990996</v>
      </c>
      <c r="H922" s="131" t="s">
        <v>1774</v>
      </c>
      <c r="I922" s="131" t="s">
        <v>395</v>
      </c>
    </row>
    <row r="923" spans="1:9">
      <c r="A923" s="27">
        <v>68</v>
      </c>
      <c r="B923" s="27" t="s">
        <v>2722</v>
      </c>
      <c r="C923" s="27">
        <v>68720</v>
      </c>
      <c r="D923" s="27" t="s">
        <v>2787</v>
      </c>
      <c r="E923" s="27" t="s">
        <v>156</v>
      </c>
      <c r="F923" s="27">
        <v>-73.616715999999997</v>
      </c>
      <c r="G923" s="27">
        <v>6.3395650000000003</v>
      </c>
      <c r="H923" s="131" t="s">
        <v>1774</v>
      </c>
      <c r="I923" s="131" t="s">
        <v>1251</v>
      </c>
    </row>
    <row r="924" spans="1:9">
      <c r="A924" s="27">
        <v>68</v>
      </c>
      <c r="B924" s="27" t="s">
        <v>2722</v>
      </c>
      <c r="C924" s="27">
        <v>68745</v>
      </c>
      <c r="D924" s="27" t="s">
        <v>2788</v>
      </c>
      <c r="E924" s="27" t="s">
        <v>156</v>
      </c>
      <c r="F924" s="27">
        <v>-73.337367999999998</v>
      </c>
      <c r="G924" s="27">
        <v>6.4434690000000003</v>
      </c>
      <c r="H924" s="131" t="s">
        <v>1774</v>
      </c>
      <c r="I924" s="131" t="s">
        <v>1048</v>
      </c>
    </row>
    <row r="925" spans="1:9">
      <c r="A925" s="27">
        <v>68</v>
      </c>
      <c r="B925" s="27" t="s">
        <v>2722</v>
      </c>
      <c r="C925" s="27">
        <v>68755</v>
      </c>
      <c r="D925" s="27" t="s">
        <v>2789</v>
      </c>
      <c r="E925" s="27" t="s">
        <v>156</v>
      </c>
      <c r="F925" s="27">
        <v>-73.261197999999993</v>
      </c>
      <c r="G925" s="27">
        <v>6.46387</v>
      </c>
      <c r="H925" s="131" t="s">
        <v>1774</v>
      </c>
      <c r="I925" s="131" t="s">
        <v>1049</v>
      </c>
    </row>
    <row r="926" spans="1:9">
      <c r="A926" s="27">
        <v>68</v>
      </c>
      <c r="B926" s="27" t="s">
        <v>2722</v>
      </c>
      <c r="C926" s="27">
        <v>68770</v>
      </c>
      <c r="D926" s="27" t="s">
        <v>2790</v>
      </c>
      <c r="E926" s="27" t="s">
        <v>156</v>
      </c>
      <c r="F926" s="27">
        <v>-73.441649999999996</v>
      </c>
      <c r="G926" s="27">
        <v>6.1013289999999998</v>
      </c>
      <c r="H926" s="131" t="s">
        <v>1774</v>
      </c>
      <c r="I926" s="131" t="s">
        <v>1050</v>
      </c>
    </row>
    <row r="927" spans="1:9">
      <c r="A927" s="27">
        <v>68</v>
      </c>
      <c r="B927" s="27" t="s">
        <v>2722</v>
      </c>
      <c r="C927" s="27">
        <v>68773</v>
      </c>
      <c r="D927" s="27" t="s">
        <v>2307</v>
      </c>
      <c r="E927" s="27" t="s">
        <v>156</v>
      </c>
      <c r="F927" s="27">
        <v>-73.790975000000003</v>
      </c>
      <c r="G927" s="27">
        <v>5.9187430000000001</v>
      </c>
      <c r="H927" s="131" t="s">
        <v>1774</v>
      </c>
      <c r="I927" s="131" t="s">
        <v>40</v>
      </c>
    </row>
    <row r="928" spans="1:9">
      <c r="A928" s="27">
        <v>68</v>
      </c>
      <c r="B928" s="27" t="s">
        <v>2722</v>
      </c>
      <c r="C928" s="27">
        <v>68780</v>
      </c>
      <c r="D928" s="27" t="s">
        <v>2791</v>
      </c>
      <c r="E928" s="27" t="s">
        <v>156</v>
      </c>
      <c r="F928" s="27">
        <v>-72.984232000000006</v>
      </c>
      <c r="G928" s="27">
        <v>7.3665799999999999</v>
      </c>
      <c r="H928" s="131" t="s">
        <v>1774</v>
      </c>
      <c r="I928" s="131" t="s">
        <v>1051</v>
      </c>
    </row>
    <row r="929" spans="1:9">
      <c r="A929" s="27">
        <v>68</v>
      </c>
      <c r="B929" s="27" t="s">
        <v>2722</v>
      </c>
      <c r="C929" s="27">
        <v>68820</v>
      </c>
      <c r="D929" s="27" t="s">
        <v>2792</v>
      </c>
      <c r="E929" s="27" t="s">
        <v>156</v>
      </c>
      <c r="F929" s="27">
        <v>-72.967022999999998</v>
      </c>
      <c r="G929" s="27">
        <v>7.2014170000000002</v>
      </c>
      <c r="H929" s="131" t="s">
        <v>1774</v>
      </c>
      <c r="I929" s="131" t="s">
        <v>1052</v>
      </c>
    </row>
    <row r="930" spans="1:9">
      <c r="A930" s="27">
        <v>68</v>
      </c>
      <c r="B930" s="27" t="s">
        <v>2722</v>
      </c>
      <c r="C930" s="27">
        <v>68855</v>
      </c>
      <c r="D930" s="27" t="s">
        <v>2793</v>
      </c>
      <c r="E930" s="27" t="s">
        <v>156</v>
      </c>
      <c r="F930" s="27">
        <v>-73.143507</v>
      </c>
      <c r="G930" s="27">
        <v>6.4480279999999999</v>
      </c>
      <c r="H930" s="131" t="s">
        <v>1774</v>
      </c>
      <c r="I930" s="131" t="s">
        <v>1252</v>
      </c>
    </row>
    <row r="931" spans="1:9">
      <c r="A931" s="27">
        <v>68</v>
      </c>
      <c r="B931" s="27" t="s">
        <v>2722</v>
      </c>
      <c r="C931" s="27">
        <v>68861</v>
      </c>
      <c r="D931" s="27" t="s">
        <v>2794</v>
      </c>
      <c r="E931" s="27" t="s">
        <v>156</v>
      </c>
      <c r="F931" s="27">
        <v>-73.672447000000005</v>
      </c>
      <c r="G931" s="27">
        <v>6.0092749999999997</v>
      </c>
      <c r="H931" s="131" t="s">
        <v>1774</v>
      </c>
      <c r="I931" s="131" t="s">
        <v>1053</v>
      </c>
    </row>
    <row r="932" spans="1:9">
      <c r="A932" s="27">
        <v>68</v>
      </c>
      <c r="B932" s="27" t="s">
        <v>2722</v>
      </c>
      <c r="C932" s="27">
        <v>68867</v>
      </c>
      <c r="D932" s="27" t="s">
        <v>2795</v>
      </c>
      <c r="E932" s="27" t="s">
        <v>156</v>
      </c>
      <c r="F932" s="27">
        <v>-72.871041000000005</v>
      </c>
      <c r="G932" s="27">
        <v>7.3098099999999997</v>
      </c>
      <c r="H932" s="131" t="s">
        <v>1774</v>
      </c>
      <c r="I932" s="131" t="s">
        <v>1054</v>
      </c>
    </row>
    <row r="933" spans="1:9">
      <c r="A933" s="27">
        <v>68</v>
      </c>
      <c r="B933" s="27" t="s">
        <v>2722</v>
      </c>
      <c r="C933" s="27">
        <v>68872</v>
      </c>
      <c r="D933" s="27" t="s">
        <v>2111</v>
      </c>
      <c r="E933" s="27" t="s">
        <v>156</v>
      </c>
      <c r="F933" s="27">
        <v>-73.174306999999999</v>
      </c>
      <c r="G933" s="27">
        <v>6.6700780000000002</v>
      </c>
      <c r="H933" s="131" t="s">
        <v>1774</v>
      </c>
      <c r="I933" s="131" t="s">
        <v>468</v>
      </c>
    </row>
    <row r="934" spans="1:9">
      <c r="A934" s="27">
        <v>68</v>
      </c>
      <c r="B934" s="27" t="s">
        <v>2722</v>
      </c>
      <c r="C934" s="27">
        <v>68895</v>
      </c>
      <c r="D934" s="27" t="s">
        <v>2796</v>
      </c>
      <c r="E934" s="27" t="s">
        <v>156</v>
      </c>
      <c r="F934" s="27">
        <v>-73.268034</v>
      </c>
      <c r="G934" s="27">
        <v>6.814387</v>
      </c>
      <c r="H934" s="131" t="s">
        <v>1774</v>
      </c>
      <c r="I934" s="131" t="s">
        <v>1055</v>
      </c>
    </row>
    <row r="935" spans="1:9">
      <c r="A935" s="27">
        <v>70</v>
      </c>
      <c r="B935" s="27" t="s">
        <v>2307</v>
      </c>
      <c r="C935" s="27">
        <v>70001</v>
      </c>
      <c r="D935" s="27" t="s">
        <v>2797</v>
      </c>
      <c r="E935" s="27" t="s">
        <v>156</v>
      </c>
      <c r="F935" s="27">
        <v>-75.395444999999995</v>
      </c>
      <c r="G935" s="27">
        <v>9.3023220000000002</v>
      </c>
      <c r="H935" s="131" t="s">
        <v>1839</v>
      </c>
      <c r="I935" s="131" t="s">
        <v>81</v>
      </c>
    </row>
    <row r="936" spans="1:9">
      <c r="A936" s="27">
        <v>70</v>
      </c>
      <c r="B936" s="27" t="s">
        <v>2307</v>
      </c>
      <c r="C936" s="27">
        <v>70110</v>
      </c>
      <c r="D936" s="27" t="s">
        <v>2122</v>
      </c>
      <c r="E936" s="27" t="s">
        <v>156</v>
      </c>
      <c r="F936" s="27">
        <v>-74.972826999999995</v>
      </c>
      <c r="G936" s="27">
        <v>9.3197939999999999</v>
      </c>
      <c r="H936" s="131" t="s">
        <v>1839</v>
      </c>
      <c r="I936" s="131" t="s">
        <v>705</v>
      </c>
    </row>
    <row r="937" spans="1:9">
      <c r="A937" s="27">
        <v>70</v>
      </c>
      <c r="B937" s="27" t="s">
        <v>2307</v>
      </c>
      <c r="C937" s="27">
        <v>70124</v>
      </c>
      <c r="D937" s="27" t="s">
        <v>2798</v>
      </c>
      <c r="E937" s="27" t="s">
        <v>156</v>
      </c>
      <c r="F937" s="27">
        <v>-75.117141000000004</v>
      </c>
      <c r="G937" s="27">
        <v>8.7893240000000006</v>
      </c>
      <c r="H937" s="131" t="s">
        <v>1839</v>
      </c>
      <c r="I937" s="131" t="s">
        <v>1056</v>
      </c>
    </row>
    <row r="938" spans="1:9">
      <c r="A938" s="27">
        <v>70</v>
      </c>
      <c r="B938" s="27" t="s">
        <v>2307</v>
      </c>
      <c r="C938" s="27">
        <v>70204</v>
      </c>
      <c r="D938" s="27" t="s">
        <v>2799</v>
      </c>
      <c r="E938" s="27" t="s">
        <v>156</v>
      </c>
      <c r="F938" s="27">
        <v>-75.353256000000002</v>
      </c>
      <c r="G938" s="27">
        <v>9.494192</v>
      </c>
      <c r="H938" s="131" t="s">
        <v>1839</v>
      </c>
      <c r="I938" s="131" t="s">
        <v>3043</v>
      </c>
    </row>
    <row r="939" spans="1:9">
      <c r="A939" s="27">
        <v>70</v>
      </c>
      <c r="B939" s="27" t="s">
        <v>2307</v>
      </c>
      <c r="C939" s="27">
        <v>70215</v>
      </c>
      <c r="D939" s="27" t="s">
        <v>2800</v>
      </c>
      <c r="E939" s="27" t="s">
        <v>156</v>
      </c>
      <c r="F939" s="27">
        <v>-75.293047999999999</v>
      </c>
      <c r="G939" s="27">
        <v>9.3187490000000004</v>
      </c>
      <c r="H939" s="131" t="s">
        <v>1839</v>
      </c>
      <c r="I939" s="131" t="s">
        <v>1058</v>
      </c>
    </row>
    <row r="940" spans="1:9">
      <c r="A940" s="27">
        <v>70</v>
      </c>
      <c r="B940" s="27" t="s">
        <v>2307</v>
      </c>
      <c r="C940" s="27">
        <v>70221</v>
      </c>
      <c r="D940" s="27" t="s">
        <v>2801</v>
      </c>
      <c r="E940" s="27" t="s">
        <v>156</v>
      </c>
      <c r="F940" s="27">
        <v>-75.680158000000006</v>
      </c>
      <c r="G940" s="27">
        <v>9.4027790000000007</v>
      </c>
      <c r="H940" s="131" t="s">
        <v>1839</v>
      </c>
      <c r="I940" s="131" t="s">
        <v>1059</v>
      </c>
    </row>
    <row r="941" spans="1:9">
      <c r="A941" s="27">
        <v>70</v>
      </c>
      <c r="B941" s="27" t="s">
        <v>2307</v>
      </c>
      <c r="C941" s="27">
        <v>70230</v>
      </c>
      <c r="D941" s="27" t="s">
        <v>2802</v>
      </c>
      <c r="E941" s="27" t="s">
        <v>156</v>
      </c>
      <c r="F941" s="27">
        <v>-75.312697</v>
      </c>
      <c r="G941" s="27">
        <v>9.5453519999999994</v>
      </c>
      <c r="H941" s="131" t="s">
        <v>1839</v>
      </c>
      <c r="I941" s="131" t="s">
        <v>3044</v>
      </c>
    </row>
    <row r="942" spans="1:9">
      <c r="A942" s="27">
        <v>70</v>
      </c>
      <c r="B942" s="27" t="s">
        <v>2307</v>
      </c>
      <c r="C942" s="27">
        <v>70233</v>
      </c>
      <c r="D942" s="27" t="s">
        <v>2803</v>
      </c>
      <c r="E942" s="27" t="s">
        <v>156</v>
      </c>
      <c r="F942" s="27">
        <v>-75.198378000000005</v>
      </c>
      <c r="G942" s="27">
        <v>9.1006470000000004</v>
      </c>
      <c r="H942" s="131" t="s">
        <v>1839</v>
      </c>
      <c r="I942" s="131" t="s">
        <v>1060</v>
      </c>
    </row>
    <row r="943" spans="1:9">
      <c r="A943" s="27">
        <v>70</v>
      </c>
      <c r="B943" s="27" t="s">
        <v>2307</v>
      </c>
      <c r="C943" s="27">
        <v>70235</v>
      </c>
      <c r="D943" s="27" t="s">
        <v>2804</v>
      </c>
      <c r="E943" s="27" t="s">
        <v>156</v>
      </c>
      <c r="F943" s="27">
        <v>-75.049589999999995</v>
      </c>
      <c r="G943" s="27">
        <v>9.1603790000000007</v>
      </c>
      <c r="H943" s="131" t="s">
        <v>1839</v>
      </c>
      <c r="I943" s="131" t="s">
        <v>1061</v>
      </c>
    </row>
    <row r="944" spans="1:9">
      <c r="A944" s="27">
        <v>70</v>
      </c>
      <c r="B944" s="27" t="s">
        <v>2307</v>
      </c>
      <c r="C944" s="27">
        <v>70265</v>
      </c>
      <c r="D944" s="27" t="s">
        <v>2805</v>
      </c>
      <c r="E944" s="27" t="s">
        <v>156</v>
      </c>
      <c r="F944" s="27">
        <v>-74.537749000000005</v>
      </c>
      <c r="G944" s="27">
        <v>8.4685559999999995</v>
      </c>
      <c r="H944" s="131" t="s">
        <v>1839</v>
      </c>
      <c r="I944" s="131" t="s">
        <v>1062</v>
      </c>
    </row>
    <row r="945" spans="1:9">
      <c r="A945" s="27">
        <v>70</v>
      </c>
      <c r="B945" s="27" t="s">
        <v>2307</v>
      </c>
      <c r="C945" s="27">
        <v>70400</v>
      </c>
      <c r="D945" s="27" t="s">
        <v>1982</v>
      </c>
      <c r="E945" s="27" t="s">
        <v>156</v>
      </c>
      <c r="F945" s="27">
        <v>-75.276055999999997</v>
      </c>
      <c r="G945" s="27">
        <v>8.8539750000000002</v>
      </c>
      <c r="H945" s="131" t="s">
        <v>1839</v>
      </c>
      <c r="I945" s="131" t="s">
        <v>366</v>
      </c>
    </row>
    <row r="946" spans="1:9">
      <c r="A946" s="27">
        <v>70</v>
      </c>
      <c r="B946" s="27" t="s">
        <v>2307</v>
      </c>
      <c r="C946" s="27">
        <v>70418</v>
      </c>
      <c r="D946" s="27" t="s">
        <v>2806</v>
      </c>
      <c r="E946" s="27" t="s">
        <v>156</v>
      </c>
      <c r="F946" s="27">
        <v>-75.268715999999998</v>
      </c>
      <c r="G946" s="27">
        <v>9.3802690000000002</v>
      </c>
      <c r="H946" s="131" t="s">
        <v>1839</v>
      </c>
      <c r="I946" s="131" t="s">
        <v>1063</v>
      </c>
    </row>
    <row r="947" spans="1:9">
      <c r="A947" s="27">
        <v>70</v>
      </c>
      <c r="B947" s="27" t="s">
        <v>2307</v>
      </c>
      <c r="C947" s="27">
        <v>70429</v>
      </c>
      <c r="D947" s="27" t="s">
        <v>2807</v>
      </c>
      <c r="E947" s="27" t="s">
        <v>156</v>
      </c>
      <c r="F947" s="27">
        <v>-74.628077000000005</v>
      </c>
      <c r="G947" s="27">
        <v>8.5411629999999992</v>
      </c>
      <c r="H947" s="131" t="s">
        <v>1839</v>
      </c>
      <c r="I947" s="131" t="s">
        <v>1064</v>
      </c>
    </row>
    <row r="948" spans="1:9">
      <c r="A948" s="27">
        <v>70</v>
      </c>
      <c r="B948" s="27" t="s">
        <v>2307</v>
      </c>
      <c r="C948" s="27">
        <v>70473</v>
      </c>
      <c r="D948" s="27" t="s">
        <v>2808</v>
      </c>
      <c r="E948" s="27" t="s">
        <v>156</v>
      </c>
      <c r="F948" s="27">
        <v>-75.305948999999998</v>
      </c>
      <c r="G948" s="27">
        <v>9.3313950000000006</v>
      </c>
      <c r="H948" s="131" t="s">
        <v>1839</v>
      </c>
      <c r="I948" s="131" t="s">
        <v>1065</v>
      </c>
    </row>
    <row r="949" spans="1:9">
      <c r="A949" s="27">
        <v>70</v>
      </c>
      <c r="B949" s="27" t="s">
        <v>2307</v>
      </c>
      <c r="C949" s="27">
        <v>70508</v>
      </c>
      <c r="D949" s="27" t="s">
        <v>2809</v>
      </c>
      <c r="E949" s="27" t="s">
        <v>156</v>
      </c>
      <c r="F949" s="27">
        <v>-75.229037000000005</v>
      </c>
      <c r="G949" s="27">
        <v>9.5271760000000008</v>
      </c>
      <c r="H949" s="131" t="s">
        <v>1839</v>
      </c>
      <c r="I949" s="131" t="s">
        <v>1066</v>
      </c>
    </row>
    <row r="950" spans="1:9">
      <c r="A950" s="27">
        <v>70</v>
      </c>
      <c r="B950" s="27" t="s">
        <v>2307</v>
      </c>
      <c r="C950" s="27">
        <v>70523</v>
      </c>
      <c r="D950" s="27" t="s">
        <v>2810</v>
      </c>
      <c r="E950" s="27" t="s">
        <v>156</v>
      </c>
      <c r="F950" s="27">
        <v>-75.541263999999998</v>
      </c>
      <c r="G950" s="27">
        <v>9.3331569999999999</v>
      </c>
      <c r="H950" s="131" t="s">
        <v>1839</v>
      </c>
      <c r="I950" s="131" t="s">
        <v>1067</v>
      </c>
    </row>
    <row r="951" spans="1:9">
      <c r="A951" s="27">
        <v>70</v>
      </c>
      <c r="B951" s="27" t="s">
        <v>2307</v>
      </c>
      <c r="C951" s="27">
        <v>70670</v>
      </c>
      <c r="D951" s="27" t="s">
        <v>2811</v>
      </c>
      <c r="E951" s="27" t="s">
        <v>156</v>
      </c>
      <c r="F951" s="27">
        <v>-75.380222000000003</v>
      </c>
      <c r="G951" s="27">
        <v>9.1831929999999993</v>
      </c>
      <c r="H951" s="131" t="s">
        <v>1839</v>
      </c>
      <c r="I951" s="131" t="s">
        <v>1068</v>
      </c>
    </row>
    <row r="952" spans="1:9">
      <c r="A952" s="27">
        <v>70</v>
      </c>
      <c r="B952" s="27" t="s">
        <v>2307</v>
      </c>
      <c r="C952" s="27">
        <v>70678</v>
      </c>
      <c r="D952" s="27" t="s">
        <v>2812</v>
      </c>
      <c r="E952" s="27" t="s">
        <v>156</v>
      </c>
      <c r="F952" s="27">
        <v>-75.031088999999994</v>
      </c>
      <c r="G952" s="27">
        <v>8.9301080000000006</v>
      </c>
      <c r="H952" s="131" t="s">
        <v>1839</v>
      </c>
      <c r="I952" s="131" t="s">
        <v>1069</v>
      </c>
    </row>
    <row r="953" spans="1:9">
      <c r="A953" s="27">
        <v>70</v>
      </c>
      <c r="B953" s="27" t="s">
        <v>2307</v>
      </c>
      <c r="C953" s="27">
        <v>70702</v>
      </c>
      <c r="D953" s="27" t="s">
        <v>2813</v>
      </c>
      <c r="E953" s="27" t="s">
        <v>156</v>
      </c>
      <c r="F953" s="27">
        <v>-75.243565000000004</v>
      </c>
      <c r="G953" s="27">
        <v>9.273066</v>
      </c>
      <c r="H953" s="131" t="s">
        <v>1839</v>
      </c>
      <c r="I953" s="131" t="s">
        <v>1254</v>
      </c>
    </row>
    <row r="954" spans="1:9">
      <c r="A954" s="27">
        <v>70</v>
      </c>
      <c r="B954" s="27" t="s">
        <v>2307</v>
      </c>
      <c r="C954" s="27">
        <v>70708</v>
      </c>
      <c r="D954" s="27" t="s">
        <v>2814</v>
      </c>
      <c r="E954" s="27" t="s">
        <v>156</v>
      </c>
      <c r="F954" s="27">
        <v>-75.133831000000001</v>
      </c>
      <c r="G954" s="27">
        <v>8.6617739999999994</v>
      </c>
      <c r="H954" s="131" t="s">
        <v>1839</v>
      </c>
      <c r="I954" s="131" t="s">
        <v>1070</v>
      </c>
    </row>
    <row r="955" spans="1:9">
      <c r="A955" s="27">
        <v>70</v>
      </c>
      <c r="B955" s="27" t="s">
        <v>2307</v>
      </c>
      <c r="C955" s="27">
        <v>70713</v>
      </c>
      <c r="D955" s="27" t="s">
        <v>2815</v>
      </c>
      <c r="E955" s="27" t="s">
        <v>156</v>
      </c>
      <c r="F955" s="27">
        <v>-75.522397999999995</v>
      </c>
      <c r="G955" s="27">
        <v>9.736955</v>
      </c>
      <c r="H955" s="131" t="s">
        <v>1839</v>
      </c>
      <c r="I955" s="131" t="s">
        <v>1071</v>
      </c>
    </row>
    <row r="956" spans="1:9">
      <c r="A956" s="27">
        <v>70</v>
      </c>
      <c r="B956" s="27" t="s">
        <v>2307</v>
      </c>
      <c r="C956" s="27">
        <v>70717</v>
      </c>
      <c r="D956" s="27" t="s">
        <v>2816</v>
      </c>
      <c r="E956" s="27" t="s">
        <v>156</v>
      </c>
      <c r="F956" s="27">
        <v>-75.063647000000003</v>
      </c>
      <c r="G956" s="27">
        <v>9.3962500000000002</v>
      </c>
      <c r="H956" s="131" t="s">
        <v>1839</v>
      </c>
      <c r="I956" s="131" t="s">
        <v>391</v>
      </c>
    </row>
    <row r="957" spans="1:9">
      <c r="A957" s="27">
        <v>70</v>
      </c>
      <c r="B957" s="27" t="s">
        <v>2307</v>
      </c>
      <c r="C957" s="27">
        <v>70742</v>
      </c>
      <c r="D957" s="27" t="s">
        <v>2817</v>
      </c>
      <c r="E957" s="27" t="s">
        <v>156</v>
      </c>
      <c r="F957" s="27">
        <v>-75.145999000000003</v>
      </c>
      <c r="G957" s="27">
        <v>9.2443080000000002</v>
      </c>
      <c r="H957" s="131" t="s">
        <v>1839</v>
      </c>
      <c r="I957" s="131" t="s">
        <v>1255</v>
      </c>
    </row>
    <row r="958" spans="1:9">
      <c r="A958" s="27">
        <v>70</v>
      </c>
      <c r="B958" s="27" t="s">
        <v>2307</v>
      </c>
      <c r="C958" s="27">
        <v>70771</v>
      </c>
      <c r="D958" s="27" t="s">
        <v>2307</v>
      </c>
      <c r="E958" s="27" t="s">
        <v>156</v>
      </c>
      <c r="F958" s="27">
        <v>-74.723174999999998</v>
      </c>
      <c r="G958" s="27">
        <v>8.8117370000000008</v>
      </c>
      <c r="H958" s="131" t="s">
        <v>1839</v>
      </c>
      <c r="I958" s="131" t="s">
        <v>40</v>
      </c>
    </row>
    <row r="959" spans="1:9">
      <c r="A959" s="27">
        <v>70</v>
      </c>
      <c r="B959" s="27" t="s">
        <v>2307</v>
      </c>
      <c r="C959" s="27">
        <v>70820</v>
      </c>
      <c r="D959" s="27" t="s">
        <v>2818</v>
      </c>
      <c r="E959" s="27" t="s">
        <v>156</v>
      </c>
      <c r="F959" s="27">
        <v>-75.581112000000005</v>
      </c>
      <c r="G959" s="27">
        <v>9.5253870000000003</v>
      </c>
      <c r="H959" s="131" t="s">
        <v>1839</v>
      </c>
      <c r="I959" s="131" t="s">
        <v>1256</v>
      </c>
    </row>
    <row r="960" spans="1:9">
      <c r="A960" s="27">
        <v>70</v>
      </c>
      <c r="B960" s="27" t="s">
        <v>2307</v>
      </c>
      <c r="C960" s="27">
        <v>70823</v>
      </c>
      <c r="D960" s="27" t="s">
        <v>2819</v>
      </c>
      <c r="E960" s="27" t="s">
        <v>156</v>
      </c>
      <c r="F960" s="27">
        <v>-75.440849999999998</v>
      </c>
      <c r="G960" s="27">
        <v>9.4518190000000004</v>
      </c>
      <c r="H960" s="131" t="s">
        <v>1839</v>
      </c>
      <c r="I960" s="131" t="s">
        <v>3045</v>
      </c>
    </row>
    <row r="961" spans="1:9">
      <c r="A961" s="27">
        <v>73</v>
      </c>
      <c r="B961" s="27" t="s">
        <v>2820</v>
      </c>
      <c r="C961" s="27">
        <v>73001</v>
      </c>
      <c r="D961" s="27" t="s">
        <v>2821</v>
      </c>
      <c r="E961" s="27" t="s">
        <v>156</v>
      </c>
      <c r="F961" s="27">
        <v>-75.194249999999997</v>
      </c>
      <c r="G961" s="27">
        <v>4.4322480000000004</v>
      </c>
      <c r="H961" s="131" t="s">
        <v>1777</v>
      </c>
      <c r="I961" s="131" t="s">
        <v>56</v>
      </c>
    </row>
    <row r="962" spans="1:9">
      <c r="A962" s="27">
        <v>73</v>
      </c>
      <c r="B962" s="27" t="s">
        <v>2820</v>
      </c>
      <c r="C962" s="27">
        <v>73024</v>
      </c>
      <c r="D962" s="27" t="s">
        <v>2822</v>
      </c>
      <c r="E962" s="27" t="s">
        <v>156</v>
      </c>
      <c r="F962" s="27">
        <v>-74.932900000000004</v>
      </c>
      <c r="G962" s="27">
        <v>3.3915479999999998</v>
      </c>
      <c r="H962" s="131" t="s">
        <v>1777</v>
      </c>
      <c r="I962" s="131" t="s">
        <v>1073</v>
      </c>
    </row>
    <row r="963" spans="1:9">
      <c r="A963" s="27">
        <v>73</v>
      </c>
      <c r="B963" s="27" t="s">
        <v>2820</v>
      </c>
      <c r="C963" s="27">
        <v>73026</v>
      </c>
      <c r="D963" s="27" t="s">
        <v>2823</v>
      </c>
      <c r="E963" s="27" t="s">
        <v>156</v>
      </c>
      <c r="F963" s="27">
        <v>-74.953417999999999</v>
      </c>
      <c r="G963" s="27">
        <v>4.5673560000000002</v>
      </c>
      <c r="H963" s="131" t="s">
        <v>1777</v>
      </c>
      <c r="I963" s="131" t="s">
        <v>1074</v>
      </c>
    </row>
    <row r="964" spans="1:9">
      <c r="A964" s="27">
        <v>73</v>
      </c>
      <c r="B964" s="27" t="s">
        <v>2820</v>
      </c>
      <c r="C964" s="27">
        <v>73030</v>
      </c>
      <c r="D964" s="27" t="s">
        <v>2824</v>
      </c>
      <c r="E964" s="27" t="s">
        <v>156</v>
      </c>
      <c r="F964" s="27">
        <v>-74.764429000000007</v>
      </c>
      <c r="G964" s="27">
        <v>4.7826820000000003</v>
      </c>
      <c r="H964" s="131" t="s">
        <v>1777</v>
      </c>
      <c r="I964" s="131" t="s">
        <v>1075</v>
      </c>
    </row>
    <row r="965" spans="1:9">
      <c r="A965" s="27">
        <v>73</v>
      </c>
      <c r="B965" s="27" t="s">
        <v>2820</v>
      </c>
      <c r="C965" s="27">
        <v>73043</v>
      </c>
      <c r="D965" s="27" t="s">
        <v>2825</v>
      </c>
      <c r="E965" s="27" t="s">
        <v>156</v>
      </c>
      <c r="F965" s="27">
        <v>-75.093772000000001</v>
      </c>
      <c r="G965" s="27">
        <v>4.6317560000000002</v>
      </c>
      <c r="H965" s="131" t="s">
        <v>1777</v>
      </c>
      <c r="I965" s="131" t="s">
        <v>1076</v>
      </c>
    </row>
    <row r="966" spans="1:9">
      <c r="A966" s="27">
        <v>73</v>
      </c>
      <c r="B966" s="27" t="s">
        <v>2820</v>
      </c>
      <c r="C966" s="27">
        <v>73055</v>
      </c>
      <c r="D966" s="27" t="s">
        <v>2826</v>
      </c>
      <c r="E966" s="27" t="s">
        <v>156</v>
      </c>
      <c r="F966" s="27">
        <v>-74.884438000000003</v>
      </c>
      <c r="G966" s="27">
        <v>5.0307440000000003</v>
      </c>
      <c r="H966" s="131" t="s">
        <v>1777</v>
      </c>
      <c r="I966" s="131" t="s">
        <v>1077</v>
      </c>
    </row>
    <row r="967" spans="1:9">
      <c r="A967" s="27">
        <v>73</v>
      </c>
      <c r="B967" s="27" t="s">
        <v>2820</v>
      </c>
      <c r="C967" s="27">
        <v>73067</v>
      </c>
      <c r="D967" s="27" t="s">
        <v>2827</v>
      </c>
      <c r="E967" s="27" t="s">
        <v>156</v>
      </c>
      <c r="F967" s="27">
        <v>-75.382544999999993</v>
      </c>
      <c r="G967" s="27">
        <v>3.5905909999999999</v>
      </c>
      <c r="H967" s="131" t="s">
        <v>1777</v>
      </c>
      <c r="I967" s="131" t="s">
        <v>1078</v>
      </c>
    </row>
    <row r="968" spans="1:9">
      <c r="A968" s="27">
        <v>73</v>
      </c>
      <c r="B968" s="27" t="s">
        <v>2820</v>
      </c>
      <c r="C968" s="27">
        <v>73124</v>
      </c>
      <c r="D968" s="27" t="s">
        <v>2828</v>
      </c>
      <c r="E968" s="27" t="s">
        <v>156</v>
      </c>
      <c r="F968" s="27">
        <v>-75.431971000000004</v>
      </c>
      <c r="G968" s="27">
        <v>4.4388120000000004</v>
      </c>
      <c r="H968" s="131" t="s">
        <v>1777</v>
      </c>
      <c r="I968" s="131" t="s">
        <v>1079</v>
      </c>
    </row>
    <row r="969" spans="1:9">
      <c r="A969" s="27">
        <v>73</v>
      </c>
      <c r="B969" s="27" t="s">
        <v>2820</v>
      </c>
      <c r="C969" s="27">
        <v>73148</v>
      </c>
      <c r="D969" s="27" t="s">
        <v>2829</v>
      </c>
      <c r="E969" s="27" t="s">
        <v>156</v>
      </c>
      <c r="F969" s="27">
        <v>-74.717633000000006</v>
      </c>
      <c r="G969" s="27">
        <v>4.1523339999999997</v>
      </c>
      <c r="H969" s="131" t="s">
        <v>1777</v>
      </c>
      <c r="I969" s="131" t="s">
        <v>1257</v>
      </c>
    </row>
    <row r="970" spans="1:9">
      <c r="A970" s="27">
        <v>73</v>
      </c>
      <c r="B970" s="27" t="s">
        <v>2820</v>
      </c>
      <c r="C970" s="27">
        <v>73152</v>
      </c>
      <c r="D970" s="27" t="s">
        <v>2830</v>
      </c>
      <c r="E970" s="27" t="s">
        <v>156</v>
      </c>
      <c r="F970" s="27">
        <v>-75.120965999999996</v>
      </c>
      <c r="G970" s="27">
        <v>5.0784649999999996</v>
      </c>
      <c r="H970" s="131" t="s">
        <v>1777</v>
      </c>
      <c r="I970" s="131" t="s">
        <v>1080</v>
      </c>
    </row>
    <row r="971" spans="1:9">
      <c r="A971" s="27">
        <v>73</v>
      </c>
      <c r="B971" s="27" t="s">
        <v>2820</v>
      </c>
      <c r="C971" s="27">
        <v>73168</v>
      </c>
      <c r="D971" s="27" t="s">
        <v>2831</v>
      </c>
      <c r="E971" s="27" t="s">
        <v>156</v>
      </c>
      <c r="F971" s="27">
        <v>-75.480765000000005</v>
      </c>
      <c r="G971" s="27">
        <v>3.7229179999999999</v>
      </c>
      <c r="H971" s="131" t="s">
        <v>1777</v>
      </c>
      <c r="I971" s="131" t="s">
        <v>1081</v>
      </c>
    </row>
    <row r="972" spans="1:9">
      <c r="A972" s="27">
        <v>73</v>
      </c>
      <c r="B972" s="27" t="s">
        <v>2820</v>
      </c>
      <c r="C972" s="27">
        <v>73200</v>
      </c>
      <c r="D972" s="27" t="s">
        <v>2832</v>
      </c>
      <c r="E972" s="27" t="s">
        <v>156</v>
      </c>
      <c r="F972" s="27">
        <v>-74.898464000000004</v>
      </c>
      <c r="G972" s="27">
        <v>4.2872760000000003</v>
      </c>
      <c r="H972" s="131" t="s">
        <v>1777</v>
      </c>
      <c r="I972" s="131" t="s">
        <v>1082</v>
      </c>
    </row>
    <row r="973" spans="1:9">
      <c r="A973" s="27">
        <v>73</v>
      </c>
      <c r="B973" s="27" t="s">
        <v>2820</v>
      </c>
      <c r="C973" s="27">
        <v>73217</v>
      </c>
      <c r="D973" s="27" t="s">
        <v>2833</v>
      </c>
      <c r="E973" s="27" t="s">
        <v>156</v>
      </c>
      <c r="F973" s="27">
        <v>-75.193861999999996</v>
      </c>
      <c r="G973" s="27">
        <v>3.7980360000000002</v>
      </c>
      <c r="H973" s="131" t="s">
        <v>1777</v>
      </c>
      <c r="I973" s="131" t="s">
        <v>1083</v>
      </c>
    </row>
    <row r="974" spans="1:9">
      <c r="A974" s="27">
        <v>73</v>
      </c>
      <c r="B974" s="27" t="s">
        <v>2820</v>
      </c>
      <c r="C974" s="27">
        <v>73226</v>
      </c>
      <c r="D974" s="27" t="s">
        <v>2834</v>
      </c>
      <c r="E974" s="27" t="s">
        <v>156</v>
      </c>
      <c r="F974" s="27">
        <v>-74.692227000000003</v>
      </c>
      <c r="G974" s="27">
        <v>4.059259</v>
      </c>
      <c r="H974" s="131" t="s">
        <v>1777</v>
      </c>
      <c r="I974" s="131" t="s">
        <v>1084</v>
      </c>
    </row>
    <row r="975" spans="1:9">
      <c r="A975" s="27">
        <v>73</v>
      </c>
      <c r="B975" s="27" t="s">
        <v>2820</v>
      </c>
      <c r="C975" s="27">
        <v>73236</v>
      </c>
      <c r="D975" s="27" t="s">
        <v>2835</v>
      </c>
      <c r="E975" s="27" t="s">
        <v>156</v>
      </c>
      <c r="F975" s="27">
        <v>-74.896760999999998</v>
      </c>
      <c r="G975" s="27">
        <v>3.539072</v>
      </c>
      <c r="H975" s="131" t="s">
        <v>1777</v>
      </c>
      <c r="I975" s="131" t="s">
        <v>1085</v>
      </c>
    </row>
    <row r="976" spans="1:9">
      <c r="A976" s="27">
        <v>73</v>
      </c>
      <c r="B976" s="27" t="s">
        <v>2820</v>
      </c>
      <c r="C976" s="27">
        <v>73268</v>
      </c>
      <c r="D976" s="27" t="s">
        <v>2836</v>
      </c>
      <c r="E976" s="27" t="s">
        <v>156</v>
      </c>
      <c r="F976" s="27">
        <v>-74.885446000000002</v>
      </c>
      <c r="G976" s="27">
        <v>4.1513140000000002</v>
      </c>
      <c r="H976" s="131" t="s">
        <v>1777</v>
      </c>
      <c r="I976" s="131" t="s">
        <v>1086</v>
      </c>
    </row>
    <row r="977" spans="1:9">
      <c r="A977" s="27">
        <v>73</v>
      </c>
      <c r="B977" s="27" t="s">
        <v>2820</v>
      </c>
      <c r="C977" s="27">
        <v>73270</v>
      </c>
      <c r="D977" s="27" t="s">
        <v>2837</v>
      </c>
      <c r="E977" s="27" t="s">
        <v>156</v>
      </c>
      <c r="F977" s="27">
        <v>-74.953006999999999</v>
      </c>
      <c r="G977" s="27">
        <v>5.1231039999999997</v>
      </c>
      <c r="H977" s="131" t="s">
        <v>1777</v>
      </c>
      <c r="I977" s="131" t="s">
        <v>1087</v>
      </c>
    </row>
    <row r="978" spans="1:9">
      <c r="A978" s="27">
        <v>73</v>
      </c>
      <c r="B978" s="27" t="s">
        <v>2820</v>
      </c>
      <c r="C978" s="27">
        <v>73275</v>
      </c>
      <c r="D978" s="27" t="s">
        <v>2838</v>
      </c>
      <c r="E978" s="27" t="s">
        <v>156</v>
      </c>
      <c r="F978" s="27">
        <v>-74.818763000000004</v>
      </c>
      <c r="G978" s="27">
        <v>4.2763730000000004</v>
      </c>
      <c r="H978" s="131" t="s">
        <v>1777</v>
      </c>
      <c r="I978" s="131" t="s">
        <v>1088</v>
      </c>
    </row>
    <row r="979" spans="1:9">
      <c r="A979" s="27">
        <v>73</v>
      </c>
      <c r="B979" s="27" t="s">
        <v>2820</v>
      </c>
      <c r="C979" s="27">
        <v>73283</v>
      </c>
      <c r="D979" s="27" t="s">
        <v>2839</v>
      </c>
      <c r="E979" s="27" t="s">
        <v>156</v>
      </c>
      <c r="F979" s="27">
        <v>-75.035722000000007</v>
      </c>
      <c r="G979" s="27">
        <v>5.1535760000000002</v>
      </c>
      <c r="H979" s="131" t="s">
        <v>1777</v>
      </c>
      <c r="I979" s="131" t="s">
        <v>1089</v>
      </c>
    </row>
    <row r="980" spans="1:9">
      <c r="A980" s="27">
        <v>73</v>
      </c>
      <c r="B980" s="27" t="s">
        <v>2820</v>
      </c>
      <c r="C980" s="27">
        <v>73319</v>
      </c>
      <c r="D980" s="27" t="s">
        <v>2840</v>
      </c>
      <c r="E980" s="27" t="s">
        <v>156</v>
      </c>
      <c r="F980" s="27">
        <v>-74.968135000000004</v>
      </c>
      <c r="G980" s="27">
        <v>4.0309920000000004</v>
      </c>
      <c r="H980" s="131" t="s">
        <v>1777</v>
      </c>
      <c r="I980" s="131" t="s">
        <v>1090</v>
      </c>
    </row>
    <row r="981" spans="1:9">
      <c r="A981" s="27">
        <v>73</v>
      </c>
      <c r="B981" s="27" t="s">
        <v>2820</v>
      </c>
      <c r="C981" s="27">
        <v>73347</v>
      </c>
      <c r="D981" s="27" t="s">
        <v>2841</v>
      </c>
      <c r="E981" s="27" t="s">
        <v>156</v>
      </c>
      <c r="F981" s="27">
        <v>-75.177150999999995</v>
      </c>
      <c r="G981" s="27">
        <v>5.080228</v>
      </c>
      <c r="H981" s="131" t="s">
        <v>1777</v>
      </c>
      <c r="I981" s="131" t="s">
        <v>1091</v>
      </c>
    </row>
    <row r="982" spans="1:9">
      <c r="A982" s="27">
        <v>73</v>
      </c>
      <c r="B982" s="27" t="s">
        <v>2820</v>
      </c>
      <c r="C982" s="27">
        <v>73349</v>
      </c>
      <c r="D982" s="27" t="s">
        <v>2842</v>
      </c>
      <c r="E982" s="27" t="s">
        <v>156</v>
      </c>
      <c r="F982" s="27">
        <v>-74.756990000000002</v>
      </c>
      <c r="G982" s="27">
        <v>5.2118159999999998</v>
      </c>
      <c r="H982" s="131" t="s">
        <v>1777</v>
      </c>
      <c r="I982" s="131" t="s">
        <v>1092</v>
      </c>
    </row>
    <row r="983" spans="1:9">
      <c r="A983" s="27">
        <v>73</v>
      </c>
      <c r="B983" s="27" t="s">
        <v>2820</v>
      </c>
      <c r="C983" s="27">
        <v>73352</v>
      </c>
      <c r="D983" s="27" t="s">
        <v>2843</v>
      </c>
      <c r="E983" s="27" t="s">
        <v>156</v>
      </c>
      <c r="F983" s="27">
        <v>-74.531969000000004</v>
      </c>
      <c r="G983" s="27">
        <v>4.1764869999999998</v>
      </c>
      <c r="H983" s="131" t="s">
        <v>1777</v>
      </c>
      <c r="I983" s="131" t="s">
        <v>1093</v>
      </c>
    </row>
    <row r="984" spans="1:9">
      <c r="A984" s="27">
        <v>73</v>
      </c>
      <c r="B984" s="27" t="s">
        <v>2820</v>
      </c>
      <c r="C984" s="27">
        <v>73408</v>
      </c>
      <c r="D984" s="27" t="s">
        <v>2844</v>
      </c>
      <c r="E984" s="27" t="s">
        <v>156</v>
      </c>
      <c r="F984" s="27">
        <v>-74.910715999999994</v>
      </c>
      <c r="G984" s="27">
        <v>4.8620460000000003</v>
      </c>
      <c r="H984" s="131" t="s">
        <v>1777</v>
      </c>
      <c r="I984" s="131" t="s">
        <v>1094</v>
      </c>
    </row>
    <row r="985" spans="1:9">
      <c r="A985" s="27">
        <v>73</v>
      </c>
      <c r="B985" s="27" t="s">
        <v>2820</v>
      </c>
      <c r="C985" s="27">
        <v>73411</v>
      </c>
      <c r="D985" s="27" t="s">
        <v>2845</v>
      </c>
      <c r="E985" s="27" t="s">
        <v>156</v>
      </c>
      <c r="F985" s="27">
        <v>-75.061959000000002</v>
      </c>
      <c r="G985" s="27">
        <v>4.92042</v>
      </c>
      <c r="H985" s="131" t="s">
        <v>1777</v>
      </c>
      <c r="I985" s="131" t="s">
        <v>1095</v>
      </c>
    </row>
    <row r="986" spans="1:9">
      <c r="A986" s="27">
        <v>73</v>
      </c>
      <c r="B986" s="27" t="s">
        <v>2820</v>
      </c>
      <c r="C986" s="27">
        <v>73443</v>
      </c>
      <c r="D986" s="27" t="s">
        <v>2846</v>
      </c>
      <c r="E986" s="27" t="s">
        <v>156</v>
      </c>
      <c r="F986" s="27">
        <v>-74.889275999999995</v>
      </c>
      <c r="G986" s="27">
        <v>5.1997080000000002</v>
      </c>
      <c r="H986" s="131" t="s">
        <v>1777</v>
      </c>
      <c r="I986" s="131" t="s">
        <v>3046</v>
      </c>
    </row>
    <row r="987" spans="1:9">
      <c r="A987" s="27">
        <v>73</v>
      </c>
      <c r="B987" s="27" t="s">
        <v>2820</v>
      </c>
      <c r="C987" s="27">
        <v>73449</v>
      </c>
      <c r="D987" s="27" t="s">
        <v>2847</v>
      </c>
      <c r="E987" s="27" t="s">
        <v>156</v>
      </c>
      <c r="F987" s="27">
        <v>-74.641317000000001</v>
      </c>
      <c r="G987" s="27">
        <v>4.2036550000000004</v>
      </c>
      <c r="H987" s="131" t="s">
        <v>1777</v>
      </c>
      <c r="I987" s="131" t="s">
        <v>1097</v>
      </c>
    </row>
    <row r="988" spans="1:9">
      <c r="A988" s="27">
        <v>73</v>
      </c>
      <c r="B988" s="27" t="s">
        <v>2820</v>
      </c>
      <c r="C988" s="27">
        <v>73461</v>
      </c>
      <c r="D988" s="27" t="s">
        <v>2848</v>
      </c>
      <c r="E988" s="27" t="s">
        <v>156</v>
      </c>
      <c r="F988" s="27">
        <v>-75.171021999999994</v>
      </c>
      <c r="G988" s="27">
        <v>4.8743410000000003</v>
      </c>
      <c r="H988" s="131" t="s">
        <v>1777</v>
      </c>
      <c r="I988" s="131" t="s">
        <v>1098</v>
      </c>
    </row>
    <row r="989" spans="1:9">
      <c r="A989" s="27">
        <v>73</v>
      </c>
      <c r="B989" s="27" t="s">
        <v>2820</v>
      </c>
      <c r="C989" s="27">
        <v>73483</v>
      </c>
      <c r="D989" s="27" t="s">
        <v>2849</v>
      </c>
      <c r="E989" s="27" t="s">
        <v>156</v>
      </c>
      <c r="F989" s="27">
        <v>-75.093181999999999</v>
      </c>
      <c r="G989" s="27">
        <v>3.6243240000000001</v>
      </c>
      <c r="H989" s="131" t="s">
        <v>1777</v>
      </c>
      <c r="I989" s="131" t="s">
        <v>1099</v>
      </c>
    </row>
    <row r="990" spans="1:9">
      <c r="A990" s="27">
        <v>73</v>
      </c>
      <c r="B990" s="27" t="s">
        <v>2820</v>
      </c>
      <c r="C990" s="27">
        <v>73504</v>
      </c>
      <c r="D990" s="27" t="s">
        <v>2850</v>
      </c>
      <c r="E990" s="27" t="s">
        <v>156</v>
      </c>
      <c r="F990" s="27">
        <v>-75.222600999999997</v>
      </c>
      <c r="G990" s="27">
        <v>3.9349159999999999</v>
      </c>
      <c r="H990" s="131" t="s">
        <v>1777</v>
      </c>
      <c r="I990" s="131" t="s">
        <v>1100</v>
      </c>
    </row>
    <row r="991" spans="1:9">
      <c r="A991" s="27">
        <v>73</v>
      </c>
      <c r="B991" s="27" t="s">
        <v>2820</v>
      </c>
      <c r="C991" s="27">
        <v>73520</v>
      </c>
      <c r="D991" s="27" t="s">
        <v>2851</v>
      </c>
      <c r="E991" s="27" t="s">
        <v>156</v>
      </c>
      <c r="F991" s="27">
        <v>-75.022166999999996</v>
      </c>
      <c r="G991" s="27">
        <v>5.1209179999999996</v>
      </c>
      <c r="H991" s="131" t="s">
        <v>1777</v>
      </c>
      <c r="I991" s="131" t="s">
        <v>1101</v>
      </c>
    </row>
    <row r="992" spans="1:9">
      <c r="A992" s="27">
        <v>73</v>
      </c>
      <c r="B992" s="27" t="s">
        <v>2820</v>
      </c>
      <c r="C992" s="27">
        <v>73547</v>
      </c>
      <c r="D992" s="27" t="s">
        <v>2852</v>
      </c>
      <c r="E992" s="27" t="s">
        <v>156</v>
      </c>
      <c r="F992" s="27">
        <v>-74.878106000000002</v>
      </c>
      <c r="G992" s="27">
        <v>4.5439509999999999</v>
      </c>
      <c r="H992" s="131" t="s">
        <v>1777</v>
      </c>
      <c r="I992" s="131" t="s">
        <v>1102</v>
      </c>
    </row>
    <row r="993" spans="1:9">
      <c r="A993" s="27">
        <v>73</v>
      </c>
      <c r="B993" s="27" t="s">
        <v>2820</v>
      </c>
      <c r="C993" s="27">
        <v>73555</v>
      </c>
      <c r="D993" s="27" t="s">
        <v>2853</v>
      </c>
      <c r="E993" s="27" t="s">
        <v>156</v>
      </c>
      <c r="F993" s="27">
        <v>-75.644163000000006</v>
      </c>
      <c r="G993" s="27">
        <v>3.1979109999999999</v>
      </c>
      <c r="H993" s="131" t="s">
        <v>1777</v>
      </c>
      <c r="I993" s="131" t="s">
        <v>1103</v>
      </c>
    </row>
    <row r="994" spans="1:9">
      <c r="A994" s="27">
        <v>73</v>
      </c>
      <c r="B994" s="27" t="s">
        <v>2820</v>
      </c>
      <c r="C994" s="27">
        <v>73563</v>
      </c>
      <c r="D994" s="27" t="s">
        <v>2854</v>
      </c>
      <c r="E994" s="27" t="s">
        <v>156</v>
      </c>
      <c r="F994" s="27">
        <v>-74.927447000000001</v>
      </c>
      <c r="G994" s="27">
        <v>3.7509389999999998</v>
      </c>
      <c r="H994" s="131" t="s">
        <v>1777</v>
      </c>
      <c r="I994" s="131" t="s">
        <v>1104</v>
      </c>
    </row>
    <row r="995" spans="1:9">
      <c r="A995" s="27">
        <v>73</v>
      </c>
      <c r="B995" s="27" t="s">
        <v>2820</v>
      </c>
      <c r="C995" s="27">
        <v>73585</v>
      </c>
      <c r="D995" s="27" t="s">
        <v>2855</v>
      </c>
      <c r="E995" s="27" t="s">
        <v>156</v>
      </c>
      <c r="F995" s="27">
        <v>-74.935554999999994</v>
      </c>
      <c r="G995" s="27">
        <v>3.857246</v>
      </c>
      <c r="H995" s="131" t="s">
        <v>1777</v>
      </c>
      <c r="I995" s="131" t="s">
        <v>1105</v>
      </c>
    </row>
    <row r="996" spans="1:9">
      <c r="A996" s="27">
        <v>73</v>
      </c>
      <c r="B996" s="27" t="s">
        <v>2820</v>
      </c>
      <c r="C996" s="27">
        <v>73616</v>
      </c>
      <c r="D996" s="27" t="s">
        <v>2856</v>
      </c>
      <c r="E996" s="27" t="s">
        <v>156</v>
      </c>
      <c r="F996" s="27">
        <v>-75.644069000000002</v>
      </c>
      <c r="G996" s="27">
        <v>3.5299320000000001</v>
      </c>
      <c r="H996" s="131" t="s">
        <v>1777</v>
      </c>
      <c r="I996" s="131" t="s">
        <v>1258</v>
      </c>
    </row>
    <row r="997" spans="1:9">
      <c r="A997" s="27">
        <v>73</v>
      </c>
      <c r="B997" s="27" t="s">
        <v>2820</v>
      </c>
      <c r="C997" s="27">
        <v>73622</v>
      </c>
      <c r="D997" s="27" t="s">
        <v>2857</v>
      </c>
      <c r="E997" s="27" t="s">
        <v>156</v>
      </c>
      <c r="F997" s="27">
        <v>-75.605958999999999</v>
      </c>
      <c r="G997" s="27">
        <v>4.0115670000000003</v>
      </c>
      <c r="H997" s="131" t="s">
        <v>1777</v>
      </c>
      <c r="I997" s="131" t="s">
        <v>1106</v>
      </c>
    </row>
    <row r="998" spans="1:9">
      <c r="A998" s="27">
        <v>73</v>
      </c>
      <c r="B998" s="27" t="s">
        <v>2820</v>
      </c>
      <c r="C998" s="27">
        <v>73624</v>
      </c>
      <c r="D998" s="27" t="s">
        <v>2858</v>
      </c>
      <c r="E998" s="27" t="s">
        <v>156</v>
      </c>
      <c r="F998" s="27">
        <v>-75.240647999999993</v>
      </c>
      <c r="G998" s="27">
        <v>4.2390189999999999</v>
      </c>
      <c r="H998" s="131" t="s">
        <v>1777</v>
      </c>
      <c r="I998" s="131" t="s">
        <v>1107</v>
      </c>
    </row>
    <row r="999" spans="1:9">
      <c r="A999" s="27">
        <v>73</v>
      </c>
      <c r="B999" s="27" t="s">
        <v>2820</v>
      </c>
      <c r="C999" s="27">
        <v>73671</v>
      </c>
      <c r="D999" s="27" t="s">
        <v>2859</v>
      </c>
      <c r="E999" s="27" t="s">
        <v>156</v>
      </c>
      <c r="F999" s="27">
        <v>-75.016852</v>
      </c>
      <c r="G999" s="27">
        <v>3.9298150000000001</v>
      </c>
      <c r="H999" s="131" t="s">
        <v>1777</v>
      </c>
      <c r="I999" s="131" t="s">
        <v>1108</v>
      </c>
    </row>
    <row r="1000" spans="1:9">
      <c r="A1000" s="27">
        <v>73</v>
      </c>
      <c r="B1000" s="27" t="s">
        <v>2820</v>
      </c>
      <c r="C1000" s="27">
        <v>73675</v>
      </c>
      <c r="D1000" s="27" t="s">
        <v>2860</v>
      </c>
      <c r="E1000" s="27" t="s">
        <v>156</v>
      </c>
      <c r="F1000" s="27">
        <v>-75.480074000000002</v>
      </c>
      <c r="G1000" s="27">
        <v>3.9141460000000001</v>
      </c>
      <c r="H1000" s="131" t="s">
        <v>1777</v>
      </c>
      <c r="I1000" s="131" t="s">
        <v>1109</v>
      </c>
    </row>
    <row r="1001" spans="1:9">
      <c r="A1001" s="27">
        <v>73</v>
      </c>
      <c r="B1001" s="27" t="s">
        <v>2820</v>
      </c>
      <c r="C1001" s="27">
        <v>73678</v>
      </c>
      <c r="D1001" s="27" t="s">
        <v>2011</v>
      </c>
      <c r="E1001" s="27" t="s">
        <v>156</v>
      </c>
      <c r="F1001" s="27">
        <v>-75.095804000000001</v>
      </c>
      <c r="G1001" s="27">
        <v>4.1337210000000004</v>
      </c>
      <c r="H1001" s="131" t="s">
        <v>1777</v>
      </c>
      <c r="I1001" s="131" t="s">
        <v>390</v>
      </c>
    </row>
    <row r="1002" spans="1:9">
      <c r="A1002" s="27">
        <v>73</v>
      </c>
      <c r="B1002" s="27" t="s">
        <v>2820</v>
      </c>
      <c r="C1002" s="27">
        <v>73686</v>
      </c>
      <c r="D1002" s="27" t="s">
        <v>2861</v>
      </c>
      <c r="E1002" s="27" t="s">
        <v>156</v>
      </c>
      <c r="F1002" s="27">
        <v>-75.097933999999995</v>
      </c>
      <c r="G1002" s="27">
        <v>4.7136060000000004</v>
      </c>
      <c r="H1002" s="131" t="s">
        <v>1777</v>
      </c>
      <c r="I1002" s="131" t="s">
        <v>1110</v>
      </c>
    </row>
    <row r="1003" spans="1:9">
      <c r="A1003" s="27">
        <v>73</v>
      </c>
      <c r="B1003" s="27" t="s">
        <v>2820</v>
      </c>
      <c r="C1003" s="27">
        <v>73770</v>
      </c>
      <c r="D1003" s="27" t="s">
        <v>2306</v>
      </c>
      <c r="E1003" s="27" t="s">
        <v>156</v>
      </c>
      <c r="F1003" s="27">
        <v>-74.831885</v>
      </c>
      <c r="G1003" s="27">
        <v>4.0488910000000002</v>
      </c>
      <c r="H1003" s="131" t="s">
        <v>1777</v>
      </c>
      <c r="I1003" s="131" t="s">
        <v>654</v>
      </c>
    </row>
    <row r="1004" spans="1:9">
      <c r="A1004" s="27">
        <v>73</v>
      </c>
      <c r="B1004" s="27" t="s">
        <v>2820</v>
      </c>
      <c r="C1004" s="27">
        <v>73854</v>
      </c>
      <c r="D1004" s="27" t="s">
        <v>2862</v>
      </c>
      <c r="E1004" s="27" t="s">
        <v>156</v>
      </c>
      <c r="F1004" s="27">
        <v>-75.115668999999997</v>
      </c>
      <c r="G1004" s="27">
        <v>4.1974939999999998</v>
      </c>
      <c r="H1004" s="131" t="s">
        <v>1777</v>
      </c>
      <c r="I1004" s="131" t="s">
        <v>1259</v>
      </c>
    </row>
    <row r="1005" spans="1:9">
      <c r="A1005" s="27">
        <v>73</v>
      </c>
      <c r="B1005" s="27" t="s">
        <v>2820</v>
      </c>
      <c r="C1005" s="27">
        <v>73861</v>
      </c>
      <c r="D1005" s="27" t="s">
        <v>2863</v>
      </c>
      <c r="E1005" s="27" t="s">
        <v>156</v>
      </c>
      <c r="F1005" s="27">
        <v>-74.929333</v>
      </c>
      <c r="G1005" s="27">
        <v>4.7178779999999998</v>
      </c>
      <c r="H1005" s="131" t="s">
        <v>1777</v>
      </c>
      <c r="I1005" s="131" t="s">
        <v>1111</v>
      </c>
    </row>
    <row r="1006" spans="1:9">
      <c r="A1006" s="27">
        <v>73</v>
      </c>
      <c r="B1006" s="27" t="s">
        <v>2820</v>
      </c>
      <c r="C1006" s="27">
        <v>73870</v>
      </c>
      <c r="D1006" s="27" t="s">
        <v>2864</v>
      </c>
      <c r="E1006" s="27" t="s">
        <v>156</v>
      </c>
      <c r="F1006" s="27">
        <v>-75.117728999999997</v>
      </c>
      <c r="G1006" s="27">
        <v>5.0304520000000004</v>
      </c>
      <c r="H1006" s="131" t="s">
        <v>1777</v>
      </c>
      <c r="I1006" s="131" t="s">
        <v>1112</v>
      </c>
    </row>
    <row r="1007" spans="1:9">
      <c r="A1007" s="27">
        <v>73</v>
      </c>
      <c r="B1007" s="27" t="s">
        <v>2820</v>
      </c>
      <c r="C1007" s="27">
        <v>73873</v>
      </c>
      <c r="D1007" s="27" t="s">
        <v>2865</v>
      </c>
      <c r="E1007" s="27" t="s">
        <v>156</v>
      </c>
      <c r="F1007" s="27">
        <v>-74.600285</v>
      </c>
      <c r="G1007" s="27">
        <v>3.9369019999999999</v>
      </c>
      <c r="H1007" s="131" t="s">
        <v>1777</v>
      </c>
      <c r="I1007" s="131" t="s">
        <v>1113</v>
      </c>
    </row>
    <row r="1008" spans="1:9">
      <c r="A1008" s="27">
        <v>76</v>
      </c>
      <c r="B1008" s="27" t="s">
        <v>1641</v>
      </c>
      <c r="C1008" s="27">
        <v>76001</v>
      </c>
      <c r="D1008" s="27" t="s">
        <v>2866</v>
      </c>
      <c r="E1008" s="27" t="s">
        <v>156</v>
      </c>
      <c r="F1008" s="27">
        <v>-76.521330000000006</v>
      </c>
      <c r="G1008" s="27">
        <v>3.4136860000000002</v>
      </c>
      <c r="H1008" s="131" t="s">
        <v>1778</v>
      </c>
      <c r="I1008" s="131" t="s">
        <v>3047</v>
      </c>
    </row>
    <row r="1009" spans="1:9">
      <c r="A1009" s="27">
        <v>76</v>
      </c>
      <c r="B1009" s="27" t="s">
        <v>1641</v>
      </c>
      <c r="C1009" s="27">
        <v>76020</v>
      </c>
      <c r="D1009" s="27" t="s">
        <v>2867</v>
      </c>
      <c r="E1009" s="27" t="s">
        <v>156</v>
      </c>
      <c r="F1009" s="27">
        <v>-75.779792</v>
      </c>
      <c r="G1009" s="27">
        <v>4.6749939999999999</v>
      </c>
      <c r="H1009" s="131" t="s">
        <v>1778</v>
      </c>
      <c r="I1009" s="131" t="s">
        <v>1114</v>
      </c>
    </row>
    <row r="1010" spans="1:9">
      <c r="A1010" s="27">
        <v>76</v>
      </c>
      <c r="B1010" s="27" t="s">
        <v>1641</v>
      </c>
      <c r="C1010" s="27">
        <v>76036</v>
      </c>
      <c r="D1010" s="27" t="s">
        <v>2868</v>
      </c>
      <c r="E1010" s="27" t="s">
        <v>156</v>
      </c>
      <c r="F1010" s="27">
        <v>-76.167924999999997</v>
      </c>
      <c r="G1010" s="27">
        <v>4.1717129999999996</v>
      </c>
      <c r="H1010" s="131" t="s">
        <v>1778</v>
      </c>
      <c r="I1010" s="131" t="s">
        <v>1115</v>
      </c>
    </row>
    <row r="1011" spans="1:9">
      <c r="A1011" s="27">
        <v>76</v>
      </c>
      <c r="B1011" s="27" t="s">
        <v>1641</v>
      </c>
      <c r="C1011" s="27">
        <v>76041</v>
      </c>
      <c r="D1011" s="27" t="s">
        <v>2869</v>
      </c>
      <c r="E1011" s="27" t="s">
        <v>156</v>
      </c>
      <c r="F1011" s="27">
        <v>-75.992002999999997</v>
      </c>
      <c r="G1011" s="27">
        <v>4.7949840000000004</v>
      </c>
      <c r="H1011" s="131" t="s">
        <v>1778</v>
      </c>
      <c r="I1011" s="131" t="s">
        <v>1116</v>
      </c>
    </row>
    <row r="1012" spans="1:9">
      <c r="A1012" s="27">
        <v>76</v>
      </c>
      <c r="B1012" s="27" t="s">
        <v>1641</v>
      </c>
      <c r="C1012" s="27">
        <v>76054</v>
      </c>
      <c r="D1012" s="27" t="s">
        <v>1931</v>
      </c>
      <c r="E1012" s="27" t="s">
        <v>156</v>
      </c>
      <c r="F1012" s="27">
        <v>-76.119905000000003</v>
      </c>
      <c r="G1012" s="27">
        <v>4.7269449999999997</v>
      </c>
      <c r="H1012" s="131" t="s">
        <v>1778</v>
      </c>
      <c r="I1012" s="131" t="s">
        <v>324</v>
      </c>
    </row>
    <row r="1013" spans="1:9">
      <c r="A1013" s="27">
        <v>76</v>
      </c>
      <c r="B1013" s="27" t="s">
        <v>1641</v>
      </c>
      <c r="C1013" s="27">
        <v>76100</v>
      </c>
      <c r="D1013" s="27" t="s">
        <v>2066</v>
      </c>
      <c r="E1013" s="27" t="s">
        <v>156</v>
      </c>
      <c r="F1013" s="27">
        <v>-76.183582999999999</v>
      </c>
      <c r="G1013" s="27">
        <v>4.3378459999999999</v>
      </c>
      <c r="H1013" s="131" t="s">
        <v>1778</v>
      </c>
      <c r="I1013" s="131" t="s">
        <v>8</v>
      </c>
    </row>
    <row r="1014" spans="1:9">
      <c r="A1014" s="27">
        <v>76</v>
      </c>
      <c r="B1014" s="27" t="s">
        <v>1641</v>
      </c>
      <c r="C1014" s="27">
        <v>76109</v>
      </c>
      <c r="D1014" s="27" t="s">
        <v>2870</v>
      </c>
      <c r="E1014" s="27" t="s">
        <v>156</v>
      </c>
      <c r="F1014" s="27">
        <v>-77.010739999999998</v>
      </c>
      <c r="G1014" s="27">
        <v>3.8757079999999999</v>
      </c>
      <c r="H1014" s="131" t="s">
        <v>1778</v>
      </c>
      <c r="I1014" s="131" t="s">
        <v>1117</v>
      </c>
    </row>
    <row r="1015" spans="1:9">
      <c r="A1015" s="27">
        <v>76</v>
      </c>
      <c r="B1015" s="27" t="s">
        <v>1641</v>
      </c>
      <c r="C1015" s="27">
        <v>76111</v>
      </c>
      <c r="D1015" s="27" t="s">
        <v>2871</v>
      </c>
      <c r="E1015" s="27" t="s">
        <v>156</v>
      </c>
      <c r="F1015" s="27">
        <v>-76.298979000000003</v>
      </c>
      <c r="G1015" s="27">
        <v>3.9007360000000002</v>
      </c>
      <c r="H1015" s="131" t="s">
        <v>1778</v>
      </c>
      <c r="I1015" s="131" t="s">
        <v>1260</v>
      </c>
    </row>
    <row r="1016" spans="1:9">
      <c r="A1016" s="27">
        <v>76</v>
      </c>
      <c r="B1016" s="27" t="s">
        <v>1641</v>
      </c>
      <c r="C1016" s="27">
        <v>76113</v>
      </c>
      <c r="D1016" s="27" t="s">
        <v>2872</v>
      </c>
      <c r="E1016" s="27" t="s">
        <v>156</v>
      </c>
      <c r="F1016" s="27">
        <v>-76.156819999999996</v>
      </c>
      <c r="G1016" s="27">
        <v>4.2083579999999996</v>
      </c>
      <c r="H1016" s="131" t="s">
        <v>1778</v>
      </c>
      <c r="I1016" s="131" t="s">
        <v>1118</v>
      </c>
    </row>
    <row r="1017" spans="1:9">
      <c r="A1017" s="27">
        <v>76</v>
      </c>
      <c r="B1017" s="27" t="s">
        <v>1641</v>
      </c>
      <c r="C1017" s="27">
        <v>76122</v>
      </c>
      <c r="D1017" s="27" t="s">
        <v>2873</v>
      </c>
      <c r="E1017" s="27" t="s">
        <v>156</v>
      </c>
      <c r="F1017" s="27">
        <v>-75.830594000000005</v>
      </c>
      <c r="G1017" s="27">
        <v>4.3348079999999998</v>
      </c>
      <c r="H1017" s="131" t="s">
        <v>1778</v>
      </c>
      <c r="I1017" s="131" t="s">
        <v>1119</v>
      </c>
    </row>
    <row r="1018" spans="1:9">
      <c r="A1018" s="27">
        <v>76</v>
      </c>
      <c r="B1018" s="27" t="s">
        <v>1641</v>
      </c>
      <c r="C1018" s="27">
        <v>76126</v>
      </c>
      <c r="D1018" s="27" t="s">
        <v>2874</v>
      </c>
      <c r="E1018" s="27" t="s">
        <v>156</v>
      </c>
      <c r="F1018" s="27">
        <v>-76.484132000000002</v>
      </c>
      <c r="G1018" s="27">
        <v>3.9336639999999998</v>
      </c>
      <c r="H1018" s="131" t="s">
        <v>1778</v>
      </c>
      <c r="I1018" s="131" t="s">
        <v>1120</v>
      </c>
    </row>
    <row r="1019" spans="1:9">
      <c r="A1019" s="27">
        <v>76</v>
      </c>
      <c r="B1019" s="27" t="s">
        <v>1641</v>
      </c>
      <c r="C1019" s="27">
        <v>76130</v>
      </c>
      <c r="D1019" s="27" t="s">
        <v>2046</v>
      </c>
      <c r="E1019" s="27" t="s">
        <v>156</v>
      </c>
      <c r="F1019" s="27">
        <v>-76.346519000000001</v>
      </c>
      <c r="G1019" s="27">
        <v>3.4083540000000001</v>
      </c>
      <c r="H1019" s="131" t="s">
        <v>1778</v>
      </c>
      <c r="I1019" s="131" t="s">
        <v>425</v>
      </c>
    </row>
    <row r="1020" spans="1:9">
      <c r="A1020" s="27">
        <v>76</v>
      </c>
      <c r="B1020" s="27" t="s">
        <v>1641</v>
      </c>
      <c r="C1020" s="27">
        <v>76147</v>
      </c>
      <c r="D1020" s="27" t="s">
        <v>2875</v>
      </c>
      <c r="E1020" s="27" t="s">
        <v>156</v>
      </c>
      <c r="F1020" s="27">
        <v>-75.924374</v>
      </c>
      <c r="G1020" s="27">
        <v>4.7421920000000002</v>
      </c>
      <c r="H1020" s="131" t="s">
        <v>1778</v>
      </c>
      <c r="I1020" s="131" t="s">
        <v>1121</v>
      </c>
    </row>
    <row r="1021" spans="1:9">
      <c r="A1021" s="27">
        <v>76</v>
      </c>
      <c r="B1021" s="27" t="s">
        <v>1641</v>
      </c>
      <c r="C1021" s="27">
        <v>76233</v>
      </c>
      <c r="D1021" s="27" t="s">
        <v>2876</v>
      </c>
      <c r="E1021" s="27" t="s">
        <v>156</v>
      </c>
      <c r="F1021" s="27">
        <v>-76.688860000000005</v>
      </c>
      <c r="G1021" s="27">
        <v>3.6573180000000001</v>
      </c>
      <c r="H1021" s="131" t="s">
        <v>1778</v>
      </c>
      <c r="I1021" s="131" t="s">
        <v>1122</v>
      </c>
    </row>
    <row r="1022" spans="1:9">
      <c r="A1022" s="27">
        <v>76</v>
      </c>
      <c r="B1022" s="27" t="s">
        <v>1641</v>
      </c>
      <c r="C1022" s="27">
        <v>76243</v>
      </c>
      <c r="D1022" s="27" t="s">
        <v>2877</v>
      </c>
      <c r="E1022" s="27" t="s">
        <v>156</v>
      </c>
      <c r="F1022" s="27">
        <v>-76.042778999999996</v>
      </c>
      <c r="G1022" s="27">
        <v>4.9060620000000004</v>
      </c>
      <c r="H1022" s="131" t="s">
        <v>1778</v>
      </c>
      <c r="I1022" s="131" t="s">
        <v>1123</v>
      </c>
    </row>
    <row r="1023" spans="1:9">
      <c r="A1023" s="27">
        <v>76</v>
      </c>
      <c r="B1023" s="27" t="s">
        <v>1641</v>
      </c>
      <c r="C1023" s="27">
        <v>76246</v>
      </c>
      <c r="D1023" s="27" t="s">
        <v>2878</v>
      </c>
      <c r="E1023" s="27" t="s">
        <v>156</v>
      </c>
      <c r="F1023" s="27">
        <v>-76.221610999999996</v>
      </c>
      <c r="G1023" s="27">
        <v>4.7608740000000003</v>
      </c>
      <c r="H1023" s="131" t="s">
        <v>1778</v>
      </c>
      <c r="I1023" s="131" t="s">
        <v>1124</v>
      </c>
    </row>
    <row r="1024" spans="1:9">
      <c r="A1024" s="27">
        <v>76</v>
      </c>
      <c r="B1024" s="27" t="s">
        <v>1641</v>
      </c>
      <c r="C1024" s="27">
        <v>76248</v>
      </c>
      <c r="D1024" s="27" t="s">
        <v>2879</v>
      </c>
      <c r="E1024" s="27" t="s">
        <v>156</v>
      </c>
      <c r="F1024" s="27">
        <v>-76.311971999999997</v>
      </c>
      <c r="G1024" s="27">
        <v>3.6842290000000002</v>
      </c>
      <c r="H1024" s="131" t="s">
        <v>1778</v>
      </c>
      <c r="I1024" s="131" t="s">
        <v>1125</v>
      </c>
    </row>
    <row r="1025" spans="1:9">
      <c r="A1025" s="27">
        <v>76</v>
      </c>
      <c r="B1025" s="27" t="s">
        <v>1641</v>
      </c>
      <c r="C1025" s="27">
        <v>76250</v>
      </c>
      <c r="D1025" s="27" t="s">
        <v>2880</v>
      </c>
      <c r="E1025" s="27" t="s">
        <v>156</v>
      </c>
      <c r="F1025" s="27">
        <v>-76.237083999999996</v>
      </c>
      <c r="G1025" s="27">
        <v>4.5104519999999999</v>
      </c>
      <c r="H1025" s="131" t="s">
        <v>1778</v>
      </c>
      <c r="I1025" s="131" t="s">
        <v>1126</v>
      </c>
    </row>
    <row r="1026" spans="1:9">
      <c r="A1026" s="27">
        <v>76</v>
      </c>
      <c r="B1026" s="27" t="s">
        <v>1641</v>
      </c>
      <c r="C1026" s="27">
        <v>76275</v>
      </c>
      <c r="D1026" s="27" t="s">
        <v>2881</v>
      </c>
      <c r="E1026" s="27" t="s">
        <v>156</v>
      </c>
      <c r="F1026" s="27">
        <v>-76.234199000000004</v>
      </c>
      <c r="G1026" s="27">
        <v>3.3241179999999999</v>
      </c>
      <c r="H1026" s="131" t="s">
        <v>1778</v>
      </c>
      <c r="I1026" s="131" t="s">
        <v>1127</v>
      </c>
    </row>
    <row r="1027" spans="1:9">
      <c r="A1027" s="27">
        <v>76</v>
      </c>
      <c r="B1027" s="27" t="s">
        <v>1641</v>
      </c>
      <c r="C1027" s="27">
        <v>76306</v>
      </c>
      <c r="D1027" s="27" t="s">
        <v>2882</v>
      </c>
      <c r="E1027" s="27" t="s">
        <v>156</v>
      </c>
      <c r="F1027" s="27">
        <v>-76.268068</v>
      </c>
      <c r="G1027" s="27">
        <v>3.7241810000000002</v>
      </c>
      <c r="H1027" s="131" t="s">
        <v>1778</v>
      </c>
      <c r="I1027" s="131" t="s">
        <v>1128</v>
      </c>
    </row>
    <row r="1028" spans="1:9">
      <c r="A1028" s="27">
        <v>76</v>
      </c>
      <c r="B1028" s="27" t="s">
        <v>1641</v>
      </c>
      <c r="C1028" s="27">
        <v>76318</v>
      </c>
      <c r="D1028" s="27" t="s">
        <v>2883</v>
      </c>
      <c r="E1028" s="27" t="s">
        <v>156</v>
      </c>
      <c r="F1028" s="27">
        <v>-76.330911</v>
      </c>
      <c r="G1028" s="27">
        <v>3.7618149999999999</v>
      </c>
      <c r="H1028" s="131" t="s">
        <v>1778</v>
      </c>
      <c r="I1028" s="131" t="s">
        <v>1129</v>
      </c>
    </row>
    <row r="1029" spans="1:9">
      <c r="A1029" s="27">
        <v>76</v>
      </c>
      <c r="B1029" s="27" t="s">
        <v>1641</v>
      </c>
      <c r="C1029" s="27">
        <v>76364</v>
      </c>
      <c r="D1029" s="27" t="s">
        <v>2884</v>
      </c>
      <c r="E1029" s="27" t="s">
        <v>156</v>
      </c>
      <c r="F1029" s="27">
        <v>-76.538471999999999</v>
      </c>
      <c r="G1029" s="27">
        <v>3.2587510000000002</v>
      </c>
      <c r="H1029" s="131" t="s">
        <v>1778</v>
      </c>
      <c r="I1029" s="131" t="s">
        <v>59</v>
      </c>
    </row>
    <row r="1030" spans="1:9">
      <c r="A1030" s="27">
        <v>76</v>
      </c>
      <c r="B1030" s="27" t="s">
        <v>1641</v>
      </c>
      <c r="C1030" s="27">
        <v>76377</v>
      </c>
      <c r="D1030" s="27" t="s">
        <v>2885</v>
      </c>
      <c r="E1030" s="27" t="s">
        <v>156</v>
      </c>
      <c r="F1030" s="27">
        <v>-76.568049999999999</v>
      </c>
      <c r="G1030" s="27">
        <v>3.6492680000000002</v>
      </c>
      <c r="H1030" s="131" t="s">
        <v>1778</v>
      </c>
      <c r="I1030" s="131" t="s">
        <v>1130</v>
      </c>
    </row>
    <row r="1031" spans="1:9">
      <c r="A1031" s="27">
        <v>76</v>
      </c>
      <c r="B1031" s="27" t="s">
        <v>1641</v>
      </c>
      <c r="C1031" s="27">
        <v>76400</v>
      </c>
      <c r="D1031" s="27" t="s">
        <v>1982</v>
      </c>
      <c r="E1031" s="27" t="s">
        <v>156</v>
      </c>
      <c r="F1031" s="27">
        <v>-76.099660999999998</v>
      </c>
      <c r="G1031" s="27">
        <v>4.5338690000000001</v>
      </c>
      <c r="H1031" s="131" t="s">
        <v>1778</v>
      </c>
      <c r="I1031" s="131" t="s">
        <v>366</v>
      </c>
    </row>
    <row r="1032" spans="1:9">
      <c r="A1032" s="27">
        <v>76</v>
      </c>
      <c r="B1032" s="27" t="s">
        <v>1641</v>
      </c>
      <c r="C1032" s="27">
        <v>76403</v>
      </c>
      <c r="D1032" s="27" t="s">
        <v>2158</v>
      </c>
      <c r="E1032" s="27" t="s">
        <v>156</v>
      </c>
      <c r="F1032" s="27">
        <v>-76.036529000000002</v>
      </c>
      <c r="G1032" s="27">
        <v>4.5236029999999996</v>
      </c>
      <c r="H1032" s="131" t="s">
        <v>1778</v>
      </c>
      <c r="I1032" s="131" t="s">
        <v>308</v>
      </c>
    </row>
    <row r="1033" spans="1:9">
      <c r="A1033" s="27">
        <v>76</v>
      </c>
      <c r="B1033" s="27" t="s">
        <v>1641</v>
      </c>
      <c r="C1033" s="27">
        <v>76497</v>
      </c>
      <c r="D1033" s="27" t="s">
        <v>2886</v>
      </c>
      <c r="E1033" s="27" t="s">
        <v>156</v>
      </c>
      <c r="F1033" s="27">
        <v>-75.974709000000004</v>
      </c>
      <c r="G1033" s="27">
        <v>4.5757120000000002</v>
      </c>
      <c r="H1033" s="131" t="s">
        <v>1778</v>
      </c>
      <c r="I1033" s="131" t="s">
        <v>1131</v>
      </c>
    </row>
    <row r="1034" spans="1:9">
      <c r="A1034" s="27">
        <v>76</v>
      </c>
      <c r="B1034" s="27" t="s">
        <v>1641</v>
      </c>
      <c r="C1034" s="27">
        <v>76520</v>
      </c>
      <c r="D1034" s="27" t="s">
        <v>2887</v>
      </c>
      <c r="E1034" s="27" t="s">
        <v>156</v>
      </c>
      <c r="F1034" s="27">
        <v>-76.298845999999998</v>
      </c>
      <c r="G1034" s="27">
        <v>3.5315439999999998</v>
      </c>
      <c r="H1034" s="131" t="s">
        <v>1778</v>
      </c>
      <c r="I1034" s="131" t="s">
        <v>73</v>
      </c>
    </row>
    <row r="1035" spans="1:9">
      <c r="A1035" s="27">
        <v>76</v>
      </c>
      <c r="B1035" s="27" t="s">
        <v>1641</v>
      </c>
      <c r="C1035" s="27">
        <v>76563</v>
      </c>
      <c r="D1035" s="27" t="s">
        <v>2888</v>
      </c>
      <c r="E1035" s="27" t="s">
        <v>156</v>
      </c>
      <c r="F1035" s="27">
        <v>-76.241799</v>
      </c>
      <c r="G1035" s="27">
        <v>3.4197929999999999</v>
      </c>
      <c r="H1035" s="131" t="s">
        <v>1778</v>
      </c>
      <c r="I1035" s="131" t="s">
        <v>1132</v>
      </c>
    </row>
    <row r="1036" spans="1:9">
      <c r="A1036" s="27">
        <v>76</v>
      </c>
      <c r="B1036" s="27" t="s">
        <v>1641</v>
      </c>
      <c r="C1036" s="27">
        <v>76606</v>
      </c>
      <c r="D1036" s="27" t="s">
        <v>2602</v>
      </c>
      <c r="E1036" s="27" t="s">
        <v>156</v>
      </c>
      <c r="F1036" s="27">
        <v>-76.523329000000004</v>
      </c>
      <c r="G1036" s="27">
        <v>3.8213509999999999</v>
      </c>
      <c r="H1036" s="131" t="s">
        <v>1778</v>
      </c>
      <c r="I1036" s="131" t="s">
        <v>887</v>
      </c>
    </row>
    <row r="1037" spans="1:9">
      <c r="A1037" s="27">
        <v>76</v>
      </c>
      <c r="B1037" s="27" t="s">
        <v>1641</v>
      </c>
      <c r="C1037" s="27">
        <v>76616</v>
      </c>
      <c r="D1037" s="27" t="s">
        <v>2889</v>
      </c>
      <c r="E1037" s="27" t="s">
        <v>156</v>
      </c>
      <c r="F1037" s="27">
        <v>-76.288313000000002</v>
      </c>
      <c r="G1037" s="27">
        <v>4.1569079999999996</v>
      </c>
      <c r="H1037" s="131" t="s">
        <v>1778</v>
      </c>
      <c r="I1037" s="131" t="s">
        <v>1133</v>
      </c>
    </row>
    <row r="1038" spans="1:9">
      <c r="A1038" s="27">
        <v>76</v>
      </c>
      <c r="B1038" s="27" t="s">
        <v>1641</v>
      </c>
      <c r="C1038" s="27">
        <v>76622</v>
      </c>
      <c r="D1038" s="27" t="s">
        <v>2890</v>
      </c>
      <c r="E1038" s="27" t="s">
        <v>156</v>
      </c>
      <c r="F1038" s="27">
        <v>-76.152276999999998</v>
      </c>
      <c r="G1038" s="27">
        <v>4.4136009999999999</v>
      </c>
      <c r="H1038" s="131" t="s">
        <v>1778</v>
      </c>
      <c r="I1038" s="131" t="s">
        <v>1134</v>
      </c>
    </row>
    <row r="1039" spans="1:9">
      <c r="A1039" s="27">
        <v>76</v>
      </c>
      <c r="B1039" s="27" t="s">
        <v>1641</v>
      </c>
      <c r="C1039" s="27">
        <v>76670</v>
      </c>
      <c r="D1039" s="27" t="s">
        <v>2816</v>
      </c>
      <c r="E1039" s="27" t="s">
        <v>156</v>
      </c>
      <c r="F1039" s="27">
        <v>-76.228691999999995</v>
      </c>
      <c r="G1039" s="27">
        <v>3.9950730000000001</v>
      </c>
      <c r="H1039" s="131" t="s">
        <v>1778</v>
      </c>
      <c r="I1039" s="131" t="s">
        <v>391</v>
      </c>
    </row>
    <row r="1040" spans="1:9">
      <c r="A1040" s="27">
        <v>76</v>
      </c>
      <c r="B1040" s="27" t="s">
        <v>1641</v>
      </c>
      <c r="C1040" s="27">
        <v>76736</v>
      </c>
      <c r="D1040" s="27" t="s">
        <v>2891</v>
      </c>
      <c r="E1040" s="27" t="s">
        <v>156</v>
      </c>
      <c r="F1040" s="27">
        <v>-75.931629000000001</v>
      </c>
      <c r="G1040" s="27">
        <v>4.2707139999999999</v>
      </c>
      <c r="H1040" s="131" t="s">
        <v>1778</v>
      </c>
      <c r="I1040" s="131" t="s">
        <v>1135</v>
      </c>
    </row>
    <row r="1041" spans="1:9">
      <c r="A1041" s="27">
        <v>76</v>
      </c>
      <c r="B1041" s="27" t="s">
        <v>1641</v>
      </c>
      <c r="C1041" s="27">
        <v>76823</v>
      </c>
      <c r="D1041" s="27" t="s">
        <v>2892</v>
      </c>
      <c r="E1041" s="27" t="s">
        <v>156</v>
      </c>
      <c r="F1041" s="27">
        <v>-76.076858999999999</v>
      </c>
      <c r="G1041" s="27">
        <v>4.608085</v>
      </c>
      <c r="H1041" s="131" t="s">
        <v>1778</v>
      </c>
      <c r="I1041" s="131" t="s">
        <v>1136</v>
      </c>
    </row>
    <row r="1042" spans="1:9">
      <c r="A1042" s="27">
        <v>76</v>
      </c>
      <c r="B1042" s="27" t="s">
        <v>1641</v>
      </c>
      <c r="C1042" s="27">
        <v>76828</v>
      </c>
      <c r="D1042" s="27" t="s">
        <v>2893</v>
      </c>
      <c r="E1042" s="27" t="s">
        <v>156</v>
      </c>
      <c r="F1042" s="27">
        <v>-76.318817999999993</v>
      </c>
      <c r="G1042" s="27">
        <v>4.2120369999999996</v>
      </c>
      <c r="H1042" s="131" t="s">
        <v>1778</v>
      </c>
      <c r="I1042" s="131" t="s">
        <v>1137</v>
      </c>
    </row>
    <row r="1043" spans="1:9">
      <c r="A1043" s="27">
        <v>76</v>
      </c>
      <c r="B1043" s="27" t="s">
        <v>1641</v>
      </c>
      <c r="C1043" s="27">
        <v>76834</v>
      </c>
      <c r="D1043" s="27" t="s">
        <v>2894</v>
      </c>
      <c r="E1043" s="27" t="s">
        <v>156</v>
      </c>
      <c r="F1043" s="27">
        <v>-76.197731000000005</v>
      </c>
      <c r="G1043" s="27">
        <v>4.0853989999999998</v>
      </c>
      <c r="H1043" s="131" t="s">
        <v>1778</v>
      </c>
      <c r="I1043" s="131" t="s">
        <v>1138</v>
      </c>
    </row>
    <row r="1044" spans="1:9">
      <c r="A1044" s="27">
        <v>76</v>
      </c>
      <c r="B1044" s="27" t="s">
        <v>1641</v>
      </c>
      <c r="C1044" s="27">
        <v>76845</v>
      </c>
      <c r="D1044" s="27" t="s">
        <v>2895</v>
      </c>
      <c r="E1044" s="27" t="s">
        <v>156</v>
      </c>
      <c r="F1044" s="27">
        <v>-75.737808000000001</v>
      </c>
      <c r="G1044" s="27">
        <v>4.7036230000000003</v>
      </c>
      <c r="H1044" s="131" t="s">
        <v>1778</v>
      </c>
      <c r="I1044" s="131" t="s">
        <v>1139</v>
      </c>
    </row>
    <row r="1045" spans="1:9">
      <c r="A1045" s="27">
        <v>76</v>
      </c>
      <c r="B1045" s="27" t="s">
        <v>1641</v>
      </c>
      <c r="C1045" s="27">
        <v>76863</v>
      </c>
      <c r="D1045" s="27" t="s">
        <v>2896</v>
      </c>
      <c r="E1045" s="27" t="s">
        <v>156</v>
      </c>
      <c r="F1045" s="27">
        <v>-76.199202999999997</v>
      </c>
      <c r="G1045" s="27">
        <v>4.5750190000000002</v>
      </c>
      <c r="H1045" s="131" t="s">
        <v>1778</v>
      </c>
      <c r="I1045" s="131" t="s">
        <v>1140</v>
      </c>
    </row>
    <row r="1046" spans="1:9">
      <c r="A1046" s="27">
        <v>76</v>
      </c>
      <c r="B1046" s="27" t="s">
        <v>1641</v>
      </c>
      <c r="C1046" s="27">
        <v>76869</v>
      </c>
      <c r="D1046" s="27" t="s">
        <v>2897</v>
      </c>
      <c r="E1046" s="27" t="s">
        <v>156</v>
      </c>
      <c r="F1046" s="27">
        <v>-76.441804000000005</v>
      </c>
      <c r="G1046" s="27">
        <v>3.6986859999999999</v>
      </c>
      <c r="H1046" s="131" t="s">
        <v>1778</v>
      </c>
      <c r="I1046" s="131" t="s">
        <v>1141</v>
      </c>
    </row>
    <row r="1047" spans="1:9">
      <c r="A1047" s="27">
        <v>76</v>
      </c>
      <c r="B1047" s="27" t="s">
        <v>1641</v>
      </c>
      <c r="C1047" s="27">
        <v>76890</v>
      </c>
      <c r="D1047" s="27" t="s">
        <v>2898</v>
      </c>
      <c r="E1047" s="27" t="s">
        <v>156</v>
      </c>
      <c r="F1047" s="27">
        <v>-76.382698000000005</v>
      </c>
      <c r="G1047" s="27">
        <v>3.8612410000000001</v>
      </c>
      <c r="H1047" s="131" t="s">
        <v>1778</v>
      </c>
      <c r="I1047" s="131" t="s">
        <v>1142</v>
      </c>
    </row>
    <row r="1048" spans="1:9">
      <c r="A1048" s="27">
        <v>76</v>
      </c>
      <c r="B1048" s="27" t="s">
        <v>1641</v>
      </c>
      <c r="C1048" s="27">
        <v>76892</v>
      </c>
      <c r="D1048" s="27" t="s">
        <v>2899</v>
      </c>
      <c r="E1048" s="27" t="s">
        <v>156</v>
      </c>
      <c r="F1048" s="27">
        <v>-76.499893</v>
      </c>
      <c r="G1048" s="27">
        <v>3.5400969999999998</v>
      </c>
      <c r="H1048" s="131" t="s">
        <v>1778</v>
      </c>
      <c r="I1048" s="131" t="s">
        <v>91</v>
      </c>
    </row>
    <row r="1049" spans="1:9">
      <c r="A1049" s="27">
        <v>76</v>
      </c>
      <c r="B1049" s="27" t="s">
        <v>1641</v>
      </c>
      <c r="C1049" s="27">
        <v>76895</v>
      </c>
      <c r="D1049" s="27" t="s">
        <v>2900</v>
      </c>
      <c r="E1049" s="27" t="s">
        <v>156</v>
      </c>
      <c r="F1049" s="27">
        <v>-76.070795000000004</v>
      </c>
      <c r="G1049" s="27">
        <v>4.392658</v>
      </c>
      <c r="H1049" s="131" t="s">
        <v>1778</v>
      </c>
      <c r="I1049" s="131" t="s">
        <v>1143</v>
      </c>
    </row>
    <row r="1050" spans="1:9">
      <c r="A1050" s="27">
        <v>81</v>
      </c>
      <c r="B1050" s="27" t="s">
        <v>2901</v>
      </c>
      <c r="C1050" s="27">
        <v>81001</v>
      </c>
      <c r="D1050" s="27" t="s">
        <v>2901</v>
      </c>
      <c r="E1050" s="27" t="s">
        <v>156</v>
      </c>
      <c r="F1050" s="27">
        <v>-70.747407999999993</v>
      </c>
      <c r="G1050" s="27">
        <v>7.0727260000000003</v>
      </c>
      <c r="H1050" s="131" t="s">
        <v>1844</v>
      </c>
      <c r="I1050" s="131" t="s">
        <v>6</v>
      </c>
    </row>
    <row r="1051" spans="1:9">
      <c r="A1051" s="27">
        <v>81</v>
      </c>
      <c r="B1051" s="27" t="s">
        <v>2901</v>
      </c>
      <c r="C1051" s="27">
        <v>81065</v>
      </c>
      <c r="D1051" s="27" t="s">
        <v>2902</v>
      </c>
      <c r="E1051" s="27" t="s">
        <v>156</v>
      </c>
      <c r="F1051" s="27">
        <v>-71.426732999999999</v>
      </c>
      <c r="G1051" s="27">
        <v>7.0270200000000003</v>
      </c>
      <c r="H1051" s="131" t="s">
        <v>1844</v>
      </c>
      <c r="I1051" s="131" t="s">
        <v>416</v>
      </c>
    </row>
    <row r="1052" spans="1:9">
      <c r="A1052" s="27">
        <v>81</v>
      </c>
      <c r="B1052" s="27" t="s">
        <v>2901</v>
      </c>
      <c r="C1052" s="27">
        <v>81220</v>
      </c>
      <c r="D1052" s="27" t="s">
        <v>2903</v>
      </c>
      <c r="E1052" s="27" t="s">
        <v>156</v>
      </c>
      <c r="F1052" s="27">
        <v>-70.204285999999996</v>
      </c>
      <c r="G1052" s="27">
        <v>6.3039129999999997</v>
      </c>
      <c r="H1052" s="131" t="s">
        <v>1844</v>
      </c>
      <c r="I1052" s="131" t="s">
        <v>417</v>
      </c>
    </row>
    <row r="1053" spans="1:9">
      <c r="A1053" s="27">
        <v>81</v>
      </c>
      <c r="B1053" s="27" t="s">
        <v>2901</v>
      </c>
      <c r="C1053" s="27">
        <v>81300</v>
      </c>
      <c r="D1053" s="27" t="s">
        <v>2904</v>
      </c>
      <c r="E1053" s="27" t="s">
        <v>156</v>
      </c>
      <c r="F1053" s="27">
        <v>-71.768770000000004</v>
      </c>
      <c r="G1053" s="27">
        <v>6.7966949999999997</v>
      </c>
      <c r="H1053" s="131" t="s">
        <v>1844</v>
      </c>
      <c r="I1053" s="131" t="s">
        <v>418</v>
      </c>
    </row>
    <row r="1054" spans="1:9">
      <c r="A1054" s="27">
        <v>81</v>
      </c>
      <c r="B1054" s="27" t="s">
        <v>2901</v>
      </c>
      <c r="C1054" s="27">
        <v>81591</v>
      </c>
      <c r="D1054" s="27" t="s">
        <v>2905</v>
      </c>
      <c r="E1054" s="27" t="s">
        <v>156</v>
      </c>
      <c r="F1054" s="27">
        <v>-71.103390000000005</v>
      </c>
      <c r="G1054" s="27">
        <v>6.2814610000000002</v>
      </c>
      <c r="H1054" s="131" t="s">
        <v>1844</v>
      </c>
      <c r="I1054" s="131" t="s">
        <v>419</v>
      </c>
    </row>
    <row r="1055" spans="1:9">
      <c r="A1055" s="27">
        <v>81</v>
      </c>
      <c r="B1055" s="27" t="s">
        <v>2901</v>
      </c>
      <c r="C1055" s="27">
        <v>81736</v>
      </c>
      <c r="D1055" s="27" t="s">
        <v>2906</v>
      </c>
      <c r="E1055" s="27" t="s">
        <v>156</v>
      </c>
      <c r="F1055" s="27">
        <v>-71.872811999999996</v>
      </c>
      <c r="G1055" s="27">
        <v>6.9539260000000001</v>
      </c>
      <c r="H1055" s="131" t="s">
        <v>1844</v>
      </c>
      <c r="I1055" s="131" t="s">
        <v>420</v>
      </c>
    </row>
    <row r="1056" spans="1:9">
      <c r="A1056" s="27">
        <v>81</v>
      </c>
      <c r="B1056" s="27" t="s">
        <v>2901</v>
      </c>
      <c r="C1056" s="27">
        <v>81794</v>
      </c>
      <c r="D1056" s="27" t="s">
        <v>2907</v>
      </c>
      <c r="E1056" s="27" t="s">
        <v>156</v>
      </c>
      <c r="F1056" s="27">
        <v>-71.754427000000007</v>
      </c>
      <c r="G1056" s="27">
        <v>6.4533240000000003</v>
      </c>
      <c r="H1056" s="131" t="s">
        <v>1844</v>
      </c>
      <c r="I1056" s="131" t="s">
        <v>421</v>
      </c>
    </row>
    <row r="1057" spans="1:9">
      <c r="A1057" s="27">
        <v>85</v>
      </c>
      <c r="B1057" s="27" t="s">
        <v>2908</v>
      </c>
      <c r="C1057" s="27">
        <v>85001</v>
      </c>
      <c r="D1057" s="27" t="s">
        <v>2909</v>
      </c>
      <c r="E1057" s="27" t="s">
        <v>156</v>
      </c>
      <c r="F1057" s="27">
        <v>-72.396131999999994</v>
      </c>
      <c r="G1057" s="27">
        <v>5.327102</v>
      </c>
      <c r="H1057" s="131" t="s">
        <v>1838</v>
      </c>
      <c r="I1057" s="131" t="s">
        <v>625</v>
      </c>
    </row>
    <row r="1058" spans="1:9">
      <c r="A1058" s="27">
        <v>85</v>
      </c>
      <c r="B1058" s="27" t="s">
        <v>2908</v>
      </c>
      <c r="C1058" s="27">
        <v>85010</v>
      </c>
      <c r="D1058" s="27" t="s">
        <v>2910</v>
      </c>
      <c r="E1058" s="27" t="s">
        <v>156</v>
      </c>
      <c r="F1058" s="27">
        <v>-72.546837999999994</v>
      </c>
      <c r="G1058" s="27">
        <v>5.1726409999999996</v>
      </c>
      <c r="H1058" s="131" t="s">
        <v>1838</v>
      </c>
      <c r="I1058" s="131" t="s">
        <v>612</v>
      </c>
    </row>
    <row r="1059" spans="1:9">
      <c r="A1059" s="27">
        <v>85</v>
      </c>
      <c r="B1059" s="27" t="s">
        <v>2908</v>
      </c>
      <c r="C1059" s="27">
        <v>85015</v>
      </c>
      <c r="D1059" s="27" t="s">
        <v>2911</v>
      </c>
      <c r="E1059" s="27" t="s">
        <v>156</v>
      </c>
      <c r="F1059" s="27">
        <v>-72.870159999999998</v>
      </c>
      <c r="G1059" s="27">
        <v>5.2145270000000004</v>
      </c>
      <c r="H1059" s="131" t="s">
        <v>1838</v>
      </c>
      <c r="I1059" s="131" t="s">
        <v>3048</v>
      </c>
    </row>
    <row r="1060" spans="1:9">
      <c r="A1060" s="27">
        <v>85</v>
      </c>
      <c r="B1060" s="27" t="s">
        <v>2908</v>
      </c>
      <c r="C1060" s="27">
        <v>85125</v>
      </c>
      <c r="D1060" s="27" t="s">
        <v>2912</v>
      </c>
      <c r="E1060" s="27" t="s">
        <v>156</v>
      </c>
      <c r="F1060" s="27">
        <v>-71.764212999999998</v>
      </c>
      <c r="G1060" s="27">
        <v>6.1540990000000004</v>
      </c>
      <c r="H1060" s="131" t="s">
        <v>1838</v>
      </c>
      <c r="I1060" s="131" t="s">
        <v>613</v>
      </c>
    </row>
    <row r="1061" spans="1:9">
      <c r="A1061" s="27">
        <v>85</v>
      </c>
      <c r="B1061" s="27" t="s">
        <v>2908</v>
      </c>
      <c r="C1061" s="27">
        <v>85136</v>
      </c>
      <c r="D1061" s="27" t="s">
        <v>2913</v>
      </c>
      <c r="E1061" s="27" t="s">
        <v>156</v>
      </c>
      <c r="F1061" s="27">
        <v>-72.334978000000007</v>
      </c>
      <c r="G1061" s="27">
        <v>6.1277619999999997</v>
      </c>
      <c r="H1061" s="131" t="s">
        <v>1838</v>
      </c>
      <c r="I1061" s="131" t="s">
        <v>614</v>
      </c>
    </row>
    <row r="1062" spans="1:9">
      <c r="A1062" s="27">
        <v>85</v>
      </c>
      <c r="B1062" s="27" t="s">
        <v>2908</v>
      </c>
      <c r="C1062" s="27">
        <v>85139</v>
      </c>
      <c r="D1062" s="27" t="s">
        <v>2914</v>
      </c>
      <c r="E1062" s="27" t="s">
        <v>156</v>
      </c>
      <c r="F1062" s="27">
        <v>-72.281384000000003</v>
      </c>
      <c r="G1062" s="27">
        <v>4.8168100000000003</v>
      </c>
      <c r="H1062" s="131" t="s">
        <v>1838</v>
      </c>
      <c r="I1062" s="131" t="s">
        <v>615</v>
      </c>
    </row>
    <row r="1063" spans="1:9">
      <c r="A1063" s="27">
        <v>85</v>
      </c>
      <c r="B1063" s="27" t="s">
        <v>2908</v>
      </c>
      <c r="C1063" s="27">
        <v>85162</v>
      </c>
      <c r="D1063" s="27" t="s">
        <v>2915</v>
      </c>
      <c r="E1063" s="27" t="s">
        <v>156</v>
      </c>
      <c r="F1063" s="27">
        <v>-72.894064999999998</v>
      </c>
      <c r="G1063" s="27">
        <v>4.8770170000000004</v>
      </c>
      <c r="H1063" s="131" t="s">
        <v>1838</v>
      </c>
      <c r="I1063" s="131" t="s">
        <v>616</v>
      </c>
    </row>
    <row r="1064" spans="1:9">
      <c r="A1064" s="27">
        <v>85</v>
      </c>
      <c r="B1064" s="27" t="s">
        <v>2908</v>
      </c>
      <c r="C1064" s="27">
        <v>85225</v>
      </c>
      <c r="D1064" s="27" t="s">
        <v>2916</v>
      </c>
      <c r="E1064" s="27" t="s">
        <v>156</v>
      </c>
      <c r="F1064" s="27">
        <v>-72.195323000000002</v>
      </c>
      <c r="G1064" s="27">
        <v>5.6364739999999998</v>
      </c>
      <c r="H1064" s="131" t="s">
        <v>1838</v>
      </c>
      <c r="I1064" s="131" t="s">
        <v>617</v>
      </c>
    </row>
    <row r="1065" spans="1:9">
      <c r="A1065" s="27">
        <v>85</v>
      </c>
      <c r="B1065" s="27" t="s">
        <v>2908</v>
      </c>
      <c r="C1065" s="27">
        <v>85230</v>
      </c>
      <c r="D1065" s="27" t="s">
        <v>2917</v>
      </c>
      <c r="E1065" s="27" t="s">
        <v>156</v>
      </c>
      <c r="F1065" s="27">
        <v>-71.338532999999998</v>
      </c>
      <c r="G1065" s="27">
        <v>4.7902579999999997</v>
      </c>
      <c r="H1065" s="131" t="s">
        <v>1838</v>
      </c>
      <c r="I1065" s="131" t="s">
        <v>618</v>
      </c>
    </row>
    <row r="1066" spans="1:9">
      <c r="A1066" s="27">
        <v>85</v>
      </c>
      <c r="B1066" s="27" t="s">
        <v>2908</v>
      </c>
      <c r="C1066" s="27">
        <v>85250</v>
      </c>
      <c r="D1066" s="27" t="s">
        <v>2918</v>
      </c>
      <c r="E1066" s="27" t="s">
        <v>156</v>
      </c>
      <c r="F1066" s="27">
        <v>-71.890348000000003</v>
      </c>
      <c r="G1066" s="27">
        <v>5.8798269999999997</v>
      </c>
      <c r="H1066" s="131" t="s">
        <v>1838</v>
      </c>
      <c r="I1066" s="131" t="s">
        <v>1191</v>
      </c>
    </row>
    <row r="1067" spans="1:9">
      <c r="A1067" s="27">
        <v>85</v>
      </c>
      <c r="B1067" s="27" t="s">
        <v>2908</v>
      </c>
      <c r="C1067" s="27">
        <v>85263</v>
      </c>
      <c r="D1067" s="27" t="s">
        <v>2919</v>
      </c>
      <c r="E1067" s="27" t="s">
        <v>156</v>
      </c>
      <c r="F1067" s="27">
        <v>-71.992859999999993</v>
      </c>
      <c r="G1067" s="27">
        <v>5.7277300000000002</v>
      </c>
      <c r="H1067" s="131" t="s">
        <v>1838</v>
      </c>
      <c r="I1067" s="131" t="s">
        <v>619</v>
      </c>
    </row>
    <row r="1068" spans="1:9">
      <c r="A1068" s="27">
        <v>85</v>
      </c>
      <c r="B1068" s="27" t="s">
        <v>2908</v>
      </c>
      <c r="C1068" s="27">
        <v>85279</v>
      </c>
      <c r="D1068" s="27" t="s">
        <v>2920</v>
      </c>
      <c r="E1068" s="27" t="s">
        <v>156</v>
      </c>
      <c r="F1068" s="27">
        <v>-72.760991000000004</v>
      </c>
      <c r="G1068" s="27">
        <v>5.2291809999999996</v>
      </c>
      <c r="H1068" s="131" t="s">
        <v>1838</v>
      </c>
      <c r="I1068" s="131" t="s">
        <v>620</v>
      </c>
    </row>
    <row r="1069" spans="1:9">
      <c r="A1069" s="27">
        <v>85</v>
      </c>
      <c r="B1069" s="27" t="s">
        <v>2908</v>
      </c>
      <c r="C1069" s="27">
        <v>85300</v>
      </c>
      <c r="D1069" s="27" t="s">
        <v>2002</v>
      </c>
      <c r="E1069" s="27" t="s">
        <v>156</v>
      </c>
      <c r="F1069" s="27">
        <v>-73.038696000000002</v>
      </c>
      <c r="G1069" s="27">
        <v>4.854787</v>
      </c>
      <c r="H1069" s="131" t="s">
        <v>1838</v>
      </c>
      <c r="I1069" s="131" t="s">
        <v>385</v>
      </c>
    </row>
    <row r="1070" spans="1:9">
      <c r="A1070" s="27">
        <v>85</v>
      </c>
      <c r="B1070" s="27" t="s">
        <v>2908</v>
      </c>
      <c r="C1070" s="27">
        <v>85315</v>
      </c>
      <c r="D1070" s="27" t="s">
        <v>2921</v>
      </c>
      <c r="E1070" s="27" t="s">
        <v>156</v>
      </c>
      <c r="F1070" s="27">
        <v>-72.250157000000002</v>
      </c>
      <c r="G1070" s="27">
        <v>6.0967380000000002</v>
      </c>
      <c r="H1070" s="131" t="s">
        <v>1838</v>
      </c>
      <c r="I1070" s="131" t="s">
        <v>621</v>
      </c>
    </row>
    <row r="1071" spans="1:9">
      <c r="A1071" s="27">
        <v>85</v>
      </c>
      <c r="B1071" s="27" t="s">
        <v>2908</v>
      </c>
      <c r="C1071" s="27">
        <v>85325</v>
      </c>
      <c r="D1071" s="27" t="s">
        <v>2922</v>
      </c>
      <c r="E1071" s="27" t="s">
        <v>156</v>
      </c>
      <c r="F1071" s="27">
        <v>-71.732197999999997</v>
      </c>
      <c r="G1071" s="27">
        <v>5.4223970000000001</v>
      </c>
      <c r="H1071" s="131" t="s">
        <v>1838</v>
      </c>
      <c r="I1071" s="131" t="s">
        <v>1192</v>
      </c>
    </row>
    <row r="1072" spans="1:9">
      <c r="A1072" s="27">
        <v>85</v>
      </c>
      <c r="B1072" s="27" t="s">
        <v>2908</v>
      </c>
      <c r="C1072" s="27">
        <v>85400</v>
      </c>
      <c r="D1072" s="27" t="s">
        <v>2923</v>
      </c>
      <c r="E1072" s="27" t="s">
        <v>156</v>
      </c>
      <c r="F1072" s="27">
        <v>-72.161649999999995</v>
      </c>
      <c r="G1072" s="27">
        <v>5.8295430000000001</v>
      </c>
      <c r="H1072" s="131" t="s">
        <v>1838</v>
      </c>
      <c r="I1072" s="131" t="s">
        <v>622</v>
      </c>
    </row>
    <row r="1073" spans="1:9">
      <c r="A1073" s="27">
        <v>85</v>
      </c>
      <c r="B1073" s="27" t="s">
        <v>2908</v>
      </c>
      <c r="C1073" s="27">
        <v>85410</v>
      </c>
      <c r="D1073" s="27" t="s">
        <v>2924</v>
      </c>
      <c r="E1073" s="27" t="s">
        <v>156</v>
      </c>
      <c r="F1073" s="27">
        <v>-72.746619999999993</v>
      </c>
      <c r="G1073" s="27">
        <v>5.0189769999999996</v>
      </c>
      <c r="H1073" s="131" t="s">
        <v>1838</v>
      </c>
      <c r="I1073" s="131" t="s">
        <v>623</v>
      </c>
    </row>
    <row r="1074" spans="1:9">
      <c r="A1074" s="27">
        <v>85</v>
      </c>
      <c r="B1074" s="27" t="s">
        <v>2908</v>
      </c>
      <c r="C1074" s="27">
        <v>85430</v>
      </c>
      <c r="D1074" s="27" t="s">
        <v>2925</v>
      </c>
      <c r="E1074" s="27" t="s">
        <v>156</v>
      </c>
      <c r="F1074" s="27">
        <v>-71.662812000000002</v>
      </c>
      <c r="G1074" s="27">
        <v>5.4121779999999999</v>
      </c>
      <c r="H1074" s="131" t="s">
        <v>1838</v>
      </c>
      <c r="I1074" s="131" t="s">
        <v>624</v>
      </c>
    </row>
    <row r="1075" spans="1:9">
      <c r="A1075" s="27">
        <v>85</v>
      </c>
      <c r="B1075" s="27" t="s">
        <v>2908</v>
      </c>
      <c r="C1075" s="27">
        <v>85440</v>
      </c>
      <c r="D1075" s="27" t="s">
        <v>2111</v>
      </c>
      <c r="E1075" s="27" t="s">
        <v>156</v>
      </c>
      <c r="F1075" s="27">
        <v>-72.927796999999998</v>
      </c>
      <c r="G1075" s="27">
        <v>4.6103500000000004</v>
      </c>
      <c r="H1075" s="131" t="s">
        <v>1838</v>
      </c>
      <c r="I1075" s="131" t="s">
        <v>468</v>
      </c>
    </row>
    <row r="1076" spans="1:9">
      <c r="A1076" s="27">
        <v>86</v>
      </c>
      <c r="B1076" s="27" t="s">
        <v>2926</v>
      </c>
      <c r="C1076" s="27">
        <v>86001</v>
      </c>
      <c r="D1076" s="27" t="s">
        <v>2927</v>
      </c>
      <c r="E1076" s="27" t="s">
        <v>156</v>
      </c>
      <c r="F1076" s="27">
        <v>-76.654238000000007</v>
      </c>
      <c r="G1076" s="27">
        <v>1.1511720000000001</v>
      </c>
      <c r="H1076" s="131" t="s">
        <v>1842</v>
      </c>
      <c r="I1076" s="131" t="s">
        <v>972</v>
      </c>
    </row>
    <row r="1077" spans="1:9">
      <c r="A1077" s="27">
        <v>86</v>
      </c>
      <c r="B1077" s="27" t="s">
        <v>2926</v>
      </c>
      <c r="C1077" s="27">
        <v>86219</v>
      </c>
      <c r="D1077" s="27" t="s">
        <v>2613</v>
      </c>
      <c r="E1077" s="27" t="s">
        <v>156</v>
      </c>
      <c r="F1077" s="27">
        <v>-76.972566</v>
      </c>
      <c r="G1077" s="27">
        <v>1.1901330000000001</v>
      </c>
      <c r="H1077" s="131" t="s">
        <v>1842</v>
      </c>
      <c r="I1077" s="131" t="s">
        <v>895</v>
      </c>
    </row>
    <row r="1078" spans="1:9">
      <c r="A1078" s="27">
        <v>86</v>
      </c>
      <c r="B1078" s="27" t="s">
        <v>2926</v>
      </c>
      <c r="C1078" s="27">
        <v>86320</v>
      </c>
      <c r="D1078" s="27" t="s">
        <v>2928</v>
      </c>
      <c r="E1078" s="27" t="s">
        <v>156</v>
      </c>
      <c r="F1078" s="27">
        <v>-76.873276000000004</v>
      </c>
      <c r="G1078" s="27">
        <v>0.66359299999999999</v>
      </c>
      <c r="H1078" s="131" t="s">
        <v>1842</v>
      </c>
      <c r="I1078" s="131" t="s">
        <v>973</v>
      </c>
    </row>
    <row r="1079" spans="1:9">
      <c r="A1079" s="27">
        <v>86</v>
      </c>
      <c r="B1079" s="27" t="s">
        <v>2926</v>
      </c>
      <c r="C1079" s="27">
        <v>86568</v>
      </c>
      <c r="D1079" s="27" t="s">
        <v>2929</v>
      </c>
      <c r="E1079" s="27" t="s">
        <v>156</v>
      </c>
      <c r="F1079" s="27">
        <v>-76.496887000000001</v>
      </c>
      <c r="G1079" s="27">
        <v>0.50562700000000005</v>
      </c>
      <c r="H1079" s="131" t="s">
        <v>1842</v>
      </c>
      <c r="I1079" s="131" t="s">
        <v>974</v>
      </c>
    </row>
    <row r="1080" spans="1:9">
      <c r="A1080" s="27">
        <v>86</v>
      </c>
      <c r="B1080" s="27" t="s">
        <v>2926</v>
      </c>
      <c r="C1080" s="27">
        <v>86569</v>
      </c>
      <c r="D1080" s="27" t="s">
        <v>2930</v>
      </c>
      <c r="E1080" s="27" t="s">
        <v>156</v>
      </c>
      <c r="F1080" s="27">
        <v>-76.606117999999995</v>
      </c>
      <c r="G1080" s="27">
        <v>0.68778399999999995</v>
      </c>
      <c r="H1080" s="131" t="s">
        <v>1842</v>
      </c>
      <c r="I1080" s="131" t="s">
        <v>975</v>
      </c>
    </row>
    <row r="1081" spans="1:9">
      <c r="A1081" s="27">
        <v>86</v>
      </c>
      <c r="B1081" s="27" t="s">
        <v>2926</v>
      </c>
      <c r="C1081" s="27">
        <v>86571</v>
      </c>
      <c r="D1081" s="27" t="s">
        <v>2931</v>
      </c>
      <c r="E1081" s="27" t="s">
        <v>156</v>
      </c>
      <c r="F1081" s="27">
        <v>-76.407662999999999</v>
      </c>
      <c r="G1081" s="27">
        <v>0.96285399999999999</v>
      </c>
      <c r="H1081" s="131" t="s">
        <v>1842</v>
      </c>
      <c r="I1081" s="131" t="s">
        <v>976</v>
      </c>
    </row>
    <row r="1082" spans="1:9">
      <c r="A1082" s="27">
        <v>86</v>
      </c>
      <c r="B1082" s="27" t="s">
        <v>2926</v>
      </c>
      <c r="C1082" s="27">
        <v>86573</v>
      </c>
      <c r="D1082" s="27" t="s">
        <v>2932</v>
      </c>
      <c r="E1082" s="27" t="s">
        <v>156</v>
      </c>
      <c r="F1082" s="27">
        <v>-74.781841999999997</v>
      </c>
      <c r="G1082" s="27">
        <v>-0.19231799999999999</v>
      </c>
      <c r="H1082" s="131" t="s">
        <v>1842</v>
      </c>
      <c r="I1082" s="131" t="s">
        <v>1240</v>
      </c>
    </row>
    <row r="1083" spans="1:9">
      <c r="A1083" s="27">
        <v>86</v>
      </c>
      <c r="B1083" s="27" t="s">
        <v>2926</v>
      </c>
      <c r="C1083" s="27">
        <v>86749</v>
      </c>
      <c r="D1083" s="27" t="s">
        <v>2933</v>
      </c>
      <c r="E1083" s="27" t="s">
        <v>156</v>
      </c>
      <c r="F1083" s="27">
        <v>-76.917814000000007</v>
      </c>
      <c r="G1083" s="27">
        <v>1.2002600000000001</v>
      </c>
      <c r="H1083" s="131" t="s">
        <v>1842</v>
      </c>
      <c r="I1083" s="131" t="s">
        <v>978</v>
      </c>
    </row>
    <row r="1084" spans="1:9">
      <c r="A1084" s="27">
        <v>86</v>
      </c>
      <c r="B1084" s="27" t="s">
        <v>2926</v>
      </c>
      <c r="C1084" s="27">
        <v>86755</v>
      </c>
      <c r="D1084" s="27" t="s">
        <v>2007</v>
      </c>
      <c r="E1084" s="27" t="s">
        <v>156</v>
      </c>
      <c r="F1084" s="27">
        <v>-76.879283000000001</v>
      </c>
      <c r="G1084" s="27">
        <v>1.174194</v>
      </c>
      <c r="H1084" s="131" t="s">
        <v>1842</v>
      </c>
      <c r="I1084" s="131" t="s">
        <v>388</v>
      </c>
    </row>
    <row r="1085" spans="1:9">
      <c r="A1085" s="27">
        <v>86</v>
      </c>
      <c r="B1085" s="27" t="s">
        <v>2926</v>
      </c>
      <c r="C1085" s="27">
        <v>86757</v>
      </c>
      <c r="D1085" s="27" t="s">
        <v>2785</v>
      </c>
      <c r="E1085" s="27" t="s">
        <v>156</v>
      </c>
      <c r="F1085" s="27">
        <v>-76.912170000000003</v>
      </c>
      <c r="G1085" s="27">
        <v>0.34345999999999999</v>
      </c>
      <c r="H1085" s="131" t="s">
        <v>1842</v>
      </c>
      <c r="I1085" s="131" t="s">
        <v>977</v>
      </c>
    </row>
    <row r="1086" spans="1:9">
      <c r="A1086" s="27">
        <v>86</v>
      </c>
      <c r="B1086" s="27" t="s">
        <v>2926</v>
      </c>
      <c r="C1086" s="27">
        <v>86760</v>
      </c>
      <c r="D1086" s="27" t="s">
        <v>2692</v>
      </c>
      <c r="E1086" s="27" t="s">
        <v>156</v>
      </c>
      <c r="F1086" s="27">
        <v>-77.002640999999997</v>
      </c>
      <c r="G1086" s="27">
        <v>1.147076</v>
      </c>
      <c r="H1086" s="131" t="s">
        <v>1842</v>
      </c>
      <c r="I1086" s="131" t="s">
        <v>966</v>
      </c>
    </row>
    <row r="1087" spans="1:9">
      <c r="A1087" s="27">
        <v>86</v>
      </c>
      <c r="B1087" s="27" t="s">
        <v>2926</v>
      </c>
      <c r="C1087" s="27">
        <v>86865</v>
      </c>
      <c r="D1087" s="27" t="s">
        <v>2934</v>
      </c>
      <c r="E1087" s="27" t="s">
        <v>156</v>
      </c>
      <c r="F1087" s="27">
        <v>-76.906751</v>
      </c>
      <c r="G1087" s="27">
        <v>0.42350599999999999</v>
      </c>
      <c r="H1087" s="131" t="s">
        <v>1842</v>
      </c>
      <c r="I1087" s="131" t="s">
        <v>1241</v>
      </c>
    </row>
    <row r="1088" spans="1:9">
      <c r="A1088" s="27">
        <v>86</v>
      </c>
      <c r="B1088" s="27" t="s">
        <v>2926</v>
      </c>
      <c r="C1088" s="27">
        <v>86885</v>
      </c>
      <c r="D1088" s="27" t="s">
        <v>2935</v>
      </c>
      <c r="E1088" s="27" t="s">
        <v>156</v>
      </c>
      <c r="F1088" s="27">
        <v>-76.61721</v>
      </c>
      <c r="G1088" s="27">
        <v>1.028821</v>
      </c>
      <c r="H1088" s="131" t="s">
        <v>1842</v>
      </c>
      <c r="I1088" s="131" t="s">
        <v>979</v>
      </c>
    </row>
    <row r="1089" spans="1:9">
      <c r="A1089" s="27">
        <v>88</v>
      </c>
      <c r="B1089" s="27" t="s">
        <v>2936</v>
      </c>
      <c r="C1089" s="27">
        <v>88001</v>
      </c>
      <c r="D1089" s="27" t="s">
        <v>2780</v>
      </c>
      <c r="E1089" s="27" t="s">
        <v>2937</v>
      </c>
      <c r="F1089" s="27">
        <v>-81.707181000000006</v>
      </c>
      <c r="G1089" s="27">
        <v>12.578108</v>
      </c>
      <c r="H1089" s="131" t="s">
        <v>1840</v>
      </c>
      <c r="I1089" s="131" t="s">
        <v>423</v>
      </c>
    </row>
    <row r="1090" spans="1:9">
      <c r="A1090" s="27">
        <v>88</v>
      </c>
      <c r="B1090" s="27" t="s">
        <v>2936</v>
      </c>
      <c r="C1090" s="27">
        <v>88564</v>
      </c>
      <c r="D1090" s="27" t="s">
        <v>2645</v>
      </c>
      <c r="E1090" s="27" t="s">
        <v>156</v>
      </c>
      <c r="F1090" s="27">
        <v>-81.368386000000001</v>
      </c>
      <c r="G1090" s="27">
        <v>13.373184999999999</v>
      </c>
      <c r="H1090" s="131" t="s">
        <v>1840</v>
      </c>
      <c r="I1090" s="131" t="s">
        <v>422</v>
      </c>
    </row>
    <row r="1091" spans="1:9">
      <c r="A1091" s="27">
        <v>91</v>
      </c>
      <c r="B1091" s="27" t="s">
        <v>2938</v>
      </c>
      <c r="C1091" s="27">
        <v>91001</v>
      </c>
      <c r="D1091" s="27" t="s">
        <v>2939</v>
      </c>
      <c r="E1091" s="27" t="s">
        <v>156</v>
      </c>
      <c r="F1091" s="27">
        <v>-69.941721000000001</v>
      </c>
      <c r="G1091" s="27">
        <v>-4.19895</v>
      </c>
      <c r="H1091" s="131" t="s">
        <v>2973</v>
      </c>
      <c r="I1091" s="131" t="s">
        <v>309</v>
      </c>
    </row>
    <row r="1092" spans="1:9">
      <c r="A1092" s="27">
        <v>91</v>
      </c>
      <c r="B1092" s="27" t="s">
        <v>2938</v>
      </c>
      <c r="C1092" s="27">
        <v>91263</v>
      </c>
      <c r="D1092" s="27" t="s">
        <v>2940</v>
      </c>
      <c r="E1092" s="27" t="s">
        <v>2941</v>
      </c>
      <c r="F1092" s="27">
        <v>-73.207114000000004</v>
      </c>
      <c r="G1092" s="27">
        <v>-1.7480599999999999</v>
      </c>
      <c r="H1092" s="131" t="s">
        <v>2973</v>
      </c>
      <c r="I1092" s="131" t="s">
        <v>3049</v>
      </c>
    </row>
    <row r="1093" spans="1:9">
      <c r="A1093" s="27">
        <v>91</v>
      </c>
      <c r="B1093" s="27" t="s">
        <v>2938</v>
      </c>
      <c r="C1093" s="27">
        <v>91405</v>
      </c>
      <c r="D1093" s="27" t="s">
        <v>2942</v>
      </c>
      <c r="E1093" s="27" t="s">
        <v>2941</v>
      </c>
      <c r="F1093" s="27">
        <v>-72.791888999999998</v>
      </c>
      <c r="G1093" s="27">
        <v>-1.442617</v>
      </c>
      <c r="H1093" s="131" t="s">
        <v>2973</v>
      </c>
      <c r="I1093" s="131" t="s">
        <v>3050</v>
      </c>
    </row>
    <row r="1094" spans="1:9">
      <c r="A1094" s="27">
        <v>91</v>
      </c>
      <c r="B1094" s="27" t="s">
        <v>2938</v>
      </c>
      <c r="C1094" s="27">
        <v>91407</v>
      </c>
      <c r="D1094" s="27" t="s">
        <v>2943</v>
      </c>
      <c r="E1094" s="27" t="s">
        <v>2941</v>
      </c>
      <c r="F1094" s="27">
        <v>-69.585498999999999</v>
      </c>
      <c r="G1094" s="27">
        <v>-1.3203009999999999</v>
      </c>
      <c r="H1094" s="131" t="s">
        <v>2973</v>
      </c>
      <c r="I1094" s="131" t="s">
        <v>3051</v>
      </c>
    </row>
    <row r="1095" spans="1:9">
      <c r="A1095" s="27">
        <v>91</v>
      </c>
      <c r="B1095" s="27" t="s">
        <v>2938</v>
      </c>
      <c r="C1095" s="27">
        <v>91430</v>
      </c>
      <c r="D1095" s="27" t="s">
        <v>2158</v>
      </c>
      <c r="E1095" s="27" t="s">
        <v>2941</v>
      </c>
      <c r="F1095" s="27">
        <v>-71.223208</v>
      </c>
      <c r="G1095" s="27">
        <v>5.4935999999999999E-2</v>
      </c>
      <c r="H1095" s="131" t="s">
        <v>2973</v>
      </c>
      <c r="I1095" s="131" t="s">
        <v>308</v>
      </c>
    </row>
    <row r="1096" spans="1:9">
      <c r="A1096" s="27">
        <v>91</v>
      </c>
      <c r="B1096" s="27" t="s">
        <v>2938</v>
      </c>
      <c r="C1096" s="27">
        <v>91460</v>
      </c>
      <c r="D1096" s="27" t="s">
        <v>2944</v>
      </c>
      <c r="E1096" s="27" t="s">
        <v>2941</v>
      </c>
      <c r="F1096" s="27">
        <v>-70.988929999999996</v>
      </c>
      <c r="G1096" s="27">
        <v>-0.88883299999999998</v>
      </c>
      <c r="H1096" s="131" t="s">
        <v>2973</v>
      </c>
      <c r="I1096" s="131" t="s">
        <v>3052</v>
      </c>
    </row>
    <row r="1097" spans="1:9">
      <c r="A1097" s="27">
        <v>91</v>
      </c>
      <c r="B1097" s="27" t="s">
        <v>2938</v>
      </c>
      <c r="C1097" s="27">
        <v>91530</v>
      </c>
      <c r="D1097" s="27" t="s">
        <v>2945</v>
      </c>
      <c r="E1097" s="27" t="s">
        <v>2941</v>
      </c>
      <c r="F1097" s="27">
        <v>-74.014460999999997</v>
      </c>
      <c r="G1097" s="27">
        <v>-1.005674</v>
      </c>
      <c r="H1097" s="131" t="s">
        <v>2973</v>
      </c>
      <c r="I1097" s="131" t="s">
        <v>3053</v>
      </c>
    </row>
    <row r="1098" spans="1:9">
      <c r="A1098" s="27">
        <v>91</v>
      </c>
      <c r="B1098" s="27" t="s">
        <v>2938</v>
      </c>
      <c r="C1098" s="27">
        <v>91536</v>
      </c>
      <c r="D1098" s="27" t="s">
        <v>2946</v>
      </c>
      <c r="E1098" s="27" t="s">
        <v>2941</v>
      </c>
      <c r="F1098" s="27">
        <v>-71.752185999999995</v>
      </c>
      <c r="G1098" s="27">
        <v>-2.1470389999999999</v>
      </c>
      <c r="H1098" s="131" t="s">
        <v>2973</v>
      </c>
      <c r="I1098" s="131" t="s">
        <v>3054</v>
      </c>
    </row>
    <row r="1099" spans="1:9">
      <c r="A1099" s="27">
        <v>91</v>
      </c>
      <c r="B1099" s="27" t="s">
        <v>2938</v>
      </c>
      <c r="C1099" s="27">
        <v>91540</v>
      </c>
      <c r="D1099" s="27" t="s">
        <v>2947</v>
      </c>
      <c r="E1099" s="27" t="s">
        <v>156</v>
      </c>
      <c r="F1099" s="27">
        <v>-70.364936999999998</v>
      </c>
      <c r="G1099" s="27">
        <v>-3.7799339999999999</v>
      </c>
      <c r="H1099" s="131" t="s">
        <v>2973</v>
      </c>
      <c r="I1099" s="131" t="s">
        <v>310</v>
      </c>
    </row>
    <row r="1100" spans="1:9">
      <c r="A1100" s="27">
        <v>91</v>
      </c>
      <c r="B1100" s="27" t="s">
        <v>2938</v>
      </c>
      <c r="C1100" s="27">
        <v>91669</v>
      </c>
      <c r="D1100" s="27" t="s">
        <v>2688</v>
      </c>
      <c r="E1100" s="27" t="s">
        <v>2941</v>
      </c>
      <c r="F1100" s="27">
        <v>-72.384213000000003</v>
      </c>
      <c r="G1100" s="27">
        <v>-0.62118399999999996</v>
      </c>
      <c r="H1100" s="131" t="s">
        <v>2973</v>
      </c>
      <c r="I1100" s="131" t="s">
        <v>311</v>
      </c>
    </row>
    <row r="1101" spans="1:9">
      <c r="A1101" s="27">
        <v>91</v>
      </c>
      <c r="B1101" s="27" t="s">
        <v>2938</v>
      </c>
      <c r="C1101" s="27">
        <v>91798</v>
      </c>
      <c r="D1101" s="27" t="s">
        <v>2948</v>
      </c>
      <c r="E1101" s="27" t="s">
        <v>2941</v>
      </c>
      <c r="F1101" s="27">
        <v>-69.741744999999995</v>
      </c>
      <c r="G1101" s="27">
        <v>-2.890126</v>
      </c>
      <c r="H1101" s="131" t="s">
        <v>2973</v>
      </c>
      <c r="I1101" s="131" t="s">
        <v>3055</v>
      </c>
    </row>
    <row r="1102" spans="1:9">
      <c r="A1102" s="27">
        <v>94</v>
      </c>
      <c r="B1102" s="27" t="s">
        <v>2949</v>
      </c>
      <c r="C1102" s="27">
        <v>94001</v>
      </c>
      <c r="D1102" s="27" t="s">
        <v>2950</v>
      </c>
      <c r="E1102" s="27" t="s">
        <v>156</v>
      </c>
      <c r="F1102" s="27">
        <v>-67.918612999999993</v>
      </c>
      <c r="G1102" s="27">
        <v>3.8667639999999999</v>
      </c>
      <c r="H1102" s="131" t="s">
        <v>1848</v>
      </c>
      <c r="I1102" s="131" t="s">
        <v>812</v>
      </c>
    </row>
    <row r="1103" spans="1:9">
      <c r="A1103" s="27">
        <v>94</v>
      </c>
      <c r="B1103" s="27" t="s">
        <v>2949</v>
      </c>
      <c r="C1103" s="27">
        <v>94343</v>
      </c>
      <c r="D1103" s="27" t="s">
        <v>2951</v>
      </c>
      <c r="E1103" s="27" t="s">
        <v>156</v>
      </c>
      <c r="F1103" s="27">
        <v>-69.814065999999997</v>
      </c>
      <c r="G1103" s="27">
        <v>3.4941779999999998</v>
      </c>
      <c r="H1103" s="131" t="s">
        <v>1848</v>
      </c>
      <c r="I1103" s="131" t="s">
        <v>3056</v>
      </c>
    </row>
    <row r="1104" spans="1:9">
      <c r="A1104" s="27">
        <v>94</v>
      </c>
      <c r="B1104" s="27" t="s">
        <v>2949</v>
      </c>
      <c r="C1104" s="27">
        <v>94883</v>
      </c>
      <c r="D1104" s="27" t="s">
        <v>2952</v>
      </c>
      <c r="E1104" s="27" t="s">
        <v>2941</v>
      </c>
      <c r="F1104" s="27">
        <v>-67.067847999999998</v>
      </c>
      <c r="G1104" s="27">
        <v>1.9124950000000001</v>
      </c>
      <c r="H1104" s="131" t="s">
        <v>1848</v>
      </c>
      <c r="I1104" s="131" t="s">
        <v>3057</v>
      </c>
    </row>
    <row r="1105" spans="1:9">
      <c r="A1105" s="27">
        <v>94</v>
      </c>
      <c r="B1105" s="27" t="s">
        <v>2949</v>
      </c>
      <c r="C1105" s="27">
        <v>94884</v>
      </c>
      <c r="D1105" s="27" t="s">
        <v>2056</v>
      </c>
      <c r="E1105" s="27" t="s">
        <v>2941</v>
      </c>
      <c r="F1105" s="27">
        <v>-67.566773999999995</v>
      </c>
      <c r="G1105" s="27">
        <v>2.7264379999999999</v>
      </c>
      <c r="H1105" s="131" t="s">
        <v>1848</v>
      </c>
      <c r="I1105" s="131" t="s">
        <v>77</v>
      </c>
    </row>
    <row r="1106" spans="1:9">
      <c r="A1106" s="27">
        <v>94</v>
      </c>
      <c r="B1106" s="27" t="s">
        <v>2949</v>
      </c>
      <c r="C1106" s="27">
        <v>94885</v>
      </c>
      <c r="D1106" s="27" t="s">
        <v>2953</v>
      </c>
      <c r="E1106" s="27" t="s">
        <v>2941</v>
      </c>
      <c r="F1106" s="27">
        <v>-66.963691999999995</v>
      </c>
      <c r="G1106" s="27">
        <v>1.6324639999999999</v>
      </c>
      <c r="H1106" s="131" t="s">
        <v>1848</v>
      </c>
      <c r="I1106" s="131" t="s">
        <v>3058</v>
      </c>
    </row>
    <row r="1107" spans="1:9">
      <c r="A1107" s="27">
        <v>94</v>
      </c>
      <c r="B1107" s="27" t="s">
        <v>2949</v>
      </c>
      <c r="C1107" s="27">
        <v>94886</v>
      </c>
      <c r="D1107" s="27" t="s">
        <v>2954</v>
      </c>
      <c r="E1107" s="27" t="s">
        <v>2941</v>
      </c>
      <c r="F1107" s="27">
        <v>-67.413312000000005</v>
      </c>
      <c r="G1107" s="27">
        <v>3.52617</v>
      </c>
      <c r="H1107" s="131" t="s">
        <v>1848</v>
      </c>
      <c r="I1107" s="131" t="s">
        <v>3059</v>
      </c>
    </row>
    <row r="1108" spans="1:9">
      <c r="A1108" s="27">
        <v>94</v>
      </c>
      <c r="B1108" s="27" t="s">
        <v>2949</v>
      </c>
      <c r="C1108" s="27">
        <v>94887</v>
      </c>
      <c r="D1108" s="27" t="s">
        <v>2955</v>
      </c>
      <c r="E1108" s="27" t="s">
        <v>2941</v>
      </c>
      <c r="F1108" s="27">
        <v>-69.009900000000002</v>
      </c>
      <c r="G1108" s="27">
        <v>1.8656680000000001</v>
      </c>
      <c r="H1108" s="131" t="s">
        <v>1848</v>
      </c>
      <c r="I1108" s="131" t="s">
        <v>3060</v>
      </c>
    </row>
    <row r="1109" spans="1:9">
      <c r="A1109" s="27">
        <v>94</v>
      </c>
      <c r="B1109" s="27" t="s">
        <v>2949</v>
      </c>
      <c r="C1109" s="27">
        <v>94888</v>
      </c>
      <c r="D1109" s="27" t="s">
        <v>2956</v>
      </c>
      <c r="E1109" s="27" t="s">
        <v>2941</v>
      </c>
      <c r="F1109" s="27">
        <v>-69.919404</v>
      </c>
      <c r="G1109" s="27">
        <v>2.2651319999999999</v>
      </c>
      <c r="H1109" s="131" t="s">
        <v>1848</v>
      </c>
      <c r="I1109" s="131" t="s">
        <v>3061</v>
      </c>
    </row>
    <row r="1110" spans="1:9">
      <c r="A1110" s="27">
        <v>95</v>
      </c>
      <c r="B1110" s="27" t="s">
        <v>2957</v>
      </c>
      <c r="C1110" s="27">
        <v>95001</v>
      </c>
      <c r="D1110" s="27" t="s">
        <v>2958</v>
      </c>
      <c r="E1110" s="27" t="s">
        <v>156</v>
      </c>
      <c r="F1110" s="27">
        <v>-72.639253999999994</v>
      </c>
      <c r="G1110" s="27">
        <v>2.5659320000000001</v>
      </c>
      <c r="H1110" s="131" t="s">
        <v>1849</v>
      </c>
      <c r="I1110" s="131" t="s">
        <v>1213</v>
      </c>
    </row>
    <row r="1111" spans="1:9">
      <c r="A1111" s="27">
        <v>95</v>
      </c>
      <c r="B1111" s="27" t="s">
        <v>2957</v>
      </c>
      <c r="C1111" s="27">
        <v>95015</v>
      </c>
      <c r="D1111" s="27" t="s">
        <v>2074</v>
      </c>
      <c r="E1111" s="27" t="s">
        <v>156</v>
      </c>
      <c r="F1111" s="27">
        <v>-72.655197000000001</v>
      </c>
      <c r="G1111" s="27">
        <v>1.960982</v>
      </c>
      <c r="H1111" s="131" t="s">
        <v>1849</v>
      </c>
      <c r="I1111" s="131" t="s">
        <v>442</v>
      </c>
    </row>
    <row r="1112" spans="1:9">
      <c r="A1112" s="27">
        <v>95</v>
      </c>
      <c r="B1112" s="27" t="s">
        <v>2957</v>
      </c>
      <c r="C1112" s="27">
        <v>95025</v>
      </c>
      <c r="D1112" s="27" t="s">
        <v>2959</v>
      </c>
      <c r="E1112" s="27" t="s">
        <v>156</v>
      </c>
      <c r="F1112" s="27">
        <v>-72.627303999999995</v>
      </c>
      <c r="G1112" s="27">
        <v>2.3301639999999999</v>
      </c>
      <c r="H1112" s="131" t="s">
        <v>1849</v>
      </c>
      <c r="I1112" s="131" t="s">
        <v>813</v>
      </c>
    </row>
    <row r="1113" spans="1:9">
      <c r="A1113" s="27">
        <v>95</v>
      </c>
      <c r="B1113" s="27" t="s">
        <v>2957</v>
      </c>
      <c r="C1113" s="27">
        <v>95200</v>
      </c>
      <c r="D1113" s="27" t="s">
        <v>2163</v>
      </c>
      <c r="E1113" s="27" t="s">
        <v>156</v>
      </c>
      <c r="F1113" s="27">
        <v>-71.950416000000004</v>
      </c>
      <c r="G1113" s="27">
        <v>1.337539</v>
      </c>
      <c r="H1113" s="131" t="s">
        <v>1849</v>
      </c>
      <c r="I1113" s="131" t="s">
        <v>515</v>
      </c>
    </row>
    <row r="1114" spans="1:9">
      <c r="A1114" s="27">
        <v>97</v>
      </c>
      <c r="B1114" s="27" t="s">
        <v>2960</v>
      </c>
      <c r="C1114" s="27">
        <v>97001</v>
      </c>
      <c r="D1114" s="27" t="s">
        <v>2961</v>
      </c>
      <c r="E1114" s="27" t="s">
        <v>156</v>
      </c>
      <c r="F1114" s="27">
        <v>-70.232641000000001</v>
      </c>
      <c r="G1114" s="27">
        <v>1.2531509999999999</v>
      </c>
      <c r="H1114" s="131" t="s">
        <v>1843</v>
      </c>
      <c r="I1114" s="131" t="s">
        <v>1144</v>
      </c>
    </row>
    <row r="1115" spans="1:9">
      <c r="A1115" s="27">
        <v>97</v>
      </c>
      <c r="B1115" s="27" t="s">
        <v>2960</v>
      </c>
      <c r="C1115" s="27">
        <v>97161</v>
      </c>
      <c r="D1115" s="27" t="s">
        <v>2962</v>
      </c>
      <c r="E1115" s="27" t="s">
        <v>156</v>
      </c>
      <c r="F1115" s="27">
        <v>-71.302210000000002</v>
      </c>
      <c r="G1115" s="27">
        <v>1.016116</v>
      </c>
      <c r="H1115" s="131" t="s">
        <v>1843</v>
      </c>
      <c r="I1115" s="131" t="s">
        <v>3062</v>
      </c>
    </row>
    <row r="1116" spans="1:9">
      <c r="A1116" s="27">
        <v>97</v>
      </c>
      <c r="B1116" s="27" t="s">
        <v>2960</v>
      </c>
      <c r="C1116" s="27">
        <v>97511</v>
      </c>
      <c r="D1116" s="27" t="s">
        <v>2963</v>
      </c>
      <c r="E1116" s="27" t="s">
        <v>2941</v>
      </c>
      <c r="F1116" s="27">
        <v>-71.004339000000002</v>
      </c>
      <c r="G1116" s="27">
        <v>2.0698000000000001E-2</v>
      </c>
      <c r="H1116" s="131" t="s">
        <v>1843</v>
      </c>
      <c r="I1116" s="131" t="s">
        <v>3063</v>
      </c>
    </row>
    <row r="1117" spans="1:9">
      <c r="A1117" s="27">
        <v>97</v>
      </c>
      <c r="B1117" s="27" t="s">
        <v>2960</v>
      </c>
      <c r="C1117" s="27">
        <v>97666</v>
      </c>
      <c r="D1117" s="27" t="s">
        <v>2964</v>
      </c>
      <c r="E1117" s="27" t="s">
        <v>156</v>
      </c>
      <c r="F1117" s="27">
        <v>-69.635497000000001</v>
      </c>
      <c r="G1117" s="27">
        <v>-0.56498400000000004</v>
      </c>
      <c r="H1117" s="131" t="s">
        <v>1843</v>
      </c>
      <c r="I1117" s="131" t="s">
        <v>1145</v>
      </c>
    </row>
    <row r="1118" spans="1:9">
      <c r="A1118" s="27">
        <v>97</v>
      </c>
      <c r="B1118" s="27" t="s">
        <v>2960</v>
      </c>
      <c r="C1118" s="27">
        <v>97777</v>
      </c>
      <c r="D1118" s="27" t="s">
        <v>2965</v>
      </c>
      <c r="E1118" s="27" t="s">
        <v>2941</v>
      </c>
      <c r="F1118" s="27">
        <v>-70.760909999999996</v>
      </c>
      <c r="G1118" s="27">
        <v>1.9081239999999999</v>
      </c>
      <c r="H1118" s="131" t="s">
        <v>1843</v>
      </c>
      <c r="I1118" s="131" t="s">
        <v>3064</v>
      </c>
    </row>
    <row r="1119" spans="1:9">
      <c r="A1119" s="27">
        <v>97</v>
      </c>
      <c r="B1119" s="27" t="s">
        <v>2960</v>
      </c>
      <c r="C1119" s="27">
        <v>97889</v>
      </c>
      <c r="D1119" s="27" t="s">
        <v>2966</v>
      </c>
      <c r="E1119" s="27" t="s">
        <v>2941</v>
      </c>
      <c r="F1119" s="27">
        <v>-69.203337000000005</v>
      </c>
      <c r="G1119" s="27">
        <v>0.60914199999999996</v>
      </c>
      <c r="H1119" s="131" t="s">
        <v>1843</v>
      </c>
      <c r="I1119" s="131" t="s">
        <v>3065</v>
      </c>
    </row>
    <row r="1120" spans="1:9">
      <c r="A1120" s="27">
        <v>99</v>
      </c>
      <c r="B1120" s="27" t="s">
        <v>2967</v>
      </c>
      <c r="C1120" s="27">
        <v>99001</v>
      </c>
      <c r="D1120" s="27" t="s">
        <v>2968</v>
      </c>
      <c r="E1120" s="27" t="s">
        <v>156</v>
      </c>
      <c r="F1120" s="27">
        <v>-67.487094999999997</v>
      </c>
      <c r="G1120" s="27">
        <v>6.186636</v>
      </c>
      <c r="H1120" s="131" t="s">
        <v>1845</v>
      </c>
      <c r="I1120" s="131" t="s">
        <v>1148</v>
      </c>
    </row>
    <row r="1121" spans="1:9">
      <c r="A1121" s="27">
        <v>99</v>
      </c>
      <c r="B1121" s="27" t="s">
        <v>2967</v>
      </c>
      <c r="C1121" s="27">
        <v>99524</v>
      </c>
      <c r="D1121" s="27" t="s">
        <v>2969</v>
      </c>
      <c r="E1121" s="27" t="s">
        <v>156</v>
      </c>
      <c r="F1121" s="27">
        <v>-70.410515000000004</v>
      </c>
      <c r="G1121" s="27">
        <v>5.4863090000000003</v>
      </c>
      <c r="H1121" s="131" t="s">
        <v>1845</v>
      </c>
      <c r="I1121" s="131" t="s">
        <v>1147</v>
      </c>
    </row>
    <row r="1122" spans="1:9">
      <c r="A1122" s="27">
        <v>99</v>
      </c>
      <c r="B1122" s="27" t="s">
        <v>2967</v>
      </c>
      <c r="C1122" s="27">
        <v>99624</v>
      </c>
      <c r="D1122" s="27" t="s">
        <v>2970</v>
      </c>
      <c r="E1122" s="27" t="s">
        <v>156</v>
      </c>
      <c r="F1122" s="27">
        <v>-70.859499</v>
      </c>
      <c r="G1122" s="27">
        <v>5.136393</v>
      </c>
      <c r="H1122" s="131" t="s">
        <v>1845</v>
      </c>
      <c r="I1122" s="131" t="s">
        <v>1149</v>
      </c>
    </row>
    <row r="1123" spans="1:9">
      <c r="A1123" s="27">
        <v>99</v>
      </c>
      <c r="B1123" s="27" t="s">
        <v>2967</v>
      </c>
      <c r="C1123" s="27">
        <v>99773</v>
      </c>
      <c r="D1123" s="27" t="s">
        <v>2971</v>
      </c>
      <c r="E1123" s="27" t="s">
        <v>156</v>
      </c>
      <c r="F1123" s="27">
        <v>-69.795533000000006</v>
      </c>
      <c r="G1123" s="27">
        <v>4.4463520000000001</v>
      </c>
      <c r="H1123" s="131" t="s">
        <v>1845</v>
      </c>
      <c r="I1123" s="131" t="s">
        <v>1146</v>
      </c>
    </row>
  </sheetData>
  <sheetProtection algorithmName="SHA-512" hashValue="/zR3ioIcWzZt3oIppjneisOWqpIe2ArU6H8bqK4WbGsZEdboBMrdFoN8u6CcvbZb8YRQuxSOO1isLtiTQF1CVg==" saltValue="x/W+SH7hFVWvwCVoZYpVZw==" spinCount="100000" sheet="1" objects="1" scenarios="1"/>
  <autoFilter ref="A1:H1123" xr:uid="{6B3D972A-3C9D-4345-BCDD-B2428F2C7665}"/>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4818F-324C-4C8E-93D1-B25537ED4D6C}">
  <sheetPr codeName="hj_H6_regiones_x_depto"/>
  <dimension ref="A1:M34"/>
  <sheetViews>
    <sheetView workbookViewId="0"/>
  </sheetViews>
  <sheetFormatPr baseColWidth="10" defaultRowHeight="14.25"/>
  <sheetData>
    <row r="1" spans="1:13">
      <c r="A1" s="134" t="s">
        <v>1769</v>
      </c>
      <c r="B1" s="134" t="s">
        <v>1420</v>
      </c>
      <c r="M1" t="s">
        <v>3079</v>
      </c>
    </row>
    <row r="2" spans="1:13">
      <c r="A2" s="135" t="s">
        <v>1770</v>
      </c>
      <c r="B2" t="s">
        <v>1853</v>
      </c>
    </row>
    <row r="3" spans="1:13">
      <c r="A3" s="135" t="s">
        <v>1771</v>
      </c>
      <c r="B3" t="s">
        <v>1853</v>
      </c>
    </row>
    <row r="4" spans="1:13">
      <c r="A4" s="135" t="s">
        <v>1772</v>
      </c>
      <c r="B4" t="s">
        <v>1853</v>
      </c>
    </row>
    <row r="5" spans="1:13">
      <c r="A5" s="135" t="s">
        <v>1773</v>
      </c>
      <c r="B5" t="s">
        <v>3072</v>
      </c>
    </row>
    <row r="6" spans="1:13">
      <c r="A6" s="135" t="s">
        <v>1835</v>
      </c>
      <c r="B6" t="s">
        <v>3078</v>
      </c>
    </row>
    <row r="7" spans="1:13">
      <c r="A7" s="135" t="s">
        <v>1774</v>
      </c>
      <c r="B7" t="s">
        <v>3078</v>
      </c>
      <c r="M7" t="str">
        <f>+VLOOKUP(A7,A:B,2,FALSE)</f>
        <v>Servicio de distribución - Zona Santanderes (Santander, N. Santander). Máximo 9,5%</v>
      </c>
    </row>
    <row r="8" spans="1:13">
      <c r="A8" s="135" t="s">
        <v>1775</v>
      </c>
      <c r="B8" t="s">
        <v>3076</v>
      </c>
    </row>
    <row r="9" spans="1:13">
      <c r="A9" s="135" t="s">
        <v>1829</v>
      </c>
      <c r="B9" t="s">
        <v>3076</v>
      </c>
    </row>
    <row r="10" spans="1:13">
      <c r="A10" s="135" t="s">
        <v>1836</v>
      </c>
      <c r="B10" t="s">
        <v>3076</v>
      </c>
    </row>
    <row r="11" spans="1:13">
      <c r="A11" s="135" t="s">
        <v>1840</v>
      </c>
      <c r="B11" t="s">
        <v>1855</v>
      </c>
    </row>
    <row r="12" spans="1:13">
      <c r="A12" s="135" t="s">
        <v>2973</v>
      </c>
      <c r="B12" t="s">
        <v>1856</v>
      </c>
    </row>
    <row r="13" spans="1:13">
      <c r="A13" s="135" t="s">
        <v>1841</v>
      </c>
      <c r="B13" t="s">
        <v>1856</v>
      </c>
    </row>
    <row r="14" spans="1:13">
      <c r="A14" s="135" t="s">
        <v>1848</v>
      </c>
      <c r="B14" t="s">
        <v>1856</v>
      </c>
    </row>
    <row r="15" spans="1:13">
      <c r="A15" s="135" t="s">
        <v>1849</v>
      </c>
      <c r="B15" t="s">
        <v>1856</v>
      </c>
    </row>
    <row r="16" spans="1:13">
      <c r="A16" s="135" t="s">
        <v>1842</v>
      </c>
      <c r="B16" t="s">
        <v>1856</v>
      </c>
    </row>
    <row r="17" spans="1:2">
      <c r="A17" s="135" t="s">
        <v>1843</v>
      </c>
      <c r="B17" t="s">
        <v>1856</v>
      </c>
    </row>
    <row r="18" spans="1:2">
      <c r="A18" s="135" t="s">
        <v>1776</v>
      </c>
      <c r="B18" t="s">
        <v>3077</v>
      </c>
    </row>
    <row r="19" spans="1:2">
      <c r="A19" s="135" t="s">
        <v>1777</v>
      </c>
      <c r="B19" t="s">
        <v>3077</v>
      </c>
    </row>
    <row r="20" spans="1:2">
      <c r="A20" s="135" t="s">
        <v>1837</v>
      </c>
      <c r="B20" t="s">
        <v>3070</v>
      </c>
    </row>
    <row r="21" spans="1:2">
      <c r="A21" s="135" t="s">
        <v>1838</v>
      </c>
      <c r="B21" t="s">
        <v>3070</v>
      </c>
    </row>
    <row r="22" spans="1:2">
      <c r="A22" s="135" t="s">
        <v>1844</v>
      </c>
      <c r="B22" t="s">
        <v>3070</v>
      </c>
    </row>
    <row r="23" spans="1:2">
      <c r="A23" s="135" t="s">
        <v>1845</v>
      </c>
      <c r="B23" t="s">
        <v>3070</v>
      </c>
    </row>
    <row r="24" spans="1:2">
      <c r="A24" s="135" t="s">
        <v>1778</v>
      </c>
      <c r="B24" t="s">
        <v>3071</v>
      </c>
    </row>
    <row r="25" spans="1:2">
      <c r="A25" s="135" t="s">
        <v>1846</v>
      </c>
      <c r="B25" t="s">
        <v>3075</v>
      </c>
    </row>
    <row r="26" spans="1:2">
      <c r="A26" s="135" t="s">
        <v>1779</v>
      </c>
      <c r="B26" t="s">
        <v>3073</v>
      </c>
    </row>
    <row r="27" spans="1:2">
      <c r="A27" s="135" t="s">
        <v>1780</v>
      </c>
      <c r="B27" t="s">
        <v>3073</v>
      </c>
    </row>
    <row r="28" spans="1:2">
      <c r="A28" s="135" t="s">
        <v>1830</v>
      </c>
      <c r="B28" t="s">
        <v>3074</v>
      </c>
    </row>
    <row r="29" spans="1:2">
      <c r="A29" s="135" t="s">
        <v>1831</v>
      </c>
      <c r="B29" t="s">
        <v>3074</v>
      </c>
    </row>
    <row r="30" spans="1:2">
      <c r="A30" s="135" t="s">
        <v>1832</v>
      </c>
      <c r="B30" t="s">
        <v>3074</v>
      </c>
    </row>
    <row r="31" spans="1:2">
      <c r="A31" s="135" t="s">
        <v>1833</v>
      </c>
      <c r="B31" t="s">
        <v>1854</v>
      </c>
    </row>
    <row r="32" spans="1:2">
      <c r="A32" s="135" t="s">
        <v>1839</v>
      </c>
      <c r="B32" t="s">
        <v>1854</v>
      </c>
    </row>
    <row r="33" spans="1:2">
      <c r="A33" s="135" t="s">
        <v>1847</v>
      </c>
      <c r="B33" t="s">
        <v>3069</v>
      </c>
    </row>
    <row r="34" spans="1:2">
      <c r="A34" s="135" t="s">
        <v>1834</v>
      </c>
      <c r="B34" t="s">
        <v>3069</v>
      </c>
    </row>
  </sheetData>
  <sheetProtection algorithmName="SHA-512" hashValue="MfbA4whq8L1b7mchkKLsDJFevUwFxEGK8nFYXGjfFyB0DdAr+lUPuL9W0D03Nf2OkmTr/mlJ+ZwQqmtx0xL3SA==" saltValue="P7LW50nJlOhaxGuYC/Du5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CBBAF-92A6-4973-B4ED-37785DA1EC23}">
  <sheetPr codeName="hj_B2_Anexo">
    <tabColor rgb="FF7030A0"/>
  </sheetPr>
  <dimension ref="A1:D16"/>
  <sheetViews>
    <sheetView workbookViewId="0"/>
  </sheetViews>
  <sheetFormatPr baseColWidth="10" defaultColWidth="10" defaultRowHeight="14.25"/>
  <cols>
    <col min="1" max="1" width="3.375" customWidth="1"/>
    <col min="2" max="2" width="44.75" customWidth="1"/>
    <col min="3" max="3" width="29.375" customWidth="1"/>
    <col min="4" max="4" width="47.5" customWidth="1"/>
  </cols>
  <sheetData>
    <row r="1" spans="1:4" ht="113.25" customHeight="1" thickBot="1">
      <c r="B1" s="313" t="s">
        <v>1649</v>
      </c>
      <c r="C1" s="314"/>
      <c r="D1" s="314"/>
    </row>
    <row r="2" spans="1:4" ht="15" thickBot="1">
      <c r="B2" s="315"/>
      <c r="C2" s="315"/>
      <c r="D2" s="315"/>
    </row>
    <row r="3" spans="1:4" ht="36" customHeight="1">
      <c r="B3" s="316" t="s">
        <v>1580</v>
      </c>
      <c r="C3" s="317"/>
      <c r="D3" s="317"/>
    </row>
    <row r="4" spans="1:4" ht="30.75" thickBot="1">
      <c r="A4" s="117" t="s">
        <v>126</v>
      </c>
      <c r="B4" s="117" t="s">
        <v>1566</v>
      </c>
      <c r="C4" s="117" t="s">
        <v>1567</v>
      </c>
      <c r="D4" s="117" t="s">
        <v>1568</v>
      </c>
    </row>
    <row r="5" spans="1:4" ht="23.25" thickBot="1">
      <c r="A5" s="107"/>
      <c r="B5" s="108" t="s">
        <v>1569</v>
      </c>
      <c r="C5" s="109"/>
      <c r="D5" s="109"/>
    </row>
    <row r="6" spans="1:4" ht="37.5" customHeight="1" thickBot="1">
      <c r="A6" s="107">
        <v>1</v>
      </c>
      <c r="B6" s="108" t="s">
        <v>1581</v>
      </c>
      <c r="C6" s="109"/>
      <c r="D6" s="109"/>
    </row>
    <row r="7" spans="1:4" ht="37.5" customHeight="1" thickBot="1">
      <c r="A7" s="107">
        <v>2</v>
      </c>
      <c r="B7" s="108" t="s">
        <v>1570</v>
      </c>
      <c r="C7" s="109"/>
      <c r="D7" s="109"/>
    </row>
    <row r="8" spans="1:4" ht="37.5" customHeight="1" thickBot="1">
      <c r="A8" s="107">
        <v>3</v>
      </c>
      <c r="B8" s="108" t="s">
        <v>1571</v>
      </c>
      <c r="C8" s="109"/>
      <c r="D8" s="109"/>
    </row>
    <row r="9" spans="1:4" ht="37.5" customHeight="1" thickBot="1">
      <c r="A9" s="107">
        <v>4</v>
      </c>
      <c r="B9" s="108" t="s">
        <v>1572</v>
      </c>
      <c r="C9" s="109"/>
      <c r="D9" s="109"/>
    </row>
    <row r="10" spans="1:4" ht="37.5" customHeight="1" thickBot="1">
      <c r="A10" s="107">
        <v>5</v>
      </c>
      <c r="B10" s="108" t="s">
        <v>1573</v>
      </c>
      <c r="C10" s="109"/>
      <c r="D10" s="109"/>
    </row>
    <row r="11" spans="1:4" ht="37.5" customHeight="1" thickBot="1">
      <c r="A11" s="107">
        <v>6</v>
      </c>
      <c r="B11" s="108" t="s">
        <v>1574</v>
      </c>
      <c r="C11" s="109"/>
      <c r="D11" s="109"/>
    </row>
    <row r="12" spans="1:4" ht="37.5" customHeight="1" thickBot="1">
      <c r="A12" s="107">
        <v>7</v>
      </c>
      <c r="B12" s="108" t="s">
        <v>1575</v>
      </c>
      <c r="C12" s="109"/>
      <c r="D12" s="109"/>
    </row>
    <row r="13" spans="1:4" ht="37.5" customHeight="1" thickBot="1">
      <c r="A13" s="107">
        <v>8</v>
      </c>
      <c r="B13" s="108" t="s">
        <v>1576</v>
      </c>
      <c r="C13" s="109"/>
      <c r="D13" s="109"/>
    </row>
    <row r="14" spans="1:4" ht="37.5" customHeight="1" thickBot="1">
      <c r="A14" s="107">
        <v>9</v>
      </c>
      <c r="B14" s="108" t="s">
        <v>1577</v>
      </c>
      <c r="C14" s="109"/>
      <c r="D14" s="109"/>
    </row>
    <row r="15" spans="1:4" ht="37.5" customHeight="1" thickBot="1">
      <c r="A15" s="107">
        <v>10</v>
      </c>
      <c r="B15" s="108" t="s">
        <v>1578</v>
      </c>
      <c r="C15" s="109"/>
      <c r="D15" s="109"/>
    </row>
    <row r="16" spans="1:4" ht="37.5" customHeight="1" thickBot="1">
      <c r="A16" s="107">
        <v>12</v>
      </c>
      <c r="B16" s="108" t="s">
        <v>1579</v>
      </c>
      <c r="C16" s="109"/>
      <c r="D16" s="109"/>
    </row>
  </sheetData>
  <sheetProtection algorithmName="SHA-512" hashValue="oJuteagMvmZg+QmILVINofX6lPbj5C66lIdH347m5QHxVZ/W+tt1539nqjWoeXWpy8E+wsXG1SKftotMK6XACg==" saltValue="8MQGtx9yykF4fGmzIE1VXQ==" spinCount="100000" sheet="1" objects="1" scenarios="1"/>
  <mergeCells count="3">
    <mergeCell ref="B1:D1"/>
    <mergeCell ref="B2:D2"/>
    <mergeCell ref="B3:D3"/>
  </mergeCells>
  <pageMargins left="0.7" right="0.7" top="0.75" bottom="0.75" header="0.3" footer="0.3"/>
  <pageSetup orientation="portrait" verticalDpi="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27E08-16D3-444E-8250-6D21B73A3B49}">
  <sheetPr codeName="Hoja1">
    <tabColor theme="7" tint="0.59999389629810485"/>
  </sheetPr>
  <dimension ref="A1:B15"/>
  <sheetViews>
    <sheetView workbookViewId="0"/>
  </sheetViews>
  <sheetFormatPr baseColWidth="10" defaultRowHeight="14.25"/>
  <sheetData>
    <row r="1" spans="1:2" ht="15">
      <c r="A1" s="121" t="s">
        <v>1653</v>
      </c>
    </row>
    <row r="2" spans="1:2">
      <c r="A2">
        <v>1</v>
      </c>
      <c r="B2" t="s">
        <v>1654</v>
      </c>
    </row>
    <row r="3" spans="1:2">
      <c r="A3">
        <v>2</v>
      </c>
      <c r="B3" t="s">
        <v>1655</v>
      </c>
    </row>
    <row r="4" spans="1:2">
      <c r="A4">
        <v>3</v>
      </c>
      <c r="B4" t="s">
        <v>1656</v>
      </c>
    </row>
    <row r="5" spans="1:2">
      <c r="A5">
        <v>4</v>
      </c>
      <c r="B5" t="s">
        <v>1657</v>
      </c>
    </row>
    <row r="6" spans="1:2">
      <c r="A6">
        <v>5</v>
      </c>
      <c r="B6" t="s">
        <v>1667</v>
      </c>
    </row>
    <row r="7" spans="1:2">
      <c r="A7">
        <v>6</v>
      </c>
      <c r="B7" t="s">
        <v>1668</v>
      </c>
    </row>
    <row r="8" spans="1:2">
      <c r="A8">
        <v>7</v>
      </c>
      <c r="B8" t="s">
        <v>1669</v>
      </c>
    </row>
    <row r="10" spans="1:2" ht="15">
      <c r="A10" s="121" t="s">
        <v>1658</v>
      </c>
    </row>
    <row r="11" spans="1:2">
      <c r="A11">
        <v>1</v>
      </c>
      <c r="B11" t="s">
        <v>1661</v>
      </c>
    </row>
    <row r="12" spans="1:2">
      <c r="A12">
        <v>2</v>
      </c>
      <c r="B12" t="s">
        <v>1659</v>
      </c>
    </row>
    <row r="13" spans="1:2">
      <c r="A13">
        <v>3</v>
      </c>
      <c r="B13" t="s">
        <v>1660</v>
      </c>
    </row>
    <row r="14" spans="1:2">
      <c r="A14">
        <v>4</v>
      </c>
      <c r="B14" t="s">
        <v>1662</v>
      </c>
    </row>
    <row r="15" spans="1:2">
      <c r="A15">
        <v>5</v>
      </c>
      <c r="B15" t="s">
        <v>1760</v>
      </c>
    </row>
  </sheetData>
  <sheetProtection algorithmName="SHA-512" hashValue="nNOxTZLa5dBPfTo5i6U4N59BEUY6sR8B3hhvTMFz7HO0hn+kTLzIOsqQ9WQdkgAuDpNnEyZdPuBFQBgVyRof/g==" saltValue="GEsCxveGPA8mGU5Hyfrz1w==" spinCount="100000" sheet="1" objects="1" scenarios="1"/>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B77F1-57F7-480D-BA78-CAB9B2EA4B0F}">
  <sheetPr codeName="hj_F_csv">
    <tabColor theme="9" tint="0.59999389629810485"/>
  </sheetPr>
  <dimension ref="A1:G3"/>
  <sheetViews>
    <sheetView workbookViewId="0"/>
  </sheetViews>
  <sheetFormatPr baseColWidth="10" defaultColWidth="11.25" defaultRowHeight="14.25"/>
  <cols>
    <col min="1" max="2" width="11.25" style="27"/>
    <col min="3" max="3" width="24.75" style="27" bestFit="1" customWidth="1"/>
    <col min="4" max="16384" width="11.25" style="27"/>
  </cols>
  <sheetData>
    <row r="1" spans="1:7">
      <c r="A1" s="27" t="s">
        <v>104</v>
      </c>
      <c r="B1" s="27" t="s">
        <v>159</v>
      </c>
      <c r="C1" s="27" t="s">
        <v>1376</v>
      </c>
      <c r="D1" s="27" t="s">
        <v>160</v>
      </c>
      <c r="E1" s="27" t="s">
        <v>161</v>
      </c>
      <c r="F1" s="27" t="s">
        <v>1377</v>
      </c>
      <c r="G1" s="27" t="s">
        <v>1375</v>
      </c>
    </row>
    <row r="2" spans="1:7">
      <c r="A2" s="27" t="s">
        <v>1364</v>
      </c>
      <c r="B2" s="27" t="s">
        <v>8732</v>
      </c>
      <c r="C2" s="27" t="s">
        <v>3117</v>
      </c>
      <c r="D2" s="27" t="s">
        <v>8733</v>
      </c>
      <c r="E2" s="27" t="s">
        <v>190</v>
      </c>
      <c r="F2" s="27" t="s">
        <v>8735</v>
      </c>
      <c r="G2" s="27" t="s">
        <v>191</v>
      </c>
    </row>
    <row r="3" spans="1:7">
      <c r="A3" s="27" t="s">
        <v>1364</v>
      </c>
      <c r="B3" s="27" t="s">
        <v>1365</v>
      </c>
      <c r="C3" s="27" t="s">
        <v>189</v>
      </c>
      <c r="D3" s="27" t="s">
        <v>8734</v>
      </c>
      <c r="E3" s="27" t="s">
        <v>190</v>
      </c>
      <c r="F3" s="27" t="s">
        <v>3913</v>
      </c>
      <c r="G3" s="27" t="s">
        <v>191</v>
      </c>
    </row>
  </sheetData>
  <sheetProtection algorithmName="SHA-512" hashValue="Pqdtcpc1q9GwpbNiUch3NJCqzolDhueJVVv8oJXBeM5Bx0RpTEyimp3gLGqeIZ+g8+Z9EJ846gHcbrTNcXn0nA==" saltValue="inB792geYmuid5JyX4yQNg==" spinCount="100000" sheet="1" objects="1" scenarios="1"/>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8D9EB-1F34-4472-97DF-244929ECF151}">
  <sheetPr codeName="hj_F2_csv_concatenado">
    <tabColor theme="9" tint="0.59999389629810485"/>
  </sheetPr>
  <dimension ref="A1:A3"/>
  <sheetViews>
    <sheetView workbookViewId="0">
      <selection activeCell="F7" sqref="F7"/>
    </sheetView>
  </sheetViews>
  <sheetFormatPr baseColWidth="10" defaultRowHeight="14.25"/>
  <cols>
    <col min="1" max="1" width="11.25" style="27"/>
  </cols>
  <sheetData>
    <row r="1" spans="1:1">
      <c r="A1" s="27" t="s">
        <v>1378</v>
      </c>
    </row>
    <row r="2" spans="1:1">
      <c r="A2" s="27" t="s">
        <v>8736</v>
      </c>
    </row>
    <row r="3" spans="1:1">
      <c r="A3" s="27" t="s">
        <v>8737</v>
      </c>
    </row>
  </sheetData>
  <sheetProtection algorithmName="SHA-512" hashValue="sxE8RLbls18c/nEJsncjIAKEBTyYykJcGxsuGcUwA/DDHVoHfxnjqyH5oL+jVzh81AGfgjij/BQOc8bkubhSAw==" saltValue="zoKQFprayID7cQK/LnSDdA==" spinCount="100000" sheet="1" objects="1" scenarios="1"/>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54214-DFAE-4AE3-A9C8-A9F5F3792747}">
  <sheetPr codeName="hj_F3_CSV_solicitud">
    <tabColor theme="9" tint="0.59999389629810485"/>
  </sheetPr>
  <dimension ref="A1:AO11"/>
  <sheetViews>
    <sheetView workbookViewId="0">
      <selection sqref="A1:AT7"/>
    </sheetView>
  </sheetViews>
  <sheetFormatPr baseColWidth="10" defaultColWidth="9.75" defaultRowHeight="14.25"/>
  <cols>
    <col min="9" max="9" width="14" style="153" bestFit="1" customWidth="1"/>
  </cols>
  <sheetData>
    <row r="1" spans="1:41">
      <c r="A1" t="s">
        <v>3949</v>
      </c>
      <c r="B1" t="s">
        <v>3950</v>
      </c>
      <c r="C1" t="s">
        <v>3951</v>
      </c>
      <c r="D1" t="s">
        <v>3952</v>
      </c>
      <c r="E1" t="s">
        <v>3953</v>
      </c>
      <c r="F1" t="s">
        <v>3954</v>
      </c>
      <c r="G1" t="s">
        <v>3955</v>
      </c>
      <c r="H1" s="153" t="s">
        <v>3956</v>
      </c>
      <c r="I1" s="153" t="s">
        <v>3957</v>
      </c>
      <c r="J1" t="s">
        <v>3958</v>
      </c>
      <c r="K1" t="s">
        <v>3959</v>
      </c>
      <c r="L1" t="s">
        <v>3960</v>
      </c>
      <c r="M1" t="s">
        <v>3961</v>
      </c>
      <c r="N1" t="s">
        <v>3962</v>
      </c>
      <c r="O1" t="s">
        <v>3963</v>
      </c>
      <c r="P1" t="s">
        <v>3964</v>
      </c>
      <c r="Q1" t="s">
        <v>3965</v>
      </c>
      <c r="R1" t="s">
        <v>3966</v>
      </c>
      <c r="S1" t="s">
        <v>3967</v>
      </c>
      <c r="T1" t="s">
        <v>3968</v>
      </c>
      <c r="U1" t="s">
        <v>3969</v>
      </c>
      <c r="V1" t="s">
        <v>3970</v>
      </c>
      <c r="W1" t="s">
        <v>3971</v>
      </c>
      <c r="X1" t="s">
        <v>3972</v>
      </c>
      <c r="Y1" t="s">
        <v>3973</v>
      </c>
      <c r="Z1" t="s">
        <v>3974</v>
      </c>
      <c r="AA1" t="s">
        <v>3975</v>
      </c>
      <c r="AB1" t="s">
        <v>3976</v>
      </c>
      <c r="AC1" t="s">
        <v>3977</v>
      </c>
      <c r="AD1" t="s">
        <v>3978</v>
      </c>
      <c r="AE1" t="s">
        <v>3979</v>
      </c>
      <c r="AF1" t="s">
        <v>3980</v>
      </c>
      <c r="AG1" t="s">
        <v>3981</v>
      </c>
      <c r="AH1" t="s">
        <v>3982</v>
      </c>
      <c r="AI1" t="s">
        <v>3983</v>
      </c>
      <c r="AJ1" t="s">
        <v>3984</v>
      </c>
      <c r="AK1" t="s">
        <v>3985</v>
      </c>
      <c r="AL1" t="s">
        <v>3986</v>
      </c>
      <c r="AM1" t="s">
        <v>3987</v>
      </c>
      <c r="AN1" t="s">
        <v>3988</v>
      </c>
      <c r="AO1" t="s">
        <v>3989</v>
      </c>
    </row>
    <row r="2" spans="1:41">
      <c r="A2" t="s">
        <v>3990</v>
      </c>
      <c r="B2" t="s">
        <v>3950</v>
      </c>
      <c r="C2" t="s">
        <v>3991</v>
      </c>
      <c r="D2" t="s">
        <v>3992</v>
      </c>
      <c r="E2" t="s">
        <v>3993</v>
      </c>
      <c r="F2" t="s">
        <v>3994</v>
      </c>
      <c r="G2" t="s">
        <v>4205</v>
      </c>
      <c r="H2" s="153" t="s">
        <v>159</v>
      </c>
      <c r="I2" s="153" t="s">
        <v>1408</v>
      </c>
      <c r="J2" t="s">
        <v>3952</v>
      </c>
      <c r="K2" t="s">
        <v>3995</v>
      </c>
      <c r="L2" t="s">
        <v>3996</v>
      </c>
      <c r="M2" t="s">
        <v>3997</v>
      </c>
      <c r="N2" t="s">
        <v>3998</v>
      </c>
      <c r="O2" t="s">
        <v>3999</v>
      </c>
      <c r="P2" t="s">
        <v>3917</v>
      </c>
      <c r="Q2" t="s">
        <v>4000</v>
      </c>
      <c r="R2" t="s">
        <v>4001</v>
      </c>
      <c r="S2" t="s">
        <v>4002</v>
      </c>
      <c r="T2" t="s">
        <v>4003</v>
      </c>
      <c r="U2" t="s">
        <v>4004</v>
      </c>
      <c r="V2" t="s">
        <v>4005</v>
      </c>
      <c r="W2" t="s">
        <v>4006</v>
      </c>
      <c r="X2" t="s">
        <v>4007</v>
      </c>
      <c r="Y2" t="s">
        <v>4008</v>
      </c>
      <c r="Z2" t="s">
        <v>4009</v>
      </c>
      <c r="AA2" t="s">
        <v>4010</v>
      </c>
      <c r="AB2" t="s">
        <v>4011</v>
      </c>
      <c r="AC2" t="s">
        <v>4012</v>
      </c>
      <c r="AD2" t="s">
        <v>4013</v>
      </c>
      <c r="AE2" t="s">
        <v>4014</v>
      </c>
      <c r="AF2" t="s">
        <v>4015</v>
      </c>
      <c r="AG2" t="s">
        <v>4016</v>
      </c>
      <c r="AH2" t="s">
        <v>4017</v>
      </c>
      <c r="AI2" t="s">
        <v>4018</v>
      </c>
      <c r="AJ2" t="s">
        <v>4019</v>
      </c>
      <c r="AK2" t="s">
        <v>4020</v>
      </c>
      <c r="AL2" t="s">
        <v>4021</v>
      </c>
      <c r="AM2" t="s">
        <v>4022</v>
      </c>
      <c r="AN2" t="s">
        <v>4023</v>
      </c>
      <c r="AO2" t="s">
        <v>4024</v>
      </c>
    </row>
    <row r="3" spans="1:41">
      <c r="A3" t="s">
        <v>4025</v>
      </c>
      <c r="B3" t="s">
        <v>3950</v>
      </c>
      <c r="C3" t="s">
        <v>3991</v>
      </c>
      <c r="D3" t="s">
        <v>4026</v>
      </c>
      <c r="E3" t="s">
        <v>127</v>
      </c>
      <c r="F3" t="s">
        <v>4027</v>
      </c>
      <c r="G3" t="s">
        <v>4005</v>
      </c>
      <c r="H3" s="153" t="s">
        <v>4006</v>
      </c>
      <c r="I3" s="153" t="s">
        <v>4007</v>
      </c>
      <c r="J3" t="s">
        <v>4008</v>
      </c>
      <c r="K3" t="s">
        <v>4009</v>
      </c>
      <c r="L3" t="s">
        <v>4010</v>
      </c>
      <c r="M3" t="s">
        <v>4011</v>
      </c>
      <c r="N3" t="s">
        <v>4012</v>
      </c>
      <c r="O3" t="s">
        <v>4013</v>
      </c>
      <c r="P3" t="s">
        <v>4014</v>
      </c>
      <c r="Q3" t="s">
        <v>4015</v>
      </c>
      <c r="R3" t="s">
        <v>4016</v>
      </c>
      <c r="S3" t="s">
        <v>4017</v>
      </c>
      <c r="T3" t="s">
        <v>4018</v>
      </c>
      <c r="U3" t="s">
        <v>4019</v>
      </c>
      <c r="V3" t="s">
        <v>4020</v>
      </c>
      <c r="W3" t="s">
        <v>4021</v>
      </c>
      <c r="X3" t="s">
        <v>4022</v>
      </c>
      <c r="Y3" t="s">
        <v>4023</v>
      </c>
      <c r="Z3" t="s">
        <v>4024</v>
      </c>
      <c r="AA3" t="s">
        <v>4028</v>
      </c>
      <c r="AB3" t="s">
        <v>4029</v>
      </c>
    </row>
    <row r="4" spans="1:41">
      <c r="A4" s="159" t="s">
        <v>3949</v>
      </c>
      <c r="B4" s="159">
        <v>1</v>
      </c>
      <c r="C4" s="159" t="s">
        <v>4030</v>
      </c>
      <c r="D4" s="159"/>
      <c r="E4" s="159"/>
      <c r="F4" s="159" t="s">
        <v>4031</v>
      </c>
      <c r="G4" s="159"/>
      <c r="H4" s="160" t="s">
        <v>4032</v>
      </c>
      <c r="I4" s="160" t="s">
        <v>4033</v>
      </c>
      <c r="J4" s="159"/>
      <c r="K4" s="159" t="s">
        <v>4034</v>
      </c>
      <c r="L4" s="159">
        <v>4394</v>
      </c>
      <c r="M4" s="159"/>
      <c r="N4" s="159"/>
      <c r="O4" s="159"/>
      <c r="P4" s="159"/>
      <c r="Q4" s="159"/>
      <c r="R4" s="159"/>
      <c r="S4" s="159"/>
      <c r="T4" s="159"/>
      <c r="U4" s="159"/>
      <c r="V4" s="159"/>
      <c r="W4" s="159" t="s">
        <v>3909</v>
      </c>
      <c r="X4" s="159" t="s">
        <v>4035</v>
      </c>
      <c r="Y4" s="159" t="s">
        <v>4044</v>
      </c>
      <c r="Z4" s="159" t="s">
        <v>4035</v>
      </c>
      <c r="AA4" s="159" t="s">
        <v>4036</v>
      </c>
      <c r="AB4" s="159" t="s">
        <v>4037</v>
      </c>
      <c r="AC4" s="159" t="s">
        <v>4038</v>
      </c>
      <c r="AD4" s="159" t="s">
        <v>126</v>
      </c>
      <c r="AE4" s="159" t="s">
        <v>4039</v>
      </c>
      <c r="AF4" s="161" t="s">
        <v>4040</v>
      </c>
      <c r="AG4" s="159">
        <v>1</v>
      </c>
      <c r="AH4" s="161">
        <v>46885</v>
      </c>
      <c r="AI4" s="159"/>
      <c r="AJ4" s="159" t="s">
        <v>4041</v>
      </c>
      <c r="AK4" s="159"/>
      <c r="AL4" s="159"/>
      <c r="AM4" s="159" t="s">
        <v>4042</v>
      </c>
      <c r="AN4" s="159" t="s">
        <v>3488</v>
      </c>
      <c r="AO4" s="162" t="s">
        <v>4224</v>
      </c>
    </row>
    <row r="5" spans="1:41">
      <c r="A5" t="s">
        <v>3990</v>
      </c>
      <c r="B5">
        <v>1</v>
      </c>
      <c r="C5">
        <v>1</v>
      </c>
      <c r="E5" t="s">
        <v>4093</v>
      </c>
      <c r="H5" s="27">
        <v>5074</v>
      </c>
      <c r="I5" s="27" t="s">
        <v>4225</v>
      </c>
      <c r="M5" t="s">
        <v>4168</v>
      </c>
      <c r="P5" t="s">
        <v>3116</v>
      </c>
      <c r="Q5" t="s">
        <v>3909</v>
      </c>
      <c r="S5" t="s">
        <v>190</v>
      </c>
    </row>
    <row r="6" spans="1:41">
      <c r="A6" t="s">
        <v>3990</v>
      </c>
      <c r="B6">
        <v>1</v>
      </c>
      <c r="C6">
        <v>2</v>
      </c>
      <c r="E6" t="s">
        <v>4069</v>
      </c>
      <c r="H6" s="27">
        <v>1</v>
      </c>
      <c r="I6" s="27">
        <v>0</v>
      </c>
      <c r="M6" t="s">
        <v>4168</v>
      </c>
      <c r="P6" t="s">
        <v>189</v>
      </c>
      <c r="Q6" t="s">
        <v>3909</v>
      </c>
      <c r="S6" t="s">
        <v>190</v>
      </c>
    </row>
    <row r="7" spans="1:41">
      <c r="H7" s="27"/>
      <c r="I7" s="27"/>
    </row>
    <row r="8" spans="1:41">
      <c r="H8" s="27"/>
      <c r="I8" s="27"/>
    </row>
    <row r="9" spans="1:41">
      <c r="H9" s="27"/>
      <c r="I9" s="27"/>
    </row>
    <row r="10" spans="1:41">
      <c r="H10" s="27"/>
      <c r="I10" s="27"/>
    </row>
    <row r="11" spans="1:41">
      <c r="H11" s="27"/>
      <c r="I11" s="27"/>
    </row>
  </sheetData>
  <sheetProtection algorithmName="SHA-512" hashValue="dVDbzSaxmGY1eh0huMwZvVyD0YFWHLAc2Big0TJzW+bSw1q+bV7YAJi01EVcpBL7PYHD7Td9bjhAcTLnpwt+wA==" saltValue="ZN0ZsVrlvo61icf7sdQSUQ=="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34FD1-BE1D-41E7-A86B-9ECBA7C99A5D}">
  <sheetPr codeName="hj_C_rescot">
    <tabColor rgb="FF7030A0"/>
  </sheetPr>
  <dimension ref="A1:AW64"/>
  <sheetViews>
    <sheetView showGridLines="0" zoomScale="85" zoomScaleNormal="85" workbookViewId="0">
      <pane xSplit="5" ySplit="9" topLeftCell="F10" activePane="bottomRight" state="frozen"/>
      <selection activeCell="E1" sqref="E1"/>
      <selection pane="topRight" activeCell="F1" sqref="F1"/>
      <selection pane="bottomLeft" activeCell="E10" sqref="E10"/>
      <selection pane="bottomRight" activeCell="E33" sqref="E33"/>
    </sheetView>
  </sheetViews>
  <sheetFormatPr baseColWidth="10" defaultColWidth="11" defaultRowHeight="14.25"/>
  <cols>
    <col min="1" max="1" width="26.75" style="184" hidden="1" customWidth="1"/>
    <col min="2" max="2" width="1.25" style="177" customWidth="1"/>
    <col min="3" max="5" width="1.25" style="177" hidden="1" customWidth="1"/>
    <col min="6" max="23" width="6.625" style="177" customWidth="1"/>
    <col min="24" max="24" width="6.75" style="177" customWidth="1"/>
    <col min="25" max="33" width="6.625" style="177" customWidth="1"/>
    <col min="34" max="34" width="1" style="177" customWidth="1"/>
    <col min="35" max="37" width="5" style="177" customWidth="1"/>
    <col min="38" max="38" width="15.125" style="177" customWidth="1"/>
    <col min="39" max="39" width="5" style="177" customWidth="1"/>
    <col min="40" max="40" width="4.625" style="177" customWidth="1"/>
    <col min="41" max="62" width="5" style="177" customWidth="1"/>
    <col min="63" max="16384" width="11" style="177"/>
  </cols>
  <sheetData>
    <row r="1" spans="1:33" ht="25.9" customHeight="1">
      <c r="A1" s="176"/>
      <c r="F1" s="250" t="s">
        <v>1388</v>
      </c>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row>
    <row r="2" spans="1:33" ht="14.25" customHeight="1">
      <c r="A2" s="176"/>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row>
    <row r="3" spans="1:33" ht="14.25" customHeight="1">
      <c r="A3" s="178"/>
      <c r="F3" s="262" t="str">
        <f>"Versión:" &amp; Var!$F$10</f>
        <v>Versión:7        05/02/2026</v>
      </c>
      <c r="G3" s="262"/>
      <c r="H3" s="262"/>
      <c r="I3" s="262"/>
      <c r="J3" s="262"/>
      <c r="K3" s="262"/>
      <c r="L3" s="376" t="str">
        <f>+Var!$F$21</f>
        <v>Material de Intendencia III</v>
      </c>
      <c r="M3" s="376"/>
      <c r="N3" s="376"/>
      <c r="O3" s="376"/>
      <c r="P3" s="376"/>
      <c r="Q3" s="376"/>
      <c r="R3" s="376"/>
      <c r="S3" s="376"/>
      <c r="T3" s="376"/>
      <c r="U3" s="376"/>
      <c r="V3" s="376"/>
      <c r="W3" s="376"/>
      <c r="X3" s="376"/>
      <c r="Y3" s="376"/>
      <c r="Z3" s="376"/>
      <c r="AA3" s="376"/>
      <c r="AB3" s="60"/>
      <c r="AC3" s="60"/>
      <c r="AD3" s="60"/>
      <c r="AE3" s="60"/>
      <c r="AF3" s="60"/>
      <c r="AG3" s="60"/>
    </row>
    <row r="4" spans="1:33" ht="14.25" customHeight="1">
      <c r="A4" s="179"/>
      <c r="F4" s="263"/>
      <c r="G4" s="263"/>
      <c r="H4" s="263"/>
      <c r="I4" s="263"/>
      <c r="J4" s="263"/>
      <c r="K4" s="263"/>
      <c r="L4" s="376"/>
      <c r="M4" s="376"/>
      <c r="N4" s="376"/>
      <c r="O4" s="376"/>
      <c r="P4" s="376"/>
      <c r="Q4" s="376"/>
      <c r="R4" s="376"/>
      <c r="S4" s="376"/>
      <c r="T4" s="376"/>
      <c r="U4" s="376"/>
      <c r="V4" s="376"/>
      <c r="W4" s="376"/>
      <c r="X4" s="376"/>
      <c r="Y4" s="376"/>
      <c r="Z4" s="376"/>
      <c r="AA4" s="376"/>
      <c r="AB4" s="60"/>
      <c r="AC4" s="60"/>
      <c r="AD4" s="60"/>
      <c r="AE4" s="60"/>
      <c r="AF4" s="60"/>
      <c r="AG4" s="60"/>
    </row>
    <row r="5" spans="1:33" ht="14.25" hidden="1" customHeight="1">
      <c r="A5" s="290" t="s">
        <v>170</v>
      </c>
      <c r="F5" s="377" t="s">
        <v>3909</v>
      </c>
      <c r="G5" s="377"/>
      <c r="H5" s="377"/>
      <c r="I5" s="377"/>
      <c r="J5" s="377"/>
      <c r="K5" s="377"/>
      <c r="L5" s="377"/>
      <c r="M5" s="377"/>
      <c r="N5" s="377"/>
      <c r="O5" s="377"/>
      <c r="P5" s="377"/>
      <c r="Q5" s="377"/>
      <c r="R5" s="377"/>
      <c r="S5" s="377"/>
      <c r="T5" s="377"/>
      <c r="U5" s="377"/>
      <c r="V5" s="377"/>
      <c r="W5" s="377"/>
      <c r="X5" s="377"/>
      <c r="Y5" s="377"/>
      <c r="Z5" s="377"/>
      <c r="AA5" s="377"/>
      <c r="AB5" s="377"/>
      <c r="AC5" s="377"/>
      <c r="AD5" s="377"/>
      <c r="AE5" s="377"/>
      <c r="AF5" s="377"/>
      <c r="AG5" s="377"/>
    </row>
    <row r="6" spans="1:33" ht="14.25" customHeight="1">
      <c r="A6" s="291"/>
    </row>
    <row r="7" spans="1:33" ht="14.25" hidden="1" customHeight="1">
      <c r="A7" s="292"/>
    </row>
    <row r="8" spans="1:33" ht="14.25" hidden="1" customHeight="1">
      <c r="A8" s="293" t="s">
        <v>162</v>
      </c>
    </row>
    <row r="9" spans="1:33" ht="14.25" hidden="1" customHeight="1">
      <c r="A9" s="294"/>
    </row>
    <row r="10" spans="1:33" ht="27.95" customHeight="1">
      <c r="A10" s="322" t="s">
        <v>163</v>
      </c>
      <c r="B10" s="180"/>
      <c r="F10" s="258" t="s">
        <v>105</v>
      </c>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row>
    <row r="11" spans="1:33" ht="4.5" customHeight="1">
      <c r="A11" s="322"/>
      <c r="B11" s="180"/>
      <c r="F11" s="12"/>
      <c r="G11" s="12"/>
      <c r="H11" s="12"/>
      <c r="I11" s="12"/>
      <c r="J11" s="12"/>
      <c r="K11" s="6"/>
      <c r="L11" s="6"/>
      <c r="M11" s="6"/>
      <c r="N11" s="6"/>
      <c r="O11" s="6"/>
      <c r="P11" s="6"/>
      <c r="Q11" s="6"/>
      <c r="R11" s="6"/>
      <c r="S11" s="6"/>
      <c r="T11" s="6"/>
      <c r="U11" s="6"/>
      <c r="V11" s="6"/>
      <c r="W11" s="6"/>
      <c r="X11" s="6"/>
      <c r="Y11" s="6"/>
      <c r="Z11" s="6"/>
      <c r="AA11" s="6"/>
      <c r="AB11" s="6"/>
    </row>
    <row r="12" spans="1:33" ht="14.25" customHeight="1">
      <c r="A12" s="323" t="s">
        <v>259</v>
      </c>
      <c r="B12" s="180"/>
      <c r="F12" s="295" t="s">
        <v>106</v>
      </c>
      <c r="G12" s="296"/>
      <c r="H12" s="296"/>
      <c r="I12" s="296"/>
      <c r="J12" s="297"/>
      <c r="K12" s="324" t="s">
        <v>8688</v>
      </c>
      <c r="L12" s="325"/>
      <c r="M12" s="325"/>
      <c r="N12" s="325"/>
      <c r="O12" s="325"/>
      <c r="P12" s="325"/>
      <c r="Q12" s="325"/>
      <c r="R12" s="325"/>
      <c r="S12" s="325"/>
      <c r="T12" s="301" t="s">
        <v>107</v>
      </c>
      <c r="U12" s="302"/>
      <c r="V12" s="302"/>
      <c r="W12" s="302"/>
      <c r="X12" s="302"/>
      <c r="Y12" s="326">
        <v>800130690</v>
      </c>
      <c r="Z12" s="326"/>
      <c r="AA12" s="326"/>
      <c r="AB12" s="326"/>
      <c r="AC12" s="326"/>
      <c r="AD12" s="326"/>
      <c r="AE12" s="326"/>
      <c r="AF12" s="326"/>
      <c r="AG12" s="326"/>
    </row>
    <row r="13" spans="1:33" ht="3.75" customHeight="1">
      <c r="A13" s="323"/>
      <c r="B13" s="180"/>
      <c r="F13" s="13"/>
      <c r="G13" s="13"/>
      <c r="H13" s="13"/>
      <c r="I13" s="13"/>
      <c r="J13" s="13"/>
      <c r="K13" s="7"/>
      <c r="L13" s="8"/>
      <c r="M13" s="8"/>
      <c r="N13" s="8"/>
      <c r="O13" s="8"/>
      <c r="P13" s="8"/>
      <c r="Q13" s="8"/>
      <c r="R13" s="8"/>
      <c r="S13" s="8"/>
      <c r="T13" s="10"/>
      <c r="U13" s="10"/>
      <c r="V13" s="10"/>
      <c r="W13" s="10"/>
      <c r="X13" s="10"/>
      <c r="Y13" s="9"/>
      <c r="Z13" s="7"/>
      <c r="AA13" s="7"/>
      <c r="AB13" s="10"/>
    </row>
    <row r="14" spans="1:33" ht="14.25" customHeight="1">
      <c r="A14" s="319" t="s">
        <v>164</v>
      </c>
      <c r="B14" s="180"/>
      <c r="F14" s="295" t="s">
        <v>108</v>
      </c>
      <c r="G14" s="296"/>
      <c r="H14" s="296"/>
      <c r="I14" s="296"/>
      <c r="J14" s="297"/>
      <c r="K14" s="324" t="s">
        <v>8689</v>
      </c>
      <c r="L14" s="325"/>
      <c r="M14" s="325"/>
      <c r="N14" s="325"/>
      <c r="O14" s="325"/>
      <c r="P14" s="325"/>
      <c r="Q14" s="325"/>
      <c r="R14" s="325"/>
      <c r="S14" s="325"/>
      <c r="T14" s="295" t="s">
        <v>156</v>
      </c>
      <c r="U14" s="296"/>
      <c r="V14" s="296"/>
      <c r="W14" s="296"/>
      <c r="X14" s="296"/>
      <c r="Y14" s="327" t="s">
        <v>2866</v>
      </c>
      <c r="Z14" s="327"/>
      <c r="AA14" s="327"/>
      <c r="AB14" s="327"/>
      <c r="AC14" s="327"/>
      <c r="AD14" s="327"/>
      <c r="AE14" s="327"/>
      <c r="AF14" s="327"/>
      <c r="AG14" s="327"/>
    </row>
    <row r="15" spans="1:33" ht="2.25" customHeight="1">
      <c r="A15" s="319"/>
      <c r="B15" s="180"/>
      <c r="F15" s="13"/>
      <c r="G15" s="13"/>
      <c r="H15" s="13"/>
      <c r="I15" s="13"/>
      <c r="J15" s="13"/>
      <c r="K15" s="7"/>
      <c r="L15" s="10"/>
      <c r="M15" s="10"/>
      <c r="N15" s="10"/>
      <c r="O15" s="10"/>
      <c r="P15" s="10"/>
      <c r="Q15" s="10"/>
      <c r="R15" s="10"/>
      <c r="S15" s="10"/>
      <c r="T15" s="14"/>
      <c r="U15" s="14"/>
      <c r="V15" s="14"/>
      <c r="W15" s="14"/>
      <c r="X15" s="14"/>
      <c r="Y15" s="9"/>
      <c r="Z15" s="7"/>
      <c r="AA15" s="7"/>
      <c r="AB15" s="10"/>
    </row>
    <row r="16" spans="1:33" ht="14.25" customHeight="1">
      <c r="A16" s="300" t="s">
        <v>165</v>
      </c>
      <c r="B16" s="180"/>
      <c r="F16" s="301" t="s">
        <v>110</v>
      </c>
      <c r="G16" s="302"/>
      <c r="H16" s="302"/>
      <c r="I16" s="302"/>
      <c r="J16" s="302"/>
      <c r="K16" s="324" t="s">
        <v>8690</v>
      </c>
      <c r="L16" s="325"/>
      <c r="M16" s="325"/>
      <c r="N16" s="325"/>
      <c r="O16" s="325"/>
      <c r="P16" s="325"/>
      <c r="Q16" s="325"/>
      <c r="R16" s="325"/>
      <c r="S16" s="325"/>
      <c r="T16" s="308" t="s">
        <v>109</v>
      </c>
      <c r="U16" s="309"/>
      <c r="V16" s="309"/>
      <c r="W16" s="309"/>
      <c r="X16" s="309"/>
      <c r="Y16" s="326">
        <v>3234801420</v>
      </c>
      <c r="Z16" s="326"/>
      <c r="AA16" s="326"/>
      <c r="AB16" s="326"/>
      <c r="AC16" s="326"/>
      <c r="AD16" s="326"/>
      <c r="AE16" s="326"/>
      <c r="AF16" s="326"/>
      <c r="AG16" s="326"/>
    </row>
    <row r="17" spans="1:49" ht="3" customHeight="1">
      <c r="A17" s="294"/>
      <c r="B17" s="180"/>
      <c r="F17" s="13"/>
      <c r="G17" s="13"/>
      <c r="H17" s="13"/>
      <c r="I17" s="13"/>
      <c r="J17" s="13"/>
      <c r="K17" s="7"/>
      <c r="L17" s="10"/>
      <c r="M17" s="10"/>
      <c r="N17" s="7"/>
      <c r="O17" s="7"/>
      <c r="P17" s="7"/>
      <c r="Q17" s="7"/>
      <c r="R17" s="7"/>
      <c r="S17" s="7"/>
      <c r="T17" s="10"/>
      <c r="U17" s="10"/>
      <c r="V17" s="10"/>
      <c r="W17" s="10"/>
      <c r="X17" s="10"/>
      <c r="Y17" s="9"/>
      <c r="Z17" s="7"/>
      <c r="AA17" s="7"/>
      <c r="AB17" s="10"/>
    </row>
    <row r="18" spans="1:49" s="181" customFormat="1" ht="14.25" customHeight="1">
      <c r="A18" s="319" t="s">
        <v>166</v>
      </c>
      <c r="B18" s="185"/>
      <c r="F18" s="306" t="s">
        <v>111</v>
      </c>
      <c r="G18" s="307"/>
      <c r="H18" s="307"/>
      <c r="I18" s="307"/>
      <c r="J18" s="307"/>
      <c r="K18" s="328" t="s">
        <v>8691</v>
      </c>
      <c r="L18" s="329"/>
      <c r="M18" s="329"/>
      <c r="N18" s="329"/>
      <c r="O18" s="329"/>
      <c r="P18" s="329"/>
      <c r="Q18" s="329"/>
      <c r="R18" s="329"/>
      <c r="S18" s="330"/>
      <c r="T18" s="177"/>
      <c r="U18" s="177"/>
      <c r="V18" s="177"/>
      <c r="W18" s="177"/>
      <c r="X18" s="177"/>
      <c r="Y18" s="177"/>
      <c r="Z18" s="177"/>
      <c r="AA18" s="177"/>
      <c r="AB18" s="177"/>
      <c r="AC18" s="177"/>
      <c r="AD18" s="177"/>
      <c r="AE18" s="177"/>
      <c r="AF18" s="177"/>
      <c r="AG18" s="177"/>
      <c r="AH18" s="177"/>
      <c r="AI18" s="177"/>
      <c r="AJ18" s="177"/>
      <c r="AK18" s="177"/>
      <c r="AQ18" s="177"/>
      <c r="AR18" s="177"/>
      <c r="AS18" s="177"/>
      <c r="AT18" s="177"/>
      <c r="AU18" s="177"/>
      <c r="AV18" s="177"/>
      <c r="AW18" s="177"/>
    </row>
    <row r="19" spans="1:49" ht="9.75" customHeight="1">
      <c r="A19" s="319"/>
      <c r="B19" s="180"/>
      <c r="F19" s="186"/>
      <c r="G19" s="186"/>
      <c r="H19" s="186"/>
      <c r="I19" s="186"/>
      <c r="J19" s="186"/>
    </row>
    <row r="20" spans="1:49" ht="27.95" customHeight="1">
      <c r="A20" s="300" t="s">
        <v>167</v>
      </c>
      <c r="B20" s="180"/>
      <c r="F20" s="258" t="s">
        <v>3125</v>
      </c>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row>
    <row r="21" spans="1:49" ht="4.5" customHeight="1">
      <c r="A21" s="294"/>
      <c r="B21" s="180"/>
    </row>
    <row r="22" spans="1:49" ht="13.9" customHeight="1">
      <c r="A22" s="319" t="s">
        <v>1366</v>
      </c>
      <c r="B22" s="69"/>
      <c r="C22" s="16"/>
      <c r="D22" s="16"/>
      <c r="F22" s="232" t="s">
        <v>3126</v>
      </c>
      <c r="G22" s="233"/>
      <c r="H22" s="234"/>
      <c r="I22" s="331" t="s">
        <v>8692</v>
      </c>
      <c r="J22" s="332"/>
      <c r="K22" s="332"/>
      <c r="L22" s="333"/>
      <c r="M22" s="187"/>
      <c r="N22" s="232" t="s">
        <v>3918</v>
      </c>
      <c r="O22" s="233"/>
      <c r="P22" s="234"/>
      <c r="Q22" s="331" t="s">
        <v>240</v>
      </c>
      <c r="R22" s="332"/>
      <c r="S22" s="333"/>
      <c r="T22" s="187"/>
      <c r="U22" s="232" t="s">
        <v>276</v>
      </c>
      <c r="V22" s="233"/>
      <c r="W22" s="234"/>
      <c r="X22" s="331" t="s">
        <v>8715</v>
      </c>
      <c r="Y22" s="332"/>
      <c r="Z22" s="333"/>
      <c r="AA22" s="187"/>
      <c r="AB22" s="232" t="s">
        <v>112</v>
      </c>
      <c r="AC22" s="233"/>
      <c r="AD22" s="234"/>
      <c r="AE22" s="337">
        <v>67155400</v>
      </c>
      <c r="AF22" s="338"/>
      <c r="AG22" s="339"/>
    </row>
    <row r="23" spans="1:49" ht="14.25" customHeight="1">
      <c r="A23" s="320"/>
      <c r="B23" s="180"/>
      <c r="F23" s="235"/>
      <c r="G23" s="236"/>
      <c r="H23" s="237"/>
      <c r="I23" s="334"/>
      <c r="J23" s="335"/>
      <c r="K23" s="335"/>
      <c r="L23" s="336"/>
      <c r="M23" s="187"/>
      <c r="N23" s="235"/>
      <c r="O23" s="236"/>
      <c r="P23" s="237"/>
      <c r="Q23" s="334"/>
      <c r="R23" s="335"/>
      <c r="S23" s="336"/>
      <c r="T23" s="187"/>
      <c r="U23" s="235"/>
      <c r="V23" s="236"/>
      <c r="W23" s="237"/>
      <c r="X23" s="334"/>
      <c r="Y23" s="335"/>
      <c r="Z23" s="336"/>
      <c r="AA23" s="187"/>
      <c r="AB23" s="235"/>
      <c r="AC23" s="236"/>
      <c r="AD23" s="237"/>
      <c r="AE23" s="340"/>
      <c r="AF23" s="341"/>
      <c r="AG23" s="342"/>
    </row>
    <row r="24" spans="1:49" ht="15" customHeight="1">
      <c r="A24" s="321"/>
      <c r="B24" s="180"/>
      <c r="F24" s="186"/>
      <c r="G24" s="186"/>
      <c r="H24" s="186"/>
      <c r="I24" s="186"/>
      <c r="J24" s="186"/>
    </row>
    <row r="25" spans="1:49" ht="45" customHeight="1">
      <c r="A25" s="321"/>
      <c r="B25" s="180"/>
      <c r="F25" s="346" t="s">
        <v>8716</v>
      </c>
      <c r="G25" s="347"/>
      <c r="H25" s="347"/>
      <c r="I25" s="347"/>
      <c r="J25" s="347"/>
      <c r="K25" s="347"/>
      <c r="L25" s="347"/>
      <c r="M25" s="347"/>
      <c r="N25" s="347"/>
      <c r="O25" s="347"/>
      <c r="P25" s="347"/>
      <c r="Q25" s="347"/>
      <c r="R25" s="347"/>
      <c r="S25" s="347"/>
      <c r="T25" s="347"/>
      <c r="U25" s="347"/>
      <c r="V25" s="347"/>
      <c r="W25" s="347"/>
      <c r="X25" s="347"/>
      <c r="Y25" s="347"/>
      <c r="Z25" s="347"/>
      <c r="AA25" s="347"/>
      <c r="AB25" s="347"/>
      <c r="AC25" s="347"/>
      <c r="AD25" s="347"/>
      <c r="AE25" s="347"/>
      <c r="AF25" s="347"/>
      <c r="AG25" s="348"/>
    </row>
    <row r="26" spans="1:49" ht="14.25" customHeight="1" thickBot="1">
      <c r="A26" s="318"/>
      <c r="B26" s="180"/>
    </row>
    <row r="27" spans="1:49" ht="14.25" hidden="1" customHeight="1">
      <c r="A27" s="318"/>
      <c r="B27" s="180"/>
      <c r="F27" s="186"/>
      <c r="G27" s="186"/>
      <c r="H27" s="186"/>
      <c r="I27" s="186"/>
      <c r="J27" s="186"/>
    </row>
    <row r="28" spans="1:49" ht="14.25" hidden="1" customHeight="1">
      <c r="A28" s="182"/>
      <c r="B28" s="180"/>
      <c r="F28" s="232" t="s">
        <v>4086</v>
      </c>
      <c r="G28" s="233"/>
      <c r="H28" s="234"/>
      <c r="I28" s="349" t="s">
        <v>4142</v>
      </c>
      <c r="J28" s="349"/>
      <c r="K28" s="349"/>
      <c r="L28" s="244" t="s">
        <v>4287</v>
      </c>
      <c r="M28" s="245"/>
      <c r="N28" s="245"/>
      <c r="O28" s="245"/>
      <c r="P28" s="245"/>
      <c r="Q28" s="245"/>
      <c r="R28" s="245"/>
      <c r="S28" s="245"/>
      <c r="T28" s="245"/>
      <c r="U28" s="245"/>
      <c r="V28" s="245"/>
      <c r="W28" s="245"/>
      <c r="X28" s="245"/>
      <c r="Y28" s="245"/>
      <c r="Z28" s="245"/>
      <c r="AA28" s="245"/>
      <c r="AB28" s="245"/>
      <c r="AC28" s="245"/>
      <c r="AD28" s="245"/>
      <c r="AE28" s="245"/>
      <c r="AF28" s="245"/>
      <c r="AG28" s="246"/>
    </row>
    <row r="29" spans="1:49" ht="14.25" hidden="1" customHeight="1">
      <c r="A29" s="182"/>
      <c r="B29" s="180"/>
      <c r="F29" s="235"/>
      <c r="G29" s="236"/>
      <c r="H29" s="237"/>
      <c r="I29" s="349"/>
      <c r="J29" s="349"/>
      <c r="K29" s="349"/>
      <c r="L29" s="247"/>
      <c r="M29" s="248"/>
      <c r="N29" s="248"/>
      <c r="O29" s="248"/>
      <c r="P29" s="248"/>
      <c r="Q29" s="248"/>
      <c r="R29" s="248"/>
      <c r="S29" s="248"/>
      <c r="T29" s="248"/>
      <c r="U29" s="248"/>
      <c r="V29" s="248"/>
      <c r="W29" s="248"/>
      <c r="X29" s="248"/>
      <c r="Y29" s="248"/>
      <c r="Z29" s="248"/>
      <c r="AA29" s="248"/>
      <c r="AB29" s="248"/>
      <c r="AC29" s="248"/>
      <c r="AD29" s="248"/>
      <c r="AE29" s="248"/>
      <c r="AF29" s="248"/>
      <c r="AG29" s="249"/>
    </row>
    <row r="30" spans="1:49" ht="5.25" hidden="1" customHeight="1">
      <c r="A30" s="182"/>
      <c r="B30" s="180"/>
    </row>
    <row r="31" spans="1:49" ht="14.25" hidden="1" customHeight="1">
      <c r="A31" s="182"/>
      <c r="B31" s="180"/>
    </row>
    <row r="32" spans="1:49" ht="14.25" hidden="1" customHeight="1">
      <c r="A32" s="182"/>
      <c r="B32" s="180"/>
      <c r="H32" s="186"/>
      <c r="I32" s="186"/>
      <c r="J32" s="186"/>
    </row>
    <row r="33" spans="1:36" ht="45" customHeight="1" thickBot="1">
      <c r="A33" s="182"/>
      <c r="B33" s="180" t="s">
        <v>130</v>
      </c>
      <c r="F33" s="154" t="s">
        <v>263</v>
      </c>
      <c r="G33" s="362" t="s">
        <v>3494</v>
      </c>
      <c r="H33" s="362"/>
      <c r="I33" s="362"/>
      <c r="J33" s="362" t="s">
        <v>3129</v>
      </c>
      <c r="K33" s="362"/>
      <c r="L33" s="362"/>
      <c r="M33" s="362"/>
      <c r="N33" s="362"/>
      <c r="O33" s="362"/>
      <c r="P33" s="362"/>
      <c r="Q33" s="362"/>
      <c r="R33" s="362"/>
      <c r="S33" s="362"/>
      <c r="T33" s="362"/>
      <c r="U33" s="362" t="s">
        <v>159</v>
      </c>
      <c r="V33" s="362"/>
      <c r="W33" s="362"/>
      <c r="X33" s="367" t="s">
        <v>3489</v>
      </c>
      <c r="Y33" s="367"/>
      <c r="Z33" s="368"/>
      <c r="AA33" s="362" t="s">
        <v>3490</v>
      </c>
      <c r="AB33" s="362"/>
      <c r="AC33" s="362"/>
      <c r="AD33" s="362" t="s">
        <v>1352</v>
      </c>
      <c r="AE33" s="362"/>
      <c r="AF33" s="362"/>
      <c r="AG33" s="362"/>
    </row>
    <row r="34" spans="1:36" ht="45" customHeight="1">
      <c r="A34" s="182"/>
      <c r="B34" s="180"/>
      <c r="F34" s="173">
        <f>IFERROR(IF(F33="Ítem",1,ROW()-ROW(SolCotizacion!#REF!)),ROW()-ROW(SolCotizacion!#REF!))</f>
        <v>1</v>
      </c>
      <c r="G34" s="345" t="str">
        <f>+SolCotizacion!$I$28</f>
        <v>min03-P57</v>
      </c>
      <c r="H34" s="345"/>
      <c r="I34" s="345"/>
      <c r="J34" s="369" t="str">
        <f>+SolCotizacion!$L$28</f>
        <v>SOBRECARPA_según NTMD vigente</v>
      </c>
      <c r="K34" s="369"/>
      <c r="L34" s="369"/>
      <c r="M34" s="369"/>
      <c r="N34" s="369"/>
      <c r="O34" s="369"/>
      <c r="P34" s="369"/>
      <c r="Q34" s="369"/>
      <c r="R34" s="369"/>
      <c r="S34" s="369"/>
      <c r="T34" s="369"/>
      <c r="U34" s="370">
        <v>598</v>
      </c>
      <c r="V34" s="370"/>
      <c r="W34" s="370"/>
      <c r="X34" s="371">
        <f>+IFERROR(ROUND(VLOOKUP(F34&amp;"_"&amp;G34,Cat_resumido!$C:$DE,Var!$F$2-2,FALSE)/U34,2),"")</f>
        <v>148153.5</v>
      </c>
      <c r="Y34" s="371"/>
      <c r="Z34" s="371"/>
      <c r="AA34" s="371">
        <f ca="1">+IFERROR(ROUND(X34/(1-Var!$F$3),0),"")</f>
        <v>149650</v>
      </c>
      <c r="AB34" s="371"/>
      <c r="AC34" s="371"/>
      <c r="AD34" s="372">
        <f ca="1">IFERROR(ROUND(U34*AA34,2),"")</f>
        <v>89490700</v>
      </c>
      <c r="AE34" s="373"/>
      <c r="AF34" s="373"/>
      <c r="AG34" s="374"/>
    </row>
    <row r="35" spans="1:36" ht="30" customHeight="1">
      <c r="A35" s="176"/>
      <c r="B35" s="180"/>
      <c r="F35" s="186"/>
      <c r="G35" s="186"/>
      <c r="H35" s="186"/>
      <c r="I35" s="186"/>
      <c r="J35" s="186"/>
      <c r="AA35" s="271" t="s">
        <v>1323</v>
      </c>
      <c r="AB35" s="271"/>
      <c r="AC35" s="271"/>
      <c r="AD35" s="371">
        <f ca="1">+SUM(OFFSET(AA$1,0,3,MATCH("Subtotal",AA:AA,0)-1))</f>
        <v>89490700</v>
      </c>
      <c r="AE35" s="371"/>
      <c r="AF35" s="371"/>
      <c r="AG35" s="371"/>
    </row>
    <row r="36" spans="1:36" ht="30" customHeight="1">
      <c r="A36" s="176"/>
      <c r="B36" s="180"/>
      <c r="F36" s="212"/>
      <c r="G36" s="212"/>
      <c r="H36" s="212"/>
      <c r="I36" s="212"/>
      <c r="J36" s="212"/>
      <c r="K36" s="212"/>
      <c r="L36" s="212"/>
      <c r="M36" s="212"/>
      <c r="N36" s="212"/>
      <c r="O36" s="212"/>
      <c r="P36" s="212"/>
      <c r="Q36" s="212"/>
      <c r="R36" s="212"/>
      <c r="S36" s="212"/>
      <c r="T36" s="212"/>
      <c r="U36" s="212"/>
      <c r="V36" s="212"/>
      <c r="W36" s="212"/>
      <c r="X36" s="212"/>
      <c r="AA36" s="271" t="s">
        <v>1324</v>
      </c>
      <c r="AB36" s="271"/>
      <c r="AC36" s="271"/>
      <c r="AD36" s="375">
        <f ca="1">+ROUND(AD35*0.19,2)</f>
        <v>17003233</v>
      </c>
      <c r="AE36" s="375"/>
      <c r="AF36" s="375"/>
      <c r="AG36" s="375"/>
    </row>
    <row r="37" spans="1:36" ht="30" customHeight="1">
      <c r="A37" s="176"/>
      <c r="B37" s="180"/>
      <c r="F37" s="170"/>
      <c r="G37" s="170"/>
      <c r="H37" s="170"/>
      <c r="I37" s="170"/>
      <c r="J37" s="170"/>
      <c r="K37" s="170"/>
      <c r="L37" s="170"/>
      <c r="M37" s="170"/>
      <c r="N37" s="170"/>
      <c r="O37" s="170"/>
      <c r="P37" s="170"/>
      <c r="Q37" s="170"/>
      <c r="R37" s="170"/>
      <c r="S37" s="170"/>
      <c r="T37" s="170"/>
      <c r="U37" s="170"/>
      <c r="V37" s="170"/>
      <c r="W37" s="170"/>
      <c r="X37" s="170"/>
      <c r="AA37" s="271" t="s">
        <v>1325</v>
      </c>
      <c r="AB37" s="271"/>
      <c r="AC37" s="271"/>
      <c r="AD37" s="371">
        <f ca="1">+AD36+AD35</f>
        <v>106493933</v>
      </c>
      <c r="AE37" s="371"/>
      <c r="AF37" s="371"/>
      <c r="AG37" s="371"/>
    </row>
    <row r="38" spans="1:36" ht="30" customHeight="1">
      <c r="A38" s="176"/>
      <c r="B38" s="180"/>
      <c r="F38" s="186"/>
    </row>
    <row r="39" spans="1:36" s="180" customFormat="1">
      <c r="A39" s="183"/>
      <c r="B39" s="180" t="s">
        <v>3910</v>
      </c>
      <c r="F39" s="188" t="s">
        <v>120</v>
      </c>
      <c r="G39" s="190" t="s">
        <v>120</v>
      </c>
      <c r="H39" s="190" t="s">
        <v>120</v>
      </c>
      <c r="I39" s="190" t="s">
        <v>120</v>
      </c>
      <c r="J39" s="190" t="s">
        <v>120</v>
      </c>
      <c r="K39" s="190" t="s">
        <v>120</v>
      </c>
      <c r="L39" s="190" t="s">
        <v>120</v>
      </c>
      <c r="M39" s="190" t="s">
        <v>120</v>
      </c>
      <c r="N39" s="190" t="s">
        <v>120</v>
      </c>
      <c r="O39" s="190" t="s">
        <v>120</v>
      </c>
      <c r="P39" s="190" t="s">
        <v>120</v>
      </c>
      <c r="Q39" s="190" t="s">
        <v>120</v>
      </c>
      <c r="R39" s="190" t="s">
        <v>120</v>
      </c>
      <c r="S39" s="190" t="s">
        <v>120</v>
      </c>
      <c r="T39" s="190" t="s">
        <v>120</v>
      </c>
      <c r="U39" s="190" t="s">
        <v>120</v>
      </c>
      <c r="V39" s="190" t="s">
        <v>120</v>
      </c>
      <c r="W39" s="190" t="s">
        <v>120</v>
      </c>
      <c r="X39" s="190" t="s">
        <v>120</v>
      </c>
      <c r="Y39" s="190" t="s">
        <v>120</v>
      </c>
      <c r="Z39" s="190" t="s">
        <v>120</v>
      </c>
      <c r="AA39" s="190" t="s">
        <v>120</v>
      </c>
      <c r="AB39" s="190" t="s">
        <v>120</v>
      </c>
      <c r="AC39" s="190" t="s">
        <v>120</v>
      </c>
      <c r="AD39" s="190" t="s">
        <v>120</v>
      </c>
      <c r="AE39" s="190" t="s">
        <v>120</v>
      </c>
      <c r="AF39" s="190" t="s">
        <v>120</v>
      </c>
      <c r="AG39" s="190" t="s">
        <v>120</v>
      </c>
      <c r="AH39" s="190"/>
      <c r="AJ39" s="189"/>
    </row>
    <row r="40" spans="1:36" ht="21" customHeight="1">
      <c r="A40" s="176"/>
      <c r="B40" s="180"/>
      <c r="F40" s="213" t="s">
        <v>4070</v>
      </c>
      <c r="G40" s="343"/>
      <c r="H40" s="343"/>
      <c r="I40" s="343"/>
      <c r="J40" s="343"/>
      <c r="K40" s="343"/>
      <c r="L40" s="343"/>
      <c r="M40" s="343"/>
      <c r="N40" s="343"/>
      <c r="O40" s="344" t="s">
        <v>1311</v>
      </c>
      <c r="P40" s="344"/>
      <c r="Q40" s="344"/>
      <c r="R40" s="344"/>
      <c r="S40" s="344"/>
      <c r="T40" s="344"/>
      <c r="U40" s="344"/>
      <c r="V40" s="344"/>
      <c r="W40" s="344"/>
      <c r="X40" s="344"/>
      <c r="Y40" s="344"/>
      <c r="Z40" s="344"/>
      <c r="AA40" s="344"/>
      <c r="AB40" s="344"/>
      <c r="AC40" s="344"/>
      <c r="AD40" s="344"/>
      <c r="AE40" s="344"/>
      <c r="AF40" s="344"/>
      <c r="AG40" s="344"/>
      <c r="AH40" s="191"/>
    </row>
    <row r="41" spans="1:36" ht="27.95" customHeight="1">
      <c r="A41" s="176"/>
      <c r="B41" s="180"/>
      <c r="F41" s="213" t="s">
        <v>3907</v>
      </c>
      <c r="G41" s="343"/>
      <c r="H41" s="343"/>
      <c r="I41" s="343"/>
      <c r="J41" s="343"/>
      <c r="K41" s="343"/>
      <c r="L41" s="343"/>
      <c r="M41" s="343"/>
      <c r="N41" s="343"/>
      <c r="O41" s="344" t="s">
        <v>8708</v>
      </c>
      <c r="P41" s="344"/>
      <c r="Q41" s="344"/>
      <c r="R41" s="344"/>
      <c r="S41" s="344"/>
      <c r="T41" s="344"/>
      <c r="U41" s="344"/>
      <c r="V41" s="344"/>
      <c r="W41" s="344"/>
      <c r="X41" s="344"/>
      <c r="Y41" s="344"/>
      <c r="Z41" s="344"/>
      <c r="AA41" s="344"/>
      <c r="AB41" s="344"/>
      <c r="AC41" s="344"/>
      <c r="AD41" s="344"/>
      <c r="AE41" s="344"/>
      <c r="AF41" s="344"/>
      <c r="AG41" s="344"/>
      <c r="AH41" s="191"/>
    </row>
    <row r="42" spans="1:36" ht="21" customHeight="1">
      <c r="A42" s="176"/>
      <c r="B42" s="180"/>
      <c r="F42" s="213" t="s">
        <v>3284</v>
      </c>
      <c r="G42" s="343"/>
      <c r="H42" s="343"/>
      <c r="I42" s="343"/>
      <c r="J42" s="343"/>
      <c r="K42" s="343"/>
      <c r="L42" s="343"/>
      <c r="M42" s="343"/>
      <c r="N42" s="343"/>
      <c r="O42" s="350" t="s">
        <v>8708</v>
      </c>
      <c r="P42" s="350"/>
      <c r="Q42" s="350"/>
      <c r="R42" s="350"/>
      <c r="S42" s="350"/>
      <c r="T42" s="350"/>
      <c r="U42" s="350"/>
      <c r="V42" s="350"/>
      <c r="W42" s="350"/>
      <c r="X42" s="350"/>
      <c r="Y42" s="350"/>
      <c r="Z42" s="350"/>
      <c r="AA42" s="350"/>
      <c r="AB42" s="350"/>
      <c r="AC42" s="350"/>
      <c r="AD42" s="350"/>
      <c r="AE42" s="350"/>
      <c r="AF42" s="350"/>
      <c r="AG42" s="350"/>
      <c r="AH42" s="191"/>
    </row>
    <row r="43" spans="1:36" ht="21" customHeight="1">
      <c r="A43" s="176"/>
      <c r="B43" s="180"/>
      <c r="F43" s="214" t="s">
        <v>3908</v>
      </c>
      <c r="G43" s="351"/>
      <c r="H43" s="351"/>
      <c r="I43" s="351"/>
      <c r="J43" s="351"/>
      <c r="K43" s="351"/>
      <c r="L43" s="351"/>
      <c r="M43" s="351"/>
      <c r="N43" s="352"/>
      <c r="O43" s="353" t="s">
        <v>8708</v>
      </c>
      <c r="P43" s="354"/>
      <c r="Q43" s="354"/>
      <c r="R43" s="354"/>
      <c r="S43" s="354"/>
      <c r="T43" s="354"/>
      <c r="U43" s="354"/>
      <c r="V43" s="354"/>
      <c r="W43" s="354"/>
      <c r="X43" s="354"/>
      <c r="Y43" s="354"/>
      <c r="Z43" s="354"/>
      <c r="AA43" s="354"/>
      <c r="AB43" s="354"/>
      <c r="AC43" s="354"/>
      <c r="AD43" s="354"/>
      <c r="AE43" s="354"/>
      <c r="AF43" s="354"/>
      <c r="AG43" s="355"/>
      <c r="AH43" s="191"/>
    </row>
    <row r="44" spans="1:36" ht="14.25" hidden="1" customHeight="1">
      <c r="A44" s="177"/>
    </row>
    <row r="45" spans="1:36" ht="30.75" customHeight="1">
      <c r="A45" s="176"/>
      <c r="B45" s="180"/>
      <c r="F45" s="273" t="s">
        <v>4071</v>
      </c>
      <c r="G45" s="273"/>
      <c r="H45" s="273"/>
      <c r="I45" s="273"/>
      <c r="J45" s="273"/>
      <c r="K45" s="273"/>
      <c r="L45" s="273"/>
      <c r="M45" s="273"/>
      <c r="N45" s="273"/>
      <c r="O45" s="274"/>
      <c r="P45" s="273"/>
      <c r="Q45" s="273"/>
      <c r="R45" s="273"/>
      <c r="S45" s="273"/>
      <c r="T45" s="273"/>
      <c r="U45" s="273"/>
      <c r="V45" s="273"/>
      <c r="W45" s="273"/>
      <c r="X45" s="273"/>
      <c r="Y45" s="273"/>
      <c r="Z45" s="273"/>
      <c r="AA45" s="273"/>
      <c r="AB45" s="273"/>
      <c r="AC45" s="273"/>
      <c r="AD45" s="273"/>
      <c r="AE45" s="273"/>
      <c r="AF45" s="273"/>
      <c r="AG45" s="273"/>
    </row>
    <row r="46" spans="1:36">
      <c r="A46" s="176"/>
      <c r="B46" s="180"/>
      <c r="F46" s="273"/>
      <c r="G46" s="273"/>
      <c r="H46" s="273"/>
      <c r="I46" s="273"/>
      <c r="J46" s="273"/>
      <c r="K46" s="273"/>
      <c r="L46" s="273"/>
      <c r="M46" s="273"/>
      <c r="N46" s="273"/>
      <c r="O46" s="273"/>
      <c r="P46" s="273"/>
      <c r="Q46" s="273"/>
      <c r="R46" s="273"/>
      <c r="S46" s="273"/>
      <c r="T46" s="273"/>
      <c r="U46" s="273"/>
      <c r="V46" s="273"/>
      <c r="W46" s="273"/>
      <c r="X46" s="273"/>
      <c r="Y46" s="273"/>
      <c r="Z46" s="273"/>
      <c r="AA46" s="273"/>
      <c r="AB46" s="273"/>
      <c r="AC46" s="273"/>
      <c r="AD46" s="273"/>
      <c r="AE46" s="273"/>
      <c r="AF46" s="273"/>
      <c r="AG46" s="273"/>
    </row>
    <row r="47" spans="1:36">
      <c r="A47" s="176"/>
      <c r="B47" s="180"/>
      <c r="F47" s="168"/>
      <c r="G47" s="168"/>
      <c r="H47" s="168"/>
      <c r="I47" s="168"/>
      <c r="J47" s="168"/>
      <c r="K47" s="168"/>
      <c r="L47" s="168"/>
      <c r="M47" s="168"/>
      <c r="N47" s="168"/>
      <c r="O47" s="168"/>
      <c r="P47" s="168"/>
      <c r="Q47" s="168"/>
      <c r="R47" s="168"/>
      <c r="S47" s="168"/>
      <c r="T47" s="168"/>
      <c r="U47" s="168"/>
      <c r="V47" s="168"/>
      <c r="W47" s="168"/>
      <c r="X47" s="168"/>
      <c r="Y47" s="168"/>
      <c r="Z47" s="168"/>
      <c r="AA47" s="168"/>
      <c r="AB47" s="168"/>
      <c r="AC47" s="168"/>
      <c r="AD47" s="168"/>
      <c r="AE47" s="168"/>
      <c r="AF47" s="168"/>
      <c r="AG47" s="168"/>
    </row>
    <row r="48" spans="1:36" ht="27.95" customHeight="1">
      <c r="A48" s="176"/>
      <c r="B48" s="180"/>
      <c r="F48" s="258" t="s">
        <v>3119</v>
      </c>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row>
    <row r="49" spans="1:33">
      <c r="A49" s="176"/>
      <c r="B49" s="180"/>
    </row>
    <row r="50" spans="1:33" ht="24" customHeight="1">
      <c r="A50" s="176"/>
      <c r="B50" s="180" t="s">
        <v>3904</v>
      </c>
      <c r="F50" s="280" t="s">
        <v>3120</v>
      </c>
      <c r="G50" s="281"/>
      <c r="H50" s="282" t="s">
        <v>3121</v>
      </c>
      <c r="I50" s="283"/>
      <c r="J50" s="283"/>
      <c r="K50" s="275" t="s">
        <v>1</v>
      </c>
      <c r="L50" s="276"/>
      <c r="M50" s="276"/>
      <c r="N50" s="276"/>
      <c r="O50" s="277"/>
      <c r="P50" s="275" t="s">
        <v>3123</v>
      </c>
      <c r="Q50" s="276"/>
      <c r="R50" s="276"/>
      <c r="S50" s="276"/>
      <c r="T50" s="276"/>
      <c r="U50" s="277"/>
      <c r="V50" s="275" t="s">
        <v>3122</v>
      </c>
      <c r="W50" s="276"/>
      <c r="X50" s="276"/>
      <c r="Y50" s="276"/>
      <c r="Z50" s="276"/>
      <c r="AA50" s="276"/>
      <c r="AB50" s="276"/>
      <c r="AC50" s="276"/>
      <c r="AD50" s="276"/>
      <c r="AE50" s="277"/>
      <c r="AF50" s="275" t="s">
        <v>159</v>
      </c>
      <c r="AG50" s="276"/>
    </row>
    <row r="51" spans="1:33">
      <c r="A51" s="176"/>
      <c r="B51" s="180"/>
      <c r="F51" s="364">
        <v>1</v>
      </c>
      <c r="G51" s="365"/>
      <c r="H51" s="366">
        <v>46219</v>
      </c>
      <c r="I51" s="366"/>
      <c r="J51" s="366"/>
      <c r="K51" s="356" t="s">
        <v>1778</v>
      </c>
      <c r="L51" s="356"/>
      <c r="M51" s="356"/>
      <c r="N51" s="356"/>
      <c r="O51" s="356"/>
      <c r="P51" s="356" t="s">
        <v>1260</v>
      </c>
      <c r="Q51" s="356"/>
      <c r="R51" s="356"/>
      <c r="S51" s="356"/>
      <c r="T51" s="356"/>
      <c r="U51" s="356"/>
      <c r="V51" s="356" t="s">
        <v>8709</v>
      </c>
      <c r="W51" s="356"/>
      <c r="X51" s="356"/>
      <c r="Y51" s="356"/>
      <c r="Z51" s="356"/>
      <c r="AA51" s="356"/>
      <c r="AB51" s="356"/>
      <c r="AC51" s="356"/>
      <c r="AD51" s="356"/>
      <c r="AE51" s="356"/>
      <c r="AF51" s="363">
        <v>100</v>
      </c>
      <c r="AG51" s="363"/>
    </row>
    <row r="52" spans="1:33">
      <c r="A52" s="176"/>
      <c r="B52" s="180"/>
      <c r="F52" s="364">
        <v>2</v>
      </c>
      <c r="G52" s="365"/>
      <c r="H52" s="366">
        <v>46219</v>
      </c>
      <c r="I52" s="366"/>
      <c r="J52" s="366"/>
      <c r="K52" s="356" t="s">
        <v>1778</v>
      </c>
      <c r="L52" s="356"/>
      <c r="M52" s="356"/>
      <c r="N52" s="356"/>
      <c r="O52" s="356"/>
      <c r="P52" s="356" t="s">
        <v>1260</v>
      </c>
      <c r="Q52" s="356"/>
      <c r="R52" s="356"/>
      <c r="S52" s="356"/>
      <c r="T52" s="356"/>
      <c r="U52" s="356"/>
      <c r="V52" s="356" t="s">
        <v>8710</v>
      </c>
      <c r="W52" s="356"/>
      <c r="X52" s="356"/>
      <c r="Y52" s="356"/>
      <c r="Z52" s="356"/>
      <c r="AA52" s="356"/>
      <c r="AB52" s="356"/>
      <c r="AC52" s="356"/>
      <c r="AD52" s="356"/>
      <c r="AE52" s="356"/>
      <c r="AF52" s="363">
        <v>498</v>
      </c>
      <c r="AG52" s="363"/>
    </row>
    <row r="53" spans="1:33" ht="6.75" customHeight="1">
      <c r="A53" s="176"/>
      <c r="B53" s="180"/>
      <c r="F53" s="192"/>
      <c r="G53" s="191"/>
      <c r="H53" s="191"/>
      <c r="I53" s="191"/>
      <c r="J53" s="191"/>
      <c r="K53" s="191"/>
      <c r="L53" s="191"/>
      <c r="M53" s="191"/>
      <c r="N53" s="191"/>
      <c r="O53" s="191"/>
      <c r="P53" s="191"/>
      <c r="Q53" s="191"/>
      <c r="R53" s="191"/>
      <c r="S53" s="191"/>
      <c r="T53" s="191"/>
      <c r="U53" s="191"/>
      <c r="V53" s="191"/>
      <c r="W53" s="191"/>
      <c r="X53" s="191"/>
      <c r="Y53" s="191"/>
      <c r="Z53" s="191"/>
      <c r="AA53" s="191"/>
      <c r="AB53" s="191"/>
      <c r="AC53" s="191"/>
      <c r="AD53" s="191"/>
      <c r="AE53" s="191"/>
      <c r="AF53" s="191"/>
      <c r="AG53" s="191"/>
    </row>
    <row r="54" spans="1:33">
      <c r="A54" s="176"/>
      <c r="B54" s="180"/>
      <c r="F54" s="150" t="s">
        <v>3124</v>
      </c>
      <c r="G54" s="137"/>
      <c r="H54" s="137"/>
      <c r="I54" s="138"/>
      <c r="J54" s="138"/>
      <c r="K54" s="138"/>
      <c r="L54" s="138"/>
      <c r="M54" s="138"/>
      <c r="N54" s="138"/>
      <c r="O54" s="138"/>
      <c r="P54" s="139"/>
    </row>
    <row r="55" spans="1:33">
      <c r="A55" s="176"/>
      <c r="B55" s="180"/>
      <c r="F55" s="186"/>
    </row>
    <row r="56" spans="1:33">
      <c r="A56" s="176"/>
      <c r="B56" s="180"/>
      <c r="F56" s="186"/>
    </row>
    <row r="57" spans="1:33" ht="27.95" customHeight="1">
      <c r="A57" s="176"/>
      <c r="B57" s="180"/>
      <c r="F57" s="258" t="s">
        <v>125</v>
      </c>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row>
    <row r="58" spans="1:33">
      <c r="A58" s="176"/>
      <c r="B58" s="180"/>
      <c r="F58" s="21"/>
      <c r="G58" s="21"/>
      <c r="H58" s="21"/>
      <c r="I58" s="21"/>
      <c r="J58" s="21"/>
      <c r="K58" s="21"/>
      <c r="L58" s="21"/>
      <c r="M58" s="21"/>
      <c r="N58" s="22"/>
      <c r="O58" s="22"/>
      <c r="P58" s="22"/>
      <c r="Q58" s="22"/>
    </row>
    <row r="59" spans="1:33">
      <c r="A59" s="176"/>
      <c r="B59" s="180" t="s">
        <v>124</v>
      </c>
      <c r="F59" s="169" t="s">
        <v>126</v>
      </c>
      <c r="G59" s="361" t="s">
        <v>1373</v>
      </c>
      <c r="H59" s="361"/>
      <c r="I59" s="361"/>
      <c r="J59" s="361"/>
      <c r="K59" s="361"/>
      <c r="L59" s="361"/>
      <c r="M59" s="361"/>
      <c r="N59" s="361"/>
      <c r="O59" s="361"/>
      <c r="P59" s="361"/>
      <c r="Q59" s="361"/>
      <c r="R59" s="361"/>
      <c r="S59" s="361"/>
      <c r="T59" s="361"/>
      <c r="U59" s="361"/>
      <c r="V59" s="361"/>
      <c r="W59" s="361"/>
      <c r="X59" s="361"/>
      <c r="Y59" s="361"/>
      <c r="Z59" s="361"/>
      <c r="AA59" s="361"/>
      <c r="AB59" s="361"/>
      <c r="AC59" s="361"/>
      <c r="AD59" s="361"/>
      <c r="AE59" s="271" t="s">
        <v>127</v>
      </c>
      <c r="AF59" s="271"/>
      <c r="AG59" s="271"/>
    </row>
    <row r="60" spans="1:33">
      <c r="A60" s="176"/>
      <c r="B60" s="180"/>
      <c r="F60" s="193">
        <v>1</v>
      </c>
      <c r="G60" s="357" t="s">
        <v>8711</v>
      </c>
      <c r="H60" s="357"/>
      <c r="I60" s="357"/>
      <c r="J60" s="357"/>
      <c r="K60" s="357"/>
      <c r="L60" s="357"/>
      <c r="M60" s="357"/>
      <c r="N60" s="357"/>
      <c r="O60" s="357"/>
      <c r="P60" s="357"/>
      <c r="Q60" s="357"/>
      <c r="R60" s="357"/>
      <c r="S60" s="357"/>
      <c r="T60" s="357"/>
      <c r="U60" s="357"/>
      <c r="V60" s="357"/>
      <c r="W60" s="357"/>
      <c r="X60" s="357"/>
      <c r="Y60" s="357"/>
      <c r="Z60" s="357"/>
      <c r="AA60" s="357"/>
      <c r="AB60" s="357"/>
      <c r="AC60" s="357"/>
      <c r="AD60" s="357"/>
      <c r="AE60" s="358">
        <v>5.0000000000000001E-3</v>
      </c>
      <c r="AF60" s="358"/>
      <c r="AG60" s="358"/>
    </row>
    <row r="61" spans="1:33">
      <c r="A61" s="176"/>
      <c r="B61" s="180"/>
      <c r="F61" s="193">
        <v>2</v>
      </c>
      <c r="G61" s="357" t="s">
        <v>8712</v>
      </c>
      <c r="H61" s="357"/>
      <c r="I61" s="357"/>
      <c r="J61" s="357"/>
      <c r="K61" s="357"/>
      <c r="L61" s="357"/>
      <c r="M61" s="357"/>
      <c r="N61" s="357"/>
      <c r="O61" s="357"/>
      <c r="P61" s="357"/>
      <c r="Q61" s="357"/>
      <c r="R61" s="357"/>
      <c r="S61" s="357"/>
      <c r="T61" s="357"/>
      <c r="U61" s="357"/>
      <c r="V61" s="357"/>
      <c r="W61" s="357"/>
      <c r="X61" s="357"/>
      <c r="Y61" s="357"/>
      <c r="Z61" s="357"/>
      <c r="AA61" s="357"/>
      <c r="AB61" s="357"/>
      <c r="AC61" s="357"/>
      <c r="AD61" s="357"/>
      <c r="AE61" s="358">
        <v>5.0000000000000001E-3</v>
      </c>
      <c r="AF61" s="358"/>
      <c r="AG61" s="358"/>
    </row>
    <row r="62" spans="1:33">
      <c r="A62" s="176"/>
      <c r="B62" s="180"/>
      <c r="F62" s="192"/>
      <c r="G62" s="359" t="s">
        <v>128</v>
      </c>
      <c r="H62" s="359"/>
      <c r="I62" s="359"/>
      <c r="J62" s="359"/>
      <c r="K62" s="359"/>
      <c r="L62" s="359"/>
      <c r="M62" s="359"/>
      <c r="N62" s="359"/>
      <c r="O62" s="359"/>
      <c r="P62" s="359"/>
      <c r="Q62" s="359"/>
      <c r="R62" s="359"/>
      <c r="S62" s="359"/>
      <c r="T62" s="359"/>
      <c r="U62" s="359"/>
      <c r="V62" s="359"/>
      <c r="W62" s="359"/>
      <c r="X62" s="359"/>
      <c r="Y62" s="359"/>
      <c r="Z62" s="359"/>
      <c r="AA62" s="359"/>
      <c r="AB62" s="359"/>
      <c r="AC62" s="359"/>
      <c r="AD62" s="359"/>
      <c r="AE62" s="360">
        <v>0.01</v>
      </c>
      <c r="AF62" s="360"/>
      <c r="AG62" s="360"/>
    </row>
    <row r="63" spans="1:33">
      <c r="A63" s="176"/>
      <c r="B63" s="180"/>
      <c r="F63" s="192"/>
      <c r="G63" s="192"/>
      <c r="H63" s="192"/>
      <c r="I63" s="192"/>
      <c r="J63" s="192"/>
      <c r="K63" s="191"/>
      <c r="L63" s="191"/>
      <c r="M63" s="191"/>
      <c r="N63" s="191"/>
      <c r="O63" s="191"/>
      <c r="P63" s="191"/>
      <c r="Q63" s="191"/>
      <c r="R63" s="191"/>
      <c r="S63" s="191"/>
      <c r="T63" s="191"/>
      <c r="U63" s="191"/>
      <c r="V63" s="191"/>
      <c r="W63" s="191"/>
      <c r="X63" s="191"/>
      <c r="Y63" s="191"/>
      <c r="Z63" s="191"/>
      <c r="AA63" s="191"/>
      <c r="AB63" s="191"/>
      <c r="AC63" s="191"/>
      <c r="AD63" s="191"/>
      <c r="AE63" s="191"/>
      <c r="AF63" s="191"/>
      <c r="AG63" s="191"/>
    </row>
    <row r="64" spans="1:33">
      <c r="A64" s="176"/>
      <c r="B64" s="180" t="s">
        <v>139</v>
      </c>
    </row>
  </sheetData>
  <sheetProtection algorithmName="SHA-512" hashValue="Fv6NNeZ1XETKuq0SEmcfnr6z4qPeKr3qc28TeYmcfgKjrT5mfFJZ/ffNTXxTW2afnc3zginxCKjdczZGDsmrKA==" saltValue="Z0jHX0I8Z8js9OMBAzH5Ig==" spinCount="100000" sheet="1" objects="1" scenarios="1"/>
  <mergeCells count="100">
    <mergeCell ref="AA36:AC36"/>
    <mergeCell ref="AD36:AG36"/>
    <mergeCell ref="AA37:AC37"/>
    <mergeCell ref="AD37:AG37"/>
    <mergeCell ref="F1:AG2"/>
    <mergeCell ref="F3:K3"/>
    <mergeCell ref="L3:AA4"/>
    <mergeCell ref="F4:K4"/>
    <mergeCell ref="F5:AG5"/>
    <mergeCell ref="X34:Z34"/>
    <mergeCell ref="AA34:AC34"/>
    <mergeCell ref="AD34:AG34"/>
    <mergeCell ref="AA35:AC35"/>
    <mergeCell ref="AD35:AG35"/>
    <mergeCell ref="AF52:AG52"/>
    <mergeCell ref="F51:G51"/>
    <mergeCell ref="H51:J51"/>
    <mergeCell ref="K51:O51"/>
    <mergeCell ref="P51:U51"/>
    <mergeCell ref="F52:G52"/>
    <mergeCell ref="H52:J52"/>
    <mergeCell ref="K52:O52"/>
    <mergeCell ref="P52:U52"/>
    <mergeCell ref="V52:AE52"/>
    <mergeCell ref="G61:AD61"/>
    <mergeCell ref="AE61:AG61"/>
    <mergeCell ref="G62:AD62"/>
    <mergeCell ref="AE62:AG62"/>
    <mergeCell ref="F57:AG57"/>
    <mergeCell ref="G59:AD59"/>
    <mergeCell ref="AE59:AG59"/>
    <mergeCell ref="G60:AD60"/>
    <mergeCell ref="AE60:AG60"/>
    <mergeCell ref="V51:AE51"/>
    <mergeCell ref="F45:AG46"/>
    <mergeCell ref="F48:AG48"/>
    <mergeCell ref="F50:G50"/>
    <mergeCell ref="H50:J50"/>
    <mergeCell ref="K50:O50"/>
    <mergeCell ref="P50:U50"/>
    <mergeCell ref="V50:AE50"/>
    <mergeCell ref="AF50:AG50"/>
    <mergeCell ref="AF51:AG51"/>
    <mergeCell ref="F41:N41"/>
    <mergeCell ref="O41:AG41"/>
    <mergeCell ref="F42:N42"/>
    <mergeCell ref="O42:AG42"/>
    <mergeCell ref="F43:N43"/>
    <mergeCell ref="O43:AG43"/>
    <mergeCell ref="F36:X36"/>
    <mergeCell ref="F40:N40"/>
    <mergeCell ref="O40:AG40"/>
    <mergeCell ref="G34:I34"/>
    <mergeCell ref="F25:AG25"/>
    <mergeCell ref="F28:H29"/>
    <mergeCell ref="I28:K29"/>
    <mergeCell ref="L28:AG29"/>
    <mergeCell ref="G33:I33"/>
    <mergeCell ref="J33:T33"/>
    <mergeCell ref="U33:W33"/>
    <mergeCell ref="X33:Z33"/>
    <mergeCell ref="AA33:AC33"/>
    <mergeCell ref="AD33:AG33"/>
    <mergeCell ref="J34:T34"/>
    <mergeCell ref="U34:W34"/>
    <mergeCell ref="F18:J18"/>
    <mergeCell ref="K18:S18"/>
    <mergeCell ref="F20:AG20"/>
    <mergeCell ref="F22:H23"/>
    <mergeCell ref="I22:L23"/>
    <mergeCell ref="N22:P23"/>
    <mergeCell ref="Q22:S23"/>
    <mergeCell ref="U22:W23"/>
    <mergeCell ref="X22:Z23"/>
    <mergeCell ref="AB22:AD23"/>
    <mergeCell ref="AE22:AG23"/>
    <mergeCell ref="F14:J14"/>
    <mergeCell ref="K14:S14"/>
    <mergeCell ref="T14:X14"/>
    <mergeCell ref="Y14:AG14"/>
    <mergeCell ref="F16:J16"/>
    <mergeCell ref="K16:S16"/>
    <mergeCell ref="T16:X16"/>
    <mergeCell ref="Y16:AG16"/>
    <mergeCell ref="F10:AG10"/>
    <mergeCell ref="F12:J12"/>
    <mergeCell ref="K12:S12"/>
    <mergeCell ref="T12:X12"/>
    <mergeCell ref="Y12:AG12"/>
    <mergeCell ref="A5:A7"/>
    <mergeCell ref="A8:A9"/>
    <mergeCell ref="A10:A11"/>
    <mergeCell ref="A12:A13"/>
    <mergeCell ref="A14:A15"/>
    <mergeCell ref="A26:A27"/>
    <mergeCell ref="A16:A17"/>
    <mergeCell ref="A18:A19"/>
    <mergeCell ref="A20:A21"/>
    <mergeCell ref="A22:A23"/>
    <mergeCell ref="A24:A25"/>
  </mergeCells>
  <phoneticPr fontId="23" type="noConversion"/>
  <dataValidations count="18">
    <dataValidation type="date" operator="greaterThanOrEqual" allowBlank="1" showInputMessage="1" showErrorMessage="1" errorTitle="Error" error="Fecha no válida" sqref="H51:H53" xr:uid="{8AC144D5-2443-4F14-A4A6-1C60CA68037D}">
      <formula1>TODAY()</formula1>
    </dataValidation>
    <dataValidation type="custom" allowBlank="1" showInputMessage="1" showErrorMessage="1" errorTitle="Porcentaje" error="Por favor digite un valor entre 0% y 100% y con máximo dos dígitos decimales." sqref="AE60:AG61" xr:uid="{A82AFCB9-AF71-462E-90D0-3549D025E3EA}">
      <formula1>AND(ROUND(AE60,4)=AE60, AE60&gt;=0, AE60&lt;=1)</formula1>
    </dataValidation>
    <dataValidation type="custom" operator="greaterThanOrEqual" allowBlank="1" showInputMessage="1" showErrorMessage="1" errorTitle="Error en presupuesto" error="Por favor ingrese un presupuesto válido._x000a__x000a_Tenga presente que el Presupuesto debe ser superior a 1 y con hasta un máximo de dos digitos decimales" sqref="AE22:AG23" xr:uid="{5C0B1C1D-BED1-4EDB-A95B-7C8FF3A1630F}">
      <formula1>AND(ROUND(AE22,2)=AE22, AE22&gt;=1)</formula1>
    </dataValidation>
    <dataValidation type="decimal" allowBlank="1" showInputMessage="1" showErrorMessage="1" errorTitle="Porcentaje" error="Por favor digite un valor entre 0% y 100%" sqref="AE62" xr:uid="{4F87C4F9-7180-4AC4-B9A3-6DC1B6626807}">
      <formula1>0</formula1>
      <formula2>1</formula2>
    </dataValidation>
    <dataValidation type="list" allowBlank="1" showInputMessage="1" showErrorMessage="1" sqref="O40" xr:uid="{2D7FF21C-81BE-4D18-9574-275E3CFBD02E}">
      <formula1>"Si,No. IMPORTANTE: si selecciona esta opción el Proveedor no está obligado a entregar certificados de conformidad ni otras pruebas de laboratorio del producto."</formula1>
    </dataValidation>
    <dataValidation type="list" allowBlank="1" showInputMessage="1" showErrorMessage="1" sqref="O41:O43" xr:uid="{86BC5379-0ED0-4F48-9965-BD3B71084284}">
      <formula1>"El definido en la epecificación técnica del Producto, Otro definido por la Entidad Compradora según lo señalado en la especificación técnica del Producto (debe anexarlo con la Solicitud de Cotización)"</formula1>
    </dataValidation>
    <dataValidation type="list" allowBlank="1" showInputMessage="1" showErrorMessage="1" sqref="K51:O52" xr:uid="{A0DDA618-288E-4654-BCA9-BF9A4C02279C}">
      <formula1>departamentos_DIVIPOLA</formula1>
    </dataValidation>
    <dataValidation type="whole" operator="greaterThan" allowBlank="1" showInputMessage="1" showErrorMessage="1" errorTitle="Error" error="Valor no válido" sqref="AB53 AF51:AF52" xr:uid="{BD738EB2-70FB-4DBA-B319-886FC8C29636}">
      <formula1>0</formula1>
    </dataValidation>
    <dataValidation type="list" allowBlank="1" showInputMessage="1" showErrorMessage="1" sqref="S53" xr:uid="{BEFAB81D-D31E-4D14-941D-69EFD41F8F8F}">
      <formula1>Deptos</formula1>
    </dataValidation>
    <dataValidation type="list" allowBlank="1" showInputMessage="1" showErrorMessage="1" sqref="I22:L23" xr:uid="{54FE2E7A-8273-4E0E-8ED3-980399094192}">
      <formula1>"COMPRAVENTA,MONTO AGOTABLE"</formula1>
    </dataValidation>
    <dataValidation type="list" allowBlank="1" showInputMessage="1" showErrorMessage="1" sqref="X22:Z23" xr:uid="{ACA1FC78-0A32-4FD0-8396-522C33364977}">
      <formula1>L3_region</formula1>
    </dataValidation>
    <dataValidation type="list" allowBlank="1" showInputMessage="1" showErrorMessage="1" sqref="I28:K29" xr:uid="{C2B72FDA-A49A-46D7-98E4-6319DCE37E09}">
      <formula1>L3_cod_raiz_productos</formula1>
    </dataValidation>
    <dataValidation type="list" allowBlank="1" showInputMessage="1" showErrorMessage="1" sqref="Q22:S23" xr:uid="{49C7F197-0F07-43FE-98E0-C8720B3EC102}">
      <formula1>"SI,NO"</formula1>
    </dataValidation>
    <dataValidation type="list" allowBlank="1" showInputMessage="1" showErrorMessage="1" sqref="N58:Q58" xr:uid="{8967E18B-4A21-4E7C-9435-957DB67E4B21}">
      <formula1>A1_Lista_SF</formula1>
    </dataValidation>
    <dataValidation type="whole" allowBlank="1" showInputMessage="1" showErrorMessage="1" errorTitle="Nit" error="Por favor digite el NIT sin digito de verificación._x000a__x000a_Tenga en cuenta que como máximo se permiten 15 caracteres" sqref="Y12:AG12" xr:uid="{FEF2CE5E-13F3-44E8-A821-1C5DC89C32D3}">
      <formula1>0</formula1>
      <formula2>999999999999999</formula2>
    </dataValidation>
    <dataValidation type="custom" allowBlank="1" showInputMessage="1" showErrorMessage="1" errorTitle="Correo" error="Por favor ingrese un correo que contenga @" sqref="K18:S18" xr:uid="{C6960F98-934C-4E28-BBF9-7FFEF272A46F}">
      <formula1>SEARCH("@",$K$18)&gt;=0</formula1>
    </dataValidation>
    <dataValidation type="whole" allowBlank="1" showInputMessage="1" showErrorMessage="1" errorTitle="Teléfono de contacto" error="Por favor digite el teléfono de contacto." sqref="Y16:AG16" xr:uid="{E156E378-ECD5-4CDB-AB0B-036E1384F0A1}">
      <formula1>0</formula1>
      <formula2>999999999999</formula2>
    </dataValidation>
    <dataValidation type="decimal" operator="greaterThanOrEqual" allowBlank="1" showInputMessage="1" showErrorMessage="1" errorTitle="Valor IVA" error="Por favor ingrese un valor de IVA válido" sqref="AD36:AG36" xr:uid="{F46E582C-3B07-4425-9525-2B431316D644}">
      <formula1>0</formula1>
    </dataValidation>
  </dataValidations>
  <hyperlinks>
    <hyperlink ref="F45:R46" r:id="rId1" display="*Con el fin de que se cumpla con el proceso de evaluación de la conformidad para los Productos contratados por el Sector Defensa, bajo el Acuerdo Marco de Precios de Material de Intendencia, se deberá dar cumplimiento a la GTMD-0004-A3 (ver aquí)" xr:uid="{F3A23878-C072-442F-A744-66C79657BBD4}"/>
    <hyperlink ref="F45:AG46" r:id="rId2" display="*Con el fin de que se cumpla con el proceso de evaluación de la conformidad para los Productos contratados por el Sector Defensa, bajo el Acuerdo Marco de Precios de Material de Intendencia, se deberá dar cumplimiento a la GTMD-0004-A4 (ver aquí)" xr:uid="{B1B26A5D-20A1-4DE5-A9B1-2A78F1FE2BF6}"/>
  </hyperlinks>
  <pageMargins left="0.7" right="0.7" top="0.75" bottom="0.75" header="0.3" footer="0.3"/>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2E7C0C55-CAFB-4C3F-9760-885A1DC96DDB}">
          <x14:formula1>
            <xm:f>OFFSET(Municipios_DIVIPOLA!$H$1,MATCH(K51,Municipios_DIVIPOLA!H:H,0)-1,1,COUNTIF(Municipios_DIVIPOLA!H:H,K51))</xm:f>
          </x14:formula1>
          <xm:sqref>P51:U52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B3B8B-33E9-4D10-B19F-0A212084E31B}">
  <sheetPr codeName="hj_D_cot">
    <tabColor theme="6" tint="0.249977111117893"/>
  </sheetPr>
  <dimension ref="A1:AW62"/>
  <sheetViews>
    <sheetView showGridLines="0" tabSelected="1" topLeftCell="B1" zoomScale="85" zoomScaleNormal="85" workbookViewId="0">
      <pane xSplit="4" ySplit="9" topLeftCell="F10" activePane="bottomRight" state="frozen"/>
      <selection activeCell="B1" sqref="B1"/>
      <selection pane="topRight" activeCell="F1" sqref="F1"/>
      <selection pane="bottomLeft" activeCell="B10" sqref="B10"/>
      <selection pane="bottomRight" activeCell="AP34" sqref="AP34:AR34"/>
    </sheetView>
  </sheetViews>
  <sheetFormatPr baseColWidth="10" defaultColWidth="11" defaultRowHeight="14.25"/>
  <cols>
    <col min="1" max="1" width="26.75" style="68" hidden="1" customWidth="1"/>
    <col min="2" max="2" width="1.25" customWidth="1"/>
    <col min="3" max="5" width="1.25" hidden="1" customWidth="1"/>
    <col min="6" max="23" width="6.625" customWidth="1"/>
    <col min="24" max="24" width="6.75" customWidth="1"/>
    <col min="25" max="33" width="6.625" customWidth="1"/>
    <col min="34" max="34" width="1.75" customWidth="1"/>
    <col min="35" max="39" width="5" customWidth="1"/>
    <col min="40" max="40" width="4.625" customWidth="1"/>
    <col min="41" max="62" width="5" customWidth="1"/>
  </cols>
  <sheetData>
    <row r="1" spans="1:33" ht="25.9" customHeight="1">
      <c r="A1" s="61"/>
      <c r="F1" s="250" t="s">
        <v>1389</v>
      </c>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row>
    <row r="2" spans="1:33" ht="14.25" customHeight="1">
      <c r="A2" s="61"/>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row>
    <row r="3" spans="1:33" ht="14.25" customHeight="1">
      <c r="A3" s="62"/>
      <c r="F3" s="262" t="str">
        <f>"Versión:" &amp; Var!$F$10</f>
        <v>Versión:7        05/02/2026</v>
      </c>
      <c r="G3" s="262"/>
      <c r="H3" s="262"/>
      <c r="I3" s="262"/>
      <c r="J3" s="262"/>
      <c r="K3" s="262"/>
      <c r="L3" s="257" t="str">
        <f>+Var!$F$21</f>
        <v>Material de Intendencia III</v>
      </c>
      <c r="M3" s="257"/>
      <c r="N3" s="257"/>
      <c r="O3" s="257"/>
      <c r="P3" s="257"/>
      <c r="Q3" s="257"/>
      <c r="R3" s="257"/>
      <c r="S3" s="257"/>
      <c r="T3" s="257"/>
      <c r="U3" s="257"/>
      <c r="V3" s="257"/>
      <c r="W3" s="257"/>
      <c r="X3" s="257"/>
      <c r="Y3" s="257"/>
      <c r="Z3" s="257"/>
      <c r="AA3" s="257"/>
      <c r="AB3" s="60"/>
      <c r="AC3" s="60"/>
      <c r="AD3" s="60"/>
      <c r="AE3" s="60"/>
      <c r="AF3" s="60"/>
      <c r="AG3" s="60"/>
    </row>
    <row r="4" spans="1:33" ht="14.25" customHeight="1">
      <c r="A4" s="63"/>
      <c r="F4" s="263"/>
      <c r="G4" s="263"/>
      <c r="H4" s="263"/>
      <c r="I4" s="263"/>
      <c r="J4" s="263"/>
      <c r="K4" s="263"/>
      <c r="L4" s="257"/>
      <c r="M4" s="257"/>
      <c r="N4" s="257"/>
      <c r="O4" s="257"/>
      <c r="P4" s="257"/>
      <c r="Q4" s="257"/>
      <c r="R4" s="257"/>
      <c r="S4" s="257"/>
      <c r="T4" s="257"/>
      <c r="U4" s="257"/>
      <c r="V4" s="257"/>
      <c r="W4" s="257"/>
      <c r="X4" s="257"/>
      <c r="Y4" s="257"/>
      <c r="Z4" s="257"/>
      <c r="AA4" s="257"/>
      <c r="AB4" s="60"/>
      <c r="AC4" s="60"/>
      <c r="AD4" s="60"/>
      <c r="AE4" s="60"/>
      <c r="AF4" s="60"/>
      <c r="AG4" s="60"/>
    </row>
    <row r="5" spans="1:33" ht="10.5" hidden="1" customHeight="1">
      <c r="A5" s="290" t="s">
        <v>170</v>
      </c>
      <c r="F5" s="259" t="s">
        <v>3909</v>
      </c>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row>
    <row r="6" spans="1:33" ht="14.25" customHeight="1">
      <c r="A6" s="291"/>
    </row>
    <row r="7" spans="1:33" ht="14.25" hidden="1" customHeight="1">
      <c r="A7" s="292"/>
    </row>
    <row r="8" spans="1:33" ht="14.25" hidden="1" customHeight="1">
      <c r="A8" s="293" t="s">
        <v>162</v>
      </c>
    </row>
    <row r="9" spans="1:33" ht="14.25" hidden="1" customHeight="1">
      <c r="A9" s="294"/>
    </row>
    <row r="10" spans="1:33" s="177" customFormat="1" ht="27.95" customHeight="1">
      <c r="A10" s="322" t="s">
        <v>163</v>
      </c>
      <c r="B10" s="180"/>
      <c r="F10" s="258" t="s">
        <v>105</v>
      </c>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row>
    <row r="11" spans="1:33" s="177" customFormat="1" ht="4.5" customHeight="1">
      <c r="A11" s="322"/>
      <c r="B11" s="180"/>
      <c r="F11" s="12"/>
      <c r="G11" s="12"/>
      <c r="H11" s="12"/>
      <c r="I11" s="12"/>
      <c r="J11" s="12"/>
      <c r="K11" s="6"/>
      <c r="L11" s="6"/>
      <c r="M11" s="6"/>
      <c r="N11" s="6"/>
      <c r="O11" s="6"/>
      <c r="P11" s="6"/>
      <c r="Q11" s="6"/>
      <c r="R11" s="6"/>
      <c r="S11" s="6"/>
      <c r="T11" s="6"/>
      <c r="U11" s="6"/>
      <c r="V11" s="6"/>
      <c r="W11" s="6"/>
      <c r="X11" s="6"/>
      <c r="Y11" s="6"/>
      <c r="Z11" s="6"/>
      <c r="AA11" s="6"/>
      <c r="AB11" s="6"/>
    </row>
    <row r="12" spans="1:33" s="177" customFormat="1" ht="14.25" customHeight="1">
      <c r="A12" s="323" t="s">
        <v>259</v>
      </c>
      <c r="B12" s="180"/>
      <c r="F12" s="295" t="s">
        <v>106</v>
      </c>
      <c r="G12" s="296"/>
      <c r="H12" s="296"/>
      <c r="I12" s="296"/>
      <c r="J12" s="297"/>
      <c r="K12" s="324" t="s">
        <v>8688</v>
      </c>
      <c r="L12" s="325"/>
      <c r="M12" s="325"/>
      <c r="N12" s="325"/>
      <c r="O12" s="325"/>
      <c r="P12" s="325"/>
      <c r="Q12" s="325"/>
      <c r="R12" s="325"/>
      <c r="S12" s="325"/>
      <c r="T12" s="301" t="s">
        <v>107</v>
      </c>
      <c r="U12" s="302"/>
      <c r="V12" s="302"/>
      <c r="W12" s="302"/>
      <c r="X12" s="302"/>
      <c r="Y12" s="326">
        <v>800130690</v>
      </c>
      <c r="Z12" s="326"/>
      <c r="AA12" s="326"/>
      <c r="AB12" s="326"/>
      <c r="AC12" s="326"/>
      <c r="AD12" s="326"/>
      <c r="AE12" s="326"/>
      <c r="AF12" s="326"/>
      <c r="AG12" s="326"/>
    </row>
    <row r="13" spans="1:33" s="177" customFormat="1" ht="3.75" customHeight="1">
      <c r="A13" s="323"/>
      <c r="B13" s="180"/>
      <c r="F13" s="13"/>
      <c r="G13" s="13"/>
      <c r="H13" s="13"/>
      <c r="I13" s="13"/>
      <c r="J13" s="13"/>
      <c r="K13" s="7"/>
      <c r="L13" s="8"/>
      <c r="M13" s="8"/>
      <c r="N13" s="8"/>
      <c r="O13" s="8"/>
      <c r="P13" s="8"/>
      <c r="Q13" s="8"/>
      <c r="R13" s="8"/>
      <c r="S13" s="8"/>
      <c r="T13" s="10"/>
      <c r="U13" s="10"/>
      <c r="V13" s="10"/>
      <c r="W13" s="10"/>
      <c r="X13" s="10"/>
      <c r="Y13" s="9"/>
      <c r="Z13" s="7"/>
      <c r="AA13" s="7"/>
      <c r="AB13" s="10"/>
    </row>
    <row r="14" spans="1:33" s="177" customFormat="1" ht="14.25" customHeight="1">
      <c r="A14" s="319" t="s">
        <v>164</v>
      </c>
      <c r="B14" s="180"/>
      <c r="F14" s="295" t="s">
        <v>108</v>
      </c>
      <c r="G14" s="296"/>
      <c r="H14" s="296"/>
      <c r="I14" s="296"/>
      <c r="J14" s="297"/>
      <c r="K14" s="324" t="s">
        <v>8689</v>
      </c>
      <c r="L14" s="325"/>
      <c r="M14" s="325"/>
      <c r="N14" s="325"/>
      <c r="O14" s="325"/>
      <c r="P14" s="325"/>
      <c r="Q14" s="325"/>
      <c r="R14" s="325"/>
      <c r="S14" s="325"/>
      <c r="T14" s="295" t="s">
        <v>156</v>
      </c>
      <c r="U14" s="296"/>
      <c r="V14" s="296"/>
      <c r="W14" s="296"/>
      <c r="X14" s="296"/>
      <c r="Y14" s="327" t="s">
        <v>2866</v>
      </c>
      <c r="Z14" s="327"/>
      <c r="AA14" s="327"/>
      <c r="AB14" s="327"/>
      <c r="AC14" s="327"/>
      <c r="AD14" s="327"/>
      <c r="AE14" s="327"/>
      <c r="AF14" s="327"/>
      <c r="AG14" s="327"/>
    </row>
    <row r="15" spans="1:33" s="177" customFormat="1" ht="2.25" customHeight="1">
      <c r="A15" s="319"/>
      <c r="B15" s="180"/>
      <c r="F15" s="13"/>
      <c r="G15" s="13"/>
      <c r="H15" s="13"/>
      <c r="I15" s="13"/>
      <c r="J15" s="13"/>
      <c r="K15" s="7"/>
      <c r="L15" s="10"/>
      <c r="M15" s="10"/>
      <c r="N15" s="10"/>
      <c r="O15" s="10"/>
      <c r="P15" s="10"/>
      <c r="Q15" s="10"/>
      <c r="R15" s="10"/>
      <c r="S15" s="10"/>
      <c r="T15" s="14"/>
      <c r="U15" s="14"/>
      <c r="V15" s="14"/>
      <c r="W15" s="14"/>
      <c r="X15" s="14"/>
      <c r="Y15" s="9"/>
      <c r="Z15" s="7"/>
      <c r="AA15" s="7"/>
      <c r="AB15" s="10"/>
    </row>
    <row r="16" spans="1:33" s="177" customFormat="1" ht="14.25" customHeight="1">
      <c r="A16" s="300" t="s">
        <v>165</v>
      </c>
      <c r="B16" s="180"/>
      <c r="F16" s="301" t="s">
        <v>110</v>
      </c>
      <c r="G16" s="302"/>
      <c r="H16" s="302"/>
      <c r="I16" s="302"/>
      <c r="J16" s="302"/>
      <c r="K16" s="324" t="s">
        <v>8690</v>
      </c>
      <c r="L16" s="325"/>
      <c r="M16" s="325"/>
      <c r="N16" s="325"/>
      <c r="O16" s="325"/>
      <c r="P16" s="325"/>
      <c r="Q16" s="325"/>
      <c r="R16" s="325"/>
      <c r="S16" s="325"/>
      <c r="T16" s="308" t="s">
        <v>109</v>
      </c>
      <c r="U16" s="309"/>
      <c r="V16" s="309"/>
      <c r="W16" s="309"/>
      <c r="X16" s="309"/>
      <c r="Y16" s="326">
        <v>3234801420</v>
      </c>
      <c r="Z16" s="326"/>
      <c r="AA16" s="326"/>
      <c r="AB16" s="326"/>
      <c r="AC16" s="326"/>
      <c r="AD16" s="326"/>
      <c r="AE16" s="326"/>
      <c r="AF16" s="326"/>
      <c r="AG16" s="326"/>
    </row>
    <row r="17" spans="1:49" s="177" customFormat="1" ht="3" customHeight="1">
      <c r="A17" s="294"/>
      <c r="B17" s="180"/>
      <c r="F17" s="13"/>
      <c r="G17" s="13"/>
      <c r="H17" s="13"/>
      <c r="I17" s="13"/>
      <c r="J17" s="13"/>
      <c r="K17" s="7"/>
      <c r="L17" s="10"/>
      <c r="M17" s="10"/>
      <c r="N17" s="7"/>
      <c r="O17" s="7"/>
      <c r="P17" s="7"/>
      <c r="Q17" s="7"/>
      <c r="R17" s="7"/>
      <c r="S17" s="7"/>
      <c r="T17" s="10"/>
      <c r="U17" s="10"/>
      <c r="V17" s="10"/>
      <c r="W17" s="10"/>
      <c r="X17" s="10"/>
      <c r="Y17" s="9"/>
      <c r="Z17" s="7"/>
      <c r="AA17" s="7"/>
      <c r="AB17" s="10"/>
    </row>
    <row r="18" spans="1:49" s="181" customFormat="1" ht="14.25" customHeight="1">
      <c r="A18" s="319" t="s">
        <v>166</v>
      </c>
      <c r="B18" s="185"/>
      <c r="F18" s="306" t="s">
        <v>111</v>
      </c>
      <c r="G18" s="307"/>
      <c r="H18" s="307"/>
      <c r="I18" s="307"/>
      <c r="J18" s="307"/>
      <c r="K18" s="328" t="s">
        <v>8691</v>
      </c>
      <c r="L18" s="329"/>
      <c r="M18" s="329"/>
      <c r="N18" s="329"/>
      <c r="O18" s="329"/>
      <c r="P18" s="329"/>
      <c r="Q18" s="329"/>
      <c r="R18" s="329"/>
      <c r="S18" s="330"/>
      <c r="T18" s="177"/>
      <c r="U18" s="177"/>
      <c r="V18" s="177"/>
      <c r="W18" s="177"/>
      <c r="X18" s="177"/>
      <c r="Y18" s="177"/>
      <c r="Z18" s="177"/>
      <c r="AA18" s="177"/>
      <c r="AB18" s="177"/>
      <c r="AC18" s="177"/>
      <c r="AD18" s="177"/>
      <c r="AE18" s="177"/>
      <c r="AF18" s="177"/>
      <c r="AG18" s="177"/>
      <c r="AH18" s="177"/>
      <c r="AI18" s="177"/>
      <c r="AJ18" s="177"/>
      <c r="AK18" s="177"/>
      <c r="AQ18" s="177"/>
      <c r="AR18" s="177"/>
      <c r="AS18" s="177"/>
      <c r="AT18" s="177"/>
      <c r="AU18" s="177"/>
      <c r="AV18" s="177"/>
      <c r="AW18" s="177"/>
    </row>
    <row r="19" spans="1:49" s="177" customFormat="1" ht="9.75" customHeight="1">
      <c r="A19" s="319"/>
      <c r="B19" s="180"/>
      <c r="F19" s="186"/>
      <c r="G19" s="186"/>
      <c r="H19" s="186"/>
      <c r="I19" s="186"/>
      <c r="J19" s="186"/>
    </row>
    <row r="20" spans="1:49" s="177" customFormat="1" ht="27.95" customHeight="1">
      <c r="A20" s="300" t="s">
        <v>167</v>
      </c>
      <c r="B20" s="180"/>
      <c r="F20" s="258" t="s">
        <v>3125</v>
      </c>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row>
    <row r="21" spans="1:49" s="177" customFormat="1" ht="4.5" customHeight="1">
      <c r="A21" s="294"/>
      <c r="B21" s="180"/>
    </row>
    <row r="22" spans="1:49" s="177" customFormat="1" ht="13.9" customHeight="1">
      <c r="A22" s="319" t="s">
        <v>1366</v>
      </c>
      <c r="B22" s="69"/>
      <c r="C22" s="16"/>
      <c r="D22" s="16"/>
      <c r="F22" s="232" t="s">
        <v>3126</v>
      </c>
      <c r="G22" s="233"/>
      <c r="H22" s="234"/>
      <c r="I22" s="331" t="s">
        <v>8692</v>
      </c>
      <c r="J22" s="332"/>
      <c r="K22" s="332"/>
      <c r="L22" s="333"/>
      <c r="M22" s="187"/>
      <c r="N22" s="232" t="s">
        <v>3918</v>
      </c>
      <c r="O22" s="233"/>
      <c r="P22" s="234"/>
      <c r="Q22" s="331" t="s">
        <v>240</v>
      </c>
      <c r="R22" s="332"/>
      <c r="S22" s="333"/>
      <c r="T22" s="187"/>
      <c r="U22" s="232" t="s">
        <v>276</v>
      </c>
      <c r="V22" s="233"/>
      <c r="W22" s="234"/>
      <c r="X22" s="331" t="s">
        <v>8715</v>
      </c>
      <c r="Y22" s="332"/>
      <c r="Z22" s="333"/>
      <c r="AA22" s="187"/>
      <c r="AB22" s="232" t="s">
        <v>112</v>
      </c>
      <c r="AC22" s="233"/>
      <c r="AD22" s="234"/>
      <c r="AE22" s="337">
        <v>67155400</v>
      </c>
      <c r="AF22" s="338"/>
      <c r="AG22" s="339"/>
    </row>
    <row r="23" spans="1:49" s="177" customFormat="1" ht="14.25" customHeight="1">
      <c r="A23" s="320"/>
      <c r="B23" s="180"/>
      <c r="F23" s="235"/>
      <c r="G23" s="236"/>
      <c r="H23" s="237"/>
      <c r="I23" s="334"/>
      <c r="J23" s="335"/>
      <c r="K23" s="335"/>
      <c r="L23" s="336"/>
      <c r="M23" s="187"/>
      <c r="N23" s="235"/>
      <c r="O23" s="236"/>
      <c r="P23" s="237"/>
      <c r="Q23" s="334"/>
      <c r="R23" s="335"/>
      <c r="S23" s="336"/>
      <c r="T23" s="187"/>
      <c r="U23" s="235"/>
      <c r="V23" s="236"/>
      <c r="W23" s="237"/>
      <c r="X23" s="334"/>
      <c r="Y23" s="335"/>
      <c r="Z23" s="336"/>
      <c r="AA23" s="187"/>
      <c r="AB23" s="235"/>
      <c r="AC23" s="236"/>
      <c r="AD23" s="237"/>
      <c r="AE23" s="340"/>
      <c r="AF23" s="341"/>
      <c r="AG23" s="342"/>
    </row>
    <row r="24" spans="1:49" s="177" customFormat="1" ht="15" customHeight="1">
      <c r="A24" s="321"/>
      <c r="B24" s="180"/>
      <c r="F24" s="186"/>
      <c r="G24" s="186"/>
      <c r="H24" s="186"/>
      <c r="I24" s="186"/>
      <c r="J24" s="186"/>
    </row>
    <row r="25" spans="1:49" s="177" customFormat="1" ht="45" customHeight="1">
      <c r="A25" s="321"/>
      <c r="B25" s="180"/>
      <c r="F25" s="346" t="s">
        <v>8716</v>
      </c>
      <c r="G25" s="347"/>
      <c r="H25" s="347"/>
      <c r="I25" s="347"/>
      <c r="J25" s="347"/>
      <c r="K25" s="347"/>
      <c r="L25" s="347"/>
      <c r="M25" s="347"/>
      <c r="N25" s="347"/>
      <c r="O25" s="347"/>
      <c r="P25" s="347"/>
      <c r="Q25" s="347"/>
      <c r="R25" s="347"/>
      <c r="S25" s="347"/>
      <c r="T25" s="347"/>
      <c r="U25" s="347"/>
      <c r="V25" s="347"/>
      <c r="W25" s="347"/>
      <c r="X25" s="347"/>
      <c r="Y25" s="347"/>
      <c r="Z25" s="347"/>
      <c r="AA25" s="347"/>
      <c r="AB25" s="347"/>
      <c r="AC25" s="347"/>
      <c r="AD25" s="347"/>
      <c r="AE25" s="347"/>
      <c r="AF25" s="347"/>
      <c r="AG25" s="348"/>
    </row>
    <row r="26" spans="1:49" s="177" customFormat="1" ht="14.25" customHeight="1">
      <c r="A26" s="318"/>
      <c r="B26" s="180"/>
    </row>
    <row r="27" spans="1:49" s="177" customFormat="1" ht="14.25" hidden="1" customHeight="1">
      <c r="A27" s="318"/>
      <c r="B27" s="180"/>
      <c r="F27" s="186"/>
      <c r="G27" s="186"/>
      <c r="H27" s="186"/>
      <c r="I27" s="186"/>
      <c r="J27" s="186"/>
    </row>
    <row r="28" spans="1:49" s="177" customFormat="1" ht="14.25" hidden="1" customHeight="1">
      <c r="A28" s="182"/>
      <c r="B28" s="180"/>
      <c r="F28" s="232" t="s">
        <v>4086</v>
      </c>
      <c r="G28" s="233"/>
      <c r="H28" s="234"/>
      <c r="I28" s="349"/>
      <c r="J28" s="349"/>
      <c r="K28" s="349"/>
      <c r="L28" s="244" t="s">
        <v>4287</v>
      </c>
      <c r="M28" s="245"/>
      <c r="N28" s="245"/>
      <c r="O28" s="245"/>
      <c r="P28" s="245"/>
      <c r="Q28" s="245"/>
      <c r="R28" s="245"/>
      <c r="S28" s="245"/>
      <c r="T28" s="245"/>
      <c r="U28" s="245"/>
      <c r="V28" s="245"/>
      <c r="W28" s="245"/>
      <c r="X28" s="245"/>
      <c r="Y28" s="245"/>
      <c r="Z28" s="245"/>
      <c r="AA28" s="245"/>
      <c r="AB28" s="245"/>
      <c r="AC28" s="245"/>
      <c r="AD28" s="245"/>
      <c r="AE28" s="245"/>
      <c r="AF28" s="245"/>
      <c r="AG28" s="246"/>
    </row>
    <row r="29" spans="1:49" s="177" customFormat="1" ht="14.25" hidden="1" customHeight="1">
      <c r="A29" s="182"/>
      <c r="B29" s="180"/>
      <c r="F29" s="235"/>
      <c r="G29" s="236"/>
      <c r="H29" s="237"/>
      <c r="I29" s="349"/>
      <c r="J29" s="349"/>
      <c r="K29" s="349"/>
      <c r="L29" s="247"/>
      <c r="M29" s="248"/>
      <c r="N29" s="248"/>
      <c r="O29" s="248"/>
      <c r="P29" s="248"/>
      <c r="Q29" s="248"/>
      <c r="R29" s="248"/>
      <c r="S29" s="248"/>
      <c r="T29" s="248"/>
      <c r="U29" s="248"/>
      <c r="V29" s="248"/>
      <c r="W29" s="248"/>
      <c r="X29" s="248"/>
      <c r="Y29" s="248"/>
      <c r="Z29" s="248"/>
      <c r="AA29" s="248"/>
      <c r="AB29" s="248"/>
      <c r="AC29" s="248"/>
      <c r="AD29" s="248"/>
      <c r="AE29" s="248"/>
      <c r="AF29" s="248"/>
      <c r="AG29" s="249"/>
    </row>
    <row r="30" spans="1:49" s="177" customFormat="1" ht="5.25" hidden="1" customHeight="1">
      <c r="A30" s="182"/>
      <c r="B30" s="180"/>
    </row>
    <row r="31" spans="1:49" s="177" customFormat="1" ht="14.25" hidden="1" customHeight="1">
      <c r="A31" s="182"/>
      <c r="B31" s="180"/>
    </row>
    <row r="32" spans="1:49" s="177" customFormat="1" ht="30" customHeight="1" thickBot="1">
      <c r="A32" s="182"/>
      <c r="B32" s="180"/>
      <c r="F32" s="385" t="s">
        <v>145</v>
      </c>
      <c r="G32" s="386"/>
      <c r="H32" s="386"/>
      <c r="I32" s="387" t="s">
        <v>3098</v>
      </c>
      <c r="J32" s="387"/>
      <c r="K32" s="387"/>
      <c r="L32" s="387"/>
      <c r="M32" s="387"/>
      <c r="N32" s="387"/>
      <c r="O32" s="387"/>
      <c r="P32" s="387"/>
      <c r="Q32" s="387"/>
      <c r="R32" s="387"/>
      <c r="S32" s="387"/>
      <c r="T32" s="385" t="s">
        <v>3916</v>
      </c>
      <c r="U32" s="386"/>
      <c r="V32" s="386"/>
      <c r="W32" s="379" t="str">
        <f>+IFERROR(VLOOKUP(Cotizacion!$I$32,Cat_Filtro2!$E:$L,8,FALSE),"")</f>
        <v>REGION 7</v>
      </c>
      <c r="X32" s="380"/>
      <c r="Y32" s="380"/>
      <c r="Z32" s="381"/>
    </row>
    <row r="33" spans="1:47" s="177" customFormat="1" ht="39.950000000000003" customHeight="1" thickBot="1">
      <c r="A33" s="182"/>
      <c r="B33" s="180" t="s">
        <v>130</v>
      </c>
      <c r="F33" s="154" t="s">
        <v>263</v>
      </c>
      <c r="G33" s="362" t="s">
        <v>3494</v>
      </c>
      <c r="H33" s="362"/>
      <c r="I33" s="362"/>
      <c r="J33" s="362" t="s">
        <v>3129</v>
      </c>
      <c r="K33" s="362"/>
      <c r="L33" s="362"/>
      <c r="M33" s="362"/>
      <c r="N33" s="362"/>
      <c r="O33" s="362"/>
      <c r="P33" s="362"/>
      <c r="Q33" s="362"/>
      <c r="R33" s="362"/>
      <c r="S33" s="362"/>
      <c r="T33" s="362"/>
      <c r="U33" s="362" t="s">
        <v>159</v>
      </c>
      <c r="V33" s="362"/>
      <c r="W33" s="362"/>
      <c r="X33" s="378" t="s">
        <v>3924</v>
      </c>
      <c r="Y33" s="378"/>
      <c r="Z33" s="378"/>
      <c r="AA33" s="378" t="s">
        <v>1449</v>
      </c>
      <c r="AB33" s="378"/>
      <c r="AC33" s="378"/>
      <c r="AD33" s="378" t="s">
        <v>1351</v>
      </c>
      <c r="AE33" s="378"/>
      <c r="AF33" s="378" t="s">
        <v>1648</v>
      </c>
      <c r="AG33" s="378"/>
      <c r="AH33" s="378"/>
      <c r="AI33" s="378" t="s">
        <v>1352</v>
      </c>
      <c r="AJ33" s="378"/>
      <c r="AK33" s="378"/>
      <c r="AL33" s="378" t="s">
        <v>1324</v>
      </c>
      <c r="AM33" s="378"/>
      <c r="AN33" s="378" t="s">
        <v>1450</v>
      </c>
      <c r="AO33" s="378"/>
      <c r="AP33" s="378" t="s">
        <v>1354</v>
      </c>
      <c r="AQ33" s="378"/>
      <c r="AR33" s="378"/>
      <c r="AS33" s="378" t="s">
        <v>1353</v>
      </c>
      <c r="AT33" s="378"/>
      <c r="AU33" s="378"/>
    </row>
    <row r="34" spans="1:47" s="177" customFormat="1" ht="77.099999999999994" customHeight="1">
      <c r="A34" s="182"/>
      <c r="B34" s="180"/>
      <c r="F34" s="194">
        <f>IFERROR(IF(F33="Ítem",1,ROW()-ROW(SolCotizacion!#REF!)),ROW()-ROW(SolCotizacion!#REF!))</f>
        <v>1</v>
      </c>
      <c r="G34" s="382" t="str">
        <f>+SolCotizacion!$I$28</f>
        <v>min03-P57</v>
      </c>
      <c r="H34" s="382"/>
      <c r="I34" s="382"/>
      <c r="J34" s="383" t="str">
        <f>+SolCotizacion!$L$28</f>
        <v>SOBRECARPA_según NTMD vigente</v>
      </c>
      <c r="K34" s="383"/>
      <c r="L34" s="383"/>
      <c r="M34" s="383"/>
      <c r="N34" s="383"/>
      <c r="O34" s="383"/>
      <c r="P34" s="383"/>
      <c r="Q34" s="383"/>
      <c r="R34" s="383"/>
      <c r="S34" s="383"/>
      <c r="T34" s="383"/>
      <c r="U34" s="384">
        <v>598</v>
      </c>
      <c r="V34" s="384"/>
      <c r="W34" s="384"/>
      <c r="X34" s="372">
        <f>+IFERROR(ROUND(VLOOKUP(F34&amp;"_"&amp;G34,Cat_resumido!$C:$CZ,Var!$F$6-2,FALSE)/U34,2),"")</f>
        <v>231119.46</v>
      </c>
      <c r="Y34" s="373"/>
      <c r="Z34" s="374"/>
      <c r="AA34" s="371">
        <f ca="1">+IFERROR(ROUND(X34/(1-Var!$F$3),2),"")</f>
        <v>233454</v>
      </c>
      <c r="AB34" s="371"/>
      <c r="AC34" s="371"/>
      <c r="AD34" s="388">
        <v>0</v>
      </c>
      <c r="AE34" s="388"/>
      <c r="AF34" s="371">
        <f ca="1">IFERROR(ROUND(AA34*(1-AD34),2),"")</f>
        <v>233454</v>
      </c>
      <c r="AG34" s="371"/>
      <c r="AH34" s="371"/>
      <c r="AI34" s="371">
        <f ca="1">IFERROR(ROUND(AF34*U34,2),"")</f>
        <v>139605492</v>
      </c>
      <c r="AJ34" s="371"/>
      <c r="AK34" s="371"/>
      <c r="AL34" s="389" t="s">
        <v>240</v>
      </c>
      <c r="AM34" s="389"/>
      <c r="AN34" s="388">
        <v>0.19</v>
      </c>
      <c r="AO34" s="388"/>
      <c r="AP34" s="371">
        <f ca="1">+IFERROR(IF(AL34="SI",ROUND(AI34*AN34,2),0),"")</f>
        <v>26525043.48</v>
      </c>
      <c r="AQ34" s="371"/>
      <c r="AR34" s="371"/>
      <c r="AS34" s="371">
        <f ca="1">+IFERROR(ROUND(AI34+AP34,2),"")</f>
        <v>166130535.47999999</v>
      </c>
      <c r="AT34" s="371"/>
      <c r="AU34" s="371"/>
    </row>
    <row r="35" spans="1:47" s="177" customFormat="1" ht="20.100000000000001" customHeight="1">
      <c r="A35" s="176"/>
      <c r="B35" s="180"/>
      <c r="F35" s="195"/>
      <c r="G35" s="195"/>
      <c r="H35" s="195"/>
      <c r="I35" s="195"/>
      <c r="J35" s="195"/>
      <c r="K35" s="195"/>
      <c r="L35" s="195"/>
      <c r="M35" s="195"/>
      <c r="N35" s="195"/>
      <c r="O35" s="195"/>
      <c r="P35" s="195"/>
      <c r="Q35" s="195"/>
      <c r="R35" s="195"/>
      <c r="S35" s="195"/>
      <c r="T35" s="195"/>
      <c r="U35" s="195"/>
      <c r="V35" s="195"/>
      <c r="W35" s="195"/>
      <c r="X35"/>
      <c r="Y35"/>
      <c r="Z35"/>
      <c r="AA35"/>
      <c r="AB35"/>
      <c r="AC35"/>
      <c r="AD35"/>
      <c r="AE35"/>
      <c r="AF35"/>
      <c r="AG35"/>
    </row>
    <row r="36" spans="1:47" s="177" customFormat="1" ht="20.100000000000001" customHeight="1">
      <c r="A36" s="176"/>
      <c r="B36" s="180"/>
      <c r="F36" s="186"/>
    </row>
    <row r="37" spans="1:47" s="180" customFormat="1" ht="20.100000000000001" customHeight="1">
      <c r="A37" s="183"/>
      <c r="B37" s="180" t="s">
        <v>3910</v>
      </c>
      <c r="F37" s="188" t="s">
        <v>120</v>
      </c>
      <c r="G37" s="190" t="s">
        <v>120</v>
      </c>
      <c r="H37" s="190" t="s">
        <v>120</v>
      </c>
      <c r="I37" s="190" t="s">
        <v>120</v>
      </c>
      <c r="J37" s="190" t="s">
        <v>120</v>
      </c>
      <c r="K37" s="190" t="s">
        <v>120</v>
      </c>
      <c r="L37" s="190" t="s">
        <v>120</v>
      </c>
      <c r="M37" s="190" t="s">
        <v>120</v>
      </c>
      <c r="N37" s="190" t="s">
        <v>120</v>
      </c>
      <c r="O37" s="190" t="s">
        <v>120</v>
      </c>
      <c r="P37" s="190" t="s">
        <v>120</v>
      </c>
      <c r="Q37" s="190" t="s">
        <v>120</v>
      </c>
      <c r="R37" s="190" t="s">
        <v>120</v>
      </c>
      <c r="S37" s="190" t="s">
        <v>120</v>
      </c>
      <c r="T37" s="190" t="s">
        <v>120</v>
      </c>
      <c r="U37" s="190" t="s">
        <v>120</v>
      </c>
      <c r="V37" s="190" t="s">
        <v>120</v>
      </c>
      <c r="W37" s="190" t="s">
        <v>120</v>
      </c>
      <c r="X37" s="190" t="s">
        <v>120</v>
      </c>
      <c r="Y37" s="190" t="s">
        <v>120</v>
      </c>
      <c r="Z37" s="190" t="s">
        <v>120</v>
      </c>
      <c r="AA37" s="190" t="s">
        <v>120</v>
      </c>
      <c r="AB37" s="190" t="s">
        <v>120</v>
      </c>
      <c r="AC37" s="190" t="s">
        <v>120</v>
      </c>
      <c r="AD37" s="190" t="s">
        <v>120</v>
      </c>
      <c r="AE37" s="190" t="s">
        <v>120</v>
      </c>
      <c r="AF37" s="190" t="s">
        <v>120</v>
      </c>
      <c r="AG37" s="190" t="s">
        <v>120</v>
      </c>
      <c r="AH37" s="190"/>
      <c r="AJ37" s="189"/>
    </row>
    <row r="38" spans="1:47" s="177" customFormat="1" ht="20.100000000000001" customHeight="1">
      <c r="A38" s="176"/>
      <c r="B38" s="180"/>
      <c r="F38" s="213" t="s">
        <v>4070</v>
      </c>
      <c r="G38" s="343"/>
      <c r="H38" s="343"/>
      <c r="I38" s="343"/>
      <c r="J38" s="343"/>
      <c r="K38" s="343"/>
      <c r="L38" s="343"/>
      <c r="M38" s="343"/>
      <c r="N38" s="343"/>
      <c r="O38" s="344" t="s">
        <v>1311</v>
      </c>
      <c r="P38" s="344"/>
      <c r="Q38" s="344"/>
      <c r="R38" s="344"/>
      <c r="S38" s="344"/>
      <c r="T38" s="344"/>
      <c r="U38" s="344"/>
      <c r="V38" s="344"/>
      <c r="W38" s="344"/>
      <c r="X38" s="344"/>
      <c r="Y38" s="344"/>
      <c r="Z38" s="344"/>
      <c r="AA38" s="344"/>
      <c r="AB38" s="344"/>
      <c r="AC38" s="344"/>
      <c r="AD38" s="344"/>
      <c r="AE38" s="344"/>
      <c r="AF38" s="344"/>
      <c r="AG38" s="344"/>
      <c r="AH38" s="191"/>
    </row>
    <row r="39" spans="1:47" s="177" customFormat="1" ht="27.95" customHeight="1">
      <c r="A39" s="176"/>
      <c r="B39" s="180"/>
      <c r="F39" s="213" t="s">
        <v>3907</v>
      </c>
      <c r="G39" s="343"/>
      <c r="H39" s="343"/>
      <c r="I39" s="343"/>
      <c r="J39" s="343"/>
      <c r="K39" s="343"/>
      <c r="L39" s="343"/>
      <c r="M39" s="343"/>
      <c r="N39" s="343"/>
      <c r="O39" s="344" t="s">
        <v>8708</v>
      </c>
      <c r="P39" s="344"/>
      <c r="Q39" s="344"/>
      <c r="R39" s="344"/>
      <c r="S39" s="344"/>
      <c r="T39" s="344"/>
      <c r="U39" s="344"/>
      <c r="V39" s="344"/>
      <c r="W39" s="344"/>
      <c r="X39" s="344"/>
      <c r="Y39" s="344"/>
      <c r="Z39" s="344"/>
      <c r="AA39" s="344"/>
      <c r="AB39" s="344"/>
      <c r="AC39" s="344"/>
      <c r="AD39" s="344"/>
      <c r="AE39" s="344"/>
      <c r="AF39" s="344"/>
      <c r="AG39" s="344"/>
      <c r="AH39" s="191"/>
    </row>
    <row r="40" spans="1:47" s="177" customFormat="1" ht="21" customHeight="1">
      <c r="A40" s="176"/>
      <c r="B40" s="180"/>
      <c r="F40" s="213" t="s">
        <v>3284</v>
      </c>
      <c r="G40" s="343"/>
      <c r="H40" s="343"/>
      <c r="I40" s="343"/>
      <c r="J40" s="343"/>
      <c r="K40" s="343"/>
      <c r="L40" s="343"/>
      <c r="M40" s="343"/>
      <c r="N40" s="343"/>
      <c r="O40" s="350" t="s">
        <v>8708</v>
      </c>
      <c r="P40" s="350"/>
      <c r="Q40" s="350"/>
      <c r="R40" s="350"/>
      <c r="S40" s="350"/>
      <c r="T40" s="350"/>
      <c r="U40" s="350"/>
      <c r="V40" s="350"/>
      <c r="W40" s="350"/>
      <c r="X40" s="350"/>
      <c r="Y40" s="350"/>
      <c r="Z40" s="350"/>
      <c r="AA40" s="350"/>
      <c r="AB40" s="350"/>
      <c r="AC40" s="350"/>
      <c r="AD40" s="350"/>
      <c r="AE40" s="350"/>
      <c r="AF40" s="350"/>
      <c r="AG40" s="350"/>
      <c r="AH40" s="191"/>
    </row>
    <row r="41" spans="1:47" s="177" customFormat="1" ht="21" customHeight="1">
      <c r="A41" s="176"/>
      <c r="B41" s="180"/>
      <c r="F41" s="214" t="s">
        <v>3908</v>
      </c>
      <c r="G41" s="351"/>
      <c r="H41" s="351"/>
      <c r="I41" s="351"/>
      <c r="J41" s="351"/>
      <c r="K41" s="351"/>
      <c r="L41" s="351"/>
      <c r="M41" s="351"/>
      <c r="N41" s="352"/>
      <c r="O41" s="353" t="s">
        <v>8708</v>
      </c>
      <c r="P41" s="354"/>
      <c r="Q41" s="354"/>
      <c r="R41" s="354"/>
      <c r="S41" s="354"/>
      <c r="T41" s="354"/>
      <c r="U41" s="354"/>
      <c r="V41" s="354"/>
      <c r="W41" s="354"/>
      <c r="X41" s="354"/>
      <c r="Y41" s="354"/>
      <c r="Z41" s="354"/>
      <c r="AA41" s="354"/>
      <c r="AB41" s="354"/>
      <c r="AC41" s="354"/>
      <c r="AD41" s="354"/>
      <c r="AE41" s="354"/>
      <c r="AF41" s="354"/>
      <c r="AG41" s="355"/>
      <c r="AH41" s="191"/>
    </row>
    <row r="42" spans="1:47" s="177" customFormat="1" ht="14.25" hidden="1" customHeight="1"/>
    <row r="43" spans="1:47" s="177" customFormat="1" ht="30.75" customHeight="1">
      <c r="A43" s="176"/>
      <c r="B43" s="180"/>
      <c r="F43" s="273" t="s">
        <v>4071</v>
      </c>
      <c r="G43" s="273"/>
      <c r="H43" s="273"/>
      <c r="I43" s="273"/>
      <c r="J43" s="273"/>
      <c r="K43" s="273"/>
      <c r="L43" s="273"/>
      <c r="M43" s="273"/>
      <c r="N43" s="273"/>
      <c r="O43" s="274"/>
      <c r="P43" s="273"/>
      <c r="Q43" s="273"/>
      <c r="R43" s="273"/>
      <c r="S43" s="273"/>
      <c r="T43" s="273"/>
      <c r="U43" s="273"/>
      <c r="V43" s="273"/>
      <c r="W43" s="273"/>
      <c r="X43" s="273"/>
      <c r="Y43" s="273"/>
      <c r="Z43" s="273"/>
      <c r="AA43" s="273"/>
      <c r="AB43" s="273"/>
      <c r="AC43" s="273"/>
      <c r="AD43" s="273"/>
      <c r="AE43" s="273"/>
      <c r="AF43" s="273"/>
      <c r="AG43" s="273"/>
    </row>
    <row r="44" spans="1:47" s="177" customFormat="1">
      <c r="A44" s="176"/>
      <c r="B44" s="180"/>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row>
    <row r="45" spans="1:47" s="177" customFormat="1">
      <c r="A45" s="176"/>
      <c r="B45" s="180"/>
      <c r="F45" s="168"/>
      <c r="G45" s="168"/>
      <c r="H45" s="168"/>
      <c r="I45" s="168"/>
      <c r="J45" s="168"/>
      <c r="K45" s="168"/>
      <c r="L45" s="168"/>
      <c r="M45" s="168"/>
      <c r="N45" s="168"/>
      <c r="O45" s="168"/>
      <c r="P45" s="168"/>
      <c r="Q45" s="168"/>
      <c r="R45" s="168"/>
      <c r="S45" s="168"/>
      <c r="T45" s="168"/>
      <c r="U45" s="168"/>
      <c r="V45" s="168"/>
      <c r="W45" s="168"/>
      <c r="X45" s="168"/>
      <c r="Y45" s="168"/>
      <c r="Z45" s="168"/>
      <c r="AA45" s="168"/>
      <c r="AB45" s="168"/>
      <c r="AC45" s="168"/>
      <c r="AD45" s="168"/>
      <c r="AE45" s="168"/>
      <c r="AF45" s="168"/>
      <c r="AG45" s="168"/>
    </row>
    <row r="46" spans="1:47" s="177" customFormat="1" ht="27.95" customHeight="1">
      <c r="A46" s="176"/>
      <c r="B46" s="180"/>
      <c r="F46" s="258" t="s">
        <v>3119</v>
      </c>
      <c r="G46" s="258"/>
      <c r="H46" s="258"/>
      <c r="I46" s="258"/>
      <c r="J46" s="258"/>
      <c r="K46" s="258"/>
      <c r="L46" s="258"/>
      <c r="M46" s="258"/>
      <c r="N46" s="258"/>
      <c r="O46" s="258"/>
      <c r="P46" s="258"/>
      <c r="Q46" s="258"/>
      <c r="R46" s="258"/>
      <c r="S46" s="258"/>
      <c r="T46" s="258"/>
      <c r="U46" s="258"/>
      <c r="V46" s="258"/>
      <c r="W46" s="258"/>
      <c r="X46" s="258"/>
      <c r="Y46" s="258"/>
      <c r="Z46" s="258"/>
      <c r="AA46" s="258"/>
      <c r="AB46" s="258"/>
      <c r="AC46" s="258"/>
      <c r="AD46" s="258"/>
      <c r="AE46" s="258"/>
      <c r="AF46" s="258"/>
      <c r="AG46" s="258"/>
    </row>
    <row r="47" spans="1:47" s="177" customFormat="1">
      <c r="A47" s="176"/>
      <c r="B47" s="180"/>
    </row>
    <row r="48" spans="1:47" s="177" customFormat="1" ht="24" customHeight="1">
      <c r="A48" s="176"/>
      <c r="B48" s="180" t="s">
        <v>3904</v>
      </c>
      <c r="F48" s="280" t="s">
        <v>3120</v>
      </c>
      <c r="G48" s="281"/>
      <c r="H48" s="282" t="s">
        <v>3121</v>
      </c>
      <c r="I48" s="283"/>
      <c r="J48" s="283"/>
      <c r="K48" s="275" t="s">
        <v>1</v>
      </c>
      <c r="L48" s="276"/>
      <c r="M48" s="276"/>
      <c r="N48" s="276"/>
      <c r="O48" s="277"/>
      <c r="P48" s="275" t="s">
        <v>3123</v>
      </c>
      <c r="Q48" s="276"/>
      <c r="R48" s="276"/>
      <c r="S48" s="276"/>
      <c r="T48" s="276"/>
      <c r="U48" s="277"/>
      <c r="V48" s="275" t="s">
        <v>3122</v>
      </c>
      <c r="W48" s="276"/>
      <c r="X48" s="276"/>
      <c r="Y48" s="276"/>
      <c r="Z48" s="276"/>
      <c r="AA48" s="276"/>
      <c r="AB48" s="276"/>
      <c r="AC48" s="276"/>
      <c r="AD48" s="276"/>
      <c r="AE48" s="277"/>
      <c r="AF48" s="275" t="s">
        <v>159</v>
      </c>
      <c r="AG48" s="276"/>
    </row>
    <row r="49" spans="1:33" s="177" customFormat="1">
      <c r="A49" s="176"/>
      <c r="B49" s="180"/>
      <c r="F49" s="364">
        <v>1</v>
      </c>
      <c r="G49" s="365"/>
      <c r="H49" s="366">
        <v>46219</v>
      </c>
      <c r="I49" s="366"/>
      <c r="J49" s="366"/>
      <c r="K49" s="356" t="s">
        <v>1778</v>
      </c>
      <c r="L49" s="356"/>
      <c r="M49" s="356"/>
      <c r="N49" s="356"/>
      <c r="O49" s="356"/>
      <c r="P49" s="356" t="s">
        <v>1260</v>
      </c>
      <c r="Q49" s="356"/>
      <c r="R49" s="356"/>
      <c r="S49" s="356"/>
      <c r="T49" s="356"/>
      <c r="U49" s="356"/>
      <c r="V49" s="356" t="s">
        <v>8709</v>
      </c>
      <c r="W49" s="356"/>
      <c r="X49" s="356"/>
      <c r="Y49" s="356"/>
      <c r="Z49" s="356"/>
      <c r="AA49" s="356"/>
      <c r="AB49" s="356"/>
      <c r="AC49" s="356"/>
      <c r="AD49" s="356"/>
      <c r="AE49" s="356"/>
      <c r="AF49" s="363">
        <v>100</v>
      </c>
      <c r="AG49" s="363"/>
    </row>
    <row r="50" spans="1:33" s="177" customFormat="1">
      <c r="A50" s="176"/>
      <c r="B50" s="180"/>
      <c r="F50" s="364">
        <v>2</v>
      </c>
      <c r="G50" s="365"/>
      <c r="H50" s="366">
        <v>46219</v>
      </c>
      <c r="I50" s="366"/>
      <c r="J50" s="366"/>
      <c r="K50" s="356" t="s">
        <v>1778</v>
      </c>
      <c r="L50" s="356"/>
      <c r="M50" s="356"/>
      <c r="N50" s="356"/>
      <c r="O50" s="356"/>
      <c r="P50" s="356" t="s">
        <v>1260</v>
      </c>
      <c r="Q50" s="356"/>
      <c r="R50" s="356"/>
      <c r="S50" s="356"/>
      <c r="T50" s="356"/>
      <c r="U50" s="356"/>
      <c r="V50" s="356" t="s">
        <v>8710</v>
      </c>
      <c r="W50" s="356"/>
      <c r="X50" s="356"/>
      <c r="Y50" s="356"/>
      <c r="Z50" s="356"/>
      <c r="AA50" s="356"/>
      <c r="AB50" s="356"/>
      <c r="AC50" s="356"/>
      <c r="AD50" s="356"/>
      <c r="AE50" s="356"/>
      <c r="AF50" s="363">
        <v>498</v>
      </c>
      <c r="AG50" s="363"/>
    </row>
    <row r="51" spans="1:33" s="177" customFormat="1" ht="6.75" customHeight="1">
      <c r="A51" s="176"/>
      <c r="B51" s="180"/>
      <c r="F51" s="192"/>
      <c r="G51" s="191"/>
      <c r="H51" s="191"/>
      <c r="I51" s="191"/>
      <c r="J51" s="191"/>
      <c r="K51" s="191"/>
      <c r="L51" s="191"/>
      <c r="M51" s="191"/>
      <c r="N51" s="191"/>
      <c r="O51" s="191"/>
      <c r="P51" s="191"/>
      <c r="Q51" s="191"/>
      <c r="R51" s="191"/>
      <c r="S51" s="191"/>
      <c r="T51" s="191"/>
      <c r="U51" s="191"/>
      <c r="V51" s="191"/>
      <c r="W51" s="191"/>
      <c r="X51" s="191"/>
      <c r="Y51" s="191"/>
      <c r="Z51" s="191"/>
      <c r="AA51" s="191"/>
      <c r="AB51" s="191"/>
      <c r="AC51" s="191"/>
      <c r="AD51" s="191"/>
      <c r="AE51" s="191"/>
      <c r="AF51" s="191"/>
      <c r="AG51" s="191"/>
    </row>
    <row r="52" spans="1:33" s="177" customFormat="1">
      <c r="A52" s="176"/>
      <c r="B52" s="180"/>
      <c r="F52" s="150" t="s">
        <v>3124</v>
      </c>
      <c r="G52" s="137"/>
      <c r="H52" s="137"/>
      <c r="I52" s="138"/>
      <c r="J52" s="138"/>
      <c r="K52" s="138"/>
      <c r="L52" s="138"/>
      <c r="M52" s="138"/>
      <c r="N52" s="138"/>
      <c r="O52" s="138"/>
      <c r="P52" s="139"/>
    </row>
    <row r="53" spans="1:33" s="177" customFormat="1">
      <c r="A53" s="176"/>
      <c r="B53" s="180"/>
      <c r="F53" s="186"/>
    </row>
    <row r="54" spans="1:33" s="177" customFormat="1">
      <c r="A54" s="176"/>
      <c r="B54" s="180"/>
      <c r="F54" s="186"/>
    </row>
    <row r="55" spans="1:33" s="177" customFormat="1" ht="27.95" customHeight="1">
      <c r="A55" s="176"/>
      <c r="B55" s="180"/>
      <c r="F55" s="258" t="s">
        <v>125</v>
      </c>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row>
    <row r="56" spans="1:33" s="177" customFormat="1">
      <c r="A56" s="176"/>
      <c r="B56" s="180"/>
      <c r="F56" s="21"/>
      <c r="G56" s="21"/>
      <c r="H56" s="21"/>
      <c r="I56" s="21"/>
      <c r="J56" s="21"/>
      <c r="K56" s="21"/>
      <c r="L56" s="21"/>
      <c r="M56" s="21"/>
      <c r="N56" s="22"/>
      <c r="O56" s="22"/>
      <c r="P56" s="22"/>
      <c r="Q56" s="22"/>
    </row>
    <row r="57" spans="1:33" s="177" customFormat="1">
      <c r="A57" s="176"/>
      <c r="B57" s="180" t="s">
        <v>124</v>
      </c>
      <c r="F57" s="169" t="s">
        <v>126</v>
      </c>
      <c r="G57" s="361" t="s">
        <v>1373</v>
      </c>
      <c r="H57" s="361"/>
      <c r="I57" s="361"/>
      <c r="J57" s="361"/>
      <c r="K57" s="361"/>
      <c r="L57" s="361"/>
      <c r="M57" s="361"/>
      <c r="N57" s="361"/>
      <c r="O57" s="361"/>
      <c r="P57" s="361"/>
      <c r="Q57" s="361"/>
      <c r="R57" s="361"/>
      <c r="S57" s="361"/>
      <c r="T57" s="361"/>
      <c r="U57" s="361"/>
      <c r="V57" s="361"/>
      <c r="W57" s="361"/>
      <c r="X57" s="361"/>
      <c r="Y57" s="361"/>
      <c r="Z57" s="361"/>
      <c r="AA57" s="361"/>
      <c r="AB57" s="361"/>
      <c r="AC57" s="361"/>
      <c r="AD57" s="361"/>
      <c r="AE57" s="271" t="s">
        <v>127</v>
      </c>
      <c r="AF57" s="271"/>
      <c r="AG57" s="271"/>
    </row>
    <row r="58" spans="1:33" s="177" customFormat="1">
      <c r="A58" s="176"/>
      <c r="B58" s="180"/>
      <c r="F58" s="193">
        <v>1</v>
      </c>
      <c r="G58" s="357" t="s">
        <v>8711</v>
      </c>
      <c r="H58" s="357"/>
      <c r="I58" s="357"/>
      <c r="J58" s="357"/>
      <c r="K58" s="357"/>
      <c r="L58" s="357"/>
      <c r="M58" s="357"/>
      <c r="N58" s="357"/>
      <c r="O58" s="357"/>
      <c r="P58" s="357"/>
      <c r="Q58" s="357"/>
      <c r="R58" s="357"/>
      <c r="S58" s="357"/>
      <c r="T58" s="357"/>
      <c r="U58" s="357"/>
      <c r="V58" s="357"/>
      <c r="W58" s="357"/>
      <c r="X58" s="357"/>
      <c r="Y58" s="357"/>
      <c r="Z58" s="357"/>
      <c r="AA58" s="357"/>
      <c r="AB58" s="357"/>
      <c r="AC58" s="357"/>
      <c r="AD58" s="357"/>
      <c r="AE58" s="358">
        <v>5.0000000000000001E-3</v>
      </c>
      <c r="AF58" s="358"/>
      <c r="AG58" s="358"/>
    </row>
    <row r="59" spans="1:33" s="177" customFormat="1">
      <c r="A59" s="176"/>
      <c r="B59" s="180"/>
      <c r="F59" s="193">
        <v>2</v>
      </c>
      <c r="G59" s="357" t="s">
        <v>8712</v>
      </c>
      <c r="H59" s="357"/>
      <c r="I59" s="357"/>
      <c r="J59" s="357"/>
      <c r="K59" s="357"/>
      <c r="L59" s="357"/>
      <c r="M59" s="357"/>
      <c r="N59" s="357"/>
      <c r="O59" s="357"/>
      <c r="P59" s="357"/>
      <c r="Q59" s="357"/>
      <c r="R59" s="357"/>
      <c r="S59" s="357"/>
      <c r="T59" s="357"/>
      <c r="U59" s="357"/>
      <c r="V59" s="357"/>
      <c r="W59" s="357"/>
      <c r="X59" s="357"/>
      <c r="Y59" s="357"/>
      <c r="Z59" s="357"/>
      <c r="AA59" s="357"/>
      <c r="AB59" s="357"/>
      <c r="AC59" s="357"/>
      <c r="AD59" s="357"/>
      <c r="AE59" s="358">
        <v>5.0000000000000001E-3</v>
      </c>
      <c r="AF59" s="358"/>
      <c r="AG59" s="358"/>
    </row>
    <row r="60" spans="1:33" s="177" customFormat="1">
      <c r="A60" s="176"/>
      <c r="B60" s="180"/>
      <c r="F60" s="192"/>
      <c r="G60" s="359" t="s">
        <v>128</v>
      </c>
      <c r="H60" s="359"/>
      <c r="I60" s="359"/>
      <c r="J60" s="359"/>
      <c r="K60" s="359"/>
      <c r="L60" s="359"/>
      <c r="M60" s="359"/>
      <c r="N60" s="359"/>
      <c r="O60" s="359"/>
      <c r="P60" s="359"/>
      <c r="Q60" s="359"/>
      <c r="R60" s="359"/>
      <c r="S60" s="359"/>
      <c r="T60" s="359"/>
      <c r="U60" s="359"/>
      <c r="V60" s="359"/>
      <c r="W60" s="359"/>
      <c r="X60" s="359"/>
      <c r="Y60" s="359"/>
      <c r="Z60" s="359"/>
      <c r="AA60" s="359"/>
      <c r="AB60" s="359"/>
      <c r="AC60" s="359"/>
      <c r="AD60" s="359"/>
      <c r="AE60" s="360">
        <v>0.01</v>
      </c>
      <c r="AF60" s="360"/>
      <c r="AG60" s="360"/>
    </row>
    <row r="61" spans="1:33" s="177" customFormat="1">
      <c r="A61" s="176"/>
      <c r="B61" s="180"/>
      <c r="F61" s="192"/>
      <c r="G61" s="192"/>
      <c r="H61" s="192"/>
      <c r="I61" s="192"/>
      <c r="J61" s="192"/>
      <c r="K61" s="191"/>
      <c r="L61" s="191"/>
      <c r="M61" s="191"/>
      <c r="N61" s="191"/>
      <c r="O61" s="191"/>
      <c r="P61" s="191"/>
      <c r="Q61" s="191"/>
      <c r="R61" s="191"/>
      <c r="S61" s="191"/>
      <c r="T61" s="191"/>
      <c r="U61" s="191"/>
      <c r="V61" s="191"/>
      <c r="W61" s="191"/>
      <c r="X61" s="191"/>
      <c r="Y61" s="191"/>
      <c r="Z61" s="191"/>
      <c r="AA61" s="191"/>
      <c r="AB61" s="191"/>
      <c r="AC61" s="191"/>
      <c r="AD61" s="191"/>
      <c r="AE61" s="191"/>
      <c r="AF61" s="191"/>
      <c r="AG61" s="191"/>
    </row>
    <row r="62" spans="1:33" s="177" customFormat="1">
      <c r="A62" s="176"/>
      <c r="B62" s="180" t="s">
        <v>139</v>
      </c>
    </row>
  </sheetData>
  <sheetProtection algorithmName="SHA-512" hashValue="6RbXn64C5ywu9hudgvPfSvMINXN1wWT3bjtlwV2qyJMnC52sr7eH1iVMW5Cvea2m8kke7llFPIj/fgI76mBozg==" saltValue="3oaoUGDa3/fafUsR8INkEA==" spinCount="100000" sheet="1" objects="1" scenarios="1"/>
  <mergeCells count="109">
    <mergeCell ref="AI34:AK34"/>
    <mergeCell ref="AL34:AM34"/>
    <mergeCell ref="AN34:AO34"/>
    <mergeCell ref="AP34:AR34"/>
    <mergeCell ref="AS34:AU34"/>
    <mergeCell ref="AI33:AK33"/>
    <mergeCell ref="AL33:AM33"/>
    <mergeCell ref="AN33:AO33"/>
    <mergeCell ref="AP33:AR33"/>
    <mergeCell ref="AS33:AU33"/>
    <mergeCell ref="G59:AD59"/>
    <mergeCell ref="AE59:AG59"/>
    <mergeCell ref="G60:AD60"/>
    <mergeCell ref="AE60:AG60"/>
    <mergeCell ref="F1:AG2"/>
    <mergeCell ref="F3:K3"/>
    <mergeCell ref="L3:AA4"/>
    <mergeCell ref="F4:K4"/>
    <mergeCell ref="F5:AG5"/>
    <mergeCell ref="F32:H32"/>
    <mergeCell ref="I32:S32"/>
    <mergeCell ref="AD33:AE33"/>
    <mergeCell ref="AF33:AH33"/>
    <mergeCell ref="AD34:AE34"/>
    <mergeCell ref="AF34:AH34"/>
    <mergeCell ref="T32:V32"/>
    <mergeCell ref="F55:AG55"/>
    <mergeCell ref="G57:AD57"/>
    <mergeCell ref="AE57:AG57"/>
    <mergeCell ref="G58:AD58"/>
    <mergeCell ref="AE58:AG58"/>
    <mergeCell ref="AF49:AG49"/>
    <mergeCell ref="F50:G50"/>
    <mergeCell ref="H50:J50"/>
    <mergeCell ref="K50:O50"/>
    <mergeCell ref="P50:U50"/>
    <mergeCell ref="V50:AE50"/>
    <mergeCell ref="AF50:AG50"/>
    <mergeCell ref="F49:G49"/>
    <mergeCell ref="H49:J49"/>
    <mergeCell ref="K49:O49"/>
    <mergeCell ref="P49:U49"/>
    <mergeCell ref="V49:AE49"/>
    <mergeCell ref="F46:AG46"/>
    <mergeCell ref="F48:G48"/>
    <mergeCell ref="H48:J48"/>
    <mergeCell ref="K48:O48"/>
    <mergeCell ref="P48:U48"/>
    <mergeCell ref="V48:AE48"/>
    <mergeCell ref="AF48:AG48"/>
    <mergeCell ref="F40:N40"/>
    <mergeCell ref="O40:AG40"/>
    <mergeCell ref="F41:N41"/>
    <mergeCell ref="O41:AG41"/>
    <mergeCell ref="F43:AG44"/>
    <mergeCell ref="F38:N38"/>
    <mergeCell ref="O38:AG38"/>
    <mergeCell ref="F39:N39"/>
    <mergeCell ref="O39:AG39"/>
    <mergeCell ref="G34:I34"/>
    <mergeCell ref="J34:T34"/>
    <mergeCell ref="U34:W34"/>
    <mergeCell ref="X34:Z34"/>
    <mergeCell ref="AA34:AC34"/>
    <mergeCell ref="F25:AG25"/>
    <mergeCell ref="F28:H29"/>
    <mergeCell ref="I28:K29"/>
    <mergeCell ref="L28:AG29"/>
    <mergeCell ref="G33:I33"/>
    <mergeCell ref="J33:T33"/>
    <mergeCell ref="U33:W33"/>
    <mergeCell ref="X33:Z33"/>
    <mergeCell ref="AA33:AC33"/>
    <mergeCell ref="W32:Z32"/>
    <mergeCell ref="F18:J18"/>
    <mergeCell ref="K18:S18"/>
    <mergeCell ref="F20:AG20"/>
    <mergeCell ref="F22:H23"/>
    <mergeCell ref="I22:L23"/>
    <mergeCell ref="N22:P23"/>
    <mergeCell ref="Q22:S23"/>
    <mergeCell ref="U22:W23"/>
    <mergeCell ref="X22:Z23"/>
    <mergeCell ref="AB22:AD23"/>
    <mergeCell ref="AE22:AG23"/>
    <mergeCell ref="F14:J14"/>
    <mergeCell ref="K14:S14"/>
    <mergeCell ref="T14:X14"/>
    <mergeCell ref="Y14:AG14"/>
    <mergeCell ref="F16:J16"/>
    <mergeCell ref="K16:S16"/>
    <mergeCell ref="T16:X16"/>
    <mergeCell ref="Y16:AG16"/>
    <mergeCell ref="F10:AG10"/>
    <mergeCell ref="F12:J12"/>
    <mergeCell ref="K12:S12"/>
    <mergeCell ref="T12:X12"/>
    <mergeCell ref="Y12:AG12"/>
    <mergeCell ref="A26:A27"/>
    <mergeCell ref="A24:A25"/>
    <mergeCell ref="A5:A7"/>
    <mergeCell ref="A8:A9"/>
    <mergeCell ref="A10:A11"/>
    <mergeCell ref="A12:A13"/>
    <mergeCell ref="A14:A15"/>
    <mergeCell ref="A16:A17"/>
    <mergeCell ref="A18:A19"/>
    <mergeCell ref="A20:A21"/>
    <mergeCell ref="A22:A23"/>
  </mergeCells>
  <conditionalFormatting sqref="AS34:AU34">
    <cfRule type="cellIs" dxfId="7" priority="1" operator="greaterThan">
      <formula>$AE$22</formula>
    </cfRule>
    <cfRule type="cellIs" dxfId="6" priority="2" operator="lessThanOrEqual">
      <formula>$AE$22</formula>
    </cfRule>
  </conditionalFormatting>
  <dataValidations count="19">
    <dataValidation type="whole" allowBlank="1" showInputMessage="1" showErrorMessage="1" errorTitle="Teléfono de contacto" error="Por favor digite el teléfono de contacto." sqref="Y16:AG16" xr:uid="{B98426B0-8580-4F30-AB01-13DF2E732BA1}">
      <formula1>0</formula1>
      <formula2>999999999999</formula2>
    </dataValidation>
    <dataValidation type="custom" allowBlank="1" showInputMessage="1" showErrorMessage="1" errorTitle="Correo" error="Por favor ingrese un correo que contenga @" sqref="K18:S18" xr:uid="{03A0FD17-58FB-48A1-A459-FDEDB08A9EC0}">
      <formula1>SEARCH("@",$K$18)&gt;=0</formula1>
    </dataValidation>
    <dataValidation type="whole" allowBlank="1" showInputMessage="1" showErrorMessage="1" errorTitle="Nit" error="Por favor digite el NIT sin digito de verificación._x000a__x000a_Tenga en cuenta que como máximo se permiten 15 caracteres" sqref="Y12:AG12" xr:uid="{6B6A7F41-EFAE-4BBF-8A47-23EB281F38FE}">
      <formula1>0</formula1>
      <formula2>999999999999999</formula2>
    </dataValidation>
    <dataValidation type="list" allowBlank="1" showInputMessage="1" showErrorMessage="1" sqref="N56:Q56" xr:uid="{C1BBF5F9-6B2F-4347-8C47-0B2AA9DAE6B5}">
      <formula1>A1_Lista_SF</formula1>
    </dataValidation>
    <dataValidation type="list" allowBlank="1" showInputMessage="1" showErrorMessage="1" sqref="Q22:S23 AL34:AM34" xr:uid="{CE43A940-F5B1-4EB9-8478-EAB6F458616F}">
      <formula1>"SI,NO"</formula1>
    </dataValidation>
    <dataValidation type="list" allowBlank="1" showInputMessage="1" showErrorMessage="1" sqref="I28:K29" xr:uid="{94D47F1A-F868-4B68-BC7E-5BCB7FC47066}">
      <formula1>L3_cod_raiz_productos</formula1>
    </dataValidation>
    <dataValidation type="list" allowBlank="1" showInputMessage="1" showErrorMessage="1" sqref="X22:Z23" xr:uid="{B5BCFE41-D448-42A5-9F51-479F7F396859}">
      <formula1>L3_region</formula1>
    </dataValidation>
    <dataValidation type="list" allowBlank="1" showInputMessage="1" showErrorMessage="1" sqref="I22:L23" xr:uid="{44A41E57-6DFD-4516-8589-E264382936E6}">
      <formula1>"COMPRAVENTA,MONTO AGOTABLE"</formula1>
    </dataValidation>
    <dataValidation type="list" allowBlank="1" showInputMessage="1" showErrorMessage="1" sqref="S51" xr:uid="{C97B7CCE-1ACD-4A28-80FE-68BEB26A9DAC}">
      <formula1>Deptos</formula1>
    </dataValidation>
    <dataValidation type="whole" operator="greaterThan" allowBlank="1" showInputMessage="1" showErrorMessage="1" errorTitle="Error" error="Valor no válido" sqref="AB51 AF49:AF50" xr:uid="{593D6C04-100E-453F-841D-D35A6A65B3DE}">
      <formula1>0</formula1>
    </dataValidation>
    <dataValidation type="list" allowBlank="1" showInputMessage="1" showErrorMessage="1" sqref="K49:O50" xr:uid="{DAD295ED-5AD3-4F1C-A7B2-90B8B2F919EB}">
      <formula1>departamentos_DIVIPOLA</formula1>
    </dataValidation>
    <dataValidation type="list" allowBlank="1" showInputMessage="1" showErrorMessage="1" sqref="O39:O41" xr:uid="{A6B8CE73-64B2-4103-825A-171516CA417C}">
      <formula1>"El definido en la epecificación técnica del Producto, Otro definido por la Entidad Compradora según lo señalado en la especificación técnica del Producto (debe anexarlo con la Solicitud de Cotización)"</formula1>
    </dataValidation>
    <dataValidation type="list" allowBlank="1" showInputMessage="1" showErrorMessage="1" sqref="O38" xr:uid="{C1CD4B6C-2228-4A9F-924B-4F3987B904AF}">
      <formula1>"Si,No. IMPORTANTE: si selecciona esta opción el Proveedor no está obligado a entregar certificados de conformidad ni otras pruebas de laboratorio del producto."</formula1>
    </dataValidation>
    <dataValidation type="decimal" allowBlank="1" showInputMessage="1" showErrorMessage="1" errorTitle="Porcentaje" error="Por favor digite un valor entre 0% y 100%" sqref="AE60" xr:uid="{7AC3B1EB-FF04-458D-8957-A7BF66C60EFC}">
      <formula1>0</formula1>
      <formula2>1</formula2>
    </dataValidation>
    <dataValidation type="custom" operator="greaterThanOrEqual" allowBlank="1" showInputMessage="1" showErrorMessage="1" errorTitle="Error en presupuesto" error="Por favor ingrese un presupuesto válido._x000a__x000a_Tenga presente que el Presupuesto debe ser superior a 1 y con hasta un máximo de dos digitos decimales" sqref="AE22:AG23" xr:uid="{A48AF8DC-E440-4DD2-81BA-F60BFE3EFA98}">
      <formula1>AND(ROUND(AE22,2)=AE22, AE22&gt;=1)</formula1>
    </dataValidation>
    <dataValidation type="custom" allowBlank="1" showInputMessage="1" showErrorMessage="1" errorTitle="Porcentaje" error="Por favor digite un valor entre 0% y 100% y con máximo dos dígitos decimales." sqref="AE58:AG59" xr:uid="{97B880C0-A75E-49AC-8E35-F7D8E71FD3A9}">
      <formula1>AND(ROUND(AE58,4)=AE58, AE58&gt;=0, AE58&lt;=1)</formula1>
    </dataValidation>
    <dataValidation type="date" operator="greaterThanOrEqual" allowBlank="1" showInputMessage="1" showErrorMessage="1" errorTitle="Error" error="Fecha no válida" sqref="H49:H51" xr:uid="{80CA4121-E152-4366-884C-2C4688C5DD46}">
      <formula1>TODAY()</formula1>
    </dataValidation>
    <dataValidation type="custom" allowBlank="1" showInputMessage="1" showErrorMessage="1" errorTitle="Porcentaje de IVA" error="Por favor ingrese un porcentaje de IVA comprendido entre 0% y 100% y con máximo dos dígitos decimales." promptTitle="Porcentaje de IVA" prompt="Porcentaje de IVA comprendido entre 0% y 100%" sqref="AN34:AO34" xr:uid="{20416625-AD91-49D5-B277-B39715D340A8}">
      <formula1>AND(ROUND(AN34,4)=AN34, AN34&gt;=0,AN34&lt;=1)</formula1>
    </dataValidation>
    <dataValidation type="custom" allowBlank="1" showInputMessage="1" showErrorMessage="1" errorTitle="Porcentaje de descuento" error="Por favor ingrese un porcentaje de descuento comprendido entre 0% y 100% y con máximo dos dígitos decimales." promptTitle="Porcentaje de descuento" prompt="Porcentaje de descuento comprendido entre 0% y 100%" sqref="AD34:AE34" xr:uid="{FDA14A52-D874-4CB3-8C55-0B8F08B29974}">
      <formula1>AND(ROUND(AD34,4)=AD34, AD34&gt;=0, AD34&lt;=1)</formula1>
    </dataValidation>
  </dataValidations>
  <hyperlinks>
    <hyperlink ref="F43:R44" r:id="rId1" display="*Con el fin de que se cumpla con el proceso de evaluación de la conformidad para los Productos contratados por el Sector Defensa, bajo el Acuerdo Marco de Precios de Material de Intendencia, se deberá dar cumplimiento a la GTMD-0004-A3 (ver aquí)" xr:uid="{D6CA82B6-97F0-41EF-B20C-031D9234B3E8}"/>
    <hyperlink ref="F43:AG44" r:id="rId2" display="*Con el fin de que se cumpla con el proceso de evaluación de la conformidad para los Productos contratados por el Sector Defensa, bajo el Acuerdo Marco de Precios de Material de Intendencia, se deberá dar cumplimiento a la GTMD-0004-A4 (ver aquí)" xr:uid="{6D88D29B-2F33-4CEF-B954-15C4DCD4A04B}"/>
  </hyperlinks>
  <pageMargins left="0.7" right="0.7" top="0.75" bottom="0.75" header="0.3" footer="0.3"/>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01FBF7B-E157-423C-BDDB-F1CC4D955EFF}">
          <x14:formula1>
            <xm:f>OFFSET(Municipios_DIVIPOLA!$H$1,MATCH(K49,Municipios_DIVIPOLA!H:H,0)-1,1,COUNTIF(Municipios_DIVIPOLA!H:H,K49))</xm:f>
          </x14:formula1>
          <xm:sqref>P49:U50</xm:sqref>
        </x14:dataValidation>
        <x14:dataValidation type="list" allowBlank="1" showInputMessage="1" showErrorMessage="1" xr:uid="{B87B3A11-97FD-40BE-B7D7-8322386EB138}">
          <x14:formula1>
            <xm:f>IF(Var!$F$4="CteI/EP",lista_proveedores_cteI_ep,lista_proveedores)</xm:f>
          </x14:formula1>
          <xm:sqref>I32:S32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9E78B-8C26-48E2-BF4D-F16676DA364D}">
  <sheetPr codeName="hj_E_evaluacion">
    <tabColor rgb="FF7030A0"/>
  </sheetPr>
  <dimension ref="A1:CZ146"/>
  <sheetViews>
    <sheetView showGridLines="0" topLeftCell="B1" zoomScale="85" zoomScaleNormal="85" workbookViewId="0">
      <pane xSplit="4" ySplit="9" topLeftCell="F10" activePane="bottomRight" state="frozen"/>
      <selection activeCell="B1" sqref="B1"/>
      <selection pane="topRight" activeCell="F1" sqref="F1"/>
      <selection pane="bottomLeft" activeCell="B10" sqref="B10"/>
      <selection pane="bottomRight" activeCell="K12" sqref="K12:S12"/>
    </sheetView>
  </sheetViews>
  <sheetFormatPr baseColWidth="10" defaultColWidth="5" defaultRowHeight="14.25"/>
  <cols>
    <col min="1" max="1" width="6.25" style="28" hidden="1" customWidth="1"/>
    <col min="2" max="2" width="1.25" customWidth="1"/>
    <col min="3" max="5" width="1.25" hidden="1" customWidth="1"/>
    <col min="6" max="23" width="6.625" customWidth="1"/>
    <col min="24" max="24" width="6.75" customWidth="1"/>
    <col min="25" max="33" width="6.625" customWidth="1"/>
    <col min="34" max="34" width="1.75" customWidth="1"/>
    <col min="35" max="39" width="5" customWidth="1"/>
    <col min="40" max="40" width="4.625" customWidth="1"/>
    <col min="41" max="78" width="5" customWidth="1"/>
    <col min="79" max="79" width="28.625" customWidth="1"/>
  </cols>
  <sheetData>
    <row r="1" spans="1:1" ht="25.5" customHeight="1"/>
    <row r="2" spans="1:1" ht="14.25" customHeight="1"/>
    <row r="3" spans="1:1" ht="14.25" customHeight="1">
      <c r="A3" s="30"/>
    </row>
    <row r="4" spans="1:1" ht="14.25" customHeight="1">
      <c r="A4" s="31"/>
    </row>
    <row r="5" spans="1:1" hidden="1">
      <c r="A5" s="210"/>
    </row>
    <row r="6" spans="1:1">
      <c r="A6" s="210"/>
    </row>
    <row r="7" spans="1:1" hidden="1">
      <c r="A7" s="210"/>
    </row>
    <row r="8" spans="1:1" hidden="1">
      <c r="A8" s="197"/>
    </row>
    <row r="9" spans="1:1" hidden="1">
      <c r="A9" s="197"/>
    </row>
    <row r="10" spans="1:1" ht="27.95" customHeight="1">
      <c r="A10" s="298" t="s">
        <v>163</v>
      </c>
    </row>
    <row r="11" spans="1:1" ht="4.5" customHeight="1">
      <c r="A11" s="298"/>
    </row>
    <row r="12" spans="1:1" ht="14.25" customHeight="1">
      <c r="A12" s="299" t="s">
        <v>259</v>
      </c>
    </row>
    <row r="13" spans="1:1" ht="3.75" customHeight="1">
      <c r="A13" s="299"/>
    </row>
    <row r="14" spans="1:1" ht="14.25" customHeight="1">
      <c r="A14" s="287" t="s">
        <v>164</v>
      </c>
    </row>
    <row r="15" spans="1:1" ht="2.25" customHeight="1">
      <c r="A15" s="287"/>
    </row>
    <row r="16" spans="1:1" ht="14.25" customHeight="1">
      <c r="A16" s="300" t="s">
        <v>165</v>
      </c>
    </row>
    <row r="17" spans="1:104" ht="3" customHeight="1">
      <c r="A17" s="294"/>
    </row>
    <row r="18" spans="1:104" s="15" customFormat="1" ht="14.25" customHeight="1">
      <c r="A18" s="287" t="s">
        <v>166</v>
      </c>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row>
    <row r="19" spans="1:104" ht="9.75" customHeight="1">
      <c r="A19" s="287"/>
    </row>
    <row r="20" spans="1:104" ht="27.95" customHeight="1">
      <c r="A20" s="300" t="s">
        <v>167</v>
      </c>
    </row>
    <row r="21" spans="1:104" ht="4.5" customHeight="1">
      <c r="A21" s="294"/>
    </row>
    <row r="22" spans="1:104" ht="13.9" customHeight="1">
      <c r="A22" s="287" t="s">
        <v>1366</v>
      </c>
    </row>
    <row r="23" spans="1:104" ht="14.25" customHeight="1">
      <c r="A23" s="288"/>
    </row>
    <row r="24" spans="1:104" ht="15" customHeight="1">
      <c r="A24" s="228"/>
    </row>
    <row r="25" spans="1:104" ht="45" customHeight="1">
      <c r="A25" s="228"/>
    </row>
    <row r="26" spans="1:104" ht="14.25" customHeight="1">
      <c r="A26" s="289"/>
    </row>
    <row r="27" spans="1:104" ht="14.25" hidden="1" customHeight="1">
      <c r="A27" s="289"/>
    </row>
    <row r="28" spans="1:104" ht="14.25" hidden="1" customHeight="1">
      <c r="A28" s="103"/>
    </row>
    <row r="29" spans="1:104" ht="14.25" hidden="1" customHeight="1">
      <c r="A29" s="103"/>
    </row>
    <row r="30" spans="1:104" ht="5.25" hidden="1" customHeight="1">
      <c r="A30" s="103"/>
    </row>
    <row r="31" spans="1:104" ht="14.25" hidden="1" customHeight="1">
      <c r="A31" s="103"/>
    </row>
    <row r="32" spans="1:104" ht="39.950000000000003" customHeight="1">
      <c r="A32" s="103"/>
    </row>
    <row r="33" spans="1:104" ht="77.099999999999994" customHeight="1">
      <c r="A33" s="103"/>
    </row>
    <row r="34" spans="1:104" ht="20.100000000000001" customHeight="1">
      <c r="A34" s="103"/>
    </row>
    <row r="35" spans="1:104" ht="20.100000000000001" customHeight="1">
      <c r="A35" s="61"/>
    </row>
    <row r="36" spans="1:104" s="32" customFormat="1" ht="20.100000000000001" customHeight="1">
      <c r="A36" s="163"/>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row>
    <row r="37" spans="1:104" ht="20.100000000000001" customHeight="1">
      <c r="A37" s="61"/>
    </row>
    <row r="38" spans="1:104" ht="27.95" customHeight="1">
      <c r="A38" s="61"/>
    </row>
    <row r="39" spans="1:104" ht="21" customHeight="1">
      <c r="A39" s="61"/>
    </row>
    <row r="40" spans="1:104" ht="21" customHeight="1">
      <c r="A40" s="61"/>
    </row>
    <row r="41" spans="1:104" ht="14.25" hidden="1" customHeight="1">
      <c r="A41"/>
    </row>
    <row r="42" spans="1:104" ht="30.75" customHeight="1">
      <c r="A42" s="61"/>
    </row>
    <row r="43" spans="1:104">
      <c r="A43" s="61"/>
    </row>
    <row r="44" spans="1:104">
      <c r="A44" s="61"/>
    </row>
    <row r="45" spans="1:104" ht="27.95" customHeight="1">
      <c r="A45" s="61"/>
    </row>
    <row r="46" spans="1:104">
      <c r="A46" s="61"/>
    </row>
    <row r="47" spans="1:104" ht="24" customHeight="1">
      <c r="A47" s="61"/>
    </row>
    <row r="48" spans="1:104">
      <c r="A48" s="61"/>
    </row>
    <row r="49" spans="1:1" ht="6.75" customHeight="1">
      <c r="A49" s="61"/>
    </row>
    <row r="50" spans="1:1">
      <c r="A50" s="61"/>
    </row>
    <row r="51" spans="1:1">
      <c r="A51" s="61"/>
    </row>
    <row r="52" spans="1:1">
      <c r="A52" s="61"/>
    </row>
    <row r="53" spans="1:1" ht="27.95" customHeight="1">
      <c r="A53" s="61"/>
    </row>
    <row r="54" spans="1:1">
      <c r="A54" s="61"/>
    </row>
    <row r="55" spans="1:1">
      <c r="A55" s="61"/>
    </row>
    <row r="56" spans="1:1">
      <c r="A56" s="61"/>
    </row>
    <row r="57" spans="1:1">
      <c r="A57" s="61"/>
    </row>
    <row r="58" spans="1:1">
      <c r="A58" s="61"/>
    </row>
    <row r="59" spans="1:1">
      <c r="A59" s="61"/>
    </row>
    <row r="60" spans="1:1">
      <c r="A60" s="68"/>
    </row>
    <row r="61" spans="1:1">
      <c r="A61" s="68"/>
    </row>
    <row r="62" spans="1:1">
      <c r="A62" s="68"/>
    </row>
    <row r="63" spans="1:1">
      <c r="A63" s="29"/>
    </row>
    <row r="64" spans="1:1">
      <c r="A64" s="29"/>
    </row>
    <row r="65" spans="1:1">
      <c r="A65" s="29"/>
    </row>
    <row r="66" spans="1:1">
      <c r="A66" s="29"/>
    </row>
    <row r="67" spans="1:1">
      <c r="A67" s="29"/>
    </row>
    <row r="68" spans="1:1">
      <c r="A68" s="29"/>
    </row>
    <row r="69" spans="1:1">
      <c r="A69" s="29"/>
    </row>
    <row r="70" spans="1:1">
      <c r="A70" s="29"/>
    </row>
    <row r="71" spans="1:1">
      <c r="A71" s="29"/>
    </row>
    <row r="72" spans="1:1">
      <c r="A72" s="29"/>
    </row>
    <row r="73" spans="1:1">
      <c r="A73" s="29"/>
    </row>
    <row r="74" spans="1:1">
      <c r="A74" s="29"/>
    </row>
    <row r="75" spans="1:1">
      <c r="A75" s="29"/>
    </row>
    <row r="76" spans="1:1">
      <c r="A76" s="29"/>
    </row>
    <row r="77" spans="1:1">
      <c r="A77" s="29"/>
    </row>
    <row r="78" spans="1:1">
      <c r="A78" s="29"/>
    </row>
    <row r="79" spans="1:1">
      <c r="A79" s="29"/>
    </row>
    <row r="80" spans="1:1">
      <c r="A80" s="29"/>
    </row>
    <row r="81" spans="1:1">
      <c r="A81" s="29"/>
    </row>
    <row r="82" spans="1:1">
      <c r="A82" s="29"/>
    </row>
    <row r="83" spans="1:1">
      <c r="A83" s="29"/>
    </row>
    <row r="84" spans="1:1">
      <c r="A84" s="29"/>
    </row>
    <row r="85" spans="1:1">
      <c r="A85" s="29"/>
    </row>
    <row r="86" spans="1:1">
      <c r="A86" s="29"/>
    </row>
    <row r="87" spans="1:1">
      <c r="A87" s="29"/>
    </row>
    <row r="88" spans="1:1">
      <c r="A88" s="29"/>
    </row>
    <row r="89" spans="1:1">
      <c r="A89" s="29"/>
    </row>
    <row r="90" spans="1:1">
      <c r="A90" s="29"/>
    </row>
    <row r="91" spans="1:1">
      <c r="A91" s="29"/>
    </row>
    <row r="92" spans="1:1">
      <c r="A92" s="29"/>
    </row>
    <row r="93" spans="1:1">
      <c r="A93" s="29"/>
    </row>
    <row r="94" spans="1:1">
      <c r="A94" s="29"/>
    </row>
    <row r="95" spans="1:1">
      <c r="A95" s="29"/>
    </row>
    <row r="96" spans="1:1">
      <c r="A96" s="29"/>
    </row>
    <row r="97" spans="1:1">
      <c r="A97" s="29"/>
    </row>
    <row r="98" spans="1:1">
      <c r="A98" s="29"/>
    </row>
    <row r="99" spans="1:1">
      <c r="A99" s="29"/>
    </row>
    <row r="100" spans="1:1">
      <c r="A100" s="29"/>
    </row>
    <row r="101" spans="1:1">
      <c r="A101" s="29"/>
    </row>
    <row r="102" spans="1:1">
      <c r="A102" s="29"/>
    </row>
    <row r="103" spans="1:1">
      <c r="A103" s="29"/>
    </row>
    <row r="104" spans="1:1">
      <c r="A104" s="29"/>
    </row>
    <row r="105" spans="1:1">
      <c r="A105" s="29"/>
    </row>
    <row r="106" spans="1:1">
      <c r="A106" s="29"/>
    </row>
    <row r="107" spans="1:1">
      <c r="A107" s="29"/>
    </row>
    <row r="108" spans="1:1">
      <c r="A108" s="29"/>
    </row>
    <row r="109" spans="1:1">
      <c r="A109" s="29"/>
    </row>
    <row r="110" spans="1:1">
      <c r="A110" s="29"/>
    </row>
    <row r="111" spans="1:1">
      <c r="A111" s="29"/>
    </row>
    <row r="112" spans="1:1">
      <c r="A112" s="29"/>
    </row>
    <row r="113" spans="1:1">
      <c r="A113" s="29"/>
    </row>
    <row r="114" spans="1:1">
      <c r="A114" s="29"/>
    </row>
    <row r="115" spans="1:1">
      <c r="A115" s="29"/>
    </row>
    <row r="116" spans="1:1">
      <c r="A116" s="29"/>
    </row>
    <row r="117" spans="1:1">
      <c r="A117" s="29"/>
    </row>
    <row r="118" spans="1:1">
      <c r="A118" s="29"/>
    </row>
    <row r="119" spans="1:1">
      <c r="A119" s="29"/>
    </row>
    <row r="120" spans="1:1">
      <c r="A120" s="29"/>
    </row>
    <row r="121" spans="1:1">
      <c r="A121" s="29"/>
    </row>
    <row r="122" spans="1:1">
      <c r="A122" s="29"/>
    </row>
    <row r="123" spans="1:1">
      <c r="A123" s="29"/>
    </row>
    <row r="124" spans="1:1">
      <c r="A124" s="29"/>
    </row>
    <row r="125" spans="1:1">
      <c r="A125" s="29"/>
    </row>
    <row r="126" spans="1:1">
      <c r="A126" s="29"/>
    </row>
    <row r="127" spans="1:1">
      <c r="A127" s="29"/>
    </row>
    <row r="128" spans="1:1">
      <c r="A128" s="29"/>
    </row>
    <row r="129" spans="1:1">
      <c r="A129" s="29"/>
    </row>
    <row r="130" spans="1:1">
      <c r="A130" s="29"/>
    </row>
    <row r="131" spans="1:1">
      <c r="A131" s="29"/>
    </row>
    <row r="132" spans="1:1">
      <c r="A132" s="29"/>
    </row>
    <row r="133" spans="1:1">
      <c r="A133" s="29"/>
    </row>
    <row r="134" spans="1:1">
      <c r="A134" s="29"/>
    </row>
    <row r="135" spans="1:1">
      <c r="A135" s="29"/>
    </row>
    <row r="136" spans="1:1">
      <c r="A136" s="29"/>
    </row>
    <row r="137" spans="1:1">
      <c r="A137" s="29"/>
    </row>
    <row r="138" spans="1:1">
      <c r="A138" s="29"/>
    </row>
    <row r="139" spans="1:1">
      <c r="A139" s="29"/>
    </row>
    <row r="140" spans="1:1">
      <c r="A140" s="29"/>
    </row>
    <row r="141" spans="1:1">
      <c r="A141" s="29"/>
    </row>
    <row r="142" spans="1:1">
      <c r="A142" s="29"/>
    </row>
    <row r="143" spans="1:1">
      <c r="A143" s="29"/>
    </row>
    <row r="144" spans="1:1">
      <c r="A144" s="29"/>
    </row>
    <row r="145" spans="1:1">
      <c r="A145" s="29"/>
    </row>
    <row r="146" spans="1:1">
      <c r="A146" s="29"/>
    </row>
  </sheetData>
  <sheetProtection algorithmName="SHA-512" hashValue="IU/aCA3Fw0lA1RSmVFxUj5CrKmk1WDbMEO+L+uJ+s6izs7zot/cvzoTog5NjFvhbF2X0LT44Gp2w0LZehnfkrQ==" saltValue="iUxIHt8OIB9iR1tUsX4Lug==" spinCount="100000" sheet="1" objects="1" scenarios="1"/>
  <mergeCells count="11">
    <mergeCell ref="A26:A27"/>
    <mergeCell ref="A16:A17"/>
    <mergeCell ref="A18:A19"/>
    <mergeCell ref="A20:A21"/>
    <mergeCell ref="A22:A23"/>
    <mergeCell ref="A24:A25"/>
    <mergeCell ref="A14:A15"/>
    <mergeCell ref="A5:A7"/>
    <mergeCell ref="A8:A9"/>
    <mergeCell ref="A10:A11"/>
    <mergeCell ref="A12:A13"/>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66447-7E6F-467A-A996-ABFC0B712B5B}">
  <sheetPr codeName="hj_E_consol_respuestas">
    <tabColor rgb="FF7030A0"/>
  </sheetPr>
  <dimension ref="A1:BM33"/>
  <sheetViews>
    <sheetView showGridLines="0" zoomScale="85" zoomScaleNormal="85" workbookViewId="0">
      <pane xSplit="6" ySplit="33" topLeftCell="G34" activePane="bottomRight" state="frozen"/>
      <selection activeCell="E1" sqref="E1"/>
      <selection pane="topRight" activeCell="G1" sqref="G1"/>
      <selection pane="bottomLeft" activeCell="E34" sqref="E34"/>
      <selection pane="bottomRight" activeCell="AD34" sqref="AD34:AE34"/>
    </sheetView>
  </sheetViews>
  <sheetFormatPr baseColWidth="10" defaultRowHeight="14.25"/>
  <cols>
    <col min="1" max="1" width="11" hidden="1" customWidth="1"/>
    <col min="2" max="2" width="1.25" customWidth="1"/>
    <col min="3" max="4" width="11" hidden="1" customWidth="1"/>
    <col min="5" max="5" width="1.375" hidden="1" customWidth="1"/>
    <col min="6" max="80" width="6.625" customWidth="1"/>
  </cols>
  <sheetData>
    <row r="1" spans="1:33" ht="25.5" customHeight="1">
      <c r="A1" s="28"/>
      <c r="F1" s="250" t="s">
        <v>4061</v>
      </c>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row>
    <row r="2" spans="1:33" ht="14.25" customHeight="1">
      <c r="A2" s="28"/>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row>
    <row r="3" spans="1:33" ht="14.25" customHeight="1">
      <c r="A3" s="30"/>
      <c r="F3" s="262" t="str">
        <f>"Versión:" &amp; Var!$F$10</f>
        <v>Versión:7        05/02/2026</v>
      </c>
      <c r="G3" s="262"/>
      <c r="H3" s="262"/>
      <c r="I3" s="262"/>
      <c r="J3" s="262"/>
      <c r="K3" s="262"/>
      <c r="L3" s="257" t="str">
        <f>+Var!$F$21</f>
        <v>Material de Intendencia III</v>
      </c>
      <c r="M3" s="257"/>
      <c r="N3" s="257"/>
      <c r="O3" s="257"/>
      <c r="P3" s="257"/>
      <c r="Q3" s="257"/>
      <c r="R3" s="257"/>
      <c r="S3" s="257"/>
      <c r="T3" s="257"/>
      <c r="U3" s="257"/>
      <c r="V3" s="257"/>
      <c r="W3" s="257"/>
      <c r="X3" s="257"/>
      <c r="Y3" s="257"/>
      <c r="Z3" s="257"/>
      <c r="AA3" s="257"/>
      <c r="AB3" s="60"/>
      <c r="AC3" s="60"/>
      <c r="AD3" s="60"/>
      <c r="AE3" s="60"/>
      <c r="AF3" s="60"/>
      <c r="AG3" s="60"/>
    </row>
    <row r="4" spans="1:33" ht="14.25" customHeight="1">
      <c r="A4" s="31"/>
      <c r="F4" s="263"/>
      <c r="G4" s="263"/>
      <c r="H4" s="263"/>
      <c r="I4" s="263"/>
      <c r="J4" s="263"/>
      <c r="K4" s="263"/>
      <c r="L4" s="257"/>
      <c r="M4" s="257"/>
      <c r="N4" s="257"/>
      <c r="O4" s="257"/>
      <c r="P4" s="257"/>
      <c r="Q4" s="257"/>
      <c r="R4" s="257"/>
      <c r="S4" s="257"/>
      <c r="T4" s="257"/>
      <c r="U4" s="257"/>
      <c r="V4" s="257"/>
      <c r="W4" s="257"/>
      <c r="X4" s="257"/>
      <c r="Y4" s="257"/>
      <c r="Z4" s="257"/>
      <c r="AA4" s="257"/>
      <c r="AB4" s="60"/>
      <c r="AC4" s="60"/>
      <c r="AD4" s="60"/>
      <c r="AE4" s="60"/>
      <c r="AF4" s="60"/>
      <c r="AG4" s="60"/>
    </row>
    <row r="5" spans="1:33" ht="15" hidden="1">
      <c r="A5" s="210"/>
      <c r="F5" s="259" t="s">
        <v>3909</v>
      </c>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row>
    <row r="6" spans="1:33">
      <c r="A6" s="210"/>
    </row>
    <row r="7" spans="1:33" hidden="1">
      <c r="A7" s="210"/>
    </row>
    <row r="8" spans="1:33" hidden="1">
      <c r="A8" s="197"/>
    </row>
    <row r="9" spans="1:33" hidden="1">
      <c r="A9" s="197"/>
    </row>
    <row r="10" spans="1:33" ht="27.95" hidden="1" customHeight="1">
      <c r="B10" s="32"/>
      <c r="F10" s="258" t="s">
        <v>4066</v>
      </c>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row>
    <row r="11" spans="1:33" ht="14.25" hidden="1" customHeight="1"/>
    <row r="12" spans="1:33" ht="14.25" hidden="1" customHeight="1"/>
    <row r="13" spans="1:33" ht="14.25" hidden="1" customHeight="1"/>
    <row r="14" spans="1:33" ht="14.25" hidden="1" customHeight="1"/>
    <row r="15" spans="1:33" ht="14.25" hidden="1" customHeight="1"/>
    <row r="16" spans="1:33" ht="14.25" hidden="1" customHeight="1"/>
    <row r="17" ht="14.25" hidden="1" customHeight="1"/>
    <row r="18" ht="14.25" hidden="1" customHeight="1"/>
    <row r="19" ht="14.25" hidden="1" customHeight="1"/>
    <row r="20" ht="14.25" hidden="1" customHeight="1"/>
    <row r="21" ht="14.25" hidden="1" customHeight="1"/>
    <row r="22" ht="14.25" hidden="1" customHeight="1"/>
    <row r="23" ht="14.25" hidden="1" customHeight="1"/>
    <row r="24" ht="14.25" hidden="1" customHeight="1"/>
    <row r="25" ht="14.25" hidden="1" customHeight="1"/>
    <row r="26" ht="14.25" hidden="1" customHeight="1"/>
    <row r="27" ht="14.25" hidden="1" customHeight="1"/>
    <row r="28" ht="14.25" hidden="1" customHeight="1"/>
    <row r="29" ht="14.25" hidden="1" customHeight="1"/>
    <row r="30" ht="18" hidden="1" customHeight="1"/>
    <row r="31" ht="4.5" hidden="1" customHeight="1"/>
    <row r="32" hidden="1"/>
    <row r="33" spans="2:65" ht="27" customHeight="1">
      <c r="B33" s="165" t="s">
        <v>130</v>
      </c>
      <c r="F33" s="156" t="s">
        <v>263</v>
      </c>
      <c r="G33" s="390" t="s">
        <v>3494</v>
      </c>
      <c r="H33" s="390"/>
      <c r="I33" s="390"/>
      <c r="J33" s="390" t="s">
        <v>3129</v>
      </c>
      <c r="K33" s="390"/>
      <c r="L33" s="390"/>
      <c r="M33" s="390"/>
      <c r="N33" s="390"/>
      <c r="O33" s="390"/>
      <c r="P33" s="390"/>
      <c r="Q33" s="390"/>
      <c r="R33" s="390"/>
      <c r="S33" s="390"/>
      <c r="T33" s="390"/>
      <c r="U33" s="390" t="s">
        <v>3933</v>
      </c>
      <c r="V33" s="390"/>
      <c r="W33" s="390"/>
      <c r="X33" s="271" t="s">
        <v>1322</v>
      </c>
      <c r="Y33" s="271"/>
      <c r="Z33" s="271"/>
      <c r="AA33" s="271" t="s">
        <v>1449</v>
      </c>
      <c r="AB33" s="271"/>
      <c r="AC33" s="271"/>
      <c r="AD33" s="271" t="s">
        <v>3926</v>
      </c>
      <c r="AE33" s="271"/>
      <c r="AF33" s="271" t="s">
        <v>3927</v>
      </c>
      <c r="AG33" s="271"/>
      <c r="AH33" s="271"/>
      <c r="AI33" s="271" t="s">
        <v>1352</v>
      </c>
      <c r="AJ33" s="271"/>
      <c r="AK33" s="271"/>
      <c r="AL33" s="271" t="s">
        <v>1324</v>
      </c>
      <c r="AM33" s="271"/>
      <c r="AN33" s="271" t="s">
        <v>1450</v>
      </c>
      <c r="AO33" s="271"/>
      <c r="AP33" s="271" t="s">
        <v>1354</v>
      </c>
      <c r="AQ33" s="271"/>
      <c r="AR33" s="271"/>
      <c r="AS33" s="271" t="s">
        <v>1353</v>
      </c>
      <c r="AT33" s="271"/>
      <c r="AU33" s="271"/>
      <c r="AV33" s="271" t="s">
        <v>3934</v>
      </c>
      <c r="AW33" s="271"/>
      <c r="AX33" s="271"/>
      <c r="AY33" s="271" t="s">
        <v>145</v>
      </c>
      <c r="AZ33" s="271"/>
      <c r="BA33" s="271"/>
      <c r="BB33" s="271"/>
      <c r="BC33" s="271"/>
      <c r="BD33" s="271"/>
      <c r="BE33" s="271" t="s">
        <v>3935</v>
      </c>
      <c r="BF33" s="271"/>
      <c r="BG33" s="271"/>
      <c r="BH33" s="271" t="s">
        <v>3936</v>
      </c>
      <c r="BI33" s="271"/>
      <c r="BJ33" s="271"/>
      <c r="BK33" s="271" t="s">
        <v>3938</v>
      </c>
      <c r="BL33" s="271"/>
      <c r="BM33" s="271"/>
    </row>
  </sheetData>
  <sheetProtection algorithmName="SHA-512" hashValue="as/qGYSM1UukmuYqREzKCdjGQz7Y1CStP29xI45x7jKGlQ3UC2YxQwEb4qm+OGh61eThLRMLrCMlqJlyQFeyQw==" saltValue="GTlIXxg5NGeOY30UREfMGQ==" spinCount="100000" sheet="1" objects="1" scenarios="1"/>
  <mergeCells count="25">
    <mergeCell ref="F1:AG2"/>
    <mergeCell ref="F3:K3"/>
    <mergeCell ref="L3:AA4"/>
    <mergeCell ref="F4:K4"/>
    <mergeCell ref="A5:A7"/>
    <mergeCell ref="F5:AG5"/>
    <mergeCell ref="A8:A9"/>
    <mergeCell ref="F10:AG10"/>
    <mergeCell ref="AF33:AH33"/>
    <mergeCell ref="AI33:AK33"/>
    <mergeCell ref="AL33:AM33"/>
    <mergeCell ref="AN33:AO33"/>
    <mergeCell ref="AP33:AR33"/>
    <mergeCell ref="AS33:AU33"/>
    <mergeCell ref="G33:I33"/>
    <mergeCell ref="J33:T33"/>
    <mergeCell ref="U33:W33"/>
    <mergeCell ref="X33:Z33"/>
    <mergeCell ref="AA33:AC33"/>
    <mergeCell ref="AD33:AE33"/>
    <mergeCell ref="BK33:BM33"/>
    <mergeCell ref="AV33:AX33"/>
    <mergeCell ref="AY33:BD33"/>
    <mergeCell ref="BE33:BG33"/>
    <mergeCell ref="BH33:BJ3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085D4-7914-4EB4-A645-0D926F843496}">
  <sheetPr codeName="hj_G_AdminAMP">
    <tabColor rgb="FFFFC000"/>
  </sheetPr>
  <dimension ref="A1:AW200"/>
  <sheetViews>
    <sheetView workbookViewId="0">
      <selection activeCell="Q30" sqref="Q30"/>
    </sheetView>
  </sheetViews>
  <sheetFormatPr baseColWidth="10" defaultColWidth="0" defaultRowHeight="14.25"/>
  <cols>
    <col min="1" max="1" width="26.75" customWidth="1"/>
    <col min="2" max="2" width="1.25" customWidth="1"/>
    <col min="3" max="5" width="0" hidden="1" customWidth="1"/>
    <col min="6" max="33" width="5" customWidth="1"/>
    <col min="34" max="34" width="1.75" customWidth="1"/>
    <col min="35" max="16384" width="11" hidden="1"/>
  </cols>
  <sheetData>
    <row r="1" spans="1:38" ht="25.9" customHeight="1">
      <c r="A1" s="61"/>
      <c r="B1" s="44"/>
      <c r="F1" s="250" t="s">
        <v>1390</v>
      </c>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L1" s="33"/>
    </row>
    <row r="2" spans="1:38" ht="14.25" customHeight="1">
      <c r="A2" s="61"/>
      <c r="B2" s="44"/>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row>
    <row r="3" spans="1:38" ht="14.25" customHeight="1">
      <c r="A3" s="62"/>
      <c r="B3" s="44"/>
      <c r="F3" s="391" t="str">
        <f>+SolCotizacion!F3</f>
        <v>Versión:7        05/02/2026</v>
      </c>
      <c r="G3" s="391"/>
      <c r="H3" s="391"/>
      <c r="I3" s="391"/>
      <c r="J3" s="391"/>
      <c r="K3" s="60"/>
      <c r="L3" s="257" t="s">
        <v>1565</v>
      </c>
      <c r="M3" s="257"/>
      <c r="N3" s="257"/>
      <c r="O3" s="257"/>
      <c r="P3" s="257"/>
      <c r="Q3" s="257"/>
      <c r="R3" s="257"/>
      <c r="S3" s="257"/>
      <c r="T3" s="257"/>
      <c r="U3" s="257"/>
      <c r="V3" s="257"/>
      <c r="W3" s="257"/>
      <c r="X3" s="257"/>
      <c r="Y3" s="257"/>
      <c r="Z3" s="257"/>
      <c r="AA3" s="257"/>
      <c r="AB3" s="60"/>
      <c r="AC3" s="60"/>
      <c r="AD3" s="60"/>
      <c r="AE3" s="60"/>
      <c r="AF3" s="60"/>
      <c r="AG3" s="60"/>
    </row>
    <row r="4" spans="1:38" ht="14.25" customHeight="1">
      <c r="A4" s="63"/>
      <c r="B4" s="44"/>
      <c r="F4" s="392">
        <f>+SolCotizacion!F4</f>
        <v>0</v>
      </c>
      <c r="G4" s="392"/>
      <c r="H4" s="392"/>
      <c r="I4" s="392"/>
      <c r="J4" s="392"/>
      <c r="K4" s="60"/>
      <c r="L4" s="257"/>
      <c r="M4" s="257"/>
      <c r="N4" s="257"/>
      <c r="O4" s="257"/>
      <c r="P4" s="257"/>
      <c r="Q4" s="257"/>
      <c r="R4" s="257"/>
      <c r="S4" s="257"/>
      <c r="T4" s="257"/>
      <c r="U4" s="257"/>
      <c r="V4" s="257"/>
      <c r="W4" s="257"/>
      <c r="X4" s="257"/>
      <c r="Y4" s="257"/>
      <c r="Z4" s="257"/>
      <c r="AA4" s="257"/>
      <c r="AB4" s="60"/>
      <c r="AC4" s="60"/>
      <c r="AD4" s="60"/>
      <c r="AE4" s="60"/>
      <c r="AF4" s="60"/>
      <c r="AG4" s="60"/>
    </row>
    <row r="5" spans="1:38" ht="15" hidden="1">
      <c r="A5" s="290" t="s">
        <v>170</v>
      </c>
      <c r="B5" s="44"/>
      <c r="F5" s="259" t="s">
        <v>1368</v>
      </c>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row>
    <row r="6" spans="1:38" ht="14.25" customHeight="1">
      <c r="A6" s="291"/>
      <c r="B6" s="44"/>
      <c r="F6" s="11"/>
      <c r="G6" s="11"/>
      <c r="H6" s="11"/>
      <c r="I6" s="11"/>
      <c r="J6" s="11"/>
    </row>
    <row r="7" spans="1:38" ht="14.25" customHeight="1">
      <c r="A7" s="292"/>
      <c r="B7" s="44"/>
      <c r="F7" s="11"/>
      <c r="G7" s="11"/>
      <c r="H7" s="11"/>
      <c r="I7" s="11"/>
      <c r="J7" s="11"/>
    </row>
    <row r="8" spans="1:38" ht="14.25" customHeight="1">
      <c r="A8" s="293" t="s">
        <v>162</v>
      </c>
      <c r="B8" s="44"/>
      <c r="F8" s="11"/>
      <c r="G8" s="11"/>
      <c r="H8" s="11"/>
      <c r="I8" s="11"/>
      <c r="J8" s="11"/>
    </row>
    <row r="9" spans="1:38" ht="14.25" customHeight="1">
      <c r="A9" s="294"/>
      <c r="B9" s="44"/>
      <c r="F9" s="397" t="s">
        <v>273</v>
      </c>
      <c r="G9" s="398"/>
      <c r="H9" s="398"/>
      <c r="I9" s="398"/>
      <c r="J9" s="398"/>
      <c r="K9" s="398"/>
      <c r="L9" s="398"/>
      <c r="M9" s="398"/>
      <c r="N9" s="398"/>
    </row>
    <row r="10" spans="1:38">
      <c r="A10" s="299" t="s">
        <v>163</v>
      </c>
      <c r="B10" s="44"/>
      <c r="F10" s="399" t="s">
        <v>171</v>
      </c>
      <c r="G10" s="399"/>
      <c r="H10" s="399"/>
      <c r="I10" s="399"/>
      <c r="J10" s="399"/>
      <c r="K10" s="399" t="s">
        <v>173</v>
      </c>
      <c r="L10" s="399"/>
      <c r="M10" s="399"/>
      <c r="N10" s="399"/>
    </row>
    <row r="11" spans="1:38" ht="4.5" customHeight="1">
      <c r="A11" s="299"/>
      <c r="B11" s="44"/>
      <c r="F11" s="399"/>
      <c r="G11" s="399"/>
      <c r="H11" s="399"/>
      <c r="I11" s="399"/>
      <c r="J11" s="399"/>
      <c r="K11" s="399"/>
      <c r="L11" s="399"/>
      <c r="M11" s="399"/>
      <c r="N11" s="399"/>
    </row>
    <row r="12" spans="1:38" ht="14.25" customHeight="1">
      <c r="A12" s="299" t="s">
        <v>259</v>
      </c>
      <c r="B12" s="44"/>
      <c r="F12" s="395" t="s">
        <v>174</v>
      </c>
      <c r="G12" s="395"/>
      <c r="H12" s="395"/>
      <c r="I12" s="395"/>
      <c r="J12" s="395"/>
      <c r="K12" s="396">
        <v>123</v>
      </c>
      <c r="L12" s="396"/>
      <c r="M12" s="396"/>
      <c r="N12" s="396"/>
    </row>
    <row r="13" spans="1:38" ht="3.75" customHeight="1">
      <c r="A13" s="299"/>
      <c r="B13" s="44"/>
      <c r="F13" s="395"/>
      <c r="G13" s="395"/>
      <c r="H13" s="395"/>
      <c r="I13" s="395"/>
      <c r="J13" s="395"/>
      <c r="K13" s="396"/>
      <c r="L13" s="396"/>
      <c r="M13" s="396"/>
      <c r="N13" s="396"/>
    </row>
    <row r="14" spans="1:38" ht="14.25" customHeight="1">
      <c r="A14" s="287" t="s">
        <v>164</v>
      </c>
      <c r="B14" s="44"/>
      <c r="F14" s="395" t="s">
        <v>145</v>
      </c>
      <c r="G14" s="395"/>
      <c r="H14" s="395"/>
      <c r="I14" s="395"/>
      <c r="J14" s="395"/>
      <c r="K14" s="395"/>
      <c r="L14" s="395"/>
      <c r="M14" s="395"/>
      <c r="N14" s="395"/>
    </row>
    <row r="15" spans="1:38" ht="2.25" customHeight="1">
      <c r="A15" s="287"/>
      <c r="B15" s="44"/>
      <c r="F15" s="395"/>
      <c r="G15" s="395"/>
      <c r="H15" s="395"/>
      <c r="I15" s="395"/>
      <c r="J15" s="395"/>
      <c r="K15" s="395"/>
      <c r="L15" s="395"/>
      <c r="M15" s="395"/>
      <c r="N15" s="395"/>
    </row>
    <row r="16" spans="1:38" ht="14.25" customHeight="1">
      <c r="A16" s="300" t="s">
        <v>165</v>
      </c>
      <c r="B16" s="44"/>
      <c r="F16" s="395" t="s">
        <v>274</v>
      </c>
      <c r="G16" s="395"/>
      <c r="H16" s="395"/>
      <c r="I16" s="395"/>
      <c r="J16" s="395"/>
      <c r="K16" s="396" t="s">
        <v>1372</v>
      </c>
      <c r="L16" s="396"/>
      <c r="M16" s="396"/>
      <c r="N16" s="396"/>
    </row>
    <row r="17" spans="1:49" ht="3" customHeight="1">
      <c r="A17" s="294"/>
      <c r="B17" s="44"/>
      <c r="F17" s="395"/>
      <c r="G17" s="395"/>
      <c r="H17" s="395"/>
      <c r="I17" s="395"/>
      <c r="J17" s="395"/>
      <c r="K17" s="396"/>
      <c r="L17" s="396"/>
      <c r="M17" s="396"/>
      <c r="N17" s="396"/>
    </row>
    <row r="18" spans="1:49" s="15" customFormat="1" ht="14.25" customHeight="1">
      <c r="A18" s="287" t="s">
        <v>166</v>
      </c>
      <c r="B18" s="45"/>
      <c r="F18"/>
      <c r="G18"/>
      <c r="H18"/>
      <c r="I18"/>
      <c r="J18"/>
      <c r="K18"/>
      <c r="L18"/>
      <c r="M18"/>
      <c r="N18"/>
      <c r="O18"/>
      <c r="P18"/>
      <c r="Q18"/>
      <c r="R18"/>
      <c r="S18"/>
      <c r="T18"/>
      <c r="U18"/>
      <c r="V18"/>
      <c r="W18"/>
      <c r="X18"/>
      <c r="Y18"/>
      <c r="Z18"/>
      <c r="AA18"/>
      <c r="AB18"/>
      <c r="AC18"/>
      <c r="AD18"/>
      <c r="AE18"/>
      <c r="AF18"/>
      <c r="AG18"/>
      <c r="AH18"/>
      <c r="AI18"/>
      <c r="AJ18"/>
      <c r="AK18"/>
      <c r="AQ18"/>
      <c r="AR18"/>
      <c r="AS18"/>
      <c r="AT18"/>
      <c r="AU18"/>
      <c r="AV18"/>
      <c r="AW18"/>
    </row>
    <row r="19" spans="1:49" ht="9.75" customHeight="1">
      <c r="A19" s="287"/>
      <c r="B19" s="44"/>
    </row>
    <row r="20" spans="1:49">
      <c r="A20" s="300" t="s">
        <v>167</v>
      </c>
      <c r="B20" s="44"/>
    </row>
    <row r="21" spans="1:49" ht="4.5" customHeight="1">
      <c r="A21" s="294"/>
      <c r="B21" s="44"/>
    </row>
    <row r="22" spans="1:49" ht="13.9" customHeight="1">
      <c r="A22" s="393" t="s">
        <v>1366</v>
      </c>
      <c r="B22" s="46"/>
      <c r="C22" s="16"/>
      <c r="D22" s="16"/>
      <c r="E22" s="16"/>
    </row>
    <row r="23" spans="1:49" ht="14.25" customHeight="1">
      <c r="A23" s="394"/>
      <c r="B23" s="44"/>
    </row>
    <row r="24" spans="1:49" ht="13.9" customHeight="1">
      <c r="A24" s="228"/>
      <c r="B24" s="44"/>
    </row>
    <row r="25" spans="1:49" ht="14.25" customHeight="1">
      <c r="A25" s="228"/>
      <c r="B25" s="44"/>
    </row>
    <row r="26" spans="1:49" ht="14.25" customHeight="1">
      <c r="A26" s="289"/>
      <c r="B26" s="44"/>
    </row>
    <row r="27" spans="1:49" ht="14.25" customHeight="1">
      <c r="A27" s="289"/>
      <c r="B27" s="44"/>
    </row>
    <row r="28" spans="1:49">
      <c r="A28" s="61"/>
      <c r="B28" s="44"/>
    </row>
    <row r="29" spans="1:49" ht="42" customHeight="1">
      <c r="A29" s="61"/>
      <c r="B29" s="44"/>
    </row>
    <row r="30" spans="1:49" ht="32.25" customHeight="1">
      <c r="A30" s="61"/>
      <c r="B30" s="44"/>
    </row>
    <row r="31" spans="1:49" ht="32.25" customHeight="1">
      <c r="A31" s="61"/>
      <c r="B31" s="44"/>
    </row>
    <row r="32" spans="1:49" ht="32.25" customHeight="1">
      <c r="A32" s="61"/>
      <c r="B32" s="44"/>
    </row>
    <row r="33" spans="1:2">
      <c r="A33" s="61"/>
      <c r="B33" s="44"/>
    </row>
    <row r="34" spans="1:2">
      <c r="A34" s="61"/>
      <c r="B34" s="44"/>
    </row>
    <row r="35" spans="1:2">
      <c r="A35" s="61"/>
      <c r="B35" s="44"/>
    </row>
    <row r="36" spans="1:2">
      <c r="A36" s="61"/>
      <c r="B36" s="44"/>
    </row>
    <row r="37" spans="1:2">
      <c r="A37" s="61"/>
      <c r="B37" s="44"/>
    </row>
    <row r="38" spans="1:2">
      <c r="A38" s="61"/>
      <c r="B38" s="44"/>
    </row>
    <row r="39" spans="1:2" ht="15" customHeight="1">
      <c r="A39" s="61"/>
      <c r="B39" s="44"/>
    </row>
    <row r="40" spans="1:2">
      <c r="A40" s="61"/>
      <c r="B40" s="44"/>
    </row>
    <row r="41" spans="1:2">
      <c r="A41" s="61"/>
      <c r="B41" s="44"/>
    </row>
    <row r="42" spans="1:2">
      <c r="A42" s="61"/>
      <c r="B42" s="44"/>
    </row>
    <row r="43" spans="1:2">
      <c r="A43" s="61"/>
      <c r="B43" s="44"/>
    </row>
    <row r="44" spans="1:2" ht="14.25" customHeight="1">
      <c r="A44" s="61"/>
      <c r="B44" s="44"/>
    </row>
    <row r="45" spans="1:2">
      <c r="A45" s="61"/>
      <c r="B45" s="44"/>
    </row>
    <row r="46" spans="1:2">
      <c r="A46" s="61"/>
      <c r="B46" s="44"/>
    </row>
    <row r="47" spans="1:2">
      <c r="A47" s="61"/>
      <c r="B47" s="44"/>
    </row>
    <row r="48" spans="1:2">
      <c r="A48" s="61"/>
      <c r="B48" s="44"/>
    </row>
    <row r="49" spans="1:2">
      <c r="A49" s="61"/>
      <c r="B49" s="44"/>
    </row>
    <row r="50" spans="1:2">
      <c r="A50" s="61"/>
      <c r="B50" s="44"/>
    </row>
    <row r="51" spans="1:2">
      <c r="A51" s="61"/>
      <c r="B51" s="44"/>
    </row>
    <row r="52" spans="1:2">
      <c r="A52" s="61"/>
      <c r="B52" s="44"/>
    </row>
    <row r="53" spans="1:2">
      <c r="A53" s="61"/>
      <c r="B53" s="44"/>
    </row>
    <row r="54" spans="1:2" ht="14.25" customHeight="1">
      <c r="A54" s="61"/>
      <c r="B54" s="44"/>
    </row>
    <row r="55" spans="1:2" ht="14.25" customHeight="1">
      <c r="A55" s="61"/>
      <c r="B55" s="44"/>
    </row>
    <row r="56" spans="1:2" ht="13.9" customHeight="1">
      <c r="A56" s="61"/>
      <c r="B56" s="44"/>
    </row>
    <row r="57" spans="1:2" ht="13.9" customHeight="1">
      <c r="A57" s="61"/>
      <c r="B57" s="44"/>
    </row>
    <row r="58" spans="1:2">
      <c r="A58" s="61"/>
      <c r="B58" s="44"/>
    </row>
    <row r="59" spans="1:2">
      <c r="A59" s="61"/>
      <c r="B59" s="44"/>
    </row>
    <row r="60" spans="1:2">
      <c r="A60" s="61"/>
      <c r="B60" s="44"/>
    </row>
    <row r="61" spans="1:2">
      <c r="A61" s="61"/>
      <c r="B61" s="44"/>
    </row>
    <row r="62" spans="1:2">
      <c r="A62" s="61"/>
      <c r="B62" s="44"/>
    </row>
    <row r="63" spans="1:2" ht="14.25" customHeight="1">
      <c r="A63" s="61"/>
      <c r="B63" s="44"/>
    </row>
    <row r="64" spans="1:2" ht="14.25" customHeight="1">
      <c r="A64" s="61"/>
      <c r="B64" s="44"/>
    </row>
    <row r="65" spans="1:10" ht="14.25" customHeight="1">
      <c r="A65" s="61"/>
      <c r="B65" s="44"/>
      <c r="F65" s="11"/>
      <c r="G65" s="11"/>
      <c r="H65" s="11"/>
      <c r="I65" s="11"/>
      <c r="J65" s="11"/>
    </row>
    <row r="66" spans="1:10" ht="14.25" customHeight="1">
      <c r="A66" s="61"/>
      <c r="B66" s="44"/>
      <c r="F66" s="11"/>
      <c r="G66" s="11"/>
      <c r="H66" s="11"/>
      <c r="I66" s="11"/>
      <c r="J66" s="11"/>
    </row>
    <row r="67" spans="1:10" ht="14.25" customHeight="1">
      <c r="A67" s="61"/>
      <c r="B67" s="44"/>
      <c r="F67" s="21"/>
      <c r="G67" s="11"/>
      <c r="H67" s="11"/>
      <c r="I67" s="11"/>
      <c r="J67" s="11"/>
    </row>
    <row r="68" spans="1:10" ht="14.25" customHeight="1">
      <c r="A68" s="61"/>
      <c r="B68" s="44"/>
      <c r="F68" s="21"/>
      <c r="G68" s="11"/>
      <c r="H68" s="11"/>
      <c r="I68" s="11"/>
      <c r="J68" s="11"/>
    </row>
    <row r="69" spans="1:10" ht="14.25" customHeight="1">
      <c r="A69" s="61"/>
      <c r="B69" s="44"/>
      <c r="F69" s="11"/>
      <c r="G69" s="11"/>
      <c r="H69" s="11"/>
      <c r="I69" s="11"/>
      <c r="J69" s="11"/>
    </row>
    <row r="70" spans="1:10" ht="14.25" customHeight="1">
      <c r="A70" s="61"/>
      <c r="B70" s="44"/>
      <c r="F70" s="11"/>
      <c r="G70" s="11"/>
      <c r="H70" s="11"/>
      <c r="I70" s="11"/>
      <c r="J70" s="11"/>
    </row>
    <row r="71" spans="1:10">
      <c r="A71" s="61"/>
      <c r="B71" s="44"/>
      <c r="F71" s="11"/>
      <c r="G71" s="11"/>
      <c r="H71" s="11"/>
      <c r="I71" s="11"/>
      <c r="J71" s="11"/>
    </row>
    <row r="72" spans="1:10">
      <c r="A72" s="61"/>
      <c r="B72" s="44"/>
      <c r="F72" s="11"/>
      <c r="G72" s="11"/>
      <c r="H72" s="11"/>
      <c r="I72" s="11"/>
      <c r="J72" s="11"/>
    </row>
    <row r="73" spans="1:10">
      <c r="A73" s="61"/>
      <c r="B73" s="44"/>
      <c r="F73" s="11"/>
      <c r="G73" s="11"/>
      <c r="H73" s="11"/>
      <c r="I73" s="11"/>
      <c r="J73" s="11"/>
    </row>
    <row r="74" spans="1:10">
      <c r="A74" s="66"/>
    </row>
    <row r="75" spans="1:10">
      <c r="A75" s="66"/>
    </row>
    <row r="76" spans="1:10">
      <c r="A76" s="66"/>
    </row>
    <row r="77" spans="1:10">
      <c r="A77" s="66"/>
    </row>
    <row r="78" spans="1:10">
      <c r="A78" s="66"/>
    </row>
    <row r="79" spans="1:10">
      <c r="A79" s="66"/>
    </row>
    <row r="80" spans="1:10">
      <c r="A80" s="66"/>
    </row>
    <row r="81" spans="1:1">
      <c r="A81" s="66"/>
    </row>
    <row r="82" spans="1:1">
      <c r="A82" s="66"/>
    </row>
    <row r="83" spans="1:1">
      <c r="A83" s="66"/>
    </row>
    <row r="84" spans="1:1">
      <c r="A84" s="66"/>
    </row>
    <row r="85" spans="1:1">
      <c r="A85" s="66"/>
    </row>
    <row r="86" spans="1:1">
      <c r="A86" s="66"/>
    </row>
    <row r="87" spans="1:1">
      <c r="A87" s="66"/>
    </row>
    <row r="88" spans="1:1">
      <c r="A88" s="66"/>
    </row>
    <row r="89" spans="1:1">
      <c r="A89" s="66"/>
    </row>
    <row r="90" spans="1:1">
      <c r="A90" s="66"/>
    </row>
    <row r="91" spans="1:1">
      <c r="A91" s="66"/>
    </row>
    <row r="92" spans="1:1">
      <c r="A92" s="66"/>
    </row>
    <row r="93" spans="1:1">
      <c r="A93" s="66"/>
    </row>
    <row r="94" spans="1:1">
      <c r="A94" s="66"/>
    </row>
    <row r="95" spans="1:1">
      <c r="A95" s="66"/>
    </row>
    <row r="96" spans="1:1">
      <c r="A96" s="66"/>
    </row>
    <row r="97" spans="1:1">
      <c r="A97" s="66"/>
    </row>
    <row r="98" spans="1:1">
      <c r="A98" s="66"/>
    </row>
    <row r="99" spans="1:1">
      <c r="A99" s="66"/>
    </row>
    <row r="100" spans="1:1">
      <c r="A100" s="66"/>
    </row>
    <row r="101" spans="1:1">
      <c r="A101" s="66"/>
    </row>
    <row r="102" spans="1:1">
      <c r="A102" s="66"/>
    </row>
    <row r="103" spans="1:1">
      <c r="A103" s="66"/>
    </row>
    <row r="104" spans="1:1">
      <c r="A104" s="66"/>
    </row>
    <row r="105" spans="1:1">
      <c r="A105" s="66"/>
    </row>
    <row r="106" spans="1:1">
      <c r="A106" s="66"/>
    </row>
    <row r="107" spans="1:1">
      <c r="A107" s="66"/>
    </row>
    <row r="108" spans="1:1">
      <c r="A108" s="66"/>
    </row>
    <row r="109" spans="1:1">
      <c r="A109" s="66"/>
    </row>
    <row r="110" spans="1:1">
      <c r="A110" s="66"/>
    </row>
    <row r="111" spans="1:1">
      <c r="A111" s="66"/>
    </row>
    <row r="112" spans="1:1">
      <c r="A112" s="66"/>
    </row>
    <row r="113" spans="1:1">
      <c r="A113" s="66"/>
    </row>
    <row r="114" spans="1:1">
      <c r="A114" s="66"/>
    </row>
    <row r="115" spans="1:1">
      <c r="A115" s="66"/>
    </row>
    <row r="116" spans="1:1">
      <c r="A116" s="66"/>
    </row>
    <row r="117" spans="1:1">
      <c r="A117" s="66"/>
    </row>
    <row r="118" spans="1:1">
      <c r="A118" s="66"/>
    </row>
    <row r="119" spans="1:1">
      <c r="A119" s="66"/>
    </row>
    <row r="120" spans="1:1">
      <c r="A120" s="66"/>
    </row>
    <row r="121" spans="1:1">
      <c r="A121" s="66"/>
    </row>
    <row r="122" spans="1:1">
      <c r="A122" s="66"/>
    </row>
    <row r="123" spans="1:1">
      <c r="A123" s="66"/>
    </row>
    <row r="124" spans="1:1">
      <c r="A124" s="66"/>
    </row>
    <row r="125" spans="1:1">
      <c r="A125" s="66"/>
    </row>
    <row r="126" spans="1:1">
      <c r="A126" s="66"/>
    </row>
    <row r="127" spans="1:1">
      <c r="A127" s="66"/>
    </row>
    <row r="128" spans="1:1">
      <c r="A128" s="66"/>
    </row>
    <row r="129" spans="1:1">
      <c r="A129" s="66"/>
    </row>
    <row r="130" spans="1:1">
      <c r="A130" s="66"/>
    </row>
    <row r="131" spans="1:1">
      <c r="A131" s="66"/>
    </row>
    <row r="132" spans="1:1">
      <c r="A132" s="66"/>
    </row>
    <row r="133" spans="1:1">
      <c r="A133" s="66"/>
    </row>
    <row r="134" spans="1:1">
      <c r="A134" s="66"/>
    </row>
    <row r="135" spans="1:1">
      <c r="A135" s="66"/>
    </row>
    <row r="136" spans="1:1">
      <c r="A136" s="66"/>
    </row>
    <row r="137" spans="1:1">
      <c r="A137" s="66"/>
    </row>
    <row r="138" spans="1:1">
      <c r="A138" s="66"/>
    </row>
    <row r="139" spans="1:1">
      <c r="A139" s="66"/>
    </row>
    <row r="140" spans="1:1">
      <c r="A140" s="66"/>
    </row>
    <row r="141" spans="1:1">
      <c r="A141" s="66"/>
    </row>
    <row r="142" spans="1:1">
      <c r="A142" s="66"/>
    </row>
    <row r="143" spans="1:1">
      <c r="A143" s="66"/>
    </row>
    <row r="144" spans="1:1">
      <c r="A144" s="66"/>
    </row>
    <row r="145" spans="1:1">
      <c r="A145" s="66"/>
    </row>
    <row r="146" spans="1:1">
      <c r="A146" s="66"/>
    </row>
    <row r="147" spans="1:1">
      <c r="A147" s="66"/>
    </row>
    <row r="148" spans="1:1">
      <c r="A148" s="66"/>
    </row>
    <row r="149" spans="1:1">
      <c r="A149" s="66"/>
    </row>
    <row r="150" spans="1:1">
      <c r="A150" s="66"/>
    </row>
    <row r="151" spans="1:1">
      <c r="A151" s="66"/>
    </row>
    <row r="152" spans="1:1">
      <c r="A152" s="66"/>
    </row>
    <row r="153" spans="1:1">
      <c r="A153" s="66"/>
    </row>
    <row r="154" spans="1:1">
      <c r="A154" s="66"/>
    </row>
    <row r="155" spans="1:1">
      <c r="A155" s="66"/>
    </row>
    <row r="156" spans="1:1">
      <c r="A156" s="66"/>
    </row>
    <row r="157" spans="1:1">
      <c r="A157" s="66"/>
    </row>
    <row r="158" spans="1:1">
      <c r="A158" s="66"/>
    </row>
    <row r="159" spans="1:1">
      <c r="A159" s="66"/>
    </row>
    <row r="160" spans="1:1">
      <c r="A160" s="66"/>
    </row>
    <row r="161" spans="1:1">
      <c r="A161" s="66"/>
    </row>
    <row r="162" spans="1:1">
      <c r="A162" s="66"/>
    </row>
    <row r="163" spans="1:1">
      <c r="A163" s="66"/>
    </row>
    <row r="164" spans="1:1">
      <c r="A164" s="66"/>
    </row>
    <row r="165" spans="1:1">
      <c r="A165" s="66"/>
    </row>
    <row r="166" spans="1:1">
      <c r="A166" s="66"/>
    </row>
    <row r="167" spans="1:1">
      <c r="A167" s="66"/>
    </row>
    <row r="168" spans="1:1">
      <c r="A168" s="66"/>
    </row>
    <row r="169" spans="1:1">
      <c r="A169" s="66"/>
    </row>
    <row r="170" spans="1:1">
      <c r="A170" s="66"/>
    </row>
    <row r="171" spans="1:1">
      <c r="A171" s="66"/>
    </row>
    <row r="172" spans="1:1">
      <c r="A172" s="66"/>
    </row>
    <row r="173" spans="1:1">
      <c r="A173" s="66"/>
    </row>
    <row r="174" spans="1:1">
      <c r="A174" s="66"/>
    </row>
    <row r="175" spans="1:1">
      <c r="A175" s="66"/>
    </row>
    <row r="176" spans="1:1">
      <c r="A176" s="66"/>
    </row>
    <row r="177" spans="1:1">
      <c r="A177" s="66"/>
    </row>
    <row r="178" spans="1:1">
      <c r="A178" s="66"/>
    </row>
    <row r="179" spans="1:1">
      <c r="A179" s="66"/>
    </row>
    <row r="180" spans="1:1">
      <c r="A180" s="66"/>
    </row>
    <row r="181" spans="1:1">
      <c r="A181" s="66"/>
    </row>
    <row r="182" spans="1:1">
      <c r="A182" s="66"/>
    </row>
    <row r="183" spans="1:1">
      <c r="A183" s="66"/>
    </row>
    <row r="184" spans="1:1">
      <c r="A184" s="66"/>
    </row>
    <row r="185" spans="1:1">
      <c r="A185" s="66"/>
    </row>
    <row r="186" spans="1:1">
      <c r="A186" s="66"/>
    </row>
    <row r="187" spans="1:1">
      <c r="A187" s="66"/>
    </row>
    <row r="188" spans="1:1">
      <c r="A188" s="66"/>
    </row>
    <row r="189" spans="1:1">
      <c r="A189" s="66"/>
    </row>
    <row r="190" spans="1:1">
      <c r="A190" s="66"/>
    </row>
    <row r="191" spans="1:1">
      <c r="A191" s="66"/>
    </row>
    <row r="192" spans="1:1">
      <c r="A192" s="66"/>
    </row>
    <row r="193" spans="1:1">
      <c r="A193" s="66"/>
    </row>
    <row r="194" spans="1:1">
      <c r="A194" s="66"/>
    </row>
    <row r="195" spans="1:1">
      <c r="A195" s="66"/>
    </row>
    <row r="196" spans="1:1">
      <c r="A196" s="66"/>
    </row>
    <row r="197" spans="1:1">
      <c r="A197" s="66"/>
    </row>
    <row r="198" spans="1:1">
      <c r="A198" s="66"/>
    </row>
    <row r="199" spans="1:1">
      <c r="A199" s="66"/>
    </row>
    <row r="200" spans="1:1">
      <c r="A200" s="66"/>
    </row>
  </sheetData>
  <sheetProtection algorithmName="SHA-512" hashValue="UdHfwsvUmj7W48isll2giMmwJ4kP1CzblI+SN6nwjoGthCTvkjb7M2+So5Avjvm4Ub3TIMzBmSq5vjVrQJrxzA==" saltValue="Ca+kKkhlRMYeFuUjyg7bYQ==" spinCount="100000" sheet="1" objects="1" scenarios="1"/>
  <mergeCells count="25">
    <mergeCell ref="F16:J17"/>
    <mergeCell ref="K16:N17"/>
    <mergeCell ref="F14:J15"/>
    <mergeCell ref="K14:N15"/>
    <mergeCell ref="A5:A7"/>
    <mergeCell ref="A8:A9"/>
    <mergeCell ref="A10:A11"/>
    <mergeCell ref="A12:A13"/>
    <mergeCell ref="F9:N9"/>
    <mergeCell ref="F10:J11"/>
    <mergeCell ref="K10:N11"/>
    <mergeCell ref="F12:J13"/>
    <mergeCell ref="K12:N13"/>
    <mergeCell ref="A24:A25"/>
    <mergeCell ref="A26:A27"/>
    <mergeCell ref="A14:A15"/>
    <mergeCell ref="A16:A17"/>
    <mergeCell ref="A18:A19"/>
    <mergeCell ref="A20:A21"/>
    <mergeCell ref="A22:A23"/>
    <mergeCell ref="F1:AG2"/>
    <mergeCell ref="F3:J3"/>
    <mergeCell ref="L3:AA4"/>
    <mergeCell ref="F4:J4"/>
    <mergeCell ref="F5:AG5"/>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C3680-4AD2-44A7-8AFB-26EEE8F17F6D}">
  <sheetPr codeName="hj_J_listas">
    <tabColor theme="8" tint="0.59999389629810485"/>
  </sheetPr>
  <dimension ref="A1:DA1135"/>
  <sheetViews>
    <sheetView topLeftCell="CK1" workbookViewId="0">
      <selection activeCell="CX2" sqref="CX2"/>
    </sheetView>
  </sheetViews>
  <sheetFormatPr baseColWidth="10" defaultRowHeight="14.25"/>
  <cols>
    <col min="1" max="1" width="37.25" hidden="1" customWidth="1"/>
    <col min="2" max="2" width="0" hidden="1" customWidth="1"/>
    <col min="3" max="3" width="25.625" hidden="1" customWidth="1"/>
    <col min="4" max="31" width="0" hidden="1" customWidth="1"/>
    <col min="32" max="32" width="17.625" hidden="1" customWidth="1"/>
    <col min="33" max="56" width="0" hidden="1" customWidth="1"/>
    <col min="57" max="57" width="20.75" hidden="1" customWidth="1"/>
    <col min="58" max="63" width="0" hidden="1" customWidth="1"/>
    <col min="64" max="64" width="20.75" hidden="1" customWidth="1"/>
    <col min="65" max="67" width="0" hidden="1" customWidth="1"/>
    <col min="68" max="68" width="11" hidden="1" customWidth="1"/>
    <col min="69" max="72" width="0" hidden="1" customWidth="1"/>
    <col min="73" max="73" width="36.5" hidden="1" customWidth="1"/>
    <col min="74" max="88" width="0" hidden="1" customWidth="1"/>
    <col min="90" max="90" width="42.125" bestFit="1" customWidth="1"/>
    <col min="93" max="93" width="20.625" bestFit="1" customWidth="1"/>
    <col min="95" max="95" width="55.125" customWidth="1"/>
    <col min="99" max="99" width="26.5" customWidth="1"/>
    <col min="111" max="111" width="25" customWidth="1"/>
  </cols>
  <sheetData>
    <row r="1" spans="1:105">
      <c r="A1" t="s">
        <v>145</v>
      </c>
      <c r="E1" t="s">
        <v>193</v>
      </c>
      <c r="F1" t="s">
        <v>248</v>
      </c>
      <c r="H1" s="400" t="s">
        <v>249</v>
      </c>
      <c r="I1" s="400"/>
      <c r="J1" s="400"/>
      <c r="K1" s="400"/>
      <c r="L1" s="400"/>
      <c r="M1" s="400"/>
      <c r="N1" s="400"/>
      <c r="O1" s="400"/>
      <c r="P1" s="400"/>
      <c r="Q1" s="400"/>
      <c r="R1" s="400"/>
      <c r="S1" s="400"/>
      <c r="T1" s="400"/>
      <c r="U1" s="400"/>
      <c r="V1" s="400"/>
      <c r="W1" s="400"/>
      <c r="Z1" t="s">
        <v>250</v>
      </c>
      <c r="AK1" t="s">
        <v>277</v>
      </c>
      <c r="AO1" t="s">
        <v>278</v>
      </c>
      <c r="AW1" t="s">
        <v>289</v>
      </c>
      <c r="BD1" t="s">
        <v>1264</v>
      </c>
      <c r="BE1" t="s">
        <v>304</v>
      </c>
      <c r="BF1" t="s">
        <v>305</v>
      </c>
      <c r="BG1" t="s">
        <v>289</v>
      </c>
      <c r="BH1" t="s">
        <v>1263</v>
      </c>
      <c r="BL1" t="s">
        <v>304</v>
      </c>
      <c r="BP1" t="s">
        <v>1296</v>
      </c>
      <c r="BU1" t="s">
        <v>1298</v>
      </c>
      <c r="BV1" t="s">
        <v>1309</v>
      </c>
      <c r="CB1" t="s">
        <v>1310</v>
      </c>
      <c r="CE1" s="55" t="s">
        <v>1266</v>
      </c>
      <c r="CF1" t="s">
        <v>1314</v>
      </c>
      <c r="CL1" s="74" t="s">
        <v>1361</v>
      </c>
      <c r="CO1" t="s">
        <v>145</v>
      </c>
      <c r="CQ1" s="120" t="s">
        <v>1651</v>
      </c>
      <c r="CU1" s="120" t="s">
        <v>1652</v>
      </c>
      <c r="CX1" t="s">
        <v>116</v>
      </c>
      <c r="DA1" t="s">
        <v>1399</v>
      </c>
    </row>
    <row r="2" spans="1:105" ht="15" thickBot="1">
      <c r="A2" t="s">
        <v>133</v>
      </c>
      <c r="B2" t="s">
        <v>146</v>
      </c>
      <c r="C2" t="s">
        <v>143</v>
      </c>
      <c r="E2" s="4" t="s">
        <v>16</v>
      </c>
      <c r="F2" s="4" t="s">
        <v>16</v>
      </c>
      <c r="G2" t="s">
        <v>191</v>
      </c>
      <c r="H2" s="4" t="s">
        <v>16</v>
      </c>
      <c r="I2" s="4" t="s">
        <v>3</v>
      </c>
      <c r="J2" s="4" t="s">
        <v>37</v>
      </c>
      <c r="K2" s="4" t="s">
        <v>5</v>
      </c>
      <c r="L2" s="4" t="s">
        <v>8</v>
      </c>
      <c r="M2" s="4" t="s">
        <v>10</v>
      </c>
      <c r="N2" s="4" t="s">
        <v>12</v>
      </c>
      <c r="O2" s="4" t="s">
        <v>14</v>
      </c>
      <c r="P2" s="4" t="s">
        <v>19</v>
      </c>
      <c r="Q2" s="4" t="s">
        <v>22</v>
      </c>
      <c r="R2" s="4" t="s">
        <v>24</v>
      </c>
      <c r="S2" s="4" t="s">
        <v>32</v>
      </c>
      <c r="T2" s="4" t="s">
        <v>34</v>
      </c>
      <c r="U2" s="4" t="s">
        <v>40</v>
      </c>
      <c r="V2" s="4" t="s">
        <v>42</v>
      </c>
      <c r="W2" s="5" t="s">
        <v>58</v>
      </c>
      <c r="Z2" s="4" t="s">
        <v>16</v>
      </c>
      <c r="AA2" s="4" t="s">
        <v>3</v>
      </c>
      <c r="AO2" s="47" t="s">
        <v>279</v>
      </c>
      <c r="AW2" t="s">
        <v>290</v>
      </c>
      <c r="BD2" t="str">
        <f t="shared" ref="BD2:BD65" si="0">IF(BF2&lt;&gt;"Otro",BE2&amp;"_"&amp;BF2,BE2&amp;"_zzzz"&amp;BF2)</f>
        <v>Amazonas_Leticia</v>
      </c>
      <c r="BE2" t="s">
        <v>2</v>
      </c>
      <c r="BF2" t="s">
        <v>309</v>
      </c>
      <c r="BG2" t="s">
        <v>291</v>
      </c>
      <c r="BH2">
        <v>3</v>
      </c>
      <c r="BL2" t="s">
        <v>2</v>
      </c>
      <c r="BP2" t="s">
        <v>1297</v>
      </c>
      <c r="BR2" t="s">
        <v>1320</v>
      </c>
      <c r="BU2" t="s">
        <v>1299</v>
      </c>
      <c r="BV2" t="s">
        <v>1286</v>
      </c>
      <c r="CB2" t="s">
        <v>1311</v>
      </c>
      <c r="CE2" s="70" t="s">
        <v>1268</v>
      </c>
      <c r="CL2" t="s">
        <v>3093</v>
      </c>
      <c r="CO2" s="25"/>
      <c r="CQ2" s="106" t="s">
        <v>1479</v>
      </c>
      <c r="CU2" s="106" t="s">
        <v>1479</v>
      </c>
      <c r="CX2" t="s">
        <v>1761</v>
      </c>
      <c r="DA2" t="s">
        <v>1400</v>
      </c>
    </row>
    <row r="3" spans="1:105" ht="15" thickBot="1">
      <c r="A3" t="s">
        <v>96</v>
      </c>
      <c r="B3" t="s">
        <v>157</v>
      </c>
      <c r="C3" t="s">
        <v>96</v>
      </c>
      <c r="E3" s="4" t="s">
        <v>3</v>
      </c>
      <c r="F3" s="4" t="s">
        <v>3</v>
      </c>
      <c r="G3" t="s">
        <v>191</v>
      </c>
      <c r="H3" s="4" t="s">
        <v>13</v>
      </c>
      <c r="I3" s="4" t="s">
        <v>68</v>
      </c>
      <c r="J3" s="4" t="s">
        <v>18</v>
      </c>
      <c r="K3" s="4" t="s">
        <v>9</v>
      </c>
      <c r="L3" s="4" t="s">
        <v>29</v>
      </c>
      <c r="M3" s="4" t="s">
        <v>89</v>
      </c>
      <c r="N3" s="4" t="s">
        <v>67</v>
      </c>
      <c r="O3" s="4" t="s">
        <v>69</v>
      </c>
      <c r="P3" s="4" t="s">
        <v>71</v>
      </c>
      <c r="Q3" s="4" t="s">
        <v>79</v>
      </c>
      <c r="R3" s="4" t="s">
        <v>90</v>
      </c>
      <c r="S3" s="4" t="s">
        <v>4</v>
      </c>
      <c r="T3" s="4" t="s">
        <v>75</v>
      </c>
      <c r="U3" s="4" t="s">
        <v>81</v>
      </c>
      <c r="V3" s="4" t="s">
        <v>56</v>
      </c>
      <c r="W3" s="5" t="s">
        <v>26</v>
      </c>
      <c r="Z3" s="1" t="s">
        <v>13</v>
      </c>
      <c r="AA3" s="1" t="s">
        <v>68</v>
      </c>
      <c r="AO3" s="47" t="s">
        <v>280</v>
      </c>
      <c r="AW3" t="s">
        <v>291</v>
      </c>
      <c r="BD3" t="str">
        <f t="shared" si="0"/>
        <v>Amazonas_Puerto Nariño</v>
      </c>
      <c r="BE3" t="s">
        <v>2</v>
      </c>
      <c r="BF3" t="s">
        <v>310</v>
      </c>
      <c r="BG3" t="s">
        <v>291</v>
      </c>
      <c r="BH3">
        <v>3</v>
      </c>
      <c r="BL3" t="s">
        <v>3</v>
      </c>
      <c r="BP3" t="s">
        <v>306</v>
      </c>
      <c r="BU3" t="s">
        <v>1300</v>
      </c>
      <c r="BV3" t="s">
        <v>1287</v>
      </c>
      <c r="CB3" t="s">
        <v>126</v>
      </c>
      <c r="CE3" s="70" t="s">
        <v>1269</v>
      </c>
      <c r="CL3" t="s">
        <v>4197</v>
      </c>
      <c r="CO3" s="25"/>
      <c r="CQ3" s="106" t="s">
        <v>1480</v>
      </c>
      <c r="CU3" s="106" t="s">
        <v>1480</v>
      </c>
      <c r="DA3" t="s">
        <v>1401</v>
      </c>
    </row>
    <row r="4" spans="1:105">
      <c r="A4" t="s">
        <v>97</v>
      </c>
      <c r="B4" t="s">
        <v>101</v>
      </c>
      <c r="C4" t="s">
        <v>99</v>
      </c>
      <c r="E4" s="4" t="s">
        <v>37</v>
      </c>
      <c r="F4" t="s">
        <v>191</v>
      </c>
      <c r="G4" t="s">
        <v>191</v>
      </c>
      <c r="H4" s="3" t="s">
        <v>31</v>
      </c>
      <c r="I4" s="2" t="s">
        <v>12</v>
      </c>
      <c r="J4" s="2" t="s">
        <v>55</v>
      </c>
      <c r="K4" s="2" t="s">
        <v>83</v>
      </c>
      <c r="L4" t="s">
        <v>191</v>
      </c>
      <c r="M4" t="s">
        <v>191</v>
      </c>
      <c r="N4" t="s">
        <v>191</v>
      </c>
      <c r="O4" t="s">
        <v>191</v>
      </c>
      <c r="P4" t="s">
        <v>191</v>
      </c>
      <c r="Q4" t="s">
        <v>191</v>
      </c>
      <c r="R4" t="s">
        <v>191</v>
      </c>
      <c r="S4" t="s">
        <v>191</v>
      </c>
      <c r="T4" s="4" t="s">
        <v>44</v>
      </c>
      <c r="U4" t="s">
        <v>191</v>
      </c>
      <c r="V4" t="s">
        <v>191</v>
      </c>
      <c r="W4" s="4" t="s">
        <v>73</v>
      </c>
      <c r="Z4" s="1" t="s">
        <v>21</v>
      </c>
      <c r="AA4" s="1" t="s">
        <v>12</v>
      </c>
      <c r="AO4" s="47" t="s">
        <v>281</v>
      </c>
      <c r="AW4" t="s">
        <v>292</v>
      </c>
      <c r="BD4" t="str">
        <f t="shared" si="0"/>
        <v>Amazonas_zzzzOtro</v>
      </c>
      <c r="BE4" t="s">
        <v>2</v>
      </c>
      <c r="BF4" t="s">
        <v>1265</v>
      </c>
      <c r="BG4" t="s">
        <v>291</v>
      </c>
      <c r="BH4">
        <v>3</v>
      </c>
      <c r="BL4" t="s">
        <v>6</v>
      </c>
      <c r="BU4" t="s">
        <v>1301</v>
      </c>
      <c r="BV4" t="s">
        <v>1288</v>
      </c>
      <c r="CE4" s="70" t="s">
        <v>1271</v>
      </c>
      <c r="CL4" t="s">
        <v>4198</v>
      </c>
      <c r="CQ4" s="106" t="s">
        <v>1481</v>
      </c>
      <c r="CU4" s="106" t="s">
        <v>1481</v>
      </c>
      <c r="DA4" t="s">
        <v>1620</v>
      </c>
    </row>
    <row r="5" spans="1:105">
      <c r="A5" t="s">
        <v>98</v>
      </c>
      <c r="B5" t="s">
        <v>99</v>
      </c>
      <c r="E5" s="4" t="s">
        <v>5</v>
      </c>
      <c r="F5" t="s">
        <v>191</v>
      </c>
      <c r="G5" t="s">
        <v>191</v>
      </c>
      <c r="H5" s="2" t="s">
        <v>39</v>
      </c>
      <c r="I5" s="2" t="s">
        <v>63</v>
      </c>
      <c r="J5" s="4" t="s">
        <v>191</v>
      </c>
      <c r="K5" s="2" t="s">
        <v>66</v>
      </c>
      <c r="L5" t="s">
        <v>191</v>
      </c>
      <c r="M5" t="s">
        <v>191</v>
      </c>
      <c r="N5" t="s">
        <v>191</v>
      </c>
      <c r="O5" t="s">
        <v>191</v>
      </c>
      <c r="P5" t="s">
        <v>191</v>
      </c>
      <c r="Q5" t="s">
        <v>191</v>
      </c>
      <c r="R5" t="s">
        <v>191</v>
      </c>
      <c r="S5" t="s">
        <v>191</v>
      </c>
      <c r="T5" s="4" t="s">
        <v>191</v>
      </c>
      <c r="U5" t="s">
        <v>191</v>
      </c>
      <c r="V5" t="s">
        <v>191</v>
      </c>
      <c r="W5" s="4" t="s">
        <v>59</v>
      </c>
      <c r="Z5" s="1" t="s">
        <v>31</v>
      </c>
      <c r="AA5" s="1" t="s">
        <v>63</v>
      </c>
      <c r="AO5" s="47" t="s">
        <v>282</v>
      </c>
      <c r="AW5" t="s">
        <v>293</v>
      </c>
      <c r="BD5" t="str">
        <f t="shared" si="0"/>
        <v>Antioquia_Abejorral</v>
      </c>
      <c r="BE5" t="s">
        <v>3</v>
      </c>
      <c r="BF5" t="s">
        <v>312</v>
      </c>
      <c r="BG5" t="s">
        <v>292</v>
      </c>
      <c r="BH5">
        <v>3</v>
      </c>
      <c r="BL5" t="s">
        <v>307</v>
      </c>
      <c r="BU5" t="s">
        <v>1302</v>
      </c>
      <c r="BV5" t="s">
        <v>1289</v>
      </c>
      <c r="CE5" s="70" t="s">
        <v>1272</v>
      </c>
      <c r="CL5" t="s">
        <v>4175</v>
      </c>
      <c r="CQ5" s="106" t="s">
        <v>1482</v>
      </c>
      <c r="CU5" s="106" t="s">
        <v>1482</v>
      </c>
    </row>
    <row r="6" spans="1:105">
      <c r="A6" t="s">
        <v>99</v>
      </c>
      <c r="E6" s="4" t="s">
        <v>8</v>
      </c>
      <c r="F6" t="s">
        <v>191</v>
      </c>
      <c r="G6" t="s">
        <v>191</v>
      </c>
      <c r="H6" s="2" t="s">
        <v>48</v>
      </c>
      <c r="I6" s="2" t="s">
        <v>78</v>
      </c>
      <c r="J6" s="4" t="s">
        <v>191</v>
      </c>
      <c r="K6" s="2" t="s">
        <v>53</v>
      </c>
      <c r="L6" t="s">
        <v>191</v>
      </c>
      <c r="M6" t="s">
        <v>191</v>
      </c>
      <c r="N6" t="s">
        <v>191</v>
      </c>
      <c r="O6" t="s">
        <v>191</v>
      </c>
      <c r="P6" t="s">
        <v>191</v>
      </c>
      <c r="Q6" t="s">
        <v>191</v>
      </c>
      <c r="R6" t="s">
        <v>191</v>
      </c>
      <c r="S6" t="s">
        <v>191</v>
      </c>
      <c r="T6" s="34" t="s">
        <v>191</v>
      </c>
      <c r="U6" t="s">
        <v>191</v>
      </c>
      <c r="V6" t="s">
        <v>191</v>
      </c>
      <c r="W6" s="4" t="s">
        <v>91</v>
      </c>
      <c r="Z6" s="1" t="s">
        <v>39</v>
      </c>
      <c r="AA6" s="1" t="s">
        <v>78</v>
      </c>
      <c r="AO6" s="47" t="s">
        <v>283</v>
      </c>
      <c r="AW6" t="s">
        <v>294</v>
      </c>
      <c r="BD6" t="str">
        <f t="shared" si="0"/>
        <v>Antioquia_Abriaquí</v>
      </c>
      <c r="BE6" t="s">
        <v>3</v>
      </c>
      <c r="BF6" t="s">
        <v>313</v>
      </c>
      <c r="BG6" t="s">
        <v>292</v>
      </c>
      <c r="BH6">
        <v>3</v>
      </c>
      <c r="BL6" t="s">
        <v>5</v>
      </c>
      <c r="BU6" t="s">
        <v>1303</v>
      </c>
      <c r="BV6" t="s">
        <v>1290</v>
      </c>
      <c r="CE6" s="70" t="s">
        <v>1273</v>
      </c>
      <c r="CL6" t="s">
        <v>4164</v>
      </c>
      <c r="CQ6" s="106" t="s">
        <v>1483</v>
      </c>
      <c r="CU6" s="106" t="s">
        <v>1483</v>
      </c>
    </row>
    <row r="7" spans="1:105">
      <c r="A7" t="s">
        <v>100</v>
      </c>
      <c r="E7" s="4" t="s">
        <v>10</v>
      </c>
      <c r="F7" t="s">
        <v>191</v>
      </c>
      <c r="G7" t="s">
        <v>191</v>
      </c>
      <c r="H7" s="2" t="s">
        <v>65</v>
      </c>
      <c r="I7" s="2" t="s">
        <v>57</v>
      </c>
      <c r="J7" s="34" t="s">
        <v>191</v>
      </c>
      <c r="K7" s="4" t="s">
        <v>191</v>
      </c>
      <c r="L7" t="s">
        <v>191</v>
      </c>
      <c r="M7" t="s">
        <v>191</v>
      </c>
      <c r="N7" t="s">
        <v>191</v>
      </c>
      <c r="O7" t="s">
        <v>191</v>
      </c>
      <c r="P7" t="s">
        <v>191</v>
      </c>
      <c r="Q7" t="s">
        <v>191</v>
      </c>
      <c r="R7" t="s">
        <v>191</v>
      </c>
      <c r="S7" t="s">
        <v>191</v>
      </c>
      <c r="T7" t="s">
        <v>191</v>
      </c>
      <c r="U7" t="s">
        <v>191</v>
      </c>
      <c r="V7" t="s">
        <v>191</v>
      </c>
      <c r="W7" s="34" t="s">
        <v>120</v>
      </c>
      <c r="Z7" s="1" t="s">
        <v>48</v>
      </c>
      <c r="AA7" s="1" t="s">
        <v>57</v>
      </c>
      <c r="AO7" s="47" t="s">
        <v>284</v>
      </c>
      <c r="AW7" t="s">
        <v>295</v>
      </c>
      <c r="BD7" t="str">
        <f t="shared" si="0"/>
        <v>Antioquia_Alejandría</v>
      </c>
      <c r="BE7" t="s">
        <v>3</v>
      </c>
      <c r="BF7" t="s">
        <v>314</v>
      </c>
      <c r="BG7" t="s">
        <v>292</v>
      </c>
      <c r="BH7">
        <v>1</v>
      </c>
      <c r="BL7" t="s">
        <v>1163</v>
      </c>
      <c r="BU7" t="s">
        <v>1304</v>
      </c>
      <c r="BV7" t="s">
        <v>1291</v>
      </c>
      <c r="CE7" s="70" t="s">
        <v>1274</v>
      </c>
      <c r="CL7" t="s">
        <v>4188</v>
      </c>
      <c r="CQ7" s="106" t="s">
        <v>1484</v>
      </c>
      <c r="CU7" s="106" t="s">
        <v>1484</v>
      </c>
    </row>
    <row r="8" spans="1:105">
      <c r="E8" s="4" t="s">
        <v>12</v>
      </c>
      <c r="F8" t="s">
        <v>191</v>
      </c>
      <c r="G8" t="s">
        <v>191</v>
      </c>
      <c r="H8" s="2" t="s">
        <v>70</v>
      </c>
      <c r="I8" s="2" t="s">
        <v>47</v>
      </c>
      <c r="J8" t="s">
        <v>191</v>
      </c>
      <c r="K8" s="34" t="s">
        <v>191</v>
      </c>
      <c r="L8" t="s">
        <v>191</v>
      </c>
      <c r="M8" t="s">
        <v>191</v>
      </c>
      <c r="N8" t="s">
        <v>191</v>
      </c>
      <c r="O8" t="s">
        <v>191</v>
      </c>
      <c r="P8" t="s">
        <v>191</v>
      </c>
      <c r="Q8" t="s">
        <v>191</v>
      </c>
      <c r="R8" t="s">
        <v>191</v>
      </c>
      <c r="S8" t="s">
        <v>191</v>
      </c>
      <c r="T8" t="s">
        <v>191</v>
      </c>
      <c r="U8" t="s">
        <v>191</v>
      </c>
      <c r="V8" t="s">
        <v>191</v>
      </c>
      <c r="W8" t="s">
        <v>191</v>
      </c>
      <c r="Z8" s="1" t="s">
        <v>51</v>
      </c>
      <c r="AA8" s="1" t="s">
        <v>47</v>
      </c>
      <c r="AO8" s="47" t="s">
        <v>285</v>
      </c>
      <c r="AW8" t="s">
        <v>296</v>
      </c>
      <c r="BD8" t="str">
        <f t="shared" si="0"/>
        <v>Antioquia_Amagá</v>
      </c>
      <c r="BE8" t="s">
        <v>3</v>
      </c>
      <c r="BF8" t="s">
        <v>315</v>
      </c>
      <c r="BG8" t="s">
        <v>292</v>
      </c>
      <c r="BH8">
        <v>2</v>
      </c>
      <c r="BL8" t="s">
        <v>8</v>
      </c>
      <c r="BU8" t="s">
        <v>1305</v>
      </c>
      <c r="BV8" t="s">
        <v>1292</v>
      </c>
      <c r="CE8" s="70" t="s">
        <v>1275</v>
      </c>
      <c r="CL8" t="s">
        <v>3098</v>
      </c>
      <c r="CQ8" s="106" t="s">
        <v>1485</v>
      </c>
      <c r="CU8" s="106" t="s">
        <v>1485</v>
      </c>
    </row>
    <row r="9" spans="1:105">
      <c r="E9" s="4" t="s">
        <v>14</v>
      </c>
      <c r="F9" t="s">
        <v>191</v>
      </c>
      <c r="G9" t="s">
        <v>191</v>
      </c>
      <c r="H9" s="2" t="s">
        <v>82</v>
      </c>
      <c r="I9" s="2" t="s">
        <v>11</v>
      </c>
      <c r="J9" t="s">
        <v>191</v>
      </c>
      <c r="K9" t="s">
        <v>191</v>
      </c>
      <c r="L9" t="s">
        <v>191</v>
      </c>
      <c r="M9" t="s">
        <v>191</v>
      </c>
      <c r="N9" t="s">
        <v>191</v>
      </c>
      <c r="O9" t="s">
        <v>191</v>
      </c>
      <c r="P9" t="s">
        <v>191</v>
      </c>
      <c r="Q9" t="s">
        <v>191</v>
      </c>
      <c r="R9" t="s">
        <v>191</v>
      </c>
      <c r="S9" t="s">
        <v>191</v>
      </c>
      <c r="T9" t="s">
        <v>191</v>
      </c>
      <c r="U9" t="s">
        <v>191</v>
      </c>
      <c r="V9" t="s">
        <v>191</v>
      </c>
      <c r="W9" t="s">
        <v>191</v>
      </c>
      <c r="Z9" s="1" t="s">
        <v>61</v>
      </c>
      <c r="AA9" s="1" t="s">
        <v>11</v>
      </c>
      <c r="AO9" s="47" t="s">
        <v>286</v>
      </c>
      <c r="AW9" t="s">
        <v>297</v>
      </c>
      <c r="BD9" t="str">
        <f t="shared" si="0"/>
        <v>Antioquia_Amalfi</v>
      </c>
      <c r="BE9" t="s">
        <v>3</v>
      </c>
      <c r="BF9" t="s">
        <v>316</v>
      </c>
      <c r="BG9" t="s">
        <v>292</v>
      </c>
      <c r="BH9">
        <v>2</v>
      </c>
      <c r="BL9" t="s">
        <v>10</v>
      </c>
      <c r="BU9" t="s">
        <v>1306</v>
      </c>
      <c r="BV9" t="s">
        <v>1293</v>
      </c>
      <c r="CE9" s="70" t="s">
        <v>1276</v>
      </c>
      <c r="CL9" t="s">
        <v>4176</v>
      </c>
      <c r="CQ9" s="106" t="s">
        <v>1486</v>
      </c>
      <c r="CU9" s="106" t="s">
        <v>1486</v>
      </c>
    </row>
    <row r="10" spans="1:105">
      <c r="E10" s="4" t="s">
        <v>19</v>
      </c>
      <c r="F10" t="s">
        <v>191</v>
      </c>
      <c r="G10" t="s">
        <v>191</v>
      </c>
      <c r="H10" s="2" t="s">
        <v>80</v>
      </c>
      <c r="I10" s="2" t="s">
        <v>54</v>
      </c>
      <c r="J10" t="s">
        <v>191</v>
      </c>
      <c r="K10" t="s">
        <v>191</v>
      </c>
      <c r="L10" t="s">
        <v>191</v>
      </c>
      <c r="M10" t="s">
        <v>191</v>
      </c>
      <c r="N10" t="s">
        <v>191</v>
      </c>
      <c r="O10" t="s">
        <v>191</v>
      </c>
      <c r="P10" t="s">
        <v>191</v>
      </c>
      <c r="Q10" t="s">
        <v>191</v>
      </c>
      <c r="R10" t="s">
        <v>191</v>
      </c>
      <c r="S10" t="s">
        <v>191</v>
      </c>
      <c r="T10" t="s">
        <v>191</v>
      </c>
      <c r="U10" t="s">
        <v>191</v>
      </c>
      <c r="V10" t="s">
        <v>191</v>
      </c>
      <c r="W10" t="s">
        <v>191</v>
      </c>
      <c r="Z10" s="1" t="s">
        <v>65</v>
      </c>
      <c r="AA10" s="1" t="s">
        <v>36</v>
      </c>
      <c r="AO10" s="47" t="s">
        <v>287</v>
      </c>
      <c r="AW10" t="s">
        <v>298</v>
      </c>
      <c r="BD10" t="str">
        <f t="shared" si="0"/>
        <v>Antioquia_Andes</v>
      </c>
      <c r="BE10" t="s">
        <v>3</v>
      </c>
      <c r="BF10" t="s">
        <v>317</v>
      </c>
      <c r="BG10" t="s">
        <v>292</v>
      </c>
      <c r="BH10">
        <v>3</v>
      </c>
      <c r="BL10" t="s">
        <v>12</v>
      </c>
      <c r="BU10" t="s">
        <v>1307</v>
      </c>
      <c r="BV10" t="s">
        <v>1294</v>
      </c>
      <c r="CE10" s="70" t="s">
        <v>1277</v>
      </c>
      <c r="CL10" t="s">
        <v>3094</v>
      </c>
      <c r="CQ10" s="106" t="s">
        <v>1437</v>
      </c>
      <c r="CU10" s="106" t="s">
        <v>1437</v>
      </c>
    </row>
    <row r="11" spans="1:105">
      <c r="E11" s="4" t="s">
        <v>22</v>
      </c>
      <c r="F11" t="s">
        <v>191</v>
      </c>
      <c r="G11" t="s">
        <v>191</v>
      </c>
      <c r="H11" s="2" t="s">
        <v>84</v>
      </c>
      <c r="I11" s="4" t="s">
        <v>191</v>
      </c>
      <c r="J11" t="s">
        <v>191</v>
      </c>
      <c r="K11" t="s">
        <v>191</v>
      </c>
      <c r="L11" t="s">
        <v>191</v>
      </c>
      <c r="M11" t="s">
        <v>191</v>
      </c>
      <c r="N11" t="s">
        <v>191</v>
      </c>
      <c r="O11" t="s">
        <v>191</v>
      </c>
      <c r="P11" t="s">
        <v>191</v>
      </c>
      <c r="Q11" t="s">
        <v>191</v>
      </c>
      <c r="R11" t="s">
        <v>191</v>
      </c>
      <c r="S11" t="s">
        <v>191</v>
      </c>
      <c r="T11" t="s">
        <v>191</v>
      </c>
      <c r="U11" t="s">
        <v>191</v>
      </c>
      <c r="V11" t="s">
        <v>191</v>
      </c>
      <c r="W11" t="s">
        <v>191</v>
      </c>
      <c r="Z11" s="1" t="s">
        <v>70</v>
      </c>
      <c r="AA11" s="1" t="s">
        <v>54</v>
      </c>
      <c r="AO11" s="47" t="s">
        <v>288</v>
      </c>
      <c r="AW11" t="s">
        <v>299</v>
      </c>
      <c r="BD11" t="str">
        <f t="shared" si="0"/>
        <v>Antioquia_Angelópolis</v>
      </c>
      <c r="BE11" t="s">
        <v>3</v>
      </c>
      <c r="BF11" t="s">
        <v>318</v>
      </c>
      <c r="BG11" t="s">
        <v>292</v>
      </c>
      <c r="BH11">
        <v>3</v>
      </c>
      <c r="BL11" t="s">
        <v>17</v>
      </c>
      <c r="BU11" t="s">
        <v>1308</v>
      </c>
      <c r="BV11" t="s">
        <v>1295</v>
      </c>
      <c r="CE11" s="70" t="s">
        <v>1278</v>
      </c>
      <c r="CL11" t="s">
        <v>3103</v>
      </c>
      <c r="CQ11" s="106" t="s">
        <v>1487</v>
      </c>
      <c r="CU11" s="106" t="s">
        <v>1487</v>
      </c>
    </row>
    <row r="12" spans="1:105">
      <c r="E12" s="4" t="s">
        <v>24</v>
      </c>
      <c r="F12" t="s">
        <v>191</v>
      </c>
      <c r="G12" t="s">
        <v>191</v>
      </c>
      <c r="H12" s="4" t="s">
        <v>191</v>
      </c>
      <c r="I12" s="4" t="s">
        <v>191</v>
      </c>
      <c r="J12" t="s">
        <v>191</v>
      </c>
      <c r="K12" t="s">
        <v>191</v>
      </c>
      <c r="L12" t="s">
        <v>191</v>
      </c>
      <c r="M12" t="s">
        <v>191</v>
      </c>
      <c r="N12" t="s">
        <v>191</v>
      </c>
      <c r="O12" t="s">
        <v>191</v>
      </c>
      <c r="P12" t="s">
        <v>191</v>
      </c>
      <c r="Q12" t="s">
        <v>191</v>
      </c>
      <c r="R12" t="s">
        <v>191</v>
      </c>
      <c r="S12" t="s">
        <v>191</v>
      </c>
      <c r="T12" t="s">
        <v>191</v>
      </c>
      <c r="U12" t="s">
        <v>191</v>
      </c>
      <c r="V12" t="s">
        <v>191</v>
      </c>
      <c r="W12" t="s">
        <v>191</v>
      </c>
      <c r="Z12" s="1" t="s">
        <v>82</v>
      </c>
      <c r="AA12" s="1" t="s">
        <v>7</v>
      </c>
      <c r="AW12" t="s">
        <v>300</v>
      </c>
      <c r="BD12" t="str">
        <f t="shared" si="0"/>
        <v>Antioquia_Angostura</v>
      </c>
      <c r="BE12" t="s">
        <v>3</v>
      </c>
      <c r="BF12" t="s">
        <v>319</v>
      </c>
      <c r="BG12" t="s">
        <v>292</v>
      </c>
      <c r="BH12">
        <v>3</v>
      </c>
      <c r="BL12" t="s">
        <v>20</v>
      </c>
      <c r="BU12" t="s">
        <v>1394</v>
      </c>
      <c r="CE12" s="70" t="s">
        <v>1280</v>
      </c>
      <c r="CQ12" s="106" t="s">
        <v>1488</v>
      </c>
      <c r="CU12" s="106" t="s">
        <v>1488</v>
      </c>
    </row>
    <row r="13" spans="1:105">
      <c r="E13" s="4" t="s">
        <v>32</v>
      </c>
      <c r="F13" t="s">
        <v>191</v>
      </c>
      <c r="G13" t="s">
        <v>191</v>
      </c>
      <c r="H13" s="4" t="s">
        <v>191</v>
      </c>
      <c r="I13" s="34" t="s">
        <v>191</v>
      </c>
      <c r="J13" t="s">
        <v>191</v>
      </c>
      <c r="K13" t="s">
        <v>191</v>
      </c>
      <c r="L13" t="s">
        <v>191</v>
      </c>
      <c r="M13" t="s">
        <v>191</v>
      </c>
      <c r="N13" t="s">
        <v>191</v>
      </c>
      <c r="O13" t="s">
        <v>191</v>
      </c>
      <c r="P13" t="s">
        <v>191</v>
      </c>
      <c r="Q13" t="s">
        <v>191</v>
      </c>
      <c r="R13" t="s">
        <v>191</v>
      </c>
      <c r="S13" t="s">
        <v>191</v>
      </c>
      <c r="T13" t="s">
        <v>191</v>
      </c>
      <c r="U13" t="s">
        <v>191</v>
      </c>
      <c r="V13" t="s">
        <v>191</v>
      </c>
      <c r="W13" t="s">
        <v>191</v>
      </c>
      <c r="Z13" s="1" t="s">
        <v>80</v>
      </c>
      <c r="AA13" t="s">
        <v>191</v>
      </c>
      <c r="AW13" t="s">
        <v>301</v>
      </c>
      <c r="BD13" t="str">
        <f t="shared" si="0"/>
        <v>Antioquia_Anorí</v>
      </c>
      <c r="BE13" t="s">
        <v>3</v>
      </c>
      <c r="BF13" t="s">
        <v>320</v>
      </c>
      <c r="BG13" t="s">
        <v>292</v>
      </c>
      <c r="BH13">
        <v>2</v>
      </c>
      <c r="BL13" t="s">
        <v>23</v>
      </c>
      <c r="CE13" s="70" t="s">
        <v>1281</v>
      </c>
      <c r="CQ13" s="106" t="s">
        <v>1489</v>
      </c>
      <c r="CU13" s="106" t="s">
        <v>1489</v>
      </c>
    </row>
    <row r="14" spans="1:105">
      <c r="E14" s="4" t="s">
        <v>34</v>
      </c>
      <c r="F14" t="s">
        <v>191</v>
      </c>
      <c r="G14" t="s">
        <v>191</v>
      </c>
      <c r="H14" s="4" t="s">
        <v>191</v>
      </c>
      <c r="I14" t="s">
        <v>191</v>
      </c>
      <c r="J14" t="s">
        <v>191</v>
      </c>
      <c r="K14" t="s">
        <v>191</v>
      </c>
      <c r="L14" t="s">
        <v>191</v>
      </c>
      <c r="M14" t="s">
        <v>191</v>
      </c>
      <c r="N14" t="s">
        <v>191</v>
      </c>
      <c r="O14" t="s">
        <v>191</v>
      </c>
      <c r="P14" t="s">
        <v>191</v>
      </c>
      <c r="Q14" t="s">
        <v>191</v>
      </c>
      <c r="R14" t="s">
        <v>191</v>
      </c>
      <c r="S14" t="s">
        <v>191</v>
      </c>
      <c r="T14" t="s">
        <v>191</v>
      </c>
      <c r="U14" t="s">
        <v>191</v>
      </c>
      <c r="V14" t="s">
        <v>191</v>
      </c>
      <c r="W14" t="s">
        <v>191</v>
      </c>
      <c r="Z14" s="1" t="s">
        <v>84</v>
      </c>
      <c r="AA14" t="s">
        <v>191</v>
      </c>
      <c r="AW14" t="s">
        <v>302</v>
      </c>
      <c r="BD14" t="str">
        <f t="shared" si="0"/>
        <v>Antioquia_Anza</v>
      </c>
      <c r="BE14" t="s">
        <v>3</v>
      </c>
      <c r="BF14" t="s">
        <v>321</v>
      </c>
      <c r="BG14" t="s">
        <v>292</v>
      </c>
      <c r="BH14">
        <v>3</v>
      </c>
      <c r="BL14" t="s">
        <v>25</v>
      </c>
      <c r="CE14" s="70" t="s">
        <v>1282</v>
      </c>
      <c r="CQ14" s="106" t="s">
        <v>1490</v>
      </c>
      <c r="CU14" s="106" t="s">
        <v>1490</v>
      </c>
    </row>
    <row r="15" spans="1:105">
      <c r="E15" s="4" t="s">
        <v>40</v>
      </c>
      <c r="F15" t="s">
        <v>191</v>
      </c>
      <c r="G15" t="s">
        <v>191</v>
      </c>
      <c r="H15" s="4" t="s">
        <v>191</v>
      </c>
      <c r="I15" t="s">
        <v>191</v>
      </c>
      <c r="J15" t="s">
        <v>191</v>
      </c>
      <c r="K15" t="s">
        <v>191</v>
      </c>
      <c r="L15" t="s">
        <v>191</v>
      </c>
      <c r="M15" t="s">
        <v>191</v>
      </c>
      <c r="N15" t="s">
        <v>191</v>
      </c>
      <c r="O15" t="s">
        <v>191</v>
      </c>
      <c r="P15" t="s">
        <v>191</v>
      </c>
      <c r="Q15" t="s">
        <v>191</v>
      </c>
      <c r="R15" t="s">
        <v>191</v>
      </c>
      <c r="S15" t="s">
        <v>191</v>
      </c>
      <c r="T15" t="s">
        <v>191</v>
      </c>
      <c r="U15" t="s">
        <v>191</v>
      </c>
      <c r="V15" t="s">
        <v>191</v>
      </c>
      <c r="W15" t="s">
        <v>191</v>
      </c>
      <c r="Z15" s="1" t="s">
        <v>88</v>
      </c>
      <c r="AA15" t="s">
        <v>191</v>
      </c>
      <c r="AW15" t="s">
        <v>303</v>
      </c>
      <c r="BD15" t="str">
        <f t="shared" si="0"/>
        <v>Antioquia_Apartadó</v>
      </c>
      <c r="BE15" t="s">
        <v>3</v>
      </c>
      <c r="BF15" t="s">
        <v>322</v>
      </c>
      <c r="BG15" t="s">
        <v>292</v>
      </c>
      <c r="BH15">
        <v>1</v>
      </c>
      <c r="BL15" t="s">
        <v>28</v>
      </c>
      <c r="CE15" s="70" t="s">
        <v>1283</v>
      </c>
      <c r="CQ15" s="106" t="s">
        <v>1491</v>
      </c>
      <c r="CU15" s="106" t="s">
        <v>1491</v>
      </c>
    </row>
    <row r="16" spans="1:105">
      <c r="E16" s="4" t="s">
        <v>42</v>
      </c>
      <c r="F16" t="s">
        <v>191</v>
      </c>
      <c r="G16" t="s">
        <v>191</v>
      </c>
      <c r="H16" s="4" t="s">
        <v>191</v>
      </c>
      <c r="I16" t="s">
        <v>191</v>
      </c>
      <c r="J16" t="s">
        <v>191</v>
      </c>
      <c r="K16" t="s">
        <v>191</v>
      </c>
      <c r="L16" t="s">
        <v>191</v>
      </c>
      <c r="M16" t="s">
        <v>191</v>
      </c>
      <c r="N16" t="s">
        <v>191</v>
      </c>
      <c r="O16" t="s">
        <v>191</v>
      </c>
      <c r="P16" t="s">
        <v>191</v>
      </c>
      <c r="Q16" t="s">
        <v>191</v>
      </c>
      <c r="R16" t="s">
        <v>191</v>
      </c>
      <c r="S16" t="s">
        <v>191</v>
      </c>
      <c r="T16" t="s">
        <v>191</v>
      </c>
      <c r="U16" t="s">
        <v>191</v>
      </c>
      <c r="V16" t="s">
        <v>191</v>
      </c>
      <c r="W16" t="s">
        <v>191</v>
      </c>
      <c r="Z16" s="1" t="s">
        <v>92</v>
      </c>
      <c r="AA16" t="s">
        <v>191</v>
      </c>
      <c r="BD16" t="str">
        <f t="shared" si="0"/>
        <v>Antioquia_Arboletes</v>
      </c>
      <c r="BE16" t="s">
        <v>3</v>
      </c>
      <c r="BF16" t="s">
        <v>323</v>
      </c>
      <c r="BG16" t="s">
        <v>292</v>
      </c>
      <c r="BH16">
        <v>3</v>
      </c>
      <c r="BL16" t="s">
        <v>14</v>
      </c>
      <c r="CE16" s="70" t="s">
        <v>1284</v>
      </c>
    </row>
    <row r="17" spans="5:83" ht="15" thickBot="1">
      <c r="E17" s="5" t="s">
        <v>58</v>
      </c>
      <c r="F17" t="s">
        <v>191</v>
      </c>
      <c r="G17" t="s">
        <v>191</v>
      </c>
      <c r="H17" s="4" t="s">
        <v>191</v>
      </c>
      <c r="I17" t="s">
        <v>191</v>
      </c>
      <c r="J17" t="s">
        <v>191</v>
      </c>
      <c r="K17" t="s">
        <v>191</v>
      </c>
      <c r="L17" t="s">
        <v>191</v>
      </c>
      <c r="M17" t="s">
        <v>191</v>
      </c>
      <c r="N17" t="s">
        <v>191</v>
      </c>
      <c r="O17" t="s">
        <v>191</v>
      </c>
      <c r="P17" t="s">
        <v>191</v>
      </c>
      <c r="Q17" t="s">
        <v>191</v>
      </c>
      <c r="R17" t="s">
        <v>191</v>
      </c>
      <c r="S17" t="s">
        <v>191</v>
      </c>
      <c r="T17" t="s">
        <v>191</v>
      </c>
      <c r="U17" t="s">
        <v>191</v>
      </c>
      <c r="V17" t="s">
        <v>191</v>
      </c>
      <c r="W17" t="s">
        <v>191</v>
      </c>
      <c r="Z17" t="s">
        <v>191</v>
      </c>
      <c r="AA17" t="s">
        <v>191</v>
      </c>
      <c r="BD17" t="str">
        <f t="shared" si="0"/>
        <v>Antioquia_Argelia</v>
      </c>
      <c r="BE17" t="s">
        <v>3</v>
      </c>
      <c r="BF17" t="s">
        <v>324</v>
      </c>
      <c r="BG17" t="s">
        <v>292</v>
      </c>
      <c r="BH17">
        <v>3</v>
      </c>
      <c r="BL17" t="s">
        <v>16</v>
      </c>
      <c r="CE17" s="70" t="s">
        <v>1285</v>
      </c>
    </row>
    <row r="18" spans="5:83">
      <c r="E18" t="s">
        <v>191</v>
      </c>
      <c r="F18" t="s">
        <v>191</v>
      </c>
      <c r="G18" t="s">
        <v>191</v>
      </c>
      <c r="H18" s="4" t="s">
        <v>191</v>
      </c>
      <c r="I18" t="s">
        <v>191</v>
      </c>
      <c r="J18" t="s">
        <v>191</v>
      </c>
      <c r="K18" t="s">
        <v>191</v>
      </c>
      <c r="L18" t="s">
        <v>191</v>
      </c>
      <c r="M18" t="s">
        <v>191</v>
      </c>
      <c r="N18" t="s">
        <v>191</v>
      </c>
      <c r="O18" t="s">
        <v>191</v>
      </c>
      <c r="P18" t="s">
        <v>191</v>
      </c>
      <c r="Q18" t="s">
        <v>191</v>
      </c>
      <c r="R18" t="s">
        <v>191</v>
      </c>
      <c r="S18" t="s">
        <v>191</v>
      </c>
      <c r="T18" t="s">
        <v>191</v>
      </c>
      <c r="U18" t="s">
        <v>191</v>
      </c>
      <c r="V18" t="s">
        <v>191</v>
      </c>
      <c r="W18" t="s">
        <v>191</v>
      </c>
      <c r="BD18" t="str">
        <f t="shared" si="0"/>
        <v>Antioquia_Armenia</v>
      </c>
      <c r="BE18" t="s">
        <v>3</v>
      </c>
      <c r="BF18" t="s">
        <v>4</v>
      </c>
      <c r="BG18" t="s">
        <v>292</v>
      </c>
      <c r="BH18">
        <v>3</v>
      </c>
      <c r="BL18" t="s">
        <v>35</v>
      </c>
      <c r="CE18" s="70"/>
    </row>
    <row r="19" spans="5:83">
      <c r="E19" t="s">
        <v>191</v>
      </c>
      <c r="F19" t="s">
        <v>191</v>
      </c>
      <c r="G19" t="s">
        <v>191</v>
      </c>
      <c r="H19" s="4" t="s">
        <v>191</v>
      </c>
      <c r="I19" t="s">
        <v>191</v>
      </c>
      <c r="J19" t="s">
        <v>191</v>
      </c>
      <c r="K19" t="s">
        <v>191</v>
      </c>
      <c r="L19" t="s">
        <v>191</v>
      </c>
      <c r="M19" t="s">
        <v>191</v>
      </c>
      <c r="N19" t="s">
        <v>191</v>
      </c>
      <c r="O19" t="s">
        <v>191</v>
      </c>
      <c r="P19" t="s">
        <v>191</v>
      </c>
      <c r="Q19" t="s">
        <v>191</v>
      </c>
      <c r="R19" t="s">
        <v>191</v>
      </c>
      <c r="S19" t="s">
        <v>191</v>
      </c>
      <c r="T19" t="s">
        <v>191</v>
      </c>
      <c r="U19" t="s">
        <v>191</v>
      </c>
      <c r="V19" t="s">
        <v>191</v>
      </c>
      <c r="W19" t="s">
        <v>191</v>
      </c>
      <c r="BD19" t="str">
        <f t="shared" si="0"/>
        <v>Antioquia_Barbosa</v>
      </c>
      <c r="BE19" t="s">
        <v>3</v>
      </c>
      <c r="BF19" t="s">
        <v>7</v>
      </c>
      <c r="BG19" t="s">
        <v>292</v>
      </c>
      <c r="BH19">
        <v>2</v>
      </c>
      <c r="BL19" t="s">
        <v>38</v>
      </c>
      <c r="CE19" s="70"/>
    </row>
    <row r="20" spans="5:83">
      <c r="E20" t="s">
        <v>191</v>
      </c>
      <c r="F20" t="s">
        <v>191</v>
      </c>
      <c r="G20" t="s">
        <v>191</v>
      </c>
      <c r="H20" s="4" t="s">
        <v>191</v>
      </c>
      <c r="I20" t="s">
        <v>191</v>
      </c>
      <c r="J20" t="s">
        <v>191</v>
      </c>
      <c r="K20" t="s">
        <v>191</v>
      </c>
      <c r="L20" t="s">
        <v>191</v>
      </c>
      <c r="M20" t="s">
        <v>191</v>
      </c>
      <c r="N20" t="s">
        <v>191</v>
      </c>
      <c r="O20" t="s">
        <v>191</v>
      </c>
      <c r="P20" t="s">
        <v>191</v>
      </c>
      <c r="Q20" t="s">
        <v>191</v>
      </c>
      <c r="R20" t="s">
        <v>191</v>
      </c>
      <c r="S20" t="s">
        <v>191</v>
      </c>
      <c r="T20" t="s">
        <v>191</v>
      </c>
      <c r="U20" t="s">
        <v>191</v>
      </c>
      <c r="V20" t="s">
        <v>191</v>
      </c>
      <c r="W20" t="s">
        <v>191</v>
      </c>
      <c r="BD20" t="str">
        <f t="shared" si="0"/>
        <v>Antioquia_Bello</v>
      </c>
      <c r="BE20" t="s">
        <v>3</v>
      </c>
      <c r="BF20" t="s">
        <v>11</v>
      </c>
      <c r="BG20" t="s">
        <v>292</v>
      </c>
      <c r="BH20">
        <v>1</v>
      </c>
      <c r="BL20" t="s">
        <v>19</v>
      </c>
      <c r="CE20" s="70"/>
    </row>
    <row r="21" spans="5:83">
      <c r="E21" t="s">
        <v>191</v>
      </c>
      <c r="F21" t="s">
        <v>191</v>
      </c>
      <c r="G21" t="s">
        <v>191</v>
      </c>
      <c r="H21" s="4" t="s">
        <v>191</v>
      </c>
      <c r="I21" t="s">
        <v>191</v>
      </c>
      <c r="J21" t="s">
        <v>191</v>
      </c>
      <c r="K21" t="s">
        <v>191</v>
      </c>
      <c r="L21" t="s">
        <v>191</v>
      </c>
      <c r="M21" t="s">
        <v>191</v>
      </c>
      <c r="N21" t="s">
        <v>191</v>
      </c>
      <c r="O21" t="s">
        <v>191</v>
      </c>
      <c r="P21" t="s">
        <v>191</v>
      </c>
      <c r="Q21" t="s">
        <v>191</v>
      </c>
      <c r="R21" t="s">
        <v>191</v>
      </c>
      <c r="S21" t="s">
        <v>191</v>
      </c>
      <c r="T21" t="s">
        <v>191</v>
      </c>
      <c r="U21" t="s">
        <v>191</v>
      </c>
      <c r="V21" t="s">
        <v>191</v>
      </c>
      <c r="W21" t="s">
        <v>191</v>
      </c>
      <c r="BD21" t="str">
        <f t="shared" si="0"/>
        <v>Antioquia_Belmira</v>
      </c>
      <c r="BE21" t="s">
        <v>3</v>
      </c>
      <c r="BF21" t="s">
        <v>325</v>
      </c>
      <c r="BG21" t="s">
        <v>292</v>
      </c>
      <c r="BH21">
        <v>2</v>
      </c>
      <c r="BL21" t="s">
        <v>43</v>
      </c>
      <c r="CE21" s="70"/>
    </row>
    <row r="22" spans="5:83">
      <c r="E22" t="s">
        <v>191</v>
      </c>
      <c r="F22" t="s">
        <v>191</v>
      </c>
      <c r="G22" t="s">
        <v>191</v>
      </c>
      <c r="H22" s="4" t="s">
        <v>191</v>
      </c>
      <c r="I22" t="s">
        <v>191</v>
      </c>
      <c r="J22" t="s">
        <v>191</v>
      </c>
      <c r="K22" t="s">
        <v>191</v>
      </c>
      <c r="L22" t="s">
        <v>191</v>
      </c>
      <c r="M22" t="s">
        <v>191</v>
      </c>
      <c r="N22" t="s">
        <v>191</v>
      </c>
      <c r="O22" t="s">
        <v>191</v>
      </c>
      <c r="P22" t="s">
        <v>191</v>
      </c>
      <c r="Q22" t="s">
        <v>191</v>
      </c>
      <c r="R22" t="s">
        <v>191</v>
      </c>
      <c r="S22" t="s">
        <v>191</v>
      </c>
      <c r="T22" t="s">
        <v>191</v>
      </c>
      <c r="U22" t="s">
        <v>191</v>
      </c>
      <c r="V22" t="s">
        <v>191</v>
      </c>
      <c r="W22" t="s">
        <v>191</v>
      </c>
      <c r="BD22" t="str">
        <f t="shared" si="0"/>
        <v>Antioquia_Betania</v>
      </c>
      <c r="BE22" t="s">
        <v>3</v>
      </c>
      <c r="BF22" t="s">
        <v>326</v>
      </c>
      <c r="BG22" t="s">
        <v>292</v>
      </c>
      <c r="BH22">
        <v>2</v>
      </c>
      <c r="BL22" t="s">
        <v>22</v>
      </c>
      <c r="CE22" s="70"/>
    </row>
    <row r="23" spans="5:83">
      <c r="H23" s="4"/>
      <c r="BD23" t="str">
        <f t="shared" si="0"/>
        <v>Antioquia_Betulia</v>
      </c>
      <c r="BE23" t="s">
        <v>3</v>
      </c>
      <c r="BF23" t="s">
        <v>327</v>
      </c>
      <c r="BG23" t="s">
        <v>292</v>
      </c>
      <c r="BH23">
        <v>3</v>
      </c>
      <c r="BL23" t="s">
        <v>24</v>
      </c>
      <c r="CE23" s="70"/>
    </row>
    <row r="24" spans="5:83">
      <c r="BD24" t="str">
        <f t="shared" si="0"/>
        <v>Antioquia_Briceño</v>
      </c>
      <c r="BE24" t="s">
        <v>3</v>
      </c>
      <c r="BF24" t="s">
        <v>328</v>
      </c>
      <c r="BG24" t="s">
        <v>292</v>
      </c>
      <c r="BH24">
        <v>2</v>
      </c>
      <c r="BL24" t="s">
        <v>27</v>
      </c>
      <c r="CE24" s="70"/>
    </row>
    <row r="25" spans="5:83">
      <c r="BD25" t="str">
        <f t="shared" si="0"/>
        <v>Antioquia_Buriticá</v>
      </c>
      <c r="BE25" t="s">
        <v>3</v>
      </c>
      <c r="BF25" t="s">
        <v>329</v>
      </c>
      <c r="BG25" t="s">
        <v>292</v>
      </c>
      <c r="BH25">
        <v>2</v>
      </c>
      <c r="BL25" t="s">
        <v>30</v>
      </c>
      <c r="CE25" s="70"/>
    </row>
    <row r="26" spans="5:83">
      <c r="BD26" t="str">
        <f t="shared" si="0"/>
        <v>Antioquia_Cáceres</v>
      </c>
      <c r="BE26" t="s">
        <v>3</v>
      </c>
      <c r="BF26" t="s">
        <v>330</v>
      </c>
      <c r="BG26" t="s">
        <v>292</v>
      </c>
      <c r="BH26">
        <v>3</v>
      </c>
      <c r="BL26" t="s">
        <v>50</v>
      </c>
      <c r="CE26" s="70"/>
    </row>
    <row r="27" spans="5:83">
      <c r="BD27" t="str">
        <f t="shared" si="0"/>
        <v>Antioquia_Caicedo</v>
      </c>
      <c r="BE27" t="s">
        <v>3</v>
      </c>
      <c r="BF27" t="s">
        <v>331</v>
      </c>
      <c r="BG27" t="s">
        <v>292</v>
      </c>
      <c r="BH27">
        <v>3</v>
      </c>
      <c r="BL27" t="s">
        <v>32</v>
      </c>
      <c r="CE27" s="70"/>
    </row>
    <row r="28" spans="5:83">
      <c r="BD28" t="str">
        <f t="shared" si="0"/>
        <v>Antioquia_Caldas</v>
      </c>
      <c r="BE28" t="s">
        <v>3</v>
      </c>
      <c r="BF28" t="s">
        <v>12</v>
      </c>
      <c r="BG28" t="s">
        <v>292</v>
      </c>
      <c r="BH28">
        <v>1</v>
      </c>
      <c r="BL28" t="s">
        <v>34</v>
      </c>
      <c r="CE28" s="48"/>
    </row>
    <row r="29" spans="5:83">
      <c r="BD29" t="str">
        <f t="shared" si="0"/>
        <v>Antioquia_Campamento</v>
      </c>
      <c r="BE29" t="s">
        <v>3</v>
      </c>
      <c r="BF29" t="s">
        <v>332</v>
      </c>
      <c r="BG29" t="s">
        <v>292</v>
      </c>
      <c r="BH29">
        <v>3</v>
      </c>
      <c r="BL29" t="s">
        <v>37</v>
      </c>
      <c r="CE29" s="48"/>
    </row>
    <row r="30" spans="5:83">
      <c r="BD30" t="str">
        <f t="shared" si="0"/>
        <v>Antioquia_Cañasgordas</v>
      </c>
      <c r="BE30" t="s">
        <v>3</v>
      </c>
      <c r="BF30" t="s">
        <v>333</v>
      </c>
      <c r="BG30" t="s">
        <v>292</v>
      </c>
      <c r="BH30">
        <v>2</v>
      </c>
      <c r="BL30" t="s">
        <v>40</v>
      </c>
    </row>
    <row r="31" spans="5:83">
      <c r="BD31" t="str">
        <f t="shared" si="0"/>
        <v>Antioquia_Caracolí</v>
      </c>
      <c r="BE31" t="s">
        <v>3</v>
      </c>
      <c r="BF31" t="s">
        <v>334</v>
      </c>
      <c r="BG31" t="s">
        <v>292</v>
      </c>
      <c r="BH31">
        <v>3</v>
      </c>
      <c r="BL31" t="s">
        <v>42</v>
      </c>
    </row>
    <row r="32" spans="5:83">
      <c r="BD32" t="str">
        <f t="shared" si="0"/>
        <v>Antioquia_Caramanta</v>
      </c>
      <c r="BE32" t="s">
        <v>3</v>
      </c>
      <c r="BF32" t="s">
        <v>335</v>
      </c>
      <c r="BG32" t="s">
        <v>292</v>
      </c>
      <c r="BH32">
        <v>3</v>
      </c>
      <c r="BL32" t="s">
        <v>45</v>
      </c>
    </row>
    <row r="33" spans="56:64">
      <c r="BD33" t="str">
        <f t="shared" si="0"/>
        <v>Antioquia_Carepa</v>
      </c>
      <c r="BE33" t="s">
        <v>3</v>
      </c>
      <c r="BF33" t="s">
        <v>336</v>
      </c>
      <c r="BG33" t="s">
        <v>292</v>
      </c>
      <c r="BH33">
        <v>2</v>
      </c>
      <c r="BL33" t="s">
        <v>60</v>
      </c>
    </row>
    <row r="34" spans="56:64">
      <c r="BD34" t="str">
        <f t="shared" si="0"/>
        <v>Antioquia_Carolina</v>
      </c>
      <c r="BE34" t="s">
        <v>3</v>
      </c>
      <c r="BF34" t="s">
        <v>337</v>
      </c>
      <c r="BG34" t="s">
        <v>292</v>
      </c>
      <c r="BH34">
        <v>1</v>
      </c>
      <c r="BL34" t="s">
        <v>62</v>
      </c>
    </row>
    <row r="35" spans="56:64">
      <c r="BD35" t="str">
        <f t="shared" si="0"/>
        <v>Antioquia_Caucasia</v>
      </c>
      <c r="BE35" t="s">
        <v>3</v>
      </c>
      <c r="BF35" t="s">
        <v>338</v>
      </c>
      <c r="BG35" t="s">
        <v>292</v>
      </c>
      <c r="BH35">
        <v>1</v>
      </c>
    </row>
    <row r="36" spans="56:64">
      <c r="BD36" t="str">
        <f t="shared" si="0"/>
        <v>Antioquia_Chigorodó</v>
      </c>
      <c r="BE36" t="s">
        <v>3</v>
      </c>
      <c r="BF36" t="s">
        <v>339</v>
      </c>
      <c r="BG36" t="s">
        <v>292</v>
      </c>
      <c r="BH36">
        <v>2</v>
      </c>
    </row>
    <row r="37" spans="56:64">
      <c r="BD37" t="str">
        <f t="shared" si="0"/>
        <v>Antioquia_Cisneros</v>
      </c>
      <c r="BE37" t="s">
        <v>3</v>
      </c>
      <c r="BF37" t="s">
        <v>340</v>
      </c>
      <c r="BG37" t="s">
        <v>292</v>
      </c>
      <c r="BH37">
        <v>1</v>
      </c>
    </row>
    <row r="38" spans="56:64">
      <c r="BD38" t="str">
        <f t="shared" si="0"/>
        <v>Antioquia_Ciudad Bolívar</v>
      </c>
      <c r="BE38" t="s">
        <v>3</v>
      </c>
      <c r="BF38" t="s">
        <v>341</v>
      </c>
      <c r="BG38" t="s">
        <v>292</v>
      </c>
      <c r="BH38">
        <v>2</v>
      </c>
    </row>
    <row r="39" spans="56:64">
      <c r="BD39" t="str">
        <f t="shared" si="0"/>
        <v>Antioquia_Cocorná</v>
      </c>
      <c r="BE39" t="s">
        <v>3</v>
      </c>
      <c r="BF39" t="s">
        <v>342</v>
      </c>
      <c r="BG39" t="s">
        <v>292</v>
      </c>
      <c r="BH39">
        <v>2</v>
      </c>
    </row>
    <row r="40" spans="56:64">
      <c r="BD40" t="str">
        <f t="shared" si="0"/>
        <v>Antioquia_Concepción</v>
      </c>
      <c r="BE40" t="s">
        <v>3</v>
      </c>
      <c r="BF40" t="s">
        <v>343</v>
      </c>
      <c r="BG40" t="s">
        <v>292</v>
      </c>
      <c r="BH40">
        <v>2</v>
      </c>
    </row>
    <row r="41" spans="56:64">
      <c r="BD41" t="str">
        <f t="shared" si="0"/>
        <v>Antioquia_Concordia</v>
      </c>
      <c r="BE41" t="s">
        <v>3</v>
      </c>
      <c r="BF41" t="s">
        <v>344</v>
      </c>
      <c r="BG41" t="s">
        <v>292</v>
      </c>
      <c r="BH41">
        <v>2</v>
      </c>
    </row>
    <row r="42" spans="56:64">
      <c r="BD42" t="str">
        <f t="shared" si="0"/>
        <v>Antioquia_Copacabana</v>
      </c>
      <c r="BE42" t="s">
        <v>3</v>
      </c>
      <c r="BF42" t="s">
        <v>36</v>
      </c>
      <c r="BG42" t="s">
        <v>292</v>
      </c>
      <c r="BH42">
        <v>1</v>
      </c>
    </row>
    <row r="43" spans="56:64">
      <c r="BD43" t="str">
        <f t="shared" si="0"/>
        <v>Antioquia_Dabeiba</v>
      </c>
      <c r="BE43" t="s">
        <v>3</v>
      </c>
      <c r="BF43" t="s">
        <v>345</v>
      </c>
      <c r="BG43" t="s">
        <v>292</v>
      </c>
      <c r="BH43">
        <v>2</v>
      </c>
    </row>
    <row r="44" spans="56:64">
      <c r="BD44" t="str">
        <f t="shared" si="0"/>
        <v>Antioquia_Don Matías</v>
      </c>
      <c r="BE44" t="s">
        <v>3</v>
      </c>
      <c r="BF44" t="s">
        <v>346</v>
      </c>
      <c r="BG44" t="s">
        <v>292</v>
      </c>
      <c r="BH44">
        <v>2</v>
      </c>
    </row>
    <row r="45" spans="56:64">
      <c r="BD45" t="str">
        <f t="shared" si="0"/>
        <v>Antioquia_Ebéjico</v>
      </c>
      <c r="BE45" t="s">
        <v>3</v>
      </c>
      <c r="BF45" t="s">
        <v>347</v>
      </c>
      <c r="BG45" t="s">
        <v>292</v>
      </c>
      <c r="BH45">
        <v>3</v>
      </c>
    </row>
    <row r="46" spans="56:64">
      <c r="BD46" t="str">
        <f t="shared" si="0"/>
        <v>Antioquia_El Bagre</v>
      </c>
      <c r="BE46" t="s">
        <v>3</v>
      </c>
      <c r="BF46" t="s">
        <v>348</v>
      </c>
      <c r="BG46" t="s">
        <v>292</v>
      </c>
      <c r="BH46">
        <v>2</v>
      </c>
    </row>
    <row r="47" spans="56:64">
      <c r="BD47" t="str">
        <f t="shared" si="0"/>
        <v>Antioquia_El Carmen De Viboral</v>
      </c>
      <c r="BE47" t="s">
        <v>3</v>
      </c>
      <c r="BF47" t="s">
        <v>1150</v>
      </c>
      <c r="BG47" t="s">
        <v>292</v>
      </c>
      <c r="BH47">
        <v>1</v>
      </c>
    </row>
    <row r="48" spans="56:64">
      <c r="BD48" t="str">
        <f t="shared" si="0"/>
        <v>Antioquia_El Santuario</v>
      </c>
      <c r="BE48" t="s">
        <v>3</v>
      </c>
      <c r="BF48" t="s">
        <v>349</v>
      </c>
      <c r="BG48" t="s">
        <v>292</v>
      </c>
      <c r="BH48">
        <v>2</v>
      </c>
    </row>
    <row r="49" spans="56:60">
      <c r="BD49" t="str">
        <f t="shared" si="0"/>
        <v>Antioquia_Entrerrios</v>
      </c>
      <c r="BE49" t="s">
        <v>3</v>
      </c>
      <c r="BF49" t="s">
        <v>350</v>
      </c>
      <c r="BG49" t="s">
        <v>292</v>
      </c>
      <c r="BH49">
        <v>2</v>
      </c>
    </row>
    <row r="50" spans="56:60">
      <c r="BD50" t="str">
        <f t="shared" si="0"/>
        <v>Antioquia_Envigado</v>
      </c>
      <c r="BE50" t="s">
        <v>3</v>
      </c>
      <c r="BF50" t="s">
        <v>47</v>
      </c>
      <c r="BG50" t="s">
        <v>292</v>
      </c>
      <c r="BH50">
        <v>1</v>
      </c>
    </row>
    <row r="51" spans="56:60">
      <c r="BD51" t="str">
        <f t="shared" si="0"/>
        <v>Antioquia_Fredonia</v>
      </c>
      <c r="BE51" t="s">
        <v>3</v>
      </c>
      <c r="BF51" t="s">
        <v>351</v>
      </c>
      <c r="BG51" t="s">
        <v>292</v>
      </c>
      <c r="BH51">
        <v>2</v>
      </c>
    </row>
    <row r="52" spans="56:60">
      <c r="BD52" t="str">
        <f t="shared" si="0"/>
        <v>Antioquia_Frontino</v>
      </c>
      <c r="BE52" t="s">
        <v>3</v>
      </c>
      <c r="BF52" t="s">
        <v>352</v>
      </c>
      <c r="BG52" t="s">
        <v>292</v>
      </c>
      <c r="BH52">
        <v>2</v>
      </c>
    </row>
    <row r="53" spans="56:60">
      <c r="BD53" t="str">
        <f t="shared" si="0"/>
        <v>Antioquia_Giraldo</v>
      </c>
      <c r="BE53" t="s">
        <v>3</v>
      </c>
      <c r="BF53" t="s">
        <v>353</v>
      </c>
      <c r="BG53" t="s">
        <v>292</v>
      </c>
      <c r="BH53">
        <v>3</v>
      </c>
    </row>
    <row r="54" spans="56:60">
      <c r="BD54" t="str">
        <f t="shared" si="0"/>
        <v>Antioquia_Girardota</v>
      </c>
      <c r="BE54" t="s">
        <v>3</v>
      </c>
      <c r="BF54" t="s">
        <v>54</v>
      </c>
      <c r="BG54" t="s">
        <v>292</v>
      </c>
      <c r="BH54">
        <v>1</v>
      </c>
    </row>
    <row r="55" spans="56:60">
      <c r="BD55" t="str">
        <f t="shared" si="0"/>
        <v>Antioquia_Gómez Plata</v>
      </c>
      <c r="BE55" t="s">
        <v>3</v>
      </c>
      <c r="BF55" t="s">
        <v>354</v>
      </c>
      <c r="BG55" t="s">
        <v>292</v>
      </c>
      <c r="BH55">
        <v>3</v>
      </c>
    </row>
    <row r="56" spans="56:60">
      <c r="BD56" t="str">
        <f t="shared" si="0"/>
        <v>Antioquia_Granada</v>
      </c>
      <c r="BE56" t="s">
        <v>3</v>
      </c>
      <c r="BF56" t="s">
        <v>355</v>
      </c>
      <c r="BG56" t="s">
        <v>292</v>
      </c>
      <c r="BH56">
        <v>2</v>
      </c>
    </row>
    <row r="57" spans="56:60">
      <c r="BD57" t="str">
        <f t="shared" si="0"/>
        <v>Antioquia_Guadalupe</v>
      </c>
      <c r="BE57" t="s">
        <v>3</v>
      </c>
      <c r="BF57" t="s">
        <v>356</v>
      </c>
      <c r="BG57" t="s">
        <v>292</v>
      </c>
      <c r="BH57">
        <v>2</v>
      </c>
    </row>
    <row r="58" spans="56:60">
      <c r="BD58" t="str">
        <f t="shared" si="0"/>
        <v>Antioquia_Guarne</v>
      </c>
      <c r="BE58" t="s">
        <v>3</v>
      </c>
      <c r="BF58" t="s">
        <v>357</v>
      </c>
      <c r="BG58" t="s">
        <v>292</v>
      </c>
      <c r="BH58">
        <v>1</v>
      </c>
    </row>
    <row r="59" spans="56:60">
      <c r="BD59" t="str">
        <f t="shared" si="0"/>
        <v>Antioquia_Guatape</v>
      </c>
      <c r="BE59" t="s">
        <v>3</v>
      </c>
      <c r="BF59" t="s">
        <v>1151</v>
      </c>
      <c r="BG59" t="s">
        <v>292</v>
      </c>
      <c r="BH59">
        <v>1</v>
      </c>
    </row>
    <row r="60" spans="56:60">
      <c r="BD60" t="str">
        <f t="shared" si="0"/>
        <v>Antioquia_Heliconia</v>
      </c>
      <c r="BE60" t="s">
        <v>3</v>
      </c>
      <c r="BF60" t="s">
        <v>358</v>
      </c>
      <c r="BG60" t="s">
        <v>292</v>
      </c>
      <c r="BH60">
        <v>3</v>
      </c>
    </row>
    <row r="61" spans="56:60">
      <c r="BD61" t="str">
        <f t="shared" si="0"/>
        <v>Antioquia_Hispania</v>
      </c>
      <c r="BE61" t="s">
        <v>3</v>
      </c>
      <c r="BF61" t="s">
        <v>359</v>
      </c>
      <c r="BG61" t="s">
        <v>292</v>
      </c>
      <c r="BH61">
        <v>2</v>
      </c>
    </row>
    <row r="62" spans="56:60">
      <c r="BD62" t="str">
        <f t="shared" si="0"/>
        <v>Antioquia_Itagui</v>
      </c>
      <c r="BE62" t="s">
        <v>3</v>
      </c>
      <c r="BF62" t="s">
        <v>360</v>
      </c>
      <c r="BG62" t="s">
        <v>292</v>
      </c>
      <c r="BH62">
        <v>1</v>
      </c>
    </row>
    <row r="63" spans="56:60">
      <c r="BD63" t="str">
        <f t="shared" si="0"/>
        <v>Antioquia_Ituango</v>
      </c>
      <c r="BE63" t="s">
        <v>3</v>
      </c>
      <c r="BF63" t="s">
        <v>361</v>
      </c>
      <c r="BG63" t="s">
        <v>292</v>
      </c>
      <c r="BH63">
        <v>2</v>
      </c>
    </row>
    <row r="64" spans="56:60">
      <c r="BD64" t="str">
        <f t="shared" si="0"/>
        <v>Antioquia_Jardín</v>
      </c>
      <c r="BE64" t="s">
        <v>3</v>
      </c>
      <c r="BF64" t="s">
        <v>362</v>
      </c>
      <c r="BG64" t="s">
        <v>292</v>
      </c>
      <c r="BH64">
        <v>2</v>
      </c>
    </row>
    <row r="65" spans="56:60">
      <c r="BD65" t="str">
        <f t="shared" si="0"/>
        <v>Antioquia_Jericó</v>
      </c>
      <c r="BE65" t="s">
        <v>3</v>
      </c>
      <c r="BF65" t="s">
        <v>363</v>
      </c>
      <c r="BG65" t="s">
        <v>292</v>
      </c>
      <c r="BH65">
        <v>2</v>
      </c>
    </row>
    <row r="66" spans="56:60">
      <c r="BD66" t="str">
        <f t="shared" ref="BD66:BD129" si="1">IF(BF66&lt;&gt;"Otro",BE66&amp;"_"&amp;BF66,BE66&amp;"_zzzz"&amp;BF66)</f>
        <v>Antioquia_La Ceja</v>
      </c>
      <c r="BE66" t="s">
        <v>3</v>
      </c>
      <c r="BF66" t="s">
        <v>364</v>
      </c>
      <c r="BG66" t="s">
        <v>292</v>
      </c>
      <c r="BH66">
        <v>1</v>
      </c>
    </row>
    <row r="67" spans="56:60">
      <c r="BD67" t="str">
        <f t="shared" si="1"/>
        <v>Antioquia_La Estrella</v>
      </c>
      <c r="BE67" t="s">
        <v>3</v>
      </c>
      <c r="BF67" t="s">
        <v>63</v>
      </c>
      <c r="BG67" t="s">
        <v>292</v>
      </c>
      <c r="BH67">
        <v>1</v>
      </c>
    </row>
    <row r="68" spans="56:60">
      <c r="BD68" t="str">
        <f t="shared" si="1"/>
        <v>Antioquia_La Pintada</v>
      </c>
      <c r="BE68" t="s">
        <v>3</v>
      </c>
      <c r="BF68" t="s">
        <v>365</v>
      </c>
      <c r="BG68" t="s">
        <v>292</v>
      </c>
      <c r="BH68">
        <v>2</v>
      </c>
    </row>
    <row r="69" spans="56:60">
      <c r="BD69" t="str">
        <f t="shared" si="1"/>
        <v>Antioquia_La Unión</v>
      </c>
      <c r="BE69" t="s">
        <v>3</v>
      </c>
      <c r="BF69" t="s">
        <v>366</v>
      </c>
      <c r="BG69" t="s">
        <v>292</v>
      </c>
      <c r="BH69">
        <v>2</v>
      </c>
    </row>
    <row r="70" spans="56:60">
      <c r="BD70" t="str">
        <f t="shared" si="1"/>
        <v>Antioquia_Liborina</v>
      </c>
      <c r="BE70" t="s">
        <v>3</v>
      </c>
      <c r="BF70" t="s">
        <v>367</v>
      </c>
      <c r="BG70" t="s">
        <v>292</v>
      </c>
      <c r="BH70">
        <v>2</v>
      </c>
    </row>
    <row r="71" spans="56:60">
      <c r="BD71" t="str">
        <f t="shared" si="1"/>
        <v>Antioquia_Maceo</v>
      </c>
      <c r="BE71" t="s">
        <v>3</v>
      </c>
      <c r="BF71" t="s">
        <v>368</v>
      </c>
      <c r="BG71" t="s">
        <v>292</v>
      </c>
      <c r="BH71">
        <v>2</v>
      </c>
    </row>
    <row r="72" spans="56:60">
      <c r="BD72" t="str">
        <f t="shared" si="1"/>
        <v>Antioquia_Marinilla</v>
      </c>
      <c r="BE72" t="s">
        <v>3</v>
      </c>
      <c r="BF72" t="s">
        <v>369</v>
      </c>
      <c r="BG72" t="s">
        <v>292</v>
      </c>
      <c r="BH72">
        <v>1</v>
      </c>
    </row>
    <row r="73" spans="56:60">
      <c r="BD73" t="str">
        <f t="shared" si="1"/>
        <v>Antioquia_Medellín</v>
      </c>
      <c r="BE73" t="s">
        <v>3</v>
      </c>
      <c r="BF73" t="s">
        <v>68</v>
      </c>
      <c r="BG73" t="s">
        <v>292</v>
      </c>
      <c r="BH73">
        <v>1</v>
      </c>
    </row>
    <row r="74" spans="56:60">
      <c r="BD74" t="str">
        <f t="shared" si="1"/>
        <v>Antioquia_Montebello</v>
      </c>
      <c r="BE74" t="s">
        <v>3</v>
      </c>
      <c r="BF74" t="s">
        <v>370</v>
      </c>
      <c r="BG74" t="s">
        <v>292</v>
      </c>
      <c r="BH74">
        <v>3</v>
      </c>
    </row>
    <row r="75" spans="56:60">
      <c r="BD75" t="str">
        <f t="shared" si="1"/>
        <v>Antioquia_Murindó</v>
      </c>
      <c r="BE75" t="s">
        <v>3</v>
      </c>
      <c r="BF75" t="s">
        <v>371</v>
      </c>
      <c r="BG75" t="s">
        <v>292</v>
      </c>
      <c r="BH75">
        <v>3</v>
      </c>
    </row>
    <row r="76" spans="56:60">
      <c r="BD76" t="str">
        <f t="shared" si="1"/>
        <v>Antioquia_Mutatá</v>
      </c>
      <c r="BE76" t="s">
        <v>3</v>
      </c>
      <c r="BF76" t="s">
        <v>372</v>
      </c>
      <c r="BG76" t="s">
        <v>292</v>
      </c>
      <c r="BH76">
        <v>2</v>
      </c>
    </row>
    <row r="77" spans="56:60">
      <c r="BD77" t="str">
        <f t="shared" si="1"/>
        <v>Antioquia_Nariño</v>
      </c>
      <c r="BE77" t="s">
        <v>3</v>
      </c>
      <c r="BF77" t="s">
        <v>27</v>
      </c>
      <c r="BG77" t="s">
        <v>292</v>
      </c>
      <c r="BH77">
        <v>3</v>
      </c>
    </row>
    <row r="78" spans="56:60">
      <c r="BD78" t="str">
        <f t="shared" si="1"/>
        <v>Antioquia_Nechí</v>
      </c>
      <c r="BE78" t="s">
        <v>3</v>
      </c>
      <c r="BF78" t="s">
        <v>373</v>
      </c>
      <c r="BG78" t="s">
        <v>292</v>
      </c>
      <c r="BH78">
        <v>3</v>
      </c>
    </row>
    <row r="79" spans="56:60">
      <c r="BD79" t="str">
        <f t="shared" si="1"/>
        <v>Antioquia_Necoclí</v>
      </c>
      <c r="BE79" t="s">
        <v>3</v>
      </c>
      <c r="BF79" t="s">
        <v>374</v>
      </c>
      <c r="BG79" t="s">
        <v>292</v>
      </c>
      <c r="BH79">
        <v>3</v>
      </c>
    </row>
    <row r="80" spans="56:60">
      <c r="BD80" t="str">
        <f t="shared" si="1"/>
        <v>Antioquia_Olaya</v>
      </c>
      <c r="BE80" t="s">
        <v>3</v>
      </c>
      <c r="BF80" t="s">
        <v>375</v>
      </c>
      <c r="BG80" t="s">
        <v>292</v>
      </c>
      <c r="BH80">
        <v>2</v>
      </c>
    </row>
    <row r="81" spans="56:60">
      <c r="BD81" t="str">
        <f t="shared" si="1"/>
        <v>Antioquia_Peñol</v>
      </c>
      <c r="BE81" t="s">
        <v>3</v>
      </c>
      <c r="BF81" t="s">
        <v>376</v>
      </c>
      <c r="BG81" t="s">
        <v>292</v>
      </c>
      <c r="BH81">
        <v>2</v>
      </c>
    </row>
    <row r="82" spans="56:60">
      <c r="BD82" t="str">
        <f t="shared" si="1"/>
        <v>Antioquia_Peque</v>
      </c>
      <c r="BE82" t="s">
        <v>3</v>
      </c>
      <c r="BF82" t="s">
        <v>377</v>
      </c>
      <c r="BG82" t="s">
        <v>292</v>
      </c>
      <c r="BH82">
        <v>2</v>
      </c>
    </row>
    <row r="83" spans="56:60">
      <c r="BD83" t="str">
        <f t="shared" si="1"/>
        <v>Antioquia_Pueblorrico</v>
      </c>
      <c r="BE83" t="s">
        <v>3</v>
      </c>
      <c r="BF83" t="s">
        <v>378</v>
      </c>
      <c r="BG83" t="s">
        <v>292</v>
      </c>
      <c r="BH83">
        <v>2</v>
      </c>
    </row>
    <row r="84" spans="56:60">
      <c r="BD84" t="str">
        <f t="shared" si="1"/>
        <v>Antioquia_Puerto Berrío</v>
      </c>
      <c r="BE84" t="s">
        <v>3</v>
      </c>
      <c r="BF84" t="s">
        <v>379</v>
      </c>
      <c r="BG84" t="s">
        <v>292</v>
      </c>
      <c r="BH84">
        <v>2</v>
      </c>
    </row>
    <row r="85" spans="56:60">
      <c r="BD85" t="str">
        <f t="shared" si="1"/>
        <v>Antioquia_Puerto Nare</v>
      </c>
      <c r="BE85" t="s">
        <v>3</v>
      </c>
      <c r="BF85" t="s">
        <v>380</v>
      </c>
      <c r="BG85" t="s">
        <v>292</v>
      </c>
      <c r="BH85">
        <v>2</v>
      </c>
    </row>
    <row r="86" spans="56:60">
      <c r="BD86" t="str">
        <f t="shared" si="1"/>
        <v>Antioquia_Puerto Triunfo</v>
      </c>
      <c r="BE86" t="s">
        <v>3</v>
      </c>
      <c r="BF86" t="s">
        <v>381</v>
      </c>
      <c r="BG86" t="s">
        <v>292</v>
      </c>
      <c r="BH86">
        <v>2</v>
      </c>
    </row>
    <row r="87" spans="56:60">
      <c r="BD87" t="str">
        <f t="shared" si="1"/>
        <v>Antioquia_Remedios</v>
      </c>
      <c r="BE87" t="s">
        <v>3</v>
      </c>
      <c r="BF87" t="s">
        <v>382</v>
      </c>
      <c r="BG87" t="s">
        <v>292</v>
      </c>
      <c r="BH87">
        <v>2</v>
      </c>
    </row>
    <row r="88" spans="56:60">
      <c r="BD88" t="str">
        <f t="shared" si="1"/>
        <v>Antioquia_Retiro</v>
      </c>
      <c r="BE88" t="s">
        <v>3</v>
      </c>
      <c r="BF88" t="s">
        <v>383</v>
      </c>
      <c r="BG88" t="s">
        <v>292</v>
      </c>
      <c r="BH88">
        <v>1</v>
      </c>
    </row>
    <row r="89" spans="56:60">
      <c r="BD89" t="str">
        <f t="shared" si="1"/>
        <v>Antioquia_Rionegro</v>
      </c>
      <c r="BE89" t="s">
        <v>3</v>
      </c>
      <c r="BF89" t="s">
        <v>384</v>
      </c>
      <c r="BG89" t="s">
        <v>292</v>
      </c>
      <c r="BH89">
        <v>1</v>
      </c>
    </row>
    <row r="90" spans="56:60">
      <c r="BD90" t="str">
        <f t="shared" si="1"/>
        <v>Antioquia_Sabanalarga</v>
      </c>
      <c r="BE90" t="s">
        <v>3</v>
      </c>
      <c r="BF90" t="s">
        <v>385</v>
      </c>
      <c r="BG90" t="s">
        <v>292</v>
      </c>
      <c r="BH90">
        <v>2</v>
      </c>
    </row>
    <row r="91" spans="56:60">
      <c r="BD91" t="str">
        <f t="shared" si="1"/>
        <v>Antioquia_Sabaneta</v>
      </c>
      <c r="BE91" t="s">
        <v>3</v>
      </c>
      <c r="BF91" t="s">
        <v>78</v>
      </c>
      <c r="BG91" t="s">
        <v>292</v>
      </c>
      <c r="BH91">
        <v>1</v>
      </c>
    </row>
    <row r="92" spans="56:60">
      <c r="BD92" t="str">
        <f t="shared" si="1"/>
        <v>Antioquia_Salgar</v>
      </c>
      <c r="BE92" t="s">
        <v>3</v>
      </c>
      <c r="BF92" t="s">
        <v>386</v>
      </c>
      <c r="BG92" t="s">
        <v>292</v>
      </c>
      <c r="BH92">
        <v>2</v>
      </c>
    </row>
    <row r="93" spans="56:60">
      <c r="BD93" t="str">
        <f t="shared" si="1"/>
        <v>Antioquia_San Andrés De Cuerquía</v>
      </c>
      <c r="BE93" t="s">
        <v>3</v>
      </c>
      <c r="BF93" t="s">
        <v>1152</v>
      </c>
      <c r="BG93" t="s">
        <v>292</v>
      </c>
      <c r="BH93">
        <v>2</v>
      </c>
    </row>
    <row r="94" spans="56:60">
      <c r="BD94" t="str">
        <f t="shared" si="1"/>
        <v>Antioquia_San Carlos</v>
      </c>
      <c r="BE94" t="s">
        <v>3</v>
      </c>
      <c r="BF94" t="s">
        <v>387</v>
      </c>
      <c r="BG94" t="s">
        <v>292</v>
      </c>
      <c r="BH94">
        <v>3</v>
      </c>
    </row>
    <row r="95" spans="56:60">
      <c r="BD95" t="str">
        <f t="shared" si="1"/>
        <v>Antioquia_San Francisco</v>
      </c>
      <c r="BE95" t="s">
        <v>3</v>
      </c>
      <c r="BF95" t="s">
        <v>388</v>
      </c>
      <c r="BG95" t="s">
        <v>292</v>
      </c>
      <c r="BH95">
        <v>3</v>
      </c>
    </row>
    <row r="96" spans="56:60">
      <c r="BD96" t="str">
        <f t="shared" si="1"/>
        <v>Antioquia_San Jerónimo</v>
      </c>
      <c r="BE96" t="s">
        <v>3</v>
      </c>
      <c r="BF96" t="s">
        <v>389</v>
      </c>
      <c r="BG96" t="s">
        <v>292</v>
      </c>
      <c r="BH96">
        <v>2</v>
      </c>
    </row>
    <row r="97" spans="56:60">
      <c r="BD97" t="str">
        <f t="shared" si="1"/>
        <v>Antioquia_San José De La Montaña</v>
      </c>
      <c r="BE97" t="s">
        <v>3</v>
      </c>
      <c r="BF97" t="s">
        <v>1153</v>
      </c>
      <c r="BG97" t="s">
        <v>292</v>
      </c>
      <c r="BH97">
        <v>2</v>
      </c>
    </row>
    <row r="98" spans="56:60">
      <c r="BD98" t="str">
        <f t="shared" si="1"/>
        <v>Antioquia_San Juan De Urabá</v>
      </c>
      <c r="BE98" t="s">
        <v>3</v>
      </c>
      <c r="BF98" t="s">
        <v>1154</v>
      </c>
      <c r="BG98" t="s">
        <v>292</v>
      </c>
      <c r="BH98">
        <v>3</v>
      </c>
    </row>
    <row r="99" spans="56:60">
      <c r="BD99" t="str">
        <f t="shared" si="1"/>
        <v>Antioquia_San Luis</v>
      </c>
      <c r="BE99" t="s">
        <v>3</v>
      </c>
      <c r="BF99" t="s">
        <v>390</v>
      </c>
      <c r="BG99" t="s">
        <v>292</v>
      </c>
      <c r="BH99">
        <v>2</v>
      </c>
    </row>
    <row r="100" spans="56:60">
      <c r="BD100" t="str">
        <f t="shared" si="1"/>
        <v>Antioquia_San Pedro</v>
      </c>
      <c r="BE100" t="s">
        <v>3</v>
      </c>
      <c r="BF100" t="s">
        <v>391</v>
      </c>
      <c r="BG100" t="s">
        <v>292</v>
      </c>
      <c r="BH100">
        <v>2</v>
      </c>
    </row>
    <row r="101" spans="56:60">
      <c r="BD101" t="str">
        <f t="shared" si="1"/>
        <v>Antioquia_San Pedro De Uraba</v>
      </c>
      <c r="BE101" t="s">
        <v>3</v>
      </c>
      <c r="BF101" t="s">
        <v>1155</v>
      </c>
      <c r="BG101" t="s">
        <v>292</v>
      </c>
      <c r="BH101">
        <v>3</v>
      </c>
    </row>
    <row r="102" spans="56:60">
      <c r="BD102" t="str">
        <f t="shared" si="1"/>
        <v>Antioquia_San Rafael</v>
      </c>
      <c r="BE102" t="s">
        <v>3</v>
      </c>
      <c r="BF102" t="s">
        <v>392</v>
      </c>
      <c r="BG102" t="s">
        <v>292</v>
      </c>
      <c r="BH102">
        <v>2</v>
      </c>
    </row>
    <row r="103" spans="56:60">
      <c r="BD103" t="str">
        <f t="shared" si="1"/>
        <v>Antioquia_San Roque</v>
      </c>
      <c r="BE103" t="s">
        <v>3</v>
      </c>
      <c r="BF103" t="s">
        <v>393</v>
      </c>
      <c r="BG103" t="s">
        <v>292</v>
      </c>
      <c r="BH103">
        <v>1</v>
      </c>
    </row>
    <row r="104" spans="56:60">
      <c r="BD104" t="str">
        <f t="shared" si="1"/>
        <v>Antioquia_San Vicente</v>
      </c>
      <c r="BE104" t="s">
        <v>3</v>
      </c>
      <c r="BF104" t="s">
        <v>394</v>
      </c>
      <c r="BG104" t="s">
        <v>292</v>
      </c>
      <c r="BH104">
        <v>2</v>
      </c>
    </row>
    <row r="105" spans="56:60">
      <c r="BD105" t="str">
        <f t="shared" si="1"/>
        <v>Antioquia_Santa Bárbara</v>
      </c>
      <c r="BE105" t="s">
        <v>3</v>
      </c>
      <c r="BF105" t="s">
        <v>395</v>
      </c>
      <c r="BG105" t="s">
        <v>292</v>
      </c>
      <c r="BH105">
        <v>2</v>
      </c>
    </row>
    <row r="106" spans="56:60">
      <c r="BD106" t="str">
        <f t="shared" si="1"/>
        <v>Antioquia_Santa Rosa De Osos</v>
      </c>
      <c r="BE106" t="s">
        <v>3</v>
      </c>
      <c r="BF106" t="s">
        <v>1156</v>
      </c>
      <c r="BG106" t="s">
        <v>292</v>
      </c>
      <c r="BH106">
        <v>1</v>
      </c>
    </row>
    <row r="107" spans="56:60">
      <c r="BD107" t="str">
        <f t="shared" si="1"/>
        <v>Antioquia_Santafé De Antioquia</v>
      </c>
      <c r="BE107" t="s">
        <v>3</v>
      </c>
      <c r="BF107" t="s">
        <v>1157</v>
      </c>
      <c r="BG107" t="s">
        <v>292</v>
      </c>
      <c r="BH107">
        <v>1</v>
      </c>
    </row>
    <row r="108" spans="56:60">
      <c r="BD108" t="str">
        <f t="shared" si="1"/>
        <v>Antioquia_Santo Domingo</v>
      </c>
      <c r="BE108" t="s">
        <v>3</v>
      </c>
      <c r="BF108" t="s">
        <v>396</v>
      </c>
      <c r="BG108" t="s">
        <v>292</v>
      </c>
      <c r="BH108">
        <v>2</v>
      </c>
    </row>
    <row r="109" spans="56:60">
      <c r="BD109" t="str">
        <f t="shared" si="1"/>
        <v>Antioquia_Segovia</v>
      </c>
      <c r="BE109" t="s">
        <v>3</v>
      </c>
      <c r="BF109" t="s">
        <v>397</v>
      </c>
      <c r="BG109" t="s">
        <v>292</v>
      </c>
      <c r="BH109">
        <v>2</v>
      </c>
    </row>
    <row r="110" spans="56:60">
      <c r="BD110" t="str">
        <f t="shared" si="1"/>
        <v>Antioquia_Sonson</v>
      </c>
      <c r="BE110" t="s">
        <v>3</v>
      </c>
      <c r="BF110" t="s">
        <v>1158</v>
      </c>
      <c r="BG110" t="s">
        <v>292</v>
      </c>
      <c r="BH110">
        <v>2</v>
      </c>
    </row>
    <row r="111" spans="56:60">
      <c r="BD111" t="str">
        <f t="shared" si="1"/>
        <v>Antioquia_Sopetrán</v>
      </c>
      <c r="BE111" t="s">
        <v>3</v>
      </c>
      <c r="BF111" t="s">
        <v>398</v>
      </c>
      <c r="BG111" t="s">
        <v>292</v>
      </c>
      <c r="BH111">
        <v>2</v>
      </c>
    </row>
    <row r="112" spans="56:60">
      <c r="BD112" t="str">
        <f t="shared" si="1"/>
        <v>Antioquia_Támesis</v>
      </c>
      <c r="BE112" t="s">
        <v>3</v>
      </c>
      <c r="BF112" t="s">
        <v>399</v>
      </c>
      <c r="BG112" t="s">
        <v>292</v>
      </c>
      <c r="BH112">
        <v>2</v>
      </c>
    </row>
    <row r="113" spans="56:60">
      <c r="BD113" t="str">
        <f t="shared" si="1"/>
        <v>Antioquia_Tarazá</v>
      </c>
      <c r="BE113" t="s">
        <v>3</v>
      </c>
      <c r="BF113" t="s">
        <v>400</v>
      </c>
      <c r="BG113" t="s">
        <v>292</v>
      </c>
      <c r="BH113">
        <v>3</v>
      </c>
    </row>
    <row r="114" spans="56:60">
      <c r="BD114" t="str">
        <f t="shared" si="1"/>
        <v>Antioquia_Tarso</v>
      </c>
      <c r="BE114" t="s">
        <v>3</v>
      </c>
      <c r="BF114" t="s">
        <v>401</v>
      </c>
      <c r="BG114" t="s">
        <v>292</v>
      </c>
      <c r="BH114">
        <v>2</v>
      </c>
    </row>
    <row r="115" spans="56:60">
      <c r="BD115" t="str">
        <f t="shared" si="1"/>
        <v>Antioquia_Titiribí</v>
      </c>
      <c r="BE115" t="s">
        <v>3</v>
      </c>
      <c r="BF115" t="s">
        <v>402</v>
      </c>
      <c r="BG115" t="s">
        <v>292</v>
      </c>
      <c r="BH115">
        <v>3</v>
      </c>
    </row>
    <row r="116" spans="56:60">
      <c r="BD116" t="str">
        <f t="shared" si="1"/>
        <v>Antioquia_Toledo</v>
      </c>
      <c r="BE116" t="s">
        <v>3</v>
      </c>
      <c r="BF116" t="s">
        <v>403</v>
      </c>
      <c r="BG116" t="s">
        <v>292</v>
      </c>
      <c r="BH116">
        <v>3</v>
      </c>
    </row>
    <row r="117" spans="56:60">
      <c r="BD117" t="str">
        <f t="shared" si="1"/>
        <v>Antioquia_Turbo</v>
      </c>
      <c r="BE117" t="s">
        <v>3</v>
      </c>
      <c r="BF117" t="s">
        <v>404</v>
      </c>
      <c r="BG117" t="s">
        <v>292</v>
      </c>
      <c r="BH117">
        <v>2</v>
      </c>
    </row>
    <row r="118" spans="56:60">
      <c r="BD118" t="str">
        <f t="shared" si="1"/>
        <v>Antioquia_Uramita</v>
      </c>
      <c r="BE118" t="s">
        <v>3</v>
      </c>
      <c r="BF118" t="s">
        <v>405</v>
      </c>
      <c r="BG118" t="s">
        <v>292</v>
      </c>
      <c r="BH118">
        <v>3</v>
      </c>
    </row>
    <row r="119" spans="56:60">
      <c r="BD119" t="str">
        <f t="shared" si="1"/>
        <v>Antioquia_Urrao</v>
      </c>
      <c r="BE119" t="s">
        <v>3</v>
      </c>
      <c r="BF119" t="s">
        <v>406</v>
      </c>
      <c r="BG119" t="s">
        <v>292</v>
      </c>
      <c r="BH119">
        <v>3</v>
      </c>
    </row>
    <row r="120" spans="56:60">
      <c r="BD120" t="str">
        <f t="shared" si="1"/>
        <v>Antioquia_Valdivia</v>
      </c>
      <c r="BE120" t="s">
        <v>3</v>
      </c>
      <c r="BF120" t="s">
        <v>407</v>
      </c>
      <c r="BG120" t="s">
        <v>292</v>
      </c>
      <c r="BH120">
        <v>3</v>
      </c>
    </row>
    <row r="121" spans="56:60">
      <c r="BD121" t="str">
        <f t="shared" si="1"/>
        <v>Antioquia_Valparaíso</v>
      </c>
      <c r="BE121" t="s">
        <v>3</v>
      </c>
      <c r="BF121" t="s">
        <v>408</v>
      </c>
      <c r="BG121" t="s">
        <v>292</v>
      </c>
      <c r="BH121">
        <v>2</v>
      </c>
    </row>
    <row r="122" spans="56:60">
      <c r="BD122" t="str">
        <f t="shared" si="1"/>
        <v>Antioquia_Vegachí</v>
      </c>
      <c r="BE122" t="s">
        <v>3</v>
      </c>
      <c r="BF122" t="s">
        <v>409</v>
      </c>
      <c r="BG122" t="s">
        <v>292</v>
      </c>
      <c r="BH122">
        <v>2</v>
      </c>
    </row>
    <row r="123" spans="56:60">
      <c r="BD123" t="str">
        <f t="shared" si="1"/>
        <v>Antioquia_Venecia</v>
      </c>
      <c r="BE123" t="s">
        <v>3</v>
      </c>
      <c r="BF123" t="s">
        <v>410</v>
      </c>
      <c r="BG123" t="s">
        <v>292</v>
      </c>
      <c r="BH123">
        <v>1</v>
      </c>
    </row>
    <row r="124" spans="56:60">
      <c r="BD124" t="str">
        <f t="shared" si="1"/>
        <v xml:space="preserve">Antioquia_Vigía Del Fuerte </v>
      </c>
      <c r="BE124" t="s">
        <v>3</v>
      </c>
      <c r="BF124" t="s">
        <v>1159</v>
      </c>
      <c r="BG124" t="s">
        <v>292</v>
      </c>
      <c r="BH124">
        <v>3</v>
      </c>
    </row>
    <row r="125" spans="56:60">
      <c r="BD125" t="str">
        <f t="shared" si="1"/>
        <v>Antioquia_Yalí</v>
      </c>
      <c r="BE125" t="s">
        <v>3</v>
      </c>
      <c r="BF125" t="s">
        <v>411</v>
      </c>
      <c r="BG125" t="s">
        <v>292</v>
      </c>
      <c r="BH125">
        <v>2</v>
      </c>
    </row>
    <row r="126" spans="56:60">
      <c r="BD126" t="str">
        <f t="shared" si="1"/>
        <v>Antioquia_Yarumal</v>
      </c>
      <c r="BE126" t="s">
        <v>3</v>
      </c>
      <c r="BF126" t="s">
        <v>412</v>
      </c>
      <c r="BG126" t="s">
        <v>292</v>
      </c>
      <c r="BH126">
        <v>2</v>
      </c>
    </row>
    <row r="127" spans="56:60">
      <c r="BD127" t="str">
        <f t="shared" si="1"/>
        <v>Antioquia_Yolombó</v>
      </c>
      <c r="BE127" t="s">
        <v>3</v>
      </c>
      <c r="BF127" t="s">
        <v>413</v>
      </c>
      <c r="BG127" t="s">
        <v>292</v>
      </c>
      <c r="BH127">
        <v>3</v>
      </c>
    </row>
    <row r="128" spans="56:60">
      <c r="BD128" t="str">
        <f t="shared" si="1"/>
        <v>Antioquia_Yondó</v>
      </c>
      <c r="BE128" t="s">
        <v>3</v>
      </c>
      <c r="BF128" t="s">
        <v>414</v>
      </c>
      <c r="BG128" t="s">
        <v>292</v>
      </c>
      <c r="BH128">
        <v>3</v>
      </c>
    </row>
    <row r="129" spans="56:60">
      <c r="BD129" t="str">
        <f t="shared" si="1"/>
        <v>Antioquia_Zaragoza</v>
      </c>
      <c r="BE129" t="s">
        <v>3</v>
      </c>
      <c r="BF129" t="s">
        <v>415</v>
      </c>
      <c r="BG129" t="s">
        <v>292</v>
      </c>
      <c r="BH129">
        <v>3</v>
      </c>
    </row>
    <row r="130" spans="56:60">
      <c r="BD130" t="str">
        <f t="shared" ref="BD130:BD193" si="2">IF(BF130&lt;&gt;"Otro",BE130&amp;"_"&amp;BF130,BE130&amp;"_zzzz"&amp;BF130)</f>
        <v>Antioquia_zzzzOtro</v>
      </c>
      <c r="BE130" t="s">
        <v>3</v>
      </c>
      <c r="BF130" t="s">
        <v>1265</v>
      </c>
      <c r="BG130" t="s">
        <v>292</v>
      </c>
      <c r="BH130">
        <v>3</v>
      </c>
    </row>
    <row r="131" spans="56:60">
      <c r="BD131" t="str">
        <f t="shared" si="2"/>
        <v>Arauca_Arauca</v>
      </c>
      <c r="BE131" t="s">
        <v>6</v>
      </c>
      <c r="BF131" t="s">
        <v>6</v>
      </c>
      <c r="BG131" t="s">
        <v>297</v>
      </c>
      <c r="BH131">
        <v>2</v>
      </c>
    </row>
    <row r="132" spans="56:60">
      <c r="BD132" t="str">
        <f t="shared" si="2"/>
        <v>Arauca_Arauquita</v>
      </c>
      <c r="BE132" t="s">
        <v>6</v>
      </c>
      <c r="BF132" t="s">
        <v>416</v>
      </c>
      <c r="BG132" t="s">
        <v>297</v>
      </c>
      <c r="BH132">
        <v>2</v>
      </c>
    </row>
    <row r="133" spans="56:60">
      <c r="BD133" t="str">
        <f t="shared" si="2"/>
        <v>Arauca_Cravo Norte</v>
      </c>
      <c r="BE133" t="s">
        <v>6</v>
      </c>
      <c r="BF133" t="s">
        <v>417</v>
      </c>
      <c r="BG133" t="s">
        <v>297</v>
      </c>
      <c r="BH133">
        <v>2</v>
      </c>
    </row>
    <row r="134" spans="56:60">
      <c r="BD134" t="str">
        <f t="shared" si="2"/>
        <v>Arauca_Fortul</v>
      </c>
      <c r="BE134" t="s">
        <v>6</v>
      </c>
      <c r="BF134" t="s">
        <v>418</v>
      </c>
      <c r="BG134" t="s">
        <v>297</v>
      </c>
      <c r="BH134">
        <v>3</v>
      </c>
    </row>
    <row r="135" spans="56:60">
      <c r="BD135" t="str">
        <f t="shared" si="2"/>
        <v>Arauca_Puerto Rondón</v>
      </c>
      <c r="BE135" t="s">
        <v>6</v>
      </c>
      <c r="BF135" t="s">
        <v>419</v>
      </c>
      <c r="BG135" t="s">
        <v>297</v>
      </c>
      <c r="BH135">
        <v>3</v>
      </c>
    </row>
    <row r="136" spans="56:60">
      <c r="BD136" t="str">
        <f t="shared" si="2"/>
        <v>Arauca_Saravena</v>
      </c>
      <c r="BE136" t="s">
        <v>6</v>
      </c>
      <c r="BF136" t="s">
        <v>420</v>
      </c>
      <c r="BG136" t="s">
        <v>297</v>
      </c>
      <c r="BH136">
        <v>2</v>
      </c>
    </row>
    <row r="137" spans="56:60">
      <c r="BD137" t="str">
        <f t="shared" si="2"/>
        <v>Arauca_Tame</v>
      </c>
      <c r="BE137" t="s">
        <v>6</v>
      </c>
      <c r="BF137" t="s">
        <v>421</v>
      </c>
      <c r="BG137" t="s">
        <v>297</v>
      </c>
      <c r="BH137">
        <v>3</v>
      </c>
    </row>
    <row r="138" spans="56:60">
      <c r="BD138" t="str">
        <f t="shared" si="2"/>
        <v>Arauca_zzzzOtro</v>
      </c>
      <c r="BE138" t="s">
        <v>6</v>
      </c>
      <c r="BF138" t="s">
        <v>1265</v>
      </c>
      <c r="BG138" t="s">
        <v>297</v>
      </c>
      <c r="BH138">
        <v>3</v>
      </c>
    </row>
    <row r="139" spans="56:60">
      <c r="BD139" t="str">
        <f t="shared" si="2"/>
        <v>Archipiélago De San Andrés Y Providencia_Providencia</v>
      </c>
      <c r="BE139" t="s">
        <v>307</v>
      </c>
      <c r="BF139" t="s">
        <v>422</v>
      </c>
      <c r="BG139" t="s">
        <v>301</v>
      </c>
      <c r="BH139">
        <v>3</v>
      </c>
    </row>
    <row r="140" spans="56:60">
      <c r="BD140" t="str">
        <f t="shared" si="2"/>
        <v>Archipiélago De San Andrés Y Providencia_zzzzOtro</v>
      </c>
      <c r="BE140" t="s">
        <v>307</v>
      </c>
      <c r="BF140" t="s">
        <v>1265</v>
      </c>
      <c r="BG140" t="s">
        <v>301</v>
      </c>
      <c r="BH140">
        <v>3</v>
      </c>
    </row>
    <row r="141" spans="56:60">
      <c r="BD141" t="str">
        <f t="shared" si="2"/>
        <v>Atlántico_Baranoa</v>
      </c>
      <c r="BE141" t="s">
        <v>5</v>
      </c>
      <c r="BF141" t="s">
        <v>424</v>
      </c>
      <c r="BG141" t="s">
        <v>293</v>
      </c>
      <c r="BH141">
        <v>2</v>
      </c>
    </row>
    <row r="142" spans="56:60">
      <c r="BD142" t="str">
        <f t="shared" si="2"/>
        <v>Atlántico_Barranquilla</v>
      </c>
      <c r="BE142" t="s">
        <v>5</v>
      </c>
      <c r="BF142" t="s">
        <v>9</v>
      </c>
      <c r="BG142" t="s">
        <v>293</v>
      </c>
      <c r="BH142">
        <v>1</v>
      </c>
    </row>
    <row r="143" spans="56:60">
      <c r="BD143" t="str">
        <f t="shared" si="2"/>
        <v>Atlántico_Campo De La Cruz</v>
      </c>
      <c r="BE143" t="s">
        <v>5</v>
      </c>
      <c r="BF143" t="s">
        <v>1160</v>
      </c>
      <c r="BG143" t="s">
        <v>293</v>
      </c>
      <c r="BH143">
        <v>3</v>
      </c>
    </row>
    <row r="144" spans="56:60">
      <c r="BD144" t="str">
        <f t="shared" si="2"/>
        <v>Atlántico_Candelaria</v>
      </c>
      <c r="BE144" t="s">
        <v>5</v>
      </c>
      <c r="BF144" t="s">
        <v>425</v>
      </c>
      <c r="BG144" t="s">
        <v>293</v>
      </c>
      <c r="BH144">
        <v>3</v>
      </c>
    </row>
    <row r="145" spans="56:60">
      <c r="BD145" t="str">
        <f t="shared" si="2"/>
        <v>Atlántico_Galapa</v>
      </c>
      <c r="BE145" t="s">
        <v>5</v>
      </c>
      <c r="BF145" t="s">
        <v>53</v>
      </c>
      <c r="BG145" t="s">
        <v>293</v>
      </c>
      <c r="BH145">
        <v>1</v>
      </c>
    </row>
    <row r="146" spans="56:60">
      <c r="BD146" t="str">
        <f t="shared" si="2"/>
        <v>Atlántico_Juan De Acosta</v>
      </c>
      <c r="BE146" t="s">
        <v>5</v>
      </c>
      <c r="BF146" t="s">
        <v>1161</v>
      </c>
      <c r="BG146" t="s">
        <v>293</v>
      </c>
      <c r="BH146">
        <v>3</v>
      </c>
    </row>
    <row r="147" spans="56:60">
      <c r="BD147" t="str">
        <f t="shared" si="2"/>
        <v>Atlántico_Luruaco</v>
      </c>
      <c r="BE147" t="s">
        <v>5</v>
      </c>
      <c r="BF147" t="s">
        <v>426</v>
      </c>
      <c r="BG147" t="s">
        <v>293</v>
      </c>
      <c r="BH147">
        <v>3</v>
      </c>
    </row>
    <row r="148" spans="56:60">
      <c r="BD148" t="str">
        <f t="shared" si="2"/>
        <v>Atlántico_Malambo</v>
      </c>
      <c r="BE148" t="s">
        <v>5</v>
      </c>
      <c r="BF148" t="s">
        <v>66</v>
      </c>
      <c r="BG148" t="s">
        <v>293</v>
      </c>
      <c r="BH148">
        <v>2</v>
      </c>
    </row>
    <row r="149" spans="56:60">
      <c r="BD149" t="str">
        <f t="shared" si="2"/>
        <v>Atlántico_Manatí</v>
      </c>
      <c r="BE149" t="s">
        <v>5</v>
      </c>
      <c r="BF149" t="s">
        <v>427</v>
      </c>
      <c r="BG149" t="s">
        <v>293</v>
      </c>
      <c r="BH149">
        <v>3</v>
      </c>
    </row>
    <row r="150" spans="56:60">
      <c r="BD150" t="str">
        <f t="shared" si="2"/>
        <v>Atlántico_Palmar De Varela</v>
      </c>
      <c r="BE150" t="s">
        <v>5</v>
      </c>
      <c r="BF150" t="s">
        <v>1162</v>
      </c>
      <c r="BG150" t="s">
        <v>293</v>
      </c>
      <c r="BH150">
        <v>3</v>
      </c>
    </row>
    <row r="151" spans="56:60">
      <c r="BD151" t="str">
        <f t="shared" si="2"/>
        <v>Atlántico_Piojó</v>
      </c>
      <c r="BE151" t="s">
        <v>5</v>
      </c>
      <c r="BF151" t="s">
        <v>428</v>
      </c>
      <c r="BG151" t="s">
        <v>293</v>
      </c>
      <c r="BH151">
        <v>3</v>
      </c>
    </row>
    <row r="152" spans="56:60">
      <c r="BD152" t="str">
        <f t="shared" si="2"/>
        <v>Atlántico_Polonuevo</v>
      </c>
      <c r="BE152" t="s">
        <v>5</v>
      </c>
      <c r="BF152" t="s">
        <v>429</v>
      </c>
      <c r="BG152" t="s">
        <v>293</v>
      </c>
      <c r="BH152">
        <v>3</v>
      </c>
    </row>
    <row r="153" spans="56:60">
      <c r="BD153" t="str">
        <f t="shared" si="2"/>
        <v>Atlántico_Ponedera</v>
      </c>
      <c r="BE153" t="s">
        <v>5</v>
      </c>
      <c r="BF153" t="s">
        <v>430</v>
      </c>
      <c r="BG153" t="s">
        <v>293</v>
      </c>
      <c r="BH153">
        <v>2</v>
      </c>
    </row>
    <row r="154" spans="56:60">
      <c r="BD154" t="str">
        <f t="shared" si="2"/>
        <v>Atlántico_Puerto Colombia</v>
      </c>
      <c r="BE154" t="s">
        <v>5</v>
      </c>
      <c r="BF154" t="s">
        <v>77</v>
      </c>
      <c r="BG154" t="s">
        <v>293</v>
      </c>
      <c r="BH154">
        <v>1</v>
      </c>
    </row>
    <row r="155" spans="56:60">
      <c r="BD155" t="str">
        <f t="shared" si="2"/>
        <v>Atlántico_Repelón</v>
      </c>
      <c r="BE155" t="s">
        <v>5</v>
      </c>
      <c r="BF155" t="s">
        <v>431</v>
      </c>
      <c r="BG155" t="s">
        <v>293</v>
      </c>
      <c r="BH155">
        <v>3</v>
      </c>
    </row>
    <row r="156" spans="56:60">
      <c r="BD156" t="str">
        <f t="shared" si="2"/>
        <v>Atlántico_Sabanagrande</v>
      </c>
      <c r="BE156" t="s">
        <v>5</v>
      </c>
      <c r="BF156" t="s">
        <v>432</v>
      </c>
      <c r="BG156" t="s">
        <v>293</v>
      </c>
      <c r="BH156">
        <v>2</v>
      </c>
    </row>
    <row r="157" spans="56:60">
      <c r="BD157" t="str">
        <f t="shared" si="2"/>
        <v>Atlántico_Sabanalarga</v>
      </c>
      <c r="BE157" t="s">
        <v>5</v>
      </c>
      <c r="BF157" t="s">
        <v>385</v>
      </c>
      <c r="BG157" t="s">
        <v>293</v>
      </c>
      <c r="BH157">
        <v>3</v>
      </c>
    </row>
    <row r="158" spans="56:60">
      <c r="BD158" t="str">
        <f t="shared" si="2"/>
        <v>Atlántico_Santa Lucía</v>
      </c>
      <c r="BE158" t="s">
        <v>5</v>
      </c>
      <c r="BF158" t="s">
        <v>433</v>
      </c>
      <c r="BG158" t="s">
        <v>293</v>
      </c>
      <c r="BH158">
        <v>3</v>
      </c>
    </row>
    <row r="159" spans="56:60">
      <c r="BD159" t="str">
        <f t="shared" si="2"/>
        <v>Atlántico_Santo Tomás</v>
      </c>
      <c r="BE159" t="s">
        <v>5</v>
      </c>
      <c r="BF159" t="s">
        <v>434</v>
      </c>
      <c r="BG159" t="s">
        <v>293</v>
      </c>
      <c r="BH159">
        <v>2</v>
      </c>
    </row>
    <row r="160" spans="56:60">
      <c r="BD160" t="str">
        <f t="shared" si="2"/>
        <v>Atlántico_Soledad</v>
      </c>
      <c r="BE160" t="s">
        <v>5</v>
      </c>
      <c r="BF160" t="s">
        <v>83</v>
      </c>
      <c r="BG160" t="s">
        <v>293</v>
      </c>
      <c r="BH160">
        <v>1</v>
      </c>
    </row>
    <row r="161" spans="56:60">
      <c r="BD161" t="str">
        <f t="shared" si="2"/>
        <v>Atlántico_Suan</v>
      </c>
      <c r="BE161" t="s">
        <v>5</v>
      </c>
      <c r="BF161" t="s">
        <v>435</v>
      </c>
      <c r="BG161" t="s">
        <v>293</v>
      </c>
      <c r="BH161">
        <v>3</v>
      </c>
    </row>
    <row r="162" spans="56:60">
      <c r="BD162" t="str">
        <f t="shared" si="2"/>
        <v>Atlántico_Tubará</v>
      </c>
      <c r="BE162" t="s">
        <v>5</v>
      </c>
      <c r="BF162" t="s">
        <v>436</v>
      </c>
      <c r="BG162" t="s">
        <v>293</v>
      </c>
      <c r="BH162">
        <v>2</v>
      </c>
    </row>
    <row r="163" spans="56:60">
      <c r="BD163" t="str">
        <f t="shared" si="2"/>
        <v>Atlántico_Usiacurí</v>
      </c>
      <c r="BE163" t="s">
        <v>5</v>
      </c>
      <c r="BF163" t="s">
        <v>437</v>
      </c>
      <c r="BG163" t="s">
        <v>293</v>
      </c>
      <c r="BH163">
        <v>2</v>
      </c>
    </row>
    <row r="164" spans="56:60">
      <c r="BD164" t="str">
        <f t="shared" si="2"/>
        <v>Atlántico_zzzzOtro</v>
      </c>
      <c r="BE164" t="s">
        <v>5</v>
      </c>
      <c r="BF164" t="s">
        <v>1265</v>
      </c>
      <c r="BG164" t="s">
        <v>293</v>
      </c>
      <c r="BH164">
        <v>3</v>
      </c>
    </row>
    <row r="165" spans="56:60">
      <c r="BD165" t="str">
        <f t="shared" si="2"/>
        <v>Bogotá, D. C._Bogotá, D. C.</v>
      </c>
      <c r="BE165" t="s">
        <v>1163</v>
      </c>
      <c r="BF165" t="s">
        <v>1163</v>
      </c>
      <c r="BG165" t="s">
        <v>290</v>
      </c>
      <c r="BH165">
        <v>1</v>
      </c>
    </row>
    <row r="166" spans="56:60">
      <c r="BD166" t="str">
        <f t="shared" si="2"/>
        <v>Bogotá, D. C._zzzzOtro</v>
      </c>
      <c r="BE166" t="s">
        <v>1163</v>
      </c>
      <c r="BF166" t="s">
        <v>1265</v>
      </c>
      <c r="BG166" t="s">
        <v>290</v>
      </c>
      <c r="BH166">
        <v>3</v>
      </c>
    </row>
    <row r="167" spans="56:60">
      <c r="BD167" t="str">
        <f t="shared" si="2"/>
        <v>Bolívar_Achí</v>
      </c>
      <c r="BE167" t="s">
        <v>8</v>
      </c>
      <c r="BF167" t="s">
        <v>438</v>
      </c>
      <c r="BG167" t="s">
        <v>293</v>
      </c>
      <c r="BH167">
        <v>3</v>
      </c>
    </row>
    <row r="168" spans="56:60">
      <c r="BD168" t="str">
        <f t="shared" si="2"/>
        <v>Bolívar_Altos Del Rosario</v>
      </c>
      <c r="BE168" t="s">
        <v>8</v>
      </c>
      <c r="BF168" t="s">
        <v>1164</v>
      </c>
      <c r="BG168" t="s">
        <v>293</v>
      </c>
      <c r="BH168">
        <v>3</v>
      </c>
    </row>
    <row r="169" spans="56:60">
      <c r="BD169" t="str">
        <f t="shared" si="2"/>
        <v>Bolívar_Arenal</v>
      </c>
      <c r="BE169" t="s">
        <v>8</v>
      </c>
      <c r="BF169" t="s">
        <v>439</v>
      </c>
      <c r="BG169" t="s">
        <v>293</v>
      </c>
      <c r="BH169">
        <v>3</v>
      </c>
    </row>
    <row r="170" spans="56:60">
      <c r="BD170" t="str">
        <f t="shared" si="2"/>
        <v>Bolívar_Arjona</v>
      </c>
      <c r="BE170" t="s">
        <v>8</v>
      </c>
      <c r="BF170" t="s">
        <v>440</v>
      </c>
      <c r="BG170" t="s">
        <v>293</v>
      </c>
      <c r="BH170">
        <v>3</v>
      </c>
    </row>
    <row r="171" spans="56:60">
      <c r="BD171" t="str">
        <f t="shared" si="2"/>
        <v>Bolívar_Arroyohondo</v>
      </c>
      <c r="BE171" t="s">
        <v>8</v>
      </c>
      <c r="BF171" t="s">
        <v>441</v>
      </c>
      <c r="BG171" t="s">
        <v>293</v>
      </c>
      <c r="BH171">
        <v>3</v>
      </c>
    </row>
    <row r="172" spans="56:60">
      <c r="BD172" t="str">
        <f t="shared" si="2"/>
        <v>Bolívar_Barranco De Loba</v>
      </c>
      <c r="BE172" t="s">
        <v>8</v>
      </c>
      <c r="BF172" t="s">
        <v>1165</v>
      </c>
      <c r="BG172" t="s">
        <v>293</v>
      </c>
      <c r="BH172">
        <v>2</v>
      </c>
    </row>
    <row r="173" spans="56:60">
      <c r="BD173" t="str">
        <f t="shared" si="2"/>
        <v>Bolívar_Calamar</v>
      </c>
      <c r="BE173" t="s">
        <v>8</v>
      </c>
      <c r="BF173" t="s">
        <v>442</v>
      </c>
      <c r="BG173" t="s">
        <v>293</v>
      </c>
      <c r="BH173">
        <v>3</v>
      </c>
    </row>
    <row r="174" spans="56:60">
      <c r="BD174" t="str">
        <f t="shared" si="2"/>
        <v>Bolívar_Cantagallo</v>
      </c>
      <c r="BE174" t="s">
        <v>8</v>
      </c>
      <c r="BF174" t="s">
        <v>443</v>
      </c>
      <c r="BG174" t="s">
        <v>293</v>
      </c>
      <c r="BH174">
        <v>3</v>
      </c>
    </row>
    <row r="175" spans="56:60">
      <c r="BD175" t="str">
        <f t="shared" si="2"/>
        <v>Bolívar_Cartagena</v>
      </c>
      <c r="BE175" t="s">
        <v>8</v>
      </c>
      <c r="BF175" t="s">
        <v>29</v>
      </c>
      <c r="BG175" t="s">
        <v>293</v>
      </c>
      <c r="BH175">
        <v>1</v>
      </c>
    </row>
    <row r="176" spans="56:60">
      <c r="BD176" t="str">
        <f t="shared" si="2"/>
        <v>Bolívar_Cicuco</v>
      </c>
      <c r="BE176" t="s">
        <v>8</v>
      </c>
      <c r="BF176" t="s">
        <v>444</v>
      </c>
      <c r="BG176" t="s">
        <v>293</v>
      </c>
      <c r="BH176">
        <v>3</v>
      </c>
    </row>
    <row r="177" spans="56:60">
      <c r="BD177" t="str">
        <f t="shared" si="2"/>
        <v>Bolívar_Clemencia</v>
      </c>
      <c r="BE177" t="s">
        <v>8</v>
      </c>
      <c r="BF177" t="s">
        <v>445</v>
      </c>
      <c r="BG177" t="s">
        <v>293</v>
      </c>
      <c r="BH177">
        <v>3</v>
      </c>
    </row>
    <row r="178" spans="56:60">
      <c r="BD178" t="str">
        <f t="shared" si="2"/>
        <v>Bolívar_Córdoba</v>
      </c>
      <c r="BE178" t="s">
        <v>8</v>
      </c>
      <c r="BF178" t="s">
        <v>14</v>
      </c>
      <c r="BG178" t="s">
        <v>293</v>
      </c>
      <c r="BH178">
        <v>3</v>
      </c>
    </row>
    <row r="179" spans="56:60">
      <c r="BD179" t="str">
        <f t="shared" si="2"/>
        <v>Bolívar_El Carmen De Bolívar</v>
      </c>
      <c r="BE179" t="s">
        <v>8</v>
      </c>
      <c r="BF179" t="s">
        <v>1166</v>
      </c>
      <c r="BG179" t="s">
        <v>293</v>
      </c>
      <c r="BH179">
        <v>2</v>
      </c>
    </row>
    <row r="180" spans="56:60">
      <c r="BD180" t="str">
        <f t="shared" si="2"/>
        <v>Bolívar_El Guamo</v>
      </c>
      <c r="BE180" t="s">
        <v>8</v>
      </c>
      <c r="BF180" t="s">
        <v>446</v>
      </c>
      <c r="BG180" t="s">
        <v>293</v>
      </c>
      <c r="BH180">
        <v>3</v>
      </c>
    </row>
    <row r="181" spans="56:60">
      <c r="BD181" t="str">
        <f t="shared" si="2"/>
        <v>Bolívar_El Peñón</v>
      </c>
      <c r="BE181" t="s">
        <v>8</v>
      </c>
      <c r="BF181" t="s">
        <v>447</v>
      </c>
      <c r="BG181" t="s">
        <v>293</v>
      </c>
      <c r="BH181">
        <v>3</v>
      </c>
    </row>
    <row r="182" spans="56:60">
      <c r="BD182" t="str">
        <f t="shared" si="2"/>
        <v>Bolívar_Hatillo De Loba</v>
      </c>
      <c r="BE182" t="s">
        <v>8</v>
      </c>
      <c r="BF182" t="s">
        <v>1167</v>
      </c>
      <c r="BG182" t="s">
        <v>293</v>
      </c>
      <c r="BH182">
        <v>3</v>
      </c>
    </row>
    <row r="183" spans="56:60">
      <c r="BD183" t="str">
        <f t="shared" si="2"/>
        <v>Bolívar_Magangué</v>
      </c>
      <c r="BE183" t="s">
        <v>8</v>
      </c>
      <c r="BF183" t="s">
        <v>448</v>
      </c>
      <c r="BG183" t="s">
        <v>293</v>
      </c>
      <c r="BH183">
        <v>2</v>
      </c>
    </row>
    <row r="184" spans="56:60">
      <c r="BD184" t="str">
        <f t="shared" si="2"/>
        <v>Bolívar_Mahates</v>
      </c>
      <c r="BE184" t="s">
        <v>8</v>
      </c>
      <c r="BF184" t="s">
        <v>449</v>
      </c>
      <c r="BG184" t="s">
        <v>293</v>
      </c>
      <c r="BH184">
        <v>3</v>
      </c>
    </row>
    <row r="185" spans="56:60">
      <c r="BD185" t="str">
        <f t="shared" si="2"/>
        <v>Bolívar_Margarita</v>
      </c>
      <c r="BE185" t="s">
        <v>8</v>
      </c>
      <c r="BF185" t="s">
        <v>450</v>
      </c>
      <c r="BG185" t="s">
        <v>293</v>
      </c>
      <c r="BH185">
        <v>3</v>
      </c>
    </row>
    <row r="186" spans="56:60">
      <c r="BD186" t="str">
        <f t="shared" si="2"/>
        <v xml:space="preserve">Bolívar_María La Baja </v>
      </c>
      <c r="BE186" t="s">
        <v>8</v>
      </c>
      <c r="BF186" t="s">
        <v>1168</v>
      </c>
      <c r="BG186" t="s">
        <v>293</v>
      </c>
      <c r="BH186">
        <v>3</v>
      </c>
    </row>
    <row r="187" spans="56:60">
      <c r="BD187" t="str">
        <f t="shared" si="2"/>
        <v>Bolívar_Mompós</v>
      </c>
      <c r="BE187" t="s">
        <v>8</v>
      </c>
      <c r="BF187" t="s">
        <v>451</v>
      </c>
      <c r="BG187" t="s">
        <v>293</v>
      </c>
      <c r="BH187">
        <v>3</v>
      </c>
    </row>
    <row r="188" spans="56:60">
      <c r="BD188" t="str">
        <f t="shared" si="2"/>
        <v xml:space="preserve">Bolívar_Montecristo   </v>
      </c>
      <c r="BE188" t="s">
        <v>8</v>
      </c>
      <c r="BF188" t="s">
        <v>1169</v>
      </c>
      <c r="BG188" t="s">
        <v>293</v>
      </c>
      <c r="BH188">
        <v>3</v>
      </c>
    </row>
    <row r="189" spans="56:60">
      <c r="BD189" t="str">
        <f t="shared" si="2"/>
        <v>Bolívar_Morales</v>
      </c>
      <c r="BE189" t="s">
        <v>8</v>
      </c>
      <c r="BF189" t="s">
        <v>452</v>
      </c>
      <c r="BG189" t="s">
        <v>293</v>
      </c>
      <c r="BH189">
        <v>3</v>
      </c>
    </row>
    <row r="190" spans="56:60">
      <c r="BD190" t="str">
        <f t="shared" si="2"/>
        <v>Bolívar_Norosí</v>
      </c>
      <c r="BE190" t="s">
        <v>8</v>
      </c>
      <c r="BF190" t="s">
        <v>453</v>
      </c>
      <c r="BG190" t="s">
        <v>293</v>
      </c>
      <c r="BH190">
        <v>3</v>
      </c>
    </row>
    <row r="191" spans="56:60">
      <c r="BD191" t="str">
        <f t="shared" si="2"/>
        <v>Bolívar_Pinillos</v>
      </c>
      <c r="BE191" t="s">
        <v>8</v>
      </c>
      <c r="BF191" t="s">
        <v>454</v>
      </c>
      <c r="BG191" t="s">
        <v>293</v>
      </c>
      <c r="BH191">
        <v>3</v>
      </c>
    </row>
    <row r="192" spans="56:60">
      <c r="BD192" t="str">
        <f t="shared" si="2"/>
        <v>Bolívar_Regidor</v>
      </c>
      <c r="BE192" t="s">
        <v>8</v>
      </c>
      <c r="BF192" t="s">
        <v>455</v>
      </c>
      <c r="BG192" t="s">
        <v>293</v>
      </c>
      <c r="BH192">
        <v>3</v>
      </c>
    </row>
    <row r="193" spans="56:60">
      <c r="BD193" t="str">
        <f t="shared" si="2"/>
        <v>Bolívar_Río Viejo</v>
      </c>
      <c r="BE193" t="s">
        <v>8</v>
      </c>
      <c r="BF193" t="s">
        <v>456</v>
      </c>
      <c r="BG193" t="s">
        <v>293</v>
      </c>
      <c r="BH193">
        <v>3</v>
      </c>
    </row>
    <row r="194" spans="56:60">
      <c r="BD194" t="str">
        <f t="shared" ref="BD194:BD257" si="3">IF(BF194&lt;&gt;"Otro",BE194&amp;"_"&amp;BF194,BE194&amp;"_zzzz"&amp;BF194)</f>
        <v>Bolívar_San Cristóbal</v>
      </c>
      <c r="BE194" t="s">
        <v>8</v>
      </c>
      <c r="BF194" t="s">
        <v>457</v>
      </c>
      <c r="BG194" t="s">
        <v>293</v>
      </c>
      <c r="BH194">
        <v>3</v>
      </c>
    </row>
    <row r="195" spans="56:60">
      <c r="BD195" t="str">
        <f t="shared" si="3"/>
        <v>Bolívar_San Estanislao</v>
      </c>
      <c r="BE195" t="s">
        <v>8</v>
      </c>
      <c r="BF195" t="s">
        <v>458</v>
      </c>
      <c r="BG195" t="s">
        <v>293</v>
      </c>
      <c r="BH195">
        <v>3</v>
      </c>
    </row>
    <row r="196" spans="56:60">
      <c r="BD196" t="str">
        <f t="shared" si="3"/>
        <v>Bolívar_San Fernando</v>
      </c>
      <c r="BE196" t="s">
        <v>8</v>
      </c>
      <c r="BF196" t="s">
        <v>459</v>
      </c>
      <c r="BG196" t="s">
        <v>293</v>
      </c>
      <c r="BH196">
        <v>3</v>
      </c>
    </row>
    <row r="197" spans="56:60">
      <c r="BD197" t="str">
        <f t="shared" si="3"/>
        <v>Bolívar_San Jacinto</v>
      </c>
      <c r="BE197" t="s">
        <v>8</v>
      </c>
      <c r="BF197" t="s">
        <v>460</v>
      </c>
      <c r="BG197" t="s">
        <v>293</v>
      </c>
      <c r="BH197">
        <v>3</v>
      </c>
    </row>
    <row r="198" spans="56:60">
      <c r="BD198" t="str">
        <f t="shared" si="3"/>
        <v>Bolívar_San Jacinto Del Cauca</v>
      </c>
      <c r="BE198" t="s">
        <v>8</v>
      </c>
      <c r="BF198" t="s">
        <v>1170</v>
      </c>
      <c r="BG198" t="s">
        <v>293</v>
      </c>
      <c r="BH198">
        <v>3</v>
      </c>
    </row>
    <row r="199" spans="56:60">
      <c r="BD199" t="str">
        <f t="shared" si="3"/>
        <v>Bolívar_San Juan Nepomuceno</v>
      </c>
      <c r="BE199" t="s">
        <v>8</v>
      </c>
      <c r="BF199" t="s">
        <v>461</v>
      </c>
      <c r="BG199" t="s">
        <v>293</v>
      </c>
      <c r="BH199">
        <v>3</v>
      </c>
    </row>
    <row r="200" spans="56:60">
      <c r="BD200" t="str">
        <f t="shared" si="3"/>
        <v>Bolívar_San Martín De Loba</v>
      </c>
      <c r="BE200" t="s">
        <v>8</v>
      </c>
      <c r="BF200" t="s">
        <v>1171</v>
      </c>
      <c r="BG200" t="s">
        <v>293</v>
      </c>
      <c r="BH200">
        <v>3</v>
      </c>
    </row>
    <row r="201" spans="56:60">
      <c r="BD201" t="str">
        <f t="shared" si="3"/>
        <v>Bolívar_San Pablo</v>
      </c>
      <c r="BE201" t="s">
        <v>8</v>
      </c>
      <c r="BF201" t="s">
        <v>929</v>
      </c>
      <c r="BG201" t="s">
        <v>293</v>
      </c>
      <c r="BH201">
        <v>3</v>
      </c>
    </row>
    <row r="202" spans="56:60">
      <c r="BD202" t="str">
        <f t="shared" si="3"/>
        <v>Bolívar_Santa Catalina</v>
      </c>
      <c r="BE202" t="s">
        <v>8</v>
      </c>
      <c r="BF202" t="s">
        <v>462</v>
      </c>
      <c r="BG202" t="s">
        <v>293</v>
      </c>
      <c r="BH202">
        <v>3</v>
      </c>
    </row>
    <row r="203" spans="56:60">
      <c r="BD203" t="str">
        <f t="shared" si="3"/>
        <v>Bolívar_Santa Rosa</v>
      </c>
      <c r="BE203" t="s">
        <v>8</v>
      </c>
      <c r="BF203" t="s">
        <v>463</v>
      </c>
      <c r="BG203" t="s">
        <v>293</v>
      </c>
      <c r="BH203">
        <v>3</v>
      </c>
    </row>
    <row r="204" spans="56:60">
      <c r="BD204" t="str">
        <f t="shared" si="3"/>
        <v>Bolívar_Santa Rosa Del Sur</v>
      </c>
      <c r="BE204" t="s">
        <v>8</v>
      </c>
      <c r="BF204" t="s">
        <v>1172</v>
      </c>
      <c r="BG204" t="s">
        <v>293</v>
      </c>
      <c r="BH204">
        <v>2</v>
      </c>
    </row>
    <row r="205" spans="56:60">
      <c r="BD205" t="str">
        <f t="shared" si="3"/>
        <v>Bolívar_Simití</v>
      </c>
      <c r="BE205" t="s">
        <v>8</v>
      </c>
      <c r="BF205" t="s">
        <v>464</v>
      </c>
      <c r="BG205" t="s">
        <v>293</v>
      </c>
      <c r="BH205">
        <v>3</v>
      </c>
    </row>
    <row r="206" spans="56:60">
      <c r="BD206" t="str">
        <f t="shared" si="3"/>
        <v>Bolívar_Soplaviento</v>
      </c>
      <c r="BE206" t="s">
        <v>8</v>
      </c>
      <c r="BF206" t="s">
        <v>465</v>
      </c>
      <c r="BG206" t="s">
        <v>293</v>
      </c>
      <c r="BH206">
        <v>3</v>
      </c>
    </row>
    <row r="207" spans="56:60">
      <c r="BD207" t="str">
        <f t="shared" si="3"/>
        <v>Bolívar_Talaigua Nuevo</v>
      </c>
      <c r="BE207" t="s">
        <v>8</v>
      </c>
      <c r="BF207" t="s">
        <v>466</v>
      </c>
      <c r="BG207" t="s">
        <v>293</v>
      </c>
      <c r="BH207">
        <v>3</v>
      </c>
    </row>
    <row r="208" spans="56:60">
      <c r="BD208" t="str">
        <f t="shared" si="3"/>
        <v xml:space="preserve">Bolívar_Tiquisio   </v>
      </c>
      <c r="BE208" t="s">
        <v>8</v>
      </c>
      <c r="BF208" t="s">
        <v>1173</v>
      </c>
      <c r="BG208" t="s">
        <v>293</v>
      </c>
      <c r="BH208">
        <v>3</v>
      </c>
    </row>
    <row r="209" spans="56:60">
      <c r="BD209" t="str">
        <f t="shared" si="3"/>
        <v>Bolívar_Turbaco</v>
      </c>
      <c r="BE209" t="s">
        <v>8</v>
      </c>
      <c r="BF209" t="s">
        <v>467</v>
      </c>
      <c r="BG209" t="s">
        <v>293</v>
      </c>
      <c r="BH209">
        <v>2</v>
      </c>
    </row>
    <row r="210" spans="56:60">
      <c r="BD210" t="str">
        <f t="shared" si="3"/>
        <v xml:space="preserve">Bolívar_Turbaná   </v>
      </c>
      <c r="BE210" t="s">
        <v>8</v>
      </c>
      <c r="BF210" t="s">
        <v>1174</v>
      </c>
      <c r="BG210" t="s">
        <v>293</v>
      </c>
      <c r="BH210">
        <v>3</v>
      </c>
    </row>
    <row r="211" spans="56:60">
      <c r="BD211" t="str">
        <f t="shared" si="3"/>
        <v>Bolívar_Villanueva</v>
      </c>
      <c r="BE211" t="s">
        <v>8</v>
      </c>
      <c r="BF211" t="s">
        <v>468</v>
      </c>
      <c r="BG211" t="s">
        <v>293</v>
      </c>
      <c r="BH211">
        <v>3</v>
      </c>
    </row>
    <row r="212" spans="56:60">
      <c r="BD212" t="str">
        <f t="shared" si="3"/>
        <v>Bolívar_Zambrano</v>
      </c>
      <c r="BE212" t="s">
        <v>8</v>
      </c>
      <c r="BF212" t="s">
        <v>469</v>
      </c>
      <c r="BG212" t="s">
        <v>293</v>
      </c>
      <c r="BH212">
        <v>3</v>
      </c>
    </row>
    <row r="213" spans="56:60">
      <c r="BD213" t="str">
        <f t="shared" si="3"/>
        <v>Bolívar_zzzzOtro</v>
      </c>
      <c r="BE213" t="s">
        <v>8</v>
      </c>
      <c r="BF213" t="s">
        <v>1265</v>
      </c>
      <c r="BG213" t="s">
        <v>293</v>
      </c>
      <c r="BH213">
        <v>3</v>
      </c>
    </row>
    <row r="214" spans="56:60">
      <c r="BD214" t="str">
        <f t="shared" si="3"/>
        <v>Boyacá_Almeida</v>
      </c>
      <c r="BE214" t="s">
        <v>10</v>
      </c>
      <c r="BF214" t="s">
        <v>470</v>
      </c>
      <c r="BG214" t="s">
        <v>290</v>
      </c>
      <c r="BH214">
        <v>3</v>
      </c>
    </row>
    <row r="215" spans="56:60">
      <c r="BD215" t="str">
        <f t="shared" si="3"/>
        <v>Boyacá_Aquitania</v>
      </c>
      <c r="BE215" t="s">
        <v>10</v>
      </c>
      <c r="BF215" t="s">
        <v>471</v>
      </c>
      <c r="BG215" t="s">
        <v>290</v>
      </c>
      <c r="BH215">
        <v>3</v>
      </c>
    </row>
    <row r="216" spans="56:60">
      <c r="BD216" t="str">
        <f t="shared" si="3"/>
        <v>Boyacá_Arcabuco</v>
      </c>
      <c r="BE216" t="s">
        <v>10</v>
      </c>
      <c r="BF216" t="s">
        <v>472</v>
      </c>
      <c r="BG216" t="s">
        <v>290</v>
      </c>
      <c r="BH216">
        <v>3</v>
      </c>
    </row>
    <row r="217" spans="56:60">
      <c r="BD217" t="str">
        <f t="shared" si="3"/>
        <v>Boyacá_Belén</v>
      </c>
      <c r="BE217" t="s">
        <v>10</v>
      </c>
      <c r="BF217" t="s">
        <v>473</v>
      </c>
      <c r="BG217" t="s">
        <v>290</v>
      </c>
      <c r="BH217">
        <v>3</v>
      </c>
    </row>
    <row r="218" spans="56:60">
      <c r="BD218" t="str">
        <f t="shared" si="3"/>
        <v>Boyacá_Berbeo</v>
      </c>
      <c r="BE218" t="s">
        <v>10</v>
      </c>
      <c r="BF218" t="s">
        <v>474</v>
      </c>
      <c r="BG218" t="s">
        <v>290</v>
      </c>
      <c r="BH218">
        <v>2</v>
      </c>
    </row>
    <row r="219" spans="56:60">
      <c r="BD219" t="str">
        <f t="shared" si="3"/>
        <v>Boyacá_Betéitiva</v>
      </c>
      <c r="BE219" t="s">
        <v>10</v>
      </c>
      <c r="BF219" t="s">
        <v>475</v>
      </c>
      <c r="BG219" t="s">
        <v>290</v>
      </c>
      <c r="BH219">
        <v>2</v>
      </c>
    </row>
    <row r="220" spans="56:60">
      <c r="BD220" t="str">
        <f t="shared" si="3"/>
        <v>Boyacá_Boavita</v>
      </c>
      <c r="BE220" t="s">
        <v>10</v>
      </c>
      <c r="BF220" t="s">
        <v>476</v>
      </c>
      <c r="BG220" t="s">
        <v>290</v>
      </c>
      <c r="BH220">
        <v>3</v>
      </c>
    </row>
    <row r="221" spans="56:60">
      <c r="BD221" t="str">
        <f t="shared" si="3"/>
        <v>Boyacá_Boyacá</v>
      </c>
      <c r="BE221" t="s">
        <v>10</v>
      </c>
      <c r="BF221" t="s">
        <v>10</v>
      </c>
      <c r="BG221" t="s">
        <v>290</v>
      </c>
      <c r="BH221">
        <v>2</v>
      </c>
    </row>
    <row r="222" spans="56:60">
      <c r="BD222" t="str">
        <f t="shared" si="3"/>
        <v>Boyacá_Briceño</v>
      </c>
      <c r="BE222" t="s">
        <v>10</v>
      </c>
      <c r="BF222" t="s">
        <v>328</v>
      </c>
      <c r="BG222" t="s">
        <v>290</v>
      </c>
      <c r="BH222">
        <v>3</v>
      </c>
    </row>
    <row r="223" spans="56:60">
      <c r="BD223" t="str">
        <f t="shared" si="3"/>
        <v>Boyacá_Buenavista</v>
      </c>
      <c r="BE223" t="s">
        <v>10</v>
      </c>
      <c r="BF223" t="s">
        <v>705</v>
      </c>
      <c r="BG223" t="s">
        <v>290</v>
      </c>
      <c r="BH223">
        <v>3</v>
      </c>
    </row>
    <row r="224" spans="56:60">
      <c r="BD224" t="str">
        <f t="shared" si="3"/>
        <v>Boyacá_Busbanzá</v>
      </c>
      <c r="BE224" t="s">
        <v>10</v>
      </c>
      <c r="BF224" t="s">
        <v>477</v>
      </c>
      <c r="BG224" t="s">
        <v>290</v>
      </c>
      <c r="BH224">
        <v>2</v>
      </c>
    </row>
    <row r="225" spans="56:60">
      <c r="BD225" t="str">
        <f t="shared" si="3"/>
        <v>Boyacá_Caldas</v>
      </c>
      <c r="BE225" t="s">
        <v>10</v>
      </c>
      <c r="BF225" t="s">
        <v>12</v>
      </c>
      <c r="BG225" t="s">
        <v>290</v>
      </c>
      <c r="BH225">
        <v>3</v>
      </c>
    </row>
    <row r="226" spans="56:60">
      <c r="BD226" t="str">
        <f t="shared" si="3"/>
        <v>Boyacá_Campohermoso</v>
      </c>
      <c r="BE226" t="s">
        <v>10</v>
      </c>
      <c r="BF226" t="s">
        <v>478</v>
      </c>
      <c r="BG226" t="s">
        <v>290</v>
      </c>
      <c r="BH226">
        <v>3</v>
      </c>
    </row>
    <row r="227" spans="56:60">
      <c r="BD227" t="str">
        <f t="shared" si="3"/>
        <v>Boyacá_Cerinza</v>
      </c>
      <c r="BE227" t="s">
        <v>10</v>
      </c>
      <c r="BF227" t="s">
        <v>479</v>
      </c>
      <c r="BG227" t="s">
        <v>290</v>
      </c>
      <c r="BH227">
        <v>3</v>
      </c>
    </row>
    <row r="228" spans="56:60">
      <c r="BD228" t="str">
        <f t="shared" si="3"/>
        <v>Boyacá_Chinavita</v>
      </c>
      <c r="BE228" t="s">
        <v>10</v>
      </c>
      <c r="BF228" t="s">
        <v>480</v>
      </c>
      <c r="BG228" t="s">
        <v>290</v>
      </c>
      <c r="BH228">
        <v>3</v>
      </c>
    </row>
    <row r="229" spans="56:60">
      <c r="BD229" t="str">
        <f t="shared" si="3"/>
        <v>Boyacá_Chiquinquirá</v>
      </c>
      <c r="BE229" t="s">
        <v>10</v>
      </c>
      <c r="BF229" t="s">
        <v>481</v>
      </c>
      <c r="BG229" t="s">
        <v>290</v>
      </c>
      <c r="BH229">
        <v>2</v>
      </c>
    </row>
    <row r="230" spans="56:60">
      <c r="BD230" t="str">
        <f t="shared" si="3"/>
        <v>Boyacá_Chíquiza</v>
      </c>
      <c r="BE230" t="s">
        <v>10</v>
      </c>
      <c r="BF230" t="s">
        <v>482</v>
      </c>
      <c r="BG230" t="s">
        <v>290</v>
      </c>
      <c r="BH230">
        <v>2</v>
      </c>
    </row>
    <row r="231" spans="56:60">
      <c r="BD231" t="str">
        <f t="shared" si="3"/>
        <v>Boyacá_Chiscas</v>
      </c>
      <c r="BE231" t="s">
        <v>10</v>
      </c>
      <c r="BF231" t="s">
        <v>483</v>
      </c>
      <c r="BG231" t="s">
        <v>290</v>
      </c>
      <c r="BH231">
        <v>3</v>
      </c>
    </row>
    <row r="232" spans="56:60">
      <c r="BD232" t="str">
        <f t="shared" si="3"/>
        <v>Boyacá_Chita</v>
      </c>
      <c r="BE232" t="s">
        <v>10</v>
      </c>
      <c r="BF232" t="s">
        <v>484</v>
      </c>
      <c r="BG232" t="s">
        <v>290</v>
      </c>
      <c r="BH232">
        <v>3</v>
      </c>
    </row>
    <row r="233" spans="56:60">
      <c r="BD233" t="str">
        <f t="shared" si="3"/>
        <v>Boyacá_Chitaraque</v>
      </c>
      <c r="BE233" t="s">
        <v>10</v>
      </c>
      <c r="BF233" t="s">
        <v>485</v>
      </c>
      <c r="BG233" t="s">
        <v>290</v>
      </c>
      <c r="BH233">
        <v>2</v>
      </c>
    </row>
    <row r="234" spans="56:60">
      <c r="BD234" t="str">
        <f t="shared" si="3"/>
        <v>Boyacá_Chivatá</v>
      </c>
      <c r="BE234" t="s">
        <v>10</v>
      </c>
      <c r="BF234" t="s">
        <v>486</v>
      </c>
      <c r="BG234" t="s">
        <v>290</v>
      </c>
      <c r="BH234">
        <v>2</v>
      </c>
    </row>
    <row r="235" spans="56:60">
      <c r="BD235" t="str">
        <f t="shared" si="3"/>
        <v>Boyacá_Chivor</v>
      </c>
      <c r="BE235" t="s">
        <v>10</v>
      </c>
      <c r="BF235" t="s">
        <v>487</v>
      </c>
      <c r="BG235" t="s">
        <v>290</v>
      </c>
      <c r="BH235">
        <v>3</v>
      </c>
    </row>
    <row r="236" spans="56:60">
      <c r="BD236" t="str">
        <f t="shared" si="3"/>
        <v>Boyacá_Ciénega</v>
      </c>
      <c r="BE236" t="s">
        <v>10</v>
      </c>
      <c r="BF236" t="s">
        <v>488</v>
      </c>
      <c r="BG236" t="s">
        <v>290</v>
      </c>
      <c r="BH236">
        <v>2</v>
      </c>
    </row>
    <row r="237" spans="56:60">
      <c r="BD237" t="str">
        <f t="shared" si="3"/>
        <v>Boyacá_Cómbita</v>
      </c>
      <c r="BE237" t="s">
        <v>10</v>
      </c>
      <c r="BF237" t="s">
        <v>489</v>
      </c>
      <c r="BG237" t="s">
        <v>290</v>
      </c>
      <c r="BH237">
        <v>3</v>
      </c>
    </row>
    <row r="238" spans="56:60">
      <c r="BD238" t="str">
        <f t="shared" si="3"/>
        <v>Boyacá_Coper</v>
      </c>
      <c r="BE238" t="s">
        <v>10</v>
      </c>
      <c r="BF238" t="s">
        <v>490</v>
      </c>
      <c r="BG238" t="s">
        <v>290</v>
      </c>
      <c r="BH238">
        <v>3</v>
      </c>
    </row>
    <row r="239" spans="56:60">
      <c r="BD239" t="str">
        <f t="shared" si="3"/>
        <v>Boyacá_Corrales</v>
      </c>
      <c r="BE239" t="s">
        <v>10</v>
      </c>
      <c r="BF239" t="s">
        <v>491</v>
      </c>
      <c r="BG239" t="s">
        <v>290</v>
      </c>
      <c r="BH239">
        <v>2</v>
      </c>
    </row>
    <row r="240" spans="56:60">
      <c r="BD240" t="str">
        <f t="shared" si="3"/>
        <v>Boyacá_Covarachía</v>
      </c>
      <c r="BE240" t="s">
        <v>10</v>
      </c>
      <c r="BF240" t="s">
        <v>492</v>
      </c>
      <c r="BG240" t="s">
        <v>290</v>
      </c>
      <c r="BH240">
        <v>3</v>
      </c>
    </row>
    <row r="241" spans="56:60">
      <c r="BD241" t="str">
        <f t="shared" si="3"/>
        <v>Boyacá_Cubará</v>
      </c>
      <c r="BE241" t="s">
        <v>10</v>
      </c>
      <c r="BF241" t="s">
        <v>493</v>
      </c>
      <c r="BG241" t="s">
        <v>290</v>
      </c>
      <c r="BH241">
        <v>3</v>
      </c>
    </row>
    <row r="242" spans="56:60">
      <c r="BD242" t="str">
        <f t="shared" si="3"/>
        <v>Boyacá_Cucaita</v>
      </c>
      <c r="BE242" t="s">
        <v>10</v>
      </c>
      <c r="BF242" t="s">
        <v>494</v>
      </c>
      <c r="BG242" t="s">
        <v>290</v>
      </c>
      <c r="BH242">
        <v>2</v>
      </c>
    </row>
    <row r="243" spans="56:60">
      <c r="BD243" t="str">
        <f t="shared" si="3"/>
        <v>Boyacá_Cuítiva</v>
      </c>
      <c r="BE243" t="s">
        <v>10</v>
      </c>
      <c r="BF243" t="s">
        <v>495</v>
      </c>
      <c r="BG243" t="s">
        <v>290</v>
      </c>
      <c r="BH243">
        <v>3</v>
      </c>
    </row>
    <row r="244" spans="56:60">
      <c r="BD244" t="str">
        <f t="shared" si="3"/>
        <v>Boyacá_Duitama</v>
      </c>
      <c r="BE244" t="s">
        <v>10</v>
      </c>
      <c r="BF244" t="s">
        <v>496</v>
      </c>
      <c r="BG244" t="s">
        <v>290</v>
      </c>
      <c r="BH244">
        <v>1</v>
      </c>
    </row>
    <row r="245" spans="56:60">
      <c r="BD245" t="str">
        <f t="shared" si="3"/>
        <v>Boyacá_El Cocuy</v>
      </c>
      <c r="BE245" t="s">
        <v>10</v>
      </c>
      <c r="BF245" t="s">
        <v>497</v>
      </c>
      <c r="BG245" t="s">
        <v>290</v>
      </c>
      <c r="BH245">
        <v>2</v>
      </c>
    </row>
    <row r="246" spans="56:60">
      <c r="BD246" t="str">
        <f t="shared" si="3"/>
        <v>Boyacá_El Espino</v>
      </c>
      <c r="BE246" t="s">
        <v>10</v>
      </c>
      <c r="BF246" t="s">
        <v>498</v>
      </c>
      <c r="BG246" t="s">
        <v>290</v>
      </c>
      <c r="BH246">
        <v>3</v>
      </c>
    </row>
    <row r="247" spans="56:60">
      <c r="BD247" t="str">
        <f t="shared" si="3"/>
        <v>Boyacá_Firavitoba</v>
      </c>
      <c r="BE247" t="s">
        <v>10</v>
      </c>
      <c r="BF247" t="s">
        <v>499</v>
      </c>
      <c r="BG247" t="s">
        <v>290</v>
      </c>
      <c r="BH247">
        <v>3</v>
      </c>
    </row>
    <row r="248" spans="56:60">
      <c r="BD248" t="str">
        <f t="shared" si="3"/>
        <v>Boyacá_Floresta</v>
      </c>
      <c r="BE248" t="s">
        <v>10</v>
      </c>
      <c r="BF248" t="s">
        <v>500</v>
      </c>
      <c r="BG248" t="s">
        <v>290</v>
      </c>
      <c r="BH248">
        <v>3</v>
      </c>
    </row>
    <row r="249" spans="56:60">
      <c r="BD249" t="str">
        <f t="shared" si="3"/>
        <v>Boyacá_Gachantivá</v>
      </c>
      <c r="BE249" t="s">
        <v>10</v>
      </c>
      <c r="BF249" t="s">
        <v>501</v>
      </c>
      <c r="BG249" t="s">
        <v>290</v>
      </c>
      <c r="BH249">
        <v>3</v>
      </c>
    </row>
    <row r="250" spans="56:60">
      <c r="BD250" t="str">
        <f t="shared" si="3"/>
        <v>Boyacá_Gameza</v>
      </c>
      <c r="BE250" t="s">
        <v>10</v>
      </c>
      <c r="BF250" t="s">
        <v>502</v>
      </c>
      <c r="BG250" t="s">
        <v>290</v>
      </c>
      <c r="BH250">
        <v>2</v>
      </c>
    </row>
    <row r="251" spans="56:60">
      <c r="BD251" t="str">
        <f t="shared" si="3"/>
        <v>Boyacá_Garagoa</v>
      </c>
      <c r="BE251" t="s">
        <v>10</v>
      </c>
      <c r="BF251" t="s">
        <v>503</v>
      </c>
      <c r="BG251" t="s">
        <v>290</v>
      </c>
      <c r="BH251">
        <v>2</v>
      </c>
    </row>
    <row r="252" spans="56:60">
      <c r="BD252" t="str">
        <f t="shared" si="3"/>
        <v>Boyacá_Guacamayas</v>
      </c>
      <c r="BE252" t="s">
        <v>10</v>
      </c>
      <c r="BF252" t="s">
        <v>504</v>
      </c>
      <c r="BG252" t="s">
        <v>290</v>
      </c>
      <c r="BH252">
        <v>3</v>
      </c>
    </row>
    <row r="253" spans="56:60">
      <c r="BD253" t="str">
        <f t="shared" si="3"/>
        <v>Boyacá_Guateque</v>
      </c>
      <c r="BE253" t="s">
        <v>10</v>
      </c>
      <c r="BF253" t="s">
        <v>505</v>
      </c>
      <c r="BG253" t="s">
        <v>290</v>
      </c>
      <c r="BH253">
        <v>3</v>
      </c>
    </row>
    <row r="254" spans="56:60">
      <c r="BD254" t="str">
        <f t="shared" si="3"/>
        <v>Boyacá_Guayatá</v>
      </c>
      <c r="BE254" t="s">
        <v>10</v>
      </c>
      <c r="BF254" t="s">
        <v>506</v>
      </c>
      <c r="BG254" t="s">
        <v>290</v>
      </c>
      <c r="BH254">
        <v>3</v>
      </c>
    </row>
    <row r="255" spans="56:60">
      <c r="BD255" t="str">
        <f t="shared" si="3"/>
        <v>Boyacá_Güicán</v>
      </c>
      <c r="BE255" t="s">
        <v>10</v>
      </c>
      <c r="BF255" t="s">
        <v>507</v>
      </c>
      <c r="BG255" t="s">
        <v>290</v>
      </c>
      <c r="BH255">
        <v>2</v>
      </c>
    </row>
    <row r="256" spans="56:60">
      <c r="BD256" t="str">
        <f t="shared" si="3"/>
        <v>Boyacá_Iza</v>
      </c>
      <c r="BE256" t="s">
        <v>10</v>
      </c>
      <c r="BF256" t="s">
        <v>508</v>
      </c>
      <c r="BG256" t="s">
        <v>290</v>
      </c>
      <c r="BH256">
        <v>3</v>
      </c>
    </row>
    <row r="257" spans="56:60">
      <c r="BD257" t="str">
        <f t="shared" si="3"/>
        <v>Boyacá_Jenesano</v>
      </c>
      <c r="BE257" t="s">
        <v>10</v>
      </c>
      <c r="BF257" t="s">
        <v>509</v>
      </c>
      <c r="BG257" t="s">
        <v>290</v>
      </c>
      <c r="BH257">
        <v>2</v>
      </c>
    </row>
    <row r="258" spans="56:60">
      <c r="BD258" t="str">
        <f t="shared" ref="BD258:BD321" si="4">IF(BF258&lt;&gt;"Otro",BE258&amp;"_"&amp;BF258,BE258&amp;"_zzzz"&amp;BF258)</f>
        <v>Boyacá_Jericó</v>
      </c>
      <c r="BE258" t="s">
        <v>10</v>
      </c>
      <c r="BF258" t="s">
        <v>363</v>
      </c>
      <c r="BG258" t="s">
        <v>290</v>
      </c>
      <c r="BH258">
        <v>2</v>
      </c>
    </row>
    <row r="259" spans="56:60">
      <c r="BD259" t="str">
        <f t="shared" si="4"/>
        <v>Boyacá_La Capilla</v>
      </c>
      <c r="BE259" t="s">
        <v>10</v>
      </c>
      <c r="BF259" t="s">
        <v>510</v>
      </c>
      <c r="BG259" t="s">
        <v>290</v>
      </c>
      <c r="BH259">
        <v>3</v>
      </c>
    </row>
    <row r="260" spans="56:60">
      <c r="BD260" t="str">
        <f t="shared" si="4"/>
        <v>Boyacá_La Uvita</v>
      </c>
      <c r="BE260" t="s">
        <v>10</v>
      </c>
      <c r="BF260" t="s">
        <v>511</v>
      </c>
      <c r="BG260" t="s">
        <v>290</v>
      </c>
      <c r="BH260">
        <v>2</v>
      </c>
    </row>
    <row r="261" spans="56:60">
      <c r="BD261" t="str">
        <f t="shared" si="4"/>
        <v>Boyacá_La Victoria</v>
      </c>
      <c r="BE261" t="s">
        <v>10</v>
      </c>
      <c r="BF261" t="s">
        <v>308</v>
      </c>
      <c r="BG261" t="s">
        <v>290</v>
      </c>
      <c r="BH261">
        <v>3</v>
      </c>
    </row>
    <row r="262" spans="56:60">
      <c r="BD262" t="str">
        <f t="shared" si="4"/>
        <v>Boyacá_Labranzagrande</v>
      </c>
      <c r="BE262" t="s">
        <v>10</v>
      </c>
      <c r="BF262" t="s">
        <v>512</v>
      </c>
      <c r="BG262" t="s">
        <v>290</v>
      </c>
      <c r="BH262">
        <v>3</v>
      </c>
    </row>
    <row r="263" spans="56:60">
      <c r="BD263" t="str">
        <f t="shared" si="4"/>
        <v>Boyacá_Macanal</v>
      </c>
      <c r="BE263" t="s">
        <v>10</v>
      </c>
      <c r="BF263" t="s">
        <v>513</v>
      </c>
      <c r="BG263" t="s">
        <v>290</v>
      </c>
      <c r="BH263">
        <v>2</v>
      </c>
    </row>
    <row r="264" spans="56:60">
      <c r="BD264" t="str">
        <f t="shared" si="4"/>
        <v>Boyacá_Maripí</v>
      </c>
      <c r="BE264" t="s">
        <v>10</v>
      </c>
      <c r="BF264" t="s">
        <v>514</v>
      </c>
      <c r="BG264" t="s">
        <v>290</v>
      </c>
      <c r="BH264">
        <v>3</v>
      </c>
    </row>
    <row r="265" spans="56:60">
      <c r="BD265" t="str">
        <f t="shared" si="4"/>
        <v>Boyacá_Miraflores</v>
      </c>
      <c r="BE265" t="s">
        <v>10</v>
      </c>
      <c r="BF265" t="s">
        <v>515</v>
      </c>
      <c r="BG265" t="s">
        <v>290</v>
      </c>
      <c r="BH265">
        <v>2</v>
      </c>
    </row>
    <row r="266" spans="56:60">
      <c r="BD266" t="str">
        <f t="shared" si="4"/>
        <v>Boyacá_Mongua</v>
      </c>
      <c r="BE266" t="s">
        <v>10</v>
      </c>
      <c r="BF266" t="s">
        <v>516</v>
      </c>
      <c r="BG266" t="s">
        <v>290</v>
      </c>
      <c r="BH266">
        <v>3</v>
      </c>
    </row>
    <row r="267" spans="56:60">
      <c r="BD267" t="str">
        <f t="shared" si="4"/>
        <v>Boyacá_Monguí</v>
      </c>
      <c r="BE267" t="s">
        <v>10</v>
      </c>
      <c r="BF267" t="s">
        <v>517</v>
      </c>
      <c r="BG267" t="s">
        <v>290</v>
      </c>
      <c r="BH267">
        <v>3</v>
      </c>
    </row>
    <row r="268" spans="56:60">
      <c r="BD268" t="str">
        <f t="shared" si="4"/>
        <v>Boyacá_Moniquirá</v>
      </c>
      <c r="BE268" t="s">
        <v>10</v>
      </c>
      <c r="BF268" t="s">
        <v>518</v>
      </c>
      <c r="BG268" t="s">
        <v>290</v>
      </c>
      <c r="BH268">
        <v>3</v>
      </c>
    </row>
    <row r="269" spans="56:60">
      <c r="BD269" t="str">
        <f t="shared" si="4"/>
        <v>Boyacá_Motavita</v>
      </c>
      <c r="BE269" t="s">
        <v>10</v>
      </c>
      <c r="BF269" t="s">
        <v>519</v>
      </c>
      <c r="BG269" t="s">
        <v>290</v>
      </c>
      <c r="BH269">
        <v>2</v>
      </c>
    </row>
    <row r="270" spans="56:60">
      <c r="BD270" t="str">
        <f t="shared" si="4"/>
        <v>Boyacá_Muzo</v>
      </c>
      <c r="BE270" t="s">
        <v>10</v>
      </c>
      <c r="BF270" t="s">
        <v>520</v>
      </c>
      <c r="BG270" t="s">
        <v>290</v>
      </c>
      <c r="BH270">
        <v>3</v>
      </c>
    </row>
    <row r="271" spans="56:60">
      <c r="BD271" t="str">
        <f t="shared" si="4"/>
        <v>Boyacá_Nobsa</v>
      </c>
      <c r="BE271" t="s">
        <v>10</v>
      </c>
      <c r="BF271" t="s">
        <v>521</v>
      </c>
      <c r="BG271" t="s">
        <v>290</v>
      </c>
      <c r="BH271">
        <v>2</v>
      </c>
    </row>
    <row r="272" spans="56:60">
      <c r="BD272" t="str">
        <f t="shared" si="4"/>
        <v>Boyacá_Nuevo Colón</v>
      </c>
      <c r="BE272" t="s">
        <v>10</v>
      </c>
      <c r="BF272" t="s">
        <v>522</v>
      </c>
      <c r="BG272" t="s">
        <v>290</v>
      </c>
      <c r="BH272">
        <v>3</v>
      </c>
    </row>
    <row r="273" spans="56:60">
      <c r="BD273" t="str">
        <f t="shared" si="4"/>
        <v>Boyacá_Oicatá</v>
      </c>
      <c r="BE273" t="s">
        <v>10</v>
      </c>
      <c r="BF273" t="s">
        <v>523</v>
      </c>
      <c r="BG273" t="s">
        <v>290</v>
      </c>
      <c r="BH273">
        <v>2</v>
      </c>
    </row>
    <row r="274" spans="56:60">
      <c r="BD274" t="str">
        <f t="shared" si="4"/>
        <v>Boyacá_Otanche</v>
      </c>
      <c r="BE274" t="s">
        <v>10</v>
      </c>
      <c r="BF274" t="s">
        <v>524</v>
      </c>
      <c r="BG274" t="s">
        <v>290</v>
      </c>
      <c r="BH274">
        <v>3</v>
      </c>
    </row>
    <row r="275" spans="56:60">
      <c r="BD275" t="str">
        <f t="shared" si="4"/>
        <v>Boyacá_Pachavita</v>
      </c>
      <c r="BE275" t="s">
        <v>10</v>
      </c>
      <c r="BF275" t="s">
        <v>525</v>
      </c>
      <c r="BG275" t="s">
        <v>290</v>
      </c>
      <c r="BH275">
        <v>2</v>
      </c>
    </row>
    <row r="276" spans="56:60">
      <c r="BD276" t="str">
        <f t="shared" si="4"/>
        <v>Boyacá_Páez</v>
      </c>
      <c r="BE276" t="s">
        <v>10</v>
      </c>
      <c r="BF276" t="s">
        <v>526</v>
      </c>
      <c r="BG276" t="s">
        <v>290</v>
      </c>
      <c r="BH276">
        <v>2</v>
      </c>
    </row>
    <row r="277" spans="56:60">
      <c r="BD277" t="str">
        <f t="shared" si="4"/>
        <v>Boyacá_Paipa</v>
      </c>
      <c r="BE277" t="s">
        <v>10</v>
      </c>
      <c r="BF277" t="s">
        <v>527</v>
      </c>
      <c r="BG277" t="s">
        <v>290</v>
      </c>
      <c r="BH277">
        <v>1</v>
      </c>
    </row>
    <row r="278" spans="56:60">
      <c r="BD278" t="str">
        <f t="shared" si="4"/>
        <v>Boyacá_Pajarito</v>
      </c>
      <c r="BE278" t="s">
        <v>10</v>
      </c>
      <c r="BF278" t="s">
        <v>528</v>
      </c>
      <c r="BG278" t="s">
        <v>290</v>
      </c>
      <c r="BH278">
        <v>2</v>
      </c>
    </row>
    <row r="279" spans="56:60">
      <c r="BD279" t="str">
        <f t="shared" si="4"/>
        <v>Boyacá_Panqueba</v>
      </c>
      <c r="BE279" t="s">
        <v>10</v>
      </c>
      <c r="BF279" t="s">
        <v>529</v>
      </c>
      <c r="BG279" t="s">
        <v>290</v>
      </c>
      <c r="BH279">
        <v>3</v>
      </c>
    </row>
    <row r="280" spans="56:60">
      <c r="BD280" t="str">
        <f t="shared" si="4"/>
        <v>Boyacá_Pauna</v>
      </c>
      <c r="BE280" t="s">
        <v>10</v>
      </c>
      <c r="BF280" t="s">
        <v>530</v>
      </c>
      <c r="BG280" t="s">
        <v>290</v>
      </c>
      <c r="BH280">
        <v>3</v>
      </c>
    </row>
    <row r="281" spans="56:60">
      <c r="BD281" t="str">
        <f t="shared" si="4"/>
        <v>Boyacá_Paya</v>
      </c>
      <c r="BE281" t="s">
        <v>10</v>
      </c>
      <c r="BF281" t="s">
        <v>531</v>
      </c>
      <c r="BG281" t="s">
        <v>290</v>
      </c>
      <c r="BH281">
        <v>2</v>
      </c>
    </row>
    <row r="282" spans="56:60">
      <c r="BD282" t="str">
        <f t="shared" si="4"/>
        <v>Boyacá_Paz De Río</v>
      </c>
      <c r="BE282" t="s">
        <v>10</v>
      </c>
      <c r="BF282" t="s">
        <v>1175</v>
      </c>
      <c r="BG282" t="s">
        <v>290</v>
      </c>
      <c r="BH282">
        <v>3</v>
      </c>
    </row>
    <row r="283" spans="56:60">
      <c r="BD283" t="str">
        <f t="shared" si="4"/>
        <v>Boyacá_Pesca</v>
      </c>
      <c r="BE283" t="s">
        <v>10</v>
      </c>
      <c r="BF283" t="s">
        <v>532</v>
      </c>
      <c r="BG283" t="s">
        <v>290</v>
      </c>
      <c r="BH283">
        <v>2</v>
      </c>
    </row>
    <row r="284" spans="56:60">
      <c r="BD284" t="str">
        <f t="shared" si="4"/>
        <v>Boyacá_Pisba</v>
      </c>
      <c r="BE284" t="s">
        <v>10</v>
      </c>
      <c r="BF284" t="s">
        <v>533</v>
      </c>
      <c r="BG284" t="s">
        <v>290</v>
      </c>
      <c r="BH284">
        <v>2</v>
      </c>
    </row>
    <row r="285" spans="56:60">
      <c r="BD285" t="str">
        <f t="shared" si="4"/>
        <v>Boyacá_Puerto Boyacá</v>
      </c>
      <c r="BE285" t="s">
        <v>10</v>
      </c>
      <c r="BF285" t="s">
        <v>534</v>
      </c>
      <c r="BG285" t="s">
        <v>290</v>
      </c>
      <c r="BH285">
        <v>2</v>
      </c>
    </row>
    <row r="286" spans="56:60">
      <c r="BD286" t="str">
        <f t="shared" si="4"/>
        <v>Boyacá_Quípama</v>
      </c>
      <c r="BE286" t="s">
        <v>10</v>
      </c>
      <c r="BF286" t="s">
        <v>535</v>
      </c>
      <c r="BG286" t="s">
        <v>290</v>
      </c>
      <c r="BH286">
        <v>3</v>
      </c>
    </row>
    <row r="287" spans="56:60">
      <c r="BD287" t="str">
        <f t="shared" si="4"/>
        <v>Boyacá_Ramiriquí</v>
      </c>
      <c r="BE287" t="s">
        <v>10</v>
      </c>
      <c r="BF287" t="s">
        <v>536</v>
      </c>
      <c r="BG287" t="s">
        <v>290</v>
      </c>
      <c r="BH287">
        <v>3</v>
      </c>
    </row>
    <row r="288" spans="56:60">
      <c r="BD288" t="str">
        <f t="shared" si="4"/>
        <v>Boyacá_Ráquira</v>
      </c>
      <c r="BE288" t="s">
        <v>10</v>
      </c>
      <c r="BF288" t="s">
        <v>537</v>
      </c>
      <c r="BG288" t="s">
        <v>290</v>
      </c>
      <c r="BH288">
        <v>2</v>
      </c>
    </row>
    <row r="289" spans="56:60">
      <c r="BD289" t="str">
        <f t="shared" si="4"/>
        <v>Boyacá_Rondón</v>
      </c>
      <c r="BE289" t="s">
        <v>10</v>
      </c>
      <c r="BF289" t="s">
        <v>538</v>
      </c>
      <c r="BG289" t="s">
        <v>290</v>
      </c>
      <c r="BH289">
        <v>2</v>
      </c>
    </row>
    <row r="290" spans="56:60">
      <c r="BD290" t="str">
        <f t="shared" si="4"/>
        <v>Boyacá_Saboyá</v>
      </c>
      <c r="BE290" t="s">
        <v>10</v>
      </c>
      <c r="BF290" t="s">
        <v>539</v>
      </c>
      <c r="BG290" t="s">
        <v>290</v>
      </c>
      <c r="BH290">
        <v>2</v>
      </c>
    </row>
    <row r="291" spans="56:60">
      <c r="BD291" t="str">
        <f t="shared" si="4"/>
        <v>Boyacá_Sáchica</v>
      </c>
      <c r="BE291" t="s">
        <v>10</v>
      </c>
      <c r="BF291" t="s">
        <v>540</v>
      </c>
      <c r="BG291" t="s">
        <v>290</v>
      </c>
      <c r="BH291">
        <v>2</v>
      </c>
    </row>
    <row r="292" spans="56:60">
      <c r="BD292" t="str">
        <f t="shared" si="4"/>
        <v>Boyacá_Samacá</v>
      </c>
      <c r="BE292" t="s">
        <v>10</v>
      </c>
      <c r="BF292" t="s">
        <v>541</v>
      </c>
      <c r="BG292" t="s">
        <v>290</v>
      </c>
      <c r="BH292">
        <v>2</v>
      </c>
    </row>
    <row r="293" spans="56:60">
      <c r="BD293" t="str">
        <f t="shared" si="4"/>
        <v>Boyacá_San Eduardo</v>
      </c>
      <c r="BE293" t="s">
        <v>10</v>
      </c>
      <c r="BF293" t="s">
        <v>542</v>
      </c>
      <c r="BG293" t="s">
        <v>290</v>
      </c>
      <c r="BH293">
        <v>3</v>
      </c>
    </row>
    <row r="294" spans="56:60">
      <c r="BD294" t="str">
        <f t="shared" si="4"/>
        <v>Boyacá_San José De Pare</v>
      </c>
      <c r="BE294" t="s">
        <v>10</v>
      </c>
      <c r="BF294" t="s">
        <v>1176</v>
      </c>
      <c r="BG294" t="s">
        <v>290</v>
      </c>
      <c r="BH294">
        <v>3</v>
      </c>
    </row>
    <row r="295" spans="56:60">
      <c r="BD295" t="str">
        <f t="shared" si="4"/>
        <v>Boyacá_San Luis De Gaceno</v>
      </c>
      <c r="BE295" t="s">
        <v>10</v>
      </c>
      <c r="BF295" t="s">
        <v>1177</v>
      </c>
      <c r="BG295" t="s">
        <v>290</v>
      </c>
      <c r="BH295">
        <v>3</v>
      </c>
    </row>
    <row r="296" spans="56:60">
      <c r="BD296" t="str">
        <f t="shared" si="4"/>
        <v>Boyacá_San Mateo</v>
      </c>
      <c r="BE296" t="s">
        <v>10</v>
      </c>
      <c r="BF296" t="s">
        <v>543</v>
      </c>
      <c r="BG296" t="s">
        <v>290</v>
      </c>
      <c r="BH296">
        <v>3</v>
      </c>
    </row>
    <row r="297" spans="56:60">
      <c r="BD297" t="str">
        <f t="shared" si="4"/>
        <v>Boyacá_San Miguel De Sema</v>
      </c>
      <c r="BE297" t="s">
        <v>10</v>
      </c>
      <c r="BF297" t="s">
        <v>1178</v>
      </c>
      <c r="BG297" t="s">
        <v>290</v>
      </c>
      <c r="BH297">
        <v>3</v>
      </c>
    </row>
    <row r="298" spans="56:60">
      <c r="BD298" t="str">
        <f t="shared" si="4"/>
        <v>Boyacá_San Pablo De Borbur</v>
      </c>
      <c r="BE298" t="s">
        <v>10</v>
      </c>
      <c r="BF298" t="s">
        <v>1179</v>
      </c>
      <c r="BG298" t="s">
        <v>290</v>
      </c>
      <c r="BH298">
        <v>3</v>
      </c>
    </row>
    <row r="299" spans="56:60">
      <c r="BD299" t="str">
        <f t="shared" si="4"/>
        <v>Boyacá_Santa María</v>
      </c>
      <c r="BE299" t="s">
        <v>10</v>
      </c>
      <c r="BF299" t="s">
        <v>544</v>
      </c>
      <c r="BG299" t="s">
        <v>290</v>
      </c>
      <c r="BH299">
        <v>2</v>
      </c>
    </row>
    <row r="300" spans="56:60">
      <c r="BD300" t="str">
        <f t="shared" si="4"/>
        <v>Boyacá_Santa Rosa De Viterbo</v>
      </c>
      <c r="BE300" t="s">
        <v>10</v>
      </c>
      <c r="BF300" t="s">
        <v>1180</v>
      </c>
      <c r="BG300" t="s">
        <v>290</v>
      </c>
      <c r="BH300">
        <v>2</v>
      </c>
    </row>
    <row r="301" spans="56:60">
      <c r="BD301" t="str">
        <f t="shared" si="4"/>
        <v>Boyacá_Santa Sofía</v>
      </c>
      <c r="BE301" t="s">
        <v>10</v>
      </c>
      <c r="BF301" t="s">
        <v>545</v>
      </c>
      <c r="BG301" t="s">
        <v>290</v>
      </c>
      <c r="BH301">
        <v>2</v>
      </c>
    </row>
    <row r="302" spans="56:60">
      <c r="BD302" t="str">
        <f t="shared" si="4"/>
        <v>Boyacá_Santana</v>
      </c>
      <c r="BE302" t="s">
        <v>10</v>
      </c>
      <c r="BF302" t="s">
        <v>546</v>
      </c>
      <c r="BG302" t="s">
        <v>290</v>
      </c>
      <c r="BH302">
        <v>2</v>
      </c>
    </row>
    <row r="303" spans="56:60">
      <c r="BD303" t="str">
        <f t="shared" si="4"/>
        <v>Boyacá_Sativanorte</v>
      </c>
      <c r="BE303" t="s">
        <v>10</v>
      </c>
      <c r="BF303" t="s">
        <v>547</v>
      </c>
      <c r="BG303" t="s">
        <v>290</v>
      </c>
      <c r="BH303">
        <v>3</v>
      </c>
    </row>
    <row r="304" spans="56:60">
      <c r="BD304" t="str">
        <f t="shared" si="4"/>
        <v>Boyacá_Sativasur</v>
      </c>
      <c r="BE304" t="s">
        <v>10</v>
      </c>
      <c r="BF304" t="s">
        <v>548</v>
      </c>
      <c r="BG304" t="s">
        <v>290</v>
      </c>
      <c r="BH304">
        <v>3</v>
      </c>
    </row>
    <row r="305" spans="56:60">
      <c r="BD305" t="str">
        <f t="shared" si="4"/>
        <v>Boyacá_Siachoque</v>
      </c>
      <c r="BE305" t="s">
        <v>10</v>
      </c>
      <c r="BF305" t="s">
        <v>549</v>
      </c>
      <c r="BG305" t="s">
        <v>290</v>
      </c>
      <c r="BH305">
        <v>2</v>
      </c>
    </row>
    <row r="306" spans="56:60">
      <c r="BD306" t="str">
        <f t="shared" si="4"/>
        <v>Boyacá_Soatá</v>
      </c>
      <c r="BE306" t="s">
        <v>10</v>
      </c>
      <c r="BF306" t="s">
        <v>550</v>
      </c>
      <c r="BG306" t="s">
        <v>290</v>
      </c>
      <c r="BH306">
        <v>2</v>
      </c>
    </row>
    <row r="307" spans="56:60">
      <c r="BD307" t="str">
        <f t="shared" si="4"/>
        <v>Boyacá_Socha</v>
      </c>
      <c r="BE307" t="s">
        <v>10</v>
      </c>
      <c r="BF307" t="s">
        <v>551</v>
      </c>
      <c r="BG307" t="s">
        <v>290</v>
      </c>
      <c r="BH307">
        <v>2</v>
      </c>
    </row>
    <row r="308" spans="56:60">
      <c r="BD308" t="str">
        <f t="shared" si="4"/>
        <v>Boyacá_Socotá</v>
      </c>
      <c r="BE308" t="s">
        <v>10</v>
      </c>
      <c r="BF308" t="s">
        <v>552</v>
      </c>
      <c r="BG308" t="s">
        <v>290</v>
      </c>
      <c r="BH308">
        <v>3</v>
      </c>
    </row>
    <row r="309" spans="56:60">
      <c r="BD309" t="str">
        <f t="shared" si="4"/>
        <v>Boyacá_Sogamoso</v>
      </c>
      <c r="BE309" t="s">
        <v>10</v>
      </c>
      <c r="BF309" t="s">
        <v>553</v>
      </c>
      <c r="BG309" t="s">
        <v>290</v>
      </c>
      <c r="BH309">
        <v>1</v>
      </c>
    </row>
    <row r="310" spans="56:60">
      <c r="BD310" t="str">
        <f t="shared" si="4"/>
        <v>Boyacá_Somondoco</v>
      </c>
      <c r="BE310" t="s">
        <v>10</v>
      </c>
      <c r="BF310" t="s">
        <v>554</v>
      </c>
      <c r="BG310" t="s">
        <v>290</v>
      </c>
      <c r="BH310">
        <v>3</v>
      </c>
    </row>
    <row r="311" spans="56:60">
      <c r="BD311" t="str">
        <f t="shared" si="4"/>
        <v>Boyacá_Sora</v>
      </c>
      <c r="BE311" t="s">
        <v>10</v>
      </c>
      <c r="BF311" t="s">
        <v>555</v>
      </c>
      <c r="BG311" t="s">
        <v>290</v>
      </c>
      <c r="BH311">
        <v>2</v>
      </c>
    </row>
    <row r="312" spans="56:60">
      <c r="BD312" t="str">
        <f t="shared" si="4"/>
        <v xml:space="preserve">Boyacá_Soracá   </v>
      </c>
      <c r="BE312" t="s">
        <v>10</v>
      </c>
      <c r="BF312" t="s">
        <v>1181</v>
      </c>
      <c r="BG312" t="s">
        <v>290</v>
      </c>
      <c r="BH312">
        <v>3</v>
      </c>
    </row>
    <row r="313" spans="56:60">
      <c r="BD313" t="str">
        <f t="shared" si="4"/>
        <v>Boyacá_Sotaquirá</v>
      </c>
      <c r="BE313" t="s">
        <v>10</v>
      </c>
      <c r="BF313" t="s">
        <v>556</v>
      </c>
      <c r="BG313" t="s">
        <v>290</v>
      </c>
      <c r="BH313">
        <v>3</v>
      </c>
    </row>
    <row r="314" spans="56:60">
      <c r="BD314" t="str">
        <f t="shared" si="4"/>
        <v>Boyacá_Susacón</v>
      </c>
      <c r="BE314" t="s">
        <v>10</v>
      </c>
      <c r="BF314" t="s">
        <v>557</v>
      </c>
      <c r="BG314" t="s">
        <v>290</v>
      </c>
      <c r="BH314">
        <v>3</v>
      </c>
    </row>
    <row r="315" spans="56:60">
      <c r="BD315" t="str">
        <f t="shared" si="4"/>
        <v>Boyacá_Sutamarchán</v>
      </c>
      <c r="BE315" t="s">
        <v>10</v>
      </c>
      <c r="BF315" t="s">
        <v>558</v>
      </c>
      <c r="BG315" t="s">
        <v>290</v>
      </c>
      <c r="BH315">
        <v>2</v>
      </c>
    </row>
    <row r="316" spans="56:60">
      <c r="BD316" t="str">
        <f t="shared" si="4"/>
        <v>Boyacá_Sutatenza</v>
      </c>
      <c r="BE316" t="s">
        <v>10</v>
      </c>
      <c r="BF316" t="s">
        <v>559</v>
      </c>
      <c r="BG316" t="s">
        <v>290</v>
      </c>
      <c r="BH316">
        <v>3</v>
      </c>
    </row>
    <row r="317" spans="56:60">
      <c r="BD317" t="str">
        <f t="shared" si="4"/>
        <v>Boyacá_Tasco</v>
      </c>
      <c r="BE317" t="s">
        <v>10</v>
      </c>
      <c r="BF317" t="s">
        <v>560</v>
      </c>
      <c r="BG317" t="s">
        <v>290</v>
      </c>
      <c r="BH317">
        <v>2</v>
      </c>
    </row>
    <row r="318" spans="56:60">
      <c r="BD318" t="str">
        <f t="shared" si="4"/>
        <v>Boyacá_Tenza</v>
      </c>
      <c r="BE318" t="s">
        <v>10</v>
      </c>
      <c r="BF318" t="s">
        <v>561</v>
      </c>
      <c r="BG318" t="s">
        <v>290</v>
      </c>
      <c r="BH318">
        <v>2</v>
      </c>
    </row>
    <row r="319" spans="56:60">
      <c r="BD319" t="str">
        <f t="shared" si="4"/>
        <v>Boyacá_Tibaná</v>
      </c>
      <c r="BE319" t="s">
        <v>10</v>
      </c>
      <c r="BF319" t="s">
        <v>562</v>
      </c>
      <c r="BG319" t="s">
        <v>290</v>
      </c>
      <c r="BH319">
        <v>3</v>
      </c>
    </row>
    <row r="320" spans="56:60">
      <c r="BD320" t="str">
        <f t="shared" si="4"/>
        <v>Boyacá_Tibasosa</v>
      </c>
      <c r="BE320" t="s">
        <v>10</v>
      </c>
      <c r="BF320" t="s">
        <v>563</v>
      </c>
      <c r="BG320" t="s">
        <v>290</v>
      </c>
      <c r="BH320">
        <v>3</v>
      </c>
    </row>
    <row r="321" spans="56:60">
      <c r="BD321" t="str">
        <f t="shared" si="4"/>
        <v>Boyacá_Tinjacá</v>
      </c>
      <c r="BE321" t="s">
        <v>10</v>
      </c>
      <c r="BF321" t="s">
        <v>564</v>
      </c>
      <c r="BG321" t="s">
        <v>290</v>
      </c>
      <c r="BH321">
        <v>2</v>
      </c>
    </row>
    <row r="322" spans="56:60">
      <c r="BD322" t="str">
        <f t="shared" ref="BD322:BD385" si="5">IF(BF322&lt;&gt;"Otro",BE322&amp;"_"&amp;BF322,BE322&amp;"_zzzz"&amp;BF322)</f>
        <v>Boyacá_Tipacoque</v>
      </c>
      <c r="BE322" t="s">
        <v>10</v>
      </c>
      <c r="BF322" t="s">
        <v>565</v>
      </c>
      <c r="BG322" t="s">
        <v>290</v>
      </c>
      <c r="BH322">
        <v>3</v>
      </c>
    </row>
    <row r="323" spans="56:60">
      <c r="BD323" t="str">
        <f t="shared" si="5"/>
        <v>Boyacá_Toca</v>
      </c>
      <c r="BE323" t="s">
        <v>10</v>
      </c>
      <c r="BF323" t="s">
        <v>566</v>
      </c>
      <c r="BG323" t="s">
        <v>290</v>
      </c>
      <c r="BH323">
        <v>2</v>
      </c>
    </row>
    <row r="324" spans="56:60">
      <c r="BD324" t="str">
        <f t="shared" si="5"/>
        <v>Boyacá_Togüí</v>
      </c>
      <c r="BE324" t="s">
        <v>10</v>
      </c>
      <c r="BF324" t="s">
        <v>567</v>
      </c>
      <c r="BG324" t="s">
        <v>290</v>
      </c>
      <c r="BH324">
        <v>2</v>
      </c>
    </row>
    <row r="325" spans="56:60">
      <c r="BD325" t="str">
        <f t="shared" si="5"/>
        <v>Boyacá_Tópaga</v>
      </c>
      <c r="BE325" t="s">
        <v>10</v>
      </c>
      <c r="BF325" t="s">
        <v>568</v>
      </c>
      <c r="BG325" t="s">
        <v>290</v>
      </c>
      <c r="BH325">
        <v>2</v>
      </c>
    </row>
    <row r="326" spans="56:60">
      <c r="BD326" t="str">
        <f t="shared" si="5"/>
        <v>Boyacá_Tota</v>
      </c>
      <c r="BE326" t="s">
        <v>10</v>
      </c>
      <c r="BF326" t="s">
        <v>569</v>
      </c>
      <c r="BG326" t="s">
        <v>290</v>
      </c>
      <c r="BH326">
        <v>3</v>
      </c>
    </row>
    <row r="327" spans="56:60">
      <c r="BD327" t="str">
        <f t="shared" si="5"/>
        <v>Boyacá_Tunja</v>
      </c>
      <c r="BE327" t="s">
        <v>10</v>
      </c>
      <c r="BF327" t="s">
        <v>89</v>
      </c>
      <c r="BG327" t="s">
        <v>290</v>
      </c>
      <c r="BH327">
        <v>1</v>
      </c>
    </row>
    <row r="328" spans="56:60">
      <c r="BD328" t="str">
        <f t="shared" si="5"/>
        <v>Boyacá_Tununguá</v>
      </c>
      <c r="BE328" t="s">
        <v>10</v>
      </c>
      <c r="BF328" t="s">
        <v>570</v>
      </c>
      <c r="BG328" t="s">
        <v>290</v>
      </c>
      <c r="BH328">
        <v>2</v>
      </c>
    </row>
    <row r="329" spans="56:60">
      <c r="BD329" t="str">
        <f t="shared" si="5"/>
        <v>Boyacá_Turmequé</v>
      </c>
      <c r="BE329" t="s">
        <v>10</v>
      </c>
      <c r="BF329" t="s">
        <v>571</v>
      </c>
      <c r="BG329" t="s">
        <v>290</v>
      </c>
      <c r="BH329">
        <v>2</v>
      </c>
    </row>
    <row r="330" spans="56:60">
      <c r="BD330" t="str">
        <f t="shared" si="5"/>
        <v>Boyacá_Tuta</v>
      </c>
      <c r="BE330" t="s">
        <v>10</v>
      </c>
      <c r="BF330" t="s">
        <v>572</v>
      </c>
      <c r="BG330" t="s">
        <v>290</v>
      </c>
      <c r="BH330">
        <v>3</v>
      </c>
    </row>
    <row r="331" spans="56:60">
      <c r="BD331" t="str">
        <f t="shared" si="5"/>
        <v>Boyacá_Tutazá</v>
      </c>
      <c r="BE331" t="s">
        <v>10</v>
      </c>
      <c r="BF331" t="s">
        <v>573</v>
      </c>
      <c r="BG331" t="s">
        <v>290</v>
      </c>
      <c r="BH331">
        <v>2</v>
      </c>
    </row>
    <row r="332" spans="56:60">
      <c r="BD332" t="str">
        <f t="shared" si="5"/>
        <v>Boyacá_Umbita</v>
      </c>
      <c r="BE332" t="s">
        <v>10</v>
      </c>
      <c r="BF332" t="s">
        <v>574</v>
      </c>
      <c r="BG332" t="s">
        <v>290</v>
      </c>
      <c r="BH332">
        <v>3</v>
      </c>
    </row>
    <row r="333" spans="56:60">
      <c r="BD333" t="str">
        <f t="shared" si="5"/>
        <v>Boyacá_Ventaquemada</v>
      </c>
      <c r="BE333" t="s">
        <v>10</v>
      </c>
      <c r="BF333" t="s">
        <v>575</v>
      </c>
      <c r="BG333" t="s">
        <v>290</v>
      </c>
      <c r="BH333">
        <v>3</v>
      </c>
    </row>
    <row r="334" spans="56:60">
      <c r="BD334" t="str">
        <f t="shared" si="5"/>
        <v>Boyacá_Villa De Leyva</v>
      </c>
      <c r="BE334" t="s">
        <v>10</v>
      </c>
      <c r="BF334" t="s">
        <v>1182</v>
      </c>
      <c r="BG334" t="s">
        <v>290</v>
      </c>
      <c r="BH334">
        <v>2</v>
      </c>
    </row>
    <row r="335" spans="56:60">
      <c r="BD335" t="str">
        <f t="shared" si="5"/>
        <v>Boyacá_Viracachá</v>
      </c>
      <c r="BE335" t="s">
        <v>10</v>
      </c>
      <c r="BF335" t="s">
        <v>576</v>
      </c>
      <c r="BG335" t="s">
        <v>290</v>
      </c>
      <c r="BH335">
        <v>3</v>
      </c>
    </row>
    <row r="336" spans="56:60">
      <c r="BD336" t="str">
        <f t="shared" si="5"/>
        <v>Boyacá_Zetaquira</v>
      </c>
      <c r="BE336" t="s">
        <v>10</v>
      </c>
      <c r="BF336" t="s">
        <v>577</v>
      </c>
      <c r="BG336" t="s">
        <v>290</v>
      </c>
      <c r="BH336">
        <v>3</v>
      </c>
    </row>
    <row r="337" spans="56:60">
      <c r="BD337" t="str">
        <f t="shared" si="5"/>
        <v>Boyacá_zzzzOtro</v>
      </c>
      <c r="BE337" t="s">
        <v>10</v>
      </c>
      <c r="BF337" t="s">
        <v>1265</v>
      </c>
      <c r="BG337" t="s">
        <v>290</v>
      </c>
      <c r="BH337">
        <v>3</v>
      </c>
    </row>
    <row r="338" spans="56:60">
      <c r="BD338" t="str">
        <f t="shared" si="5"/>
        <v>Caldas_Aguadas</v>
      </c>
      <c r="BE338" t="s">
        <v>12</v>
      </c>
      <c r="BF338" t="s">
        <v>578</v>
      </c>
      <c r="BG338" t="s">
        <v>296</v>
      </c>
      <c r="BH338">
        <v>2</v>
      </c>
    </row>
    <row r="339" spans="56:60">
      <c r="BD339" t="str">
        <f t="shared" si="5"/>
        <v>Caldas_Anserma</v>
      </c>
      <c r="BE339" t="s">
        <v>12</v>
      </c>
      <c r="BF339" t="s">
        <v>579</v>
      </c>
      <c r="BG339" t="s">
        <v>296</v>
      </c>
      <c r="BH339">
        <v>3</v>
      </c>
    </row>
    <row r="340" spans="56:60">
      <c r="BD340" t="str">
        <f t="shared" si="5"/>
        <v>Caldas_Aranzazu</v>
      </c>
      <c r="BE340" t="s">
        <v>12</v>
      </c>
      <c r="BF340" t="s">
        <v>580</v>
      </c>
      <c r="BG340" t="s">
        <v>296</v>
      </c>
      <c r="BH340">
        <v>3</v>
      </c>
    </row>
    <row r="341" spans="56:60">
      <c r="BD341" t="str">
        <f t="shared" si="5"/>
        <v>Caldas_Belalcázar</v>
      </c>
      <c r="BE341" t="s">
        <v>12</v>
      </c>
      <c r="BF341" t="s">
        <v>581</v>
      </c>
      <c r="BG341" t="s">
        <v>296</v>
      </c>
      <c r="BH341">
        <v>2</v>
      </c>
    </row>
    <row r="342" spans="56:60">
      <c r="BD342" t="str">
        <f t="shared" si="5"/>
        <v>Caldas_Chinchiná</v>
      </c>
      <c r="BE342" t="s">
        <v>12</v>
      </c>
      <c r="BF342" t="s">
        <v>582</v>
      </c>
      <c r="BG342" t="s">
        <v>296</v>
      </c>
      <c r="BH342">
        <v>1</v>
      </c>
    </row>
    <row r="343" spans="56:60">
      <c r="BD343" t="str">
        <f t="shared" si="5"/>
        <v>Caldas_Filadelfia</v>
      </c>
      <c r="BE343" t="s">
        <v>12</v>
      </c>
      <c r="BF343" t="s">
        <v>583</v>
      </c>
      <c r="BG343" t="s">
        <v>296</v>
      </c>
      <c r="BH343">
        <v>3</v>
      </c>
    </row>
    <row r="344" spans="56:60">
      <c r="BD344" t="str">
        <f t="shared" si="5"/>
        <v>Caldas_La Dorada</v>
      </c>
      <c r="BE344" t="s">
        <v>12</v>
      </c>
      <c r="BF344" t="s">
        <v>584</v>
      </c>
      <c r="BG344" t="s">
        <v>296</v>
      </c>
      <c r="BH344">
        <v>1</v>
      </c>
    </row>
    <row r="345" spans="56:60">
      <c r="BD345" t="str">
        <f t="shared" si="5"/>
        <v>Caldas_La Merced</v>
      </c>
      <c r="BE345" t="s">
        <v>12</v>
      </c>
      <c r="BF345" t="s">
        <v>585</v>
      </c>
      <c r="BG345" t="s">
        <v>296</v>
      </c>
      <c r="BH345">
        <v>3</v>
      </c>
    </row>
    <row r="346" spans="56:60">
      <c r="BD346" t="str">
        <f t="shared" si="5"/>
        <v>Caldas_Manizales</v>
      </c>
      <c r="BE346" t="s">
        <v>12</v>
      </c>
      <c r="BF346" t="s">
        <v>67</v>
      </c>
      <c r="BG346" t="s">
        <v>296</v>
      </c>
      <c r="BH346">
        <v>1</v>
      </c>
    </row>
    <row r="347" spans="56:60">
      <c r="BD347" t="str">
        <f t="shared" si="5"/>
        <v>Caldas_Manzanares</v>
      </c>
      <c r="BE347" t="s">
        <v>12</v>
      </c>
      <c r="BF347" t="s">
        <v>586</v>
      </c>
      <c r="BG347" t="s">
        <v>296</v>
      </c>
      <c r="BH347">
        <v>3</v>
      </c>
    </row>
    <row r="348" spans="56:60">
      <c r="BD348" t="str">
        <f t="shared" si="5"/>
        <v>Caldas_Marmato</v>
      </c>
      <c r="BE348" t="s">
        <v>12</v>
      </c>
      <c r="BF348" t="s">
        <v>587</v>
      </c>
      <c r="BG348" t="s">
        <v>296</v>
      </c>
      <c r="BH348">
        <v>2</v>
      </c>
    </row>
    <row r="349" spans="56:60">
      <c r="BD349" t="str">
        <f t="shared" si="5"/>
        <v>Caldas_Marquetalia</v>
      </c>
      <c r="BE349" t="s">
        <v>12</v>
      </c>
      <c r="BF349" t="s">
        <v>588</v>
      </c>
      <c r="BG349" t="s">
        <v>296</v>
      </c>
      <c r="BH349">
        <v>3</v>
      </c>
    </row>
    <row r="350" spans="56:60">
      <c r="BD350" t="str">
        <f t="shared" si="5"/>
        <v>Caldas_Marulanda</v>
      </c>
      <c r="BE350" t="s">
        <v>12</v>
      </c>
      <c r="BF350" t="s">
        <v>589</v>
      </c>
      <c r="BG350" t="s">
        <v>296</v>
      </c>
      <c r="BH350">
        <v>2</v>
      </c>
    </row>
    <row r="351" spans="56:60">
      <c r="BD351" t="str">
        <f t="shared" si="5"/>
        <v>Caldas_Municipio de Pensilvania</v>
      </c>
      <c r="BE351" t="s">
        <v>12</v>
      </c>
      <c r="BF351" t="s">
        <v>1183</v>
      </c>
      <c r="BG351" t="s">
        <v>296</v>
      </c>
      <c r="BH351">
        <v>3</v>
      </c>
    </row>
    <row r="352" spans="56:60">
      <c r="BD352" t="str">
        <f t="shared" si="5"/>
        <v>Caldas_Neira</v>
      </c>
      <c r="BE352" t="s">
        <v>12</v>
      </c>
      <c r="BF352" t="s">
        <v>590</v>
      </c>
      <c r="BG352" t="s">
        <v>296</v>
      </c>
      <c r="BH352">
        <v>2</v>
      </c>
    </row>
    <row r="353" spans="56:60">
      <c r="BD353" t="str">
        <f t="shared" si="5"/>
        <v>Caldas_Norcasia</v>
      </c>
      <c r="BE353" t="s">
        <v>12</v>
      </c>
      <c r="BF353" t="s">
        <v>591</v>
      </c>
      <c r="BG353" t="s">
        <v>296</v>
      </c>
      <c r="BH353">
        <v>3</v>
      </c>
    </row>
    <row r="354" spans="56:60">
      <c r="BD354" t="str">
        <f t="shared" si="5"/>
        <v>Caldas_Pácora</v>
      </c>
      <c r="BE354" t="s">
        <v>12</v>
      </c>
      <c r="BF354" t="s">
        <v>592</v>
      </c>
      <c r="BG354" t="s">
        <v>296</v>
      </c>
      <c r="BH354">
        <v>2</v>
      </c>
    </row>
    <row r="355" spans="56:60">
      <c r="BD355" t="str">
        <f t="shared" si="5"/>
        <v>Caldas_Palestina</v>
      </c>
      <c r="BE355" t="s">
        <v>12</v>
      </c>
      <c r="BF355" t="s">
        <v>593</v>
      </c>
      <c r="BG355" t="s">
        <v>296</v>
      </c>
      <c r="BH355">
        <v>2</v>
      </c>
    </row>
    <row r="356" spans="56:60">
      <c r="BD356" t="str">
        <f t="shared" si="5"/>
        <v>Caldas_Riosucio</v>
      </c>
      <c r="BE356" t="s">
        <v>12</v>
      </c>
      <c r="BF356" t="s">
        <v>594</v>
      </c>
      <c r="BG356" t="s">
        <v>296</v>
      </c>
      <c r="BH356">
        <v>2</v>
      </c>
    </row>
    <row r="357" spans="56:60">
      <c r="BD357" t="str">
        <f t="shared" si="5"/>
        <v>Caldas_Risaralda</v>
      </c>
      <c r="BE357" t="s">
        <v>12</v>
      </c>
      <c r="BF357" t="s">
        <v>34</v>
      </c>
      <c r="BG357" t="s">
        <v>296</v>
      </c>
      <c r="BH357">
        <v>3</v>
      </c>
    </row>
    <row r="358" spans="56:60">
      <c r="BD358" t="str">
        <f t="shared" si="5"/>
        <v>Caldas_Salamina</v>
      </c>
      <c r="BE358" t="s">
        <v>12</v>
      </c>
      <c r="BF358" t="s">
        <v>595</v>
      </c>
      <c r="BG358" t="s">
        <v>296</v>
      </c>
      <c r="BH358">
        <v>2</v>
      </c>
    </row>
    <row r="359" spans="56:60">
      <c r="BD359" t="str">
        <f t="shared" si="5"/>
        <v>Caldas_Samaná</v>
      </c>
      <c r="BE359" t="s">
        <v>12</v>
      </c>
      <c r="BF359" t="s">
        <v>596</v>
      </c>
      <c r="BG359" t="s">
        <v>296</v>
      </c>
      <c r="BH359">
        <v>3</v>
      </c>
    </row>
    <row r="360" spans="56:60">
      <c r="BD360" t="str">
        <f t="shared" si="5"/>
        <v>Caldas_San José</v>
      </c>
      <c r="BE360" t="s">
        <v>12</v>
      </c>
      <c r="BF360" t="s">
        <v>597</v>
      </c>
      <c r="BG360" t="s">
        <v>296</v>
      </c>
      <c r="BH360">
        <v>3</v>
      </c>
    </row>
    <row r="361" spans="56:60">
      <c r="BD361" t="str">
        <f t="shared" si="5"/>
        <v>Caldas_Supía</v>
      </c>
      <c r="BE361" t="s">
        <v>12</v>
      </c>
      <c r="BF361" t="s">
        <v>598</v>
      </c>
      <c r="BG361" t="s">
        <v>296</v>
      </c>
      <c r="BH361">
        <v>2</v>
      </c>
    </row>
    <row r="362" spans="56:60">
      <c r="BD362" t="str">
        <f t="shared" si="5"/>
        <v>Caldas_Victoria</v>
      </c>
      <c r="BE362" t="s">
        <v>12</v>
      </c>
      <c r="BF362" t="s">
        <v>599</v>
      </c>
      <c r="BG362" t="s">
        <v>296</v>
      </c>
      <c r="BH362">
        <v>3</v>
      </c>
    </row>
    <row r="363" spans="56:60">
      <c r="BD363" t="str">
        <f t="shared" si="5"/>
        <v>Caldas_Villamaría</v>
      </c>
      <c r="BE363" t="s">
        <v>12</v>
      </c>
      <c r="BF363" t="s">
        <v>600</v>
      </c>
      <c r="BG363" t="s">
        <v>296</v>
      </c>
      <c r="BH363">
        <v>1</v>
      </c>
    </row>
    <row r="364" spans="56:60">
      <c r="BD364" t="str">
        <f t="shared" si="5"/>
        <v>Caldas_Viterbo</v>
      </c>
      <c r="BE364" t="s">
        <v>12</v>
      </c>
      <c r="BF364" t="s">
        <v>601</v>
      </c>
      <c r="BG364" t="s">
        <v>296</v>
      </c>
      <c r="BH364">
        <v>2</v>
      </c>
    </row>
    <row r="365" spans="56:60">
      <c r="BD365" t="str">
        <f t="shared" si="5"/>
        <v>Caldas_zzzzOtro</v>
      </c>
      <c r="BE365" t="s">
        <v>12</v>
      </c>
      <c r="BF365" t="s">
        <v>1265</v>
      </c>
      <c r="BG365" t="s">
        <v>296</v>
      </c>
      <c r="BH365">
        <v>3</v>
      </c>
    </row>
    <row r="366" spans="56:60">
      <c r="BD366" t="str">
        <f t="shared" si="5"/>
        <v>Caquetá_Albania</v>
      </c>
      <c r="BE366" t="s">
        <v>17</v>
      </c>
      <c r="BF366" t="s">
        <v>602</v>
      </c>
      <c r="BG366" t="s">
        <v>291</v>
      </c>
      <c r="BH366">
        <v>3</v>
      </c>
    </row>
    <row r="367" spans="56:60">
      <c r="BD367" t="str">
        <f t="shared" si="5"/>
        <v>Caquetá_Belén De Los Andaquies</v>
      </c>
      <c r="BE367" t="s">
        <v>17</v>
      </c>
      <c r="BF367" t="s">
        <v>1184</v>
      </c>
      <c r="BG367" t="s">
        <v>291</v>
      </c>
      <c r="BH367">
        <v>3</v>
      </c>
    </row>
    <row r="368" spans="56:60">
      <c r="BD368" t="str">
        <f t="shared" si="5"/>
        <v xml:space="preserve">Caquetá_Caquetápuerto Rico  </v>
      </c>
      <c r="BE368" t="s">
        <v>17</v>
      </c>
      <c r="BF368" t="s">
        <v>1185</v>
      </c>
      <c r="BG368" t="s">
        <v>291</v>
      </c>
      <c r="BH368">
        <v>3</v>
      </c>
    </row>
    <row r="369" spans="56:60">
      <c r="BD369" t="str">
        <f t="shared" si="5"/>
        <v>Caquetá_Cartagena Del Chairá</v>
      </c>
      <c r="BE369" t="s">
        <v>17</v>
      </c>
      <c r="BF369" t="s">
        <v>1186</v>
      </c>
      <c r="BG369" t="s">
        <v>291</v>
      </c>
      <c r="BH369">
        <v>3</v>
      </c>
    </row>
    <row r="370" spans="56:60">
      <c r="BD370" t="str">
        <f t="shared" si="5"/>
        <v>Caquetá_Curillo</v>
      </c>
      <c r="BE370" t="s">
        <v>17</v>
      </c>
      <c r="BF370" t="s">
        <v>603</v>
      </c>
      <c r="BG370" t="s">
        <v>291</v>
      </c>
      <c r="BH370">
        <v>3</v>
      </c>
    </row>
    <row r="371" spans="56:60">
      <c r="BD371" t="str">
        <f t="shared" si="5"/>
        <v>Caquetá_El Doncello</v>
      </c>
      <c r="BE371" t="s">
        <v>17</v>
      </c>
      <c r="BF371" t="s">
        <v>604</v>
      </c>
      <c r="BG371" t="s">
        <v>291</v>
      </c>
      <c r="BH371">
        <v>3</v>
      </c>
    </row>
    <row r="372" spans="56:60">
      <c r="BD372" t="str">
        <f t="shared" si="5"/>
        <v>Caquetá_El Paujil</v>
      </c>
      <c r="BE372" t="s">
        <v>17</v>
      </c>
      <c r="BF372" t="s">
        <v>605</v>
      </c>
      <c r="BG372" t="s">
        <v>291</v>
      </c>
      <c r="BH372">
        <v>3</v>
      </c>
    </row>
    <row r="373" spans="56:60">
      <c r="BD373" t="str">
        <f t="shared" si="5"/>
        <v>Caquetá_Florencia</v>
      </c>
      <c r="BE373" t="s">
        <v>17</v>
      </c>
      <c r="BF373" t="s">
        <v>606</v>
      </c>
      <c r="BG373" t="s">
        <v>291</v>
      </c>
      <c r="BH373">
        <v>1</v>
      </c>
    </row>
    <row r="374" spans="56:60">
      <c r="BD374" t="str">
        <f t="shared" si="5"/>
        <v xml:space="preserve">Caquetá_La Montañita  </v>
      </c>
      <c r="BE374" t="s">
        <v>17</v>
      </c>
      <c r="BF374" t="s">
        <v>1187</v>
      </c>
      <c r="BG374" t="s">
        <v>291</v>
      </c>
      <c r="BH374">
        <v>3</v>
      </c>
    </row>
    <row r="375" spans="56:60">
      <c r="BD375" t="str">
        <f t="shared" si="5"/>
        <v>Caquetá_Milán</v>
      </c>
      <c r="BE375" t="s">
        <v>17</v>
      </c>
      <c r="BF375" t="s">
        <v>607</v>
      </c>
      <c r="BG375" t="s">
        <v>291</v>
      </c>
      <c r="BH375">
        <v>3</v>
      </c>
    </row>
    <row r="376" spans="56:60">
      <c r="BD376" t="str">
        <f t="shared" si="5"/>
        <v>Caquetá_Morelia</v>
      </c>
      <c r="BE376" t="s">
        <v>17</v>
      </c>
      <c r="BF376" t="s">
        <v>608</v>
      </c>
      <c r="BG376" t="s">
        <v>291</v>
      </c>
      <c r="BH376">
        <v>2</v>
      </c>
    </row>
    <row r="377" spans="56:60">
      <c r="BD377" t="str">
        <f t="shared" si="5"/>
        <v>Caquetá_San José Del Fragua</v>
      </c>
      <c r="BE377" t="s">
        <v>17</v>
      </c>
      <c r="BF377" t="s">
        <v>1188</v>
      </c>
      <c r="BG377" t="s">
        <v>291</v>
      </c>
      <c r="BH377">
        <v>3</v>
      </c>
    </row>
    <row r="378" spans="56:60">
      <c r="BD378" t="str">
        <f t="shared" si="5"/>
        <v>Caquetá_San Vicente Del Caguán</v>
      </c>
      <c r="BE378" t="s">
        <v>17</v>
      </c>
      <c r="BF378" t="s">
        <v>1189</v>
      </c>
      <c r="BG378" t="s">
        <v>291</v>
      </c>
      <c r="BH378">
        <v>2</v>
      </c>
    </row>
    <row r="379" spans="56:60">
      <c r="BD379" t="str">
        <f t="shared" si="5"/>
        <v>Caquetá_Solano</v>
      </c>
      <c r="BE379" t="s">
        <v>17</v>
      </c>
      <c r="BF379" t="s">
        <v>610</v>
      </c>
      <c r="BG379" t="s">
        <v>291</v>
      </c>
      <c r="BH379">
        <v>3</v>
      </c>
    </row>
    <row r="380" spans="56:60">
      <c r="BD380" t="str">
        <f t="shared" si="5"/>
        <v>Caquetá_Solita</v>
      </c>
      <c r="BE380" t="s">
        <v>17</v>
      </c>
      <c r="BF380" t="s">
        <v>611</v>
      </c>
      <c r="BG380" t="s">
        <v>291</v>
      </c>
      <c r="BH380">
        <v>3</v>
      </c>
    </row>
    <row r="381" spans="56:60">
      <c r="BD381" t="str">
        <f t="shared" si="5"/>
        <v>Caquetá_Valparaíso</v>
      </c>
      <c r="BE381" t="s">
        <v>17</v>
      </c>
      <c r="BF381" t="s">
        <v>408</v>
      </c>
      <c r="BG381" t="s">
        <v>291</v>
      </c>
      <c r="BH381">
        <v>3</v>
      </c>
    </row>
    <row r="382" spans="56:60">
      <c r="BD382" t="str">
        <f t="shared" si="5"/>
        <v>Caquetá_zzzzOtro</v>
      </c>
      <c r="BE382" t="s">
        <v>17</v>
      </c>
      <c r="BF382" t="s">
        <v>1265</v>
      </c>
      <c r="BG382" t="s">
        <v>291</v>
      </c>
      <c r="BH382">
        <v>3</v>
      </c>
    </row>
    <row r="383" spans="56:60">
      <c r="BD383" t="str">
        <f t="shared" si="5"/>
        <v>Casanare_Aguazul</v>
      </c>
      <c r="BE383" t="s">
        <v>20</v>
      </c>
      <c r="BF383" t="s">
        <v>612</v>
      </c>
      <c r="BG383" t="s">
        <v>297</v>
      </c>
      <c r="BH383">
        <v>2</v>
      </c>
    </row>
    <row r="384" spans="56:60">
      <c r="BD384" t="str">
        <f t="shared" si="5"/>
        <v>Casanare_Chameza</v>
      </c>
      <c r="BE384" t="s">
        <v>20</v>
      </c>
      <c r="BF384" t="s">
        <v>1190</v>
      </c>
      <c r="BG384" t="s">
        <v>297</v>
      </c>
      <c r="BH384">
        <v>3</v>
      </c>
    </row>
    <row r="385" spans="56:60">
      <c r="BD385" t="str">
        <f t="shared" si="5"/>
        <v>Casanare_Hato Corozal</v>
      </c>
      <c r="BE385" t="s">
        <v>20</v>
      </c>
      <c r="BF385" t="s">
        <v>613</v>
      </c>
      <c r="BG385" t="s">
        <v>297</v>
      </c>
      <c r="BH385">
        <v>3</v>
      </c>
    </row>
    <row r="386" spans="56:60">
      <c r="BD386" t="str">
        <f t="shared" ref="BD386:BD449" si="6">IF(BF386&lt;&gt;"Otro",BE386&amp;"_"&amp;BF386,BE386&amp;"_zzzz"&amp;BF386)</f>
        <v>Casanare_La Salina</v>
      </c>
      <c r="BE386" t="s">
        <v>20</v>
      </c>
      <c r="BF386" t="s">
        <v>614</v>
      </c>
      <c r="BG386" t="s">
        <v>297</v>
      </c>
      <c r="BH386">
        <v>3</v>
      </c>
    </row>
    <row r="387" spans="56:60">
      <c r="BD387" t="str">
        <f t="shared" si="6"/>
        <v>Casanare_Maní</v>
      </c>
      <c r="BE387" t="s">
        <v>20</v>
      </c>
      <c r="BF387" t="s">
        <v>615</v>
      </c>
      <c r="BG387" t="s">
        <v>297</v>
      </c>
      <c r="BH387">
        <v>2</v>
      </c>
    </row>
    <row r="388" spans="56:60">
      <c r="BD388" t="str">
        <f t="shared" si="6"/>
        <v>Casanare_Monterrey</v>
      </c>
      <c r="BE388" t="s">
        <v>20</v>
      </c>
      <c r="BF388" t="s">
        <v>616</v>
      </c>
      <c r="BG388" t="s">
        <v>297</v>
      </c>
      <c r="BH388">
        <v>2</v>
      </c>
    </row>
    <row r="389" spans="56:60">
      <c r="BD389" t="str">
        <f t="shared" si="6"/>
        <v>Casanare_Nunchía</v>
      </c>
      <c r="BE389" t="s">
        <v>20</v>
      </c>
      <c r="BF389" t="s">
        <v>617</v>
      </c>
      <c r="BG389" t="s">
        <v>297</v>
      </c>
      <c r="BH389">
        <v>3</v>
      </c>
    </row>
    <row r="390" spans="56:60">
      <c r="BD390" t="str">
        <f t="shared" si="6"/>
        <v>Casanare_Orocué</v>
      </c>
      <c r="BE390" t="s">
        <v>20</v>
      </c>
      <c r="BF390" t="s">
        <v>618</v>
      </c>
      <c r="BG390" t="s">
        <v>297</v>
      </c>
      <c r="BH390">
        <v>3</v>
      </c>
    </row>
    <row r="391" spans="56:60">
      <c r="BD391" t="str">
        <f t="shared" si="6"/>
        <v>Casanare_Paz De Ariporo</v>
      </c>
      <c r="BE391" t="s">
        <v>20</v>
      </c>
      <c r="BF391" t="s">
        <v>1191</v>
      </c>
      <c r="BG391" t="s">
        <v>297</v>
      </c>
      <c r="BH391">
        <v>2</v>
      </c>
    </row>
    <row r="392" spans="56:60">
      <c r="BD392" t="str">
        <f t="shared" si="6"/>
        <v>Casanare_Pore</v>
      </c>
      <c r="BE392" t="s">
        <v>20</v>
      </c>
      <c r="BF392" t="s">
        <v>619</v>
      </c>
      <c r="BG392" t="s">
        <v>297</v>
      </c>
      <c r="BH392">
        <v>2</v>
      </c>
    </row>
    <row r="393" spans="56:60">
      <c r="BD393" t="str">
        <f t="shared" si="6"/>
        <v>Casanare_Recetor</v>
      </c>
      <c r="BE393" t="s">
        <v>20</v>
      </c>
      <c r="BF393" t="s">
        <v>620</v>
      </c>
      <c r="BG393" t="s">
        <v>297</v>
      </c>
      <c r="BH393">
        <v>3</v>
      </c>
    </row>
    <row r="394" spans="56:60">
      <c r="BD394" t="str">
        <f t="shared" si="6"/>
        <v>Casanare_Sabanalarga</v>
      </c>
      <c r="BE394" t="s">
        <v>20</v>
      </c>
      <c r="BF394" t="s">
        <v>385</v>
      </c>
      <c r="BG394" t="s">
        <v>297</v>
      </c>
      <c r="BH394">
        <v>2</v>
      </c>
    </row>
    <row r="395" spans="56:60">
      <c r="BD395" t="str">
        <f t="shared" si="6"/>
        <v>Casanare_Sácama</v>
      </c>
      <c r="BE395" t="s">
        <v>20</v>
      </c>
      <c r="BF395" t="s">
        <v>621</v>
      </c>
      <c r="BG395" t="s">
        <v>297</v>
      </c>
      <c r="BH395">
        <v>3</v>
      </c>
    </row>
    <row r="396" spans="56:60">
      <c r="BD396" t="str">
        <f t="shared" si="6"/>
        <v>Casanare_San Luis De Palenque</v>
      </c>
      <c r="BE396" t="s">
        <v>20</v>
      </c>
      <c r="BF396" t="s">
        <v>1192</v>
      </c>
      <c r="BG396" t="s">
        <v>297</v>
      </c>
      <c r="BH396">
        <v>3</v>
      </c>
    </row>
    <row r="397" spans="56:60">
      <c r="BD397" t="str">
        <f t="shared" si="6"/>
        <v>Casanare_Támara</v>
      </c>
      <c r="BE397" t="s">
        <v>20</v>
      </c>
      <c r="BF397" t="s">
        <v>622</v>
      </c>
      <c r="BG397" t="s">
        <v>297</v>
      </c>
      <c r="BH397">
        <v>3</v>
      </c>
    </row>
    <row r="398" spans="56:60">
      <c r="BD398" t="str">
        <f t="shared" si="6"/>
        <v>Casanare_Tauramena</v>
      </c>
      <c r="BE398" t="s">
        <v>20</v>
      </c>
      <c r="BF398" t="s">
        <v>623</v>
      </c>
      <c r="BG398" t="s">
        <v>297</v>
      </c>
      <c r="BH398">
        <v>2</v>
      </c>
    </row>
    <row r="399" spans="56:60">
      <c r="BD399" t="str">
        <f t="shared" si="6"/>
        <v>Casanare_Trinidad</v>
      </c>
      <c r="BE399" t="s">
        <v>20</v>
      </c>
      <c r="BF399" t="s">
        <v>624</v>
      </c>
      <c r="BG399" t="s">
        <v>297</v>
      </c>
      <c r="BH399">
        <v>2</v>
      </c>
    </row>
    <row r="400" spans="56:60">
      <c r="BD400" t="str">
        <f t="shared" si="6"/>
        <v>Casanare_Villanueva</v>
      </c>
      <c r="BE400" t="s">
        <v>20</v>
      </c>
      <c r="BF400" t="s">
        <v>468</v>
      </c>
      <c r="BG400" t="s">
        <v>297</v>
      </c>
      <c r="BH400">
        <v>2</v>
      </c>
    </row>
    <row r="401" spans="56:60">
      <c r="BD401" t="str">
        <f t="shared" si="6"/>
        <v>Casanare_Yopal</v>
      </c>
      <c r="BE401" t="s">
        <v>20</v>
      </c>
      <c r="BF401" t="s">
        <v>625</v>
      </c>
      <c r="BG401" t="s">
        <v>297</v>
      </c>
      <c r="BH401">
        <v>1</v>
      </c>
    </row>
    <row r="402" spans="56:60">
      <c r="BD402" t="str">
        <f t="shared" si="6"/>
        <v>Casanare_zzzzOtro</v>
      </c>
      <c r="BE402" t="s">
        <v>20</v>
      </c>
      <c r="BF402" t="s">
        <v>1265</v>
      </c>
      <c r="BG402" t="s">
        <v>297</v>
      </c>
      <c r="BH402">
        <v>3</v>
      </c>
    </row>
    <row r="403" spans="56:60">
      <c r="BD403" t="str">
        <f t="shared" si="6"/>
        <v>Cauca_Almaguer</v>
      </c>
      <c r="BE403" t="s">
        <v>23</v>
      </c>
      <c r="BF403" t="s">
        <v>626</v>
      </c>
      <c r="BG403" t="s">
        <v>300</v>
      </c>
      <c r="BH403">
        <v>3</v>
      </c>
    </row>
    <row r="404" spans="56:60">
      <c r="BD404" t="str">
        <f t="shared" si="6"/>
        <v>Cauca_Argelia</v>
      </c>
      <c r="BE404" t="s">
        <v>23</v>
      </c>
      <c r="BF404" t="s">
        <v>324</v>
      </c>
      <c r="BG404" t="s">
        <v>300</v>
      </c>
      <c r="BH404">
        <v>3</v>
      </c>
    </row>
    <row r="405" spans="56:60">
      <c r="BD405" t="str">
        <f t="shared" si="6"/>
        <v>Cauca_Balboa</v>
      </c>
      <c r="BE405" t="s">
        <v>23</v>
      </c>
      <c r="BF405" t="s">
        <v>627</v>
      </c>
      <c r="BG405" t="s">
        <v>300</v>
      </c>
      <c r="BH405">
        <v>3</v>
      </c>
    </row>
    <row r="406" spans="56:60">
      <c r="BD406" t="str">
        <f t="shared" si="6"/>
        <v>Cauca_Bolívar</v>
      </c>
      <c r="BE406" t="s">
        <v>23</v>
      </c>
      <c r="BF406" t="s">
        <v>8</v>
      </c>
      <c r="BG406" t="s">
        <v>300</v>
      </c>
      <c r="BH406">
        <v>3</v>
      </c>
    </row>
    <row r="407" spans="56:60">
      <c r="BD407" t="str">
        <f t="shared" si="6"/>
        <v>Cauca_Buenos Aires</v>
      </c>
      <c r="BE407" t="s">
        <v>23</v>
      </c>
      <c r="BF407" t="s">
        <v>628</v>
      </c>
      <c r="BG407" t="s">
        <v>300</v>
      </c>
      <c r="BH407">
        <v>3</v>
      </c>
    </row>
    <row r="408" spans="56:60">
      <c r="BD408" t="str">
        <f t="shared" si="6"/>
        <v>Cauca_Cajibío</v>
      </c>
      <c r="BE408" t="s">
        <v>23</v>
      </c>
      <c r="BF408" t="s">
        <v>629</v>
      </c>
      <c r="BG408" t="s">
        <v>300</v>
      </c>
      <c r="BH408">
        <v>3</v>
      </c>
    </row>
    <row r="409" spans="56:60">
      <c r="BD409" t="str">
        <f t="shared" si="6"/>
        <v>Cauca_Caldono</v>
      </c>
      <c r="BE409" t="s">
        <v>23</v>
      </c>
      <c r="BF409" t="s">
        <v>630</v>
      </c>
      <c r="BG409" t="s">
        <v>300</v>
      </c>
      <c r="BH409">
        <v>3</v>
      </c>
    </row>
    <row r="410" spans="56:60">
      <c r="BD410" t="str">
        <f t="shared" si="6"/>
        <v>Cauca_Caloto</v>
      </c>
      <c r="BE410" t="s">
        <v>23</v>
      </c>
      <c r="BF410" t="s">
        <v>631</v>
      </c>
      <c r="BG410" t="s">
        <v>300</v>
      </c>
      <c r="BH410">
        <v>3</v>
      </c>
    </row>
    <row r="411" spans="56:60">
      <c r="BD411" t="str">
        <f t="shared" si="6"/>
        <v>Cauca_Corinto</v>
      </c>
      <c r="BE411" t="s">
        <v>23</v>
      </c>
      <c r="BF411" t="s">
        <v>632</v>
      </c>
      <c r="BG411" t="s">
        <v>300</v>
      </c>
      <c r="BH411">
        <v>3</v>
      </c>
    </row>
    <row r="412" spans="56:60">
      <c r="BD412" t="str">
        <f t="shared" si="6"/>
        <v>Cauca_El Tambo</v>
      </c>
      <c r="BE412" t="s">
        <v>23</v>
      </c>
      <c r="BF412" t="s">
        <v>633</v>
      </c>
      <c r="BG412" t="s">
        <v>300</v>
      </c>
      <c r="BH412">
        <v>3</v>
      </c>
    </row>
    <row r="413" spans="56:60">
      <c r="BD413" t="str">
        <f t="shared" si="6"/>
        <v>Cauca_Florencia</v>
      </c>
      <c r="BE413" t="s">
        <v>23</v>
      </c>
      <c r="BF413" t="s">
        <v>606</v>
      </c>
      <c r="BG413" t="s">
        <v>300</v>
      </c>
      <c r="BH413">
        <v>3</v>
      </c>
    </row>
    <row r="414" spans="56:60">
      <c r="BD414" t="str">
        <f t="shared" si="6"/>
        <v>Cauca_Guachené</v>
      </c>
      <c r="BE414" t="s">
        <v>23</v>
      </c>
      <c r="BF414" t="s">
        <v>634</v>
      </c>
      <c r="BG414" t="s">
        <v>300</v>
      </c>
      <c r="BH414">
        <v>3</v>
      </c>
    </row>
    <row r="415" spans="56:60">
      <c r="BD415" t="str">
        <f t="shared" si="6"/>
        <v>Cauca_Guapi</v>
      </c>
      <c r="BE415" t="s">
        <v>23</v>
      </c>
      <c r="BF415" t="s">
        <v>635</v>
      </c>
      <c r="BG415" t="s">
        <v>300</v>
      </c>
      <c r="BH415">
        <v>3</v>
      </c>
    </row>
    <row r="416" spans="56:60">
      <c r="BD416" t="str">
        <f t="shared" si="6"/>
        <v>Cauca_Inzá</v>
      </c>
      <c r="BE416" t="s">
        <v>23</v>
      </c>
      <c r="BF416" t="s">
        <v>636</v>
      </c>
      <c r="BG416" t="s">
        <v>300</v>
      </c>
      <c r="BH416">
        <v>3</v>
      </c>
    </row>
    <row r="417" spans="56:60">
      <c r="BD417" t="str">
        <f t="shared" si="6"/>
        <v>Cauca_Jambaló</v>
      </c>
      <c r="BE417" t="s">
        <v>23</v>
      </c>
      <c r="BF417" t="s">
        <v>637</v>
      </c>
      <c r="BG417" t="s">
        <v>300</v>
      </c>
      <c r="BH417">
        <v>3</v>
      </c>
    </row>
    <row r="418" spans="56:60">
      <c r="BD418" t="str">
        <f t="shared" si="6"/>
        <v>Cauca_La Sierra</v>
      </c>
      <c r="BE418" t="s">
        <v>23</v>
      </c>
      <c r="BF418" t="s">
        <v>638</v>
      </c>
      <c r="BG418" t="s">
        <v>300</v>
      </c>
      <c r="BH418">
        <v>3</v>
      </c>
    </row>
    <row r="419" spans="56:60">
      <c r="BD419" t="str">
        <f t="shared" si="6"/>
        <v>Cauca_La Vega</v>
      </c>
      <c r="BE419" t="s">
        <v>23</v>
      </c>
      <c r="BF419" t="s">
        <v>639</v>
      </c>
      <c r="BG419" t="s">
        <v>300</v>
      </c>
      <c r="BH419">
        <v>3</v>
      </c>
    </row>
    <row r="420" spans="56:60">
      <c r="BD420" t="str">
        <f t="shared" si="6"/>
        <v>Cauca_López</v>
      </c>
      <c r="BE420" t="s">
        <v>23</v>
      </c>
      <c r="BF420" t="s">
        <v>640</v>
      </c>
      <c r="BG420" t="s">
        <v>300</v>
      </c>
      <c r="BH420">
        <v>3</v>
      </c>
    </row>
    <row r="421" spans="56:60">
      <c r="BD421" t="str">
        <f t="shared" si="6"/>
        <v>Cauca_Mercaderes</v>
      </c>
      <c r="BE421" t="s">
        <v>23</v>
      </c>
      <c r="BF421" t="s">
        <v>641</v>
      </c>
      <c r="BG421" t="s">
        <v>300</v>
      </c>
      <c r="BH421">
        <v>3</v>
      </c>
    </row>
    <row r="422" spans="56:60">
      <c r="BD422" t="str">
        <f t="shared" si="6"/>
        <v>Cauca_Miranda</v>
      </c>
      <c r="BE422" t="s">
        <v>23</v>
      </c>
      <c r="BF422" t="s">
        <v>642</v>
      </c>
      <c r="BG422" t="s">
        <v>300</v>
      </c>
      <c r="BH422">
        <v>3</v>
      </c>
    </row>
    <row r="423" spans="56:60">
      <c r="BD423" t="str">
        <f t="shared" si="6"/>
        <v>Cauca_Morales</v>
      </c>
      <c r="BE423" t="s">
        <v>23</v>
      </c>
      <c r="BF423" t="s">
        <v>452</v>
      </c>
      <c r="BG423" t="s">
        <v>300</v>
      </c>
      <c r="BH423">
        <v>3</v>
      </c>
    </row>
    <row r="424" spans="56:60">
      <c r="BD424" t="str">
        <f t="shared" si="6"/>
        <v>Cauca_Padilla</v>
      </c>
      <c r="BE424" t="s">
        <v>23</v>
      </c>
      <c r="BF424" t="s">
        <v>643</v>
      </c>
      <c r="BG424" t="s">
        <v>300</v>
      </c>
      <c r="BH424">
        <v>3</v>
      </c>
    </row>
    <row r="425" spans="56:60">
      <c r="BD425" t="str">
        <f t="shared" si="6"/>
        <v>Cauca_Páez</v>
      </c>
      <c r="BE425" t="s">
        <v>23</v>
      </c>
      <c r="BF425" t="s">
        <v>526</v>
      </c>
      <c r="BG425" t="s">
        <v>300</v>
      </c>
      <c r="BH425">
        <v>3</v>
      </c>
    </row>
    <row r="426" spans="56:60">
      <c r="BD426" t="str">
        <f t="shared" si="6"/>
        <v>Cauca_Patía</v>
      </c>
      <c r="BE426" t="s">
        <v>23</v>
      </c>
      <c r="BF426" t="s">
        <v>644</v>
      </c>
      <c r="BG426" t="s">
        <v>300</v>
      </c>
      <c r="BH426">
        <v>3</v>
      </c>
    </row>
    <row r="427" spans="56:60">
      <c r="BD427" t="str">
        <f t="shared" si="6"/>
        <v>Cauca_Piamonte</v>
      </c>
      <c r="BE427" t="s">
        <v>23</v>
      </c>
      <c r="BF427" t="s">
        <v>645</v>
      </c>
      <c r="BG427" t="s">
        <v>300</v>
      </c>
      <c r="BH427">
        <v>3</v>
      </c>
    </row>
    <row r="428" spans="56:60">
      <c r="BD428" t="str">
        <f t="shared" si="6"/>
        <v>Cauca_Piendamó</v>
      </c>
      <c r="BE428" t="s">
        <v>23</v>
      </c>
      <c r="BF428" t="s">
        <v>646</v>
      </c>
      <c r="BG428" t="s">
        <v>300</v>
      </c>
      <c r="BH428">
        <v>3</v>
      </c>
    </row>
    <row r="429" spans="56:60">
      <c r="BD429" t="str">
        <f t="shared" si="6"/>
        <v>Cauca_Popayán</v>
      </c>
      <c r="BE429" t="s">
        <v>23</v>
      </c>
      <c r="BF429" t="s">
        <v>647</v>
      </c>
      <c r="BG429" t="s">
        <v>300</v>
      </c>
      <c r="BH429">
        <v>1</v>
      </c>
    </row>
    <row r="430" spans="56:60">
      <c r="BD430" t="str">
        <f t="shared" si="6"/>
        <v>Cauca_Puerto Tejada</v>
      </c>
      <c r="BE430" t="s">
        <v>23</v>
      </c>
      <c r="BF430" t="s">
        <v>648</v>
      </c>
      <c r="BG430" t="s">
        <v>300</v>
      </c>
      <c r="BH430">
        <v>2</v>
      </c>
    </row>
    <row r="431" spans="56:60">
      <c r="BD431" t="str">
        <f t="shared" si="6"/>
        <v>Cauca_Puracé</v>
      </c>
      <c r="BE431" t="s">
        <v>23</v>
      </c>
      <c r="BF431" t="s">
        <v>649</v>
      </c>
      <c r="BG431" t="s">
        <v>300</v>
      </c>
      <c r="BH431">
        <v>3</v>
      </c>
    </row>
    <row r="432" spans="56:60">
      <c r="BD432" t="str">
        <f t="shared" si="6"/>
        <v>Cauca_Rosas</v>
      </c>
      <c r="BE432" t="s">
        <v>23</v>
      </c>
      <c r="BF432" t="s">
        <v>650</v>
      </c>
      <c r="BG432" t="s">
        <v>300</v>
      </c>
      <c r="BH432">
        <v>3</v>
      </c>
    </row>
    <row r="433" spans="56:60">
      <c r="BD433" t="str">
        <f t="shared" si="6"/>
        <v>Cauca_San Sebastián</v>
      </c>
      <c r="BE433" t="s">
        <v>23</v>
      </c>
      <c r="BF433" t="s">
        <v>651</v>
      </c>
      <c r="BG433" t="s">
        <v>300</v>
      </c>
      <c r="BH433">
        <v>3</v>
      </c>
    </row>
    <row r="434" spans="56:60">
      <c r="BD434" t="str">
        <f t="shared" si="6"/>
        <v>Cauca_Santa Rosa</v>
      </c>
      <c r="BE434" t="s">
        <v>23</v>
      </c>
      <c r="BF434" t="s">
        <v>463</v>
      </c>
      <c r="BG434" t="s">
        <v>300</v>
      </c>
      <c r="BH434">
        <v>3</v>
      </c>
    </row>
    <row r="435" spans="56:60">
      <c r="BD435" t="str">
        <f t="shared" si="6"/>
        <v>Cauca_Santander De Quilichao</v>
      </c>
      <c r="BE435" t="s">
        <v>23</v>
      </c>
      <c r="BF435" t="s">
        <v>1193</v>
      </c>
      <c r="BG435" t="s">
        <v>300</v>
      </c>
      <c r="BH435">
        <v>2</v>
      </c>
    </row>
    <row r="436" spans="56:60">
      <c r="BD436" t="str">
        <f t="shared" si="6"/>
        <v>Cauca_Silvia</v>
      </c>
      <c r="BE436" t="s">
        <v>23</v>
      </c>
      <c r="BF436" t="s">
        <v>652</v>
      </c>
      <c r="BG436" t="s">
        <v>300</v>
      </c>
      <c r="BH436">
        <v>3</v>
      </c>
    </row>
    <row r="437" spans="56:60">
      <c r="BD437" t="str">
        <f t="shared" si="6"/>
        <v>Cauca_Sotara</v>
      </c>
      <c r="BE437" t="s">
        <v>23</v>
      </c>
      <c r="BF437" t="s">
        <v>653</v>
      </c>
      <c r="BG437" t="s">
        <v>300</v>
      </c>
      <c r="BH437">
        <v>3</v>
      </c>
    </row>
    <row r="438" spans="56:60">
      <c r="BD438" t="str">
        <f t="shared" si="6"/>
        <v>Cauca_Suárez</v>
      </c>
      <c r="BE438" t="s">
        <v>23</v>
      </c>
      <c r="BF438" t="s">
        <v>654</v>
      </c>
      <c r="BG438" t="s">
        <v>300</v>
      </c>
      <c r="BH438">
        <v>3</v>
      </c>
    </row>
    <row r="439" spans="56:60">
      <c r="BD439" t="str">
        <f t="shared" si="6"/>
        <v>Cauca_Sucre</v>
      </c>
      <c r="BE439" t="s">
        <v>23</v>
      </c>
      <c r="BF439" t="s">
        <v>40</v>
      </c>
      <c r="BG439" t="s">
        <v>300</v>
      </c>
      <c r="BH439">
        <v>3</v>
      </c>
    </row>
    <row r="440" spans="56:60">
      <c r="BD440" t="str">
        <f t="shared" si="6"/>
        <v>Cauca_Timbío</v>
      </c>
      <c r="BE440" t="s">
        <v>23</v>
      </c>
      <c r="BF440" t="s">
        <v>655</v>
      </c>
      <c r="BG440" t="s">
        <v>300</v>
      </c>
      <c r="BH440">
        <v>3</v>
      </c>
    </row>
    <row r="441" spans="56:60">
      <c r="BD441" t="str">
        <f t="shared" si="6"/>
        <v>Cauca_Timbiquí</v>
      </c>
      <c r="BE441" t="s">
        <v>23</v>
      </c>
      <c r="BF441" t="s">
        <v>656</v>
      </c>
      <c r="BG441" t="s">
        <v>300</v>
      </c>
      <c r="BH441">
        <v>3</v>
      </c>
    </row>
    <row r="442" spans="56:60">
      <c r="BD442" t="str">
        <f t="shared" si="6"/>
        <v>Cauca_Toribio</v>
      </c>
      <c r="BE442" t="s">
        <v>23</v>
      </c>
      <c r="BF442" t="s">
        <v>657</v>
      </c>
      <c r="BG442" t="s">
        <v>300</v>
      </c>
      <c r="BH442">
        <v>3</v>
      </c>
    </row>
    <row r="443" spans="56:60">
      <c r="BD443" t="str">
        <f t="shared" si="6"/>
        <v>Cauca_Totoró</v>
      </c>
      <c r="BE443" t="s">
        <v>23</v>
      </c>
      <c r="BF443" t="s">
        <v>658</v>
      </c>
      <c r="BG443" t="s">
        <v>300</v>
      </c>
      <c r="BH443">
        <v>3</v>
      </c>
    </row>
    <row r="444" spans="56:60">
      <c r="BD444" t="str">
        <f t="shared" si="6"/>
        <v>Cauca_Villa Rica</v>
      </c>
      <c r="BE444" t="s">
        <v>23</v>
      </c>
      <c r="BF444" t="s">
        <v>659</v>
      </c>
      <c r="BG444" t="s">
        <v>300</v>
      </c>
      <c r="BH444">
        <v>3</v>
      </c>
    </row>
    <row r="445" spans="56:60">
      <c r="BD445" t="str">
        <f t="shared" si="6"/>
        <v>Cauca_zzzzOtro</v>
      </c>
      <c r="BE445" t="s">
        <v>23</v>
      </c>
      <c r="BF445" t="s">
        <v>1265</v>
      </c>
      <c r="BG445" t="s">
        <v>300</v>
      </c>
      <c r="BH445">
        <v>3</v>
      </c>
    </row>
    <row r="446" spans="56:60">
      <c r="BD446" t="str">
        <f t="shared" si="6"/>
        <v>Cesar_Aguachica</v>
      </c>
      <c r="BE446" t="s">
        <v>25</v>
      </c>
      <c r="BF446" t="s">
        <v>660</v>
      </c>
      <c r="BG446" t="s">
        <v>295</v>
      </c>
      <c r="BH446">
        <v>2</v>
      </c>
    </row>
    <row r="447" spans="56:60">
      <c r="BD447" t="str">
        <f t="shared" si="6"/>
        <v>Cesar_Agustín Codazzi</v>
      </c>
      <c r="BE447" t="s">
        <v>25</v>
      </c>
      <c r="BF447" t="s">
        <v>661</v>
      </c>
      <c r="BG447" t="s">
        <v>295</v>
      </c>
      <c r="BH447">
        <v>2</v>
      </c>
    </row>
    <row r="448" spans="56:60">
      <c r="BD448" t="str">
        <f t="shared" si="6"/>
        <v>Cesar_Astrea</v>
      </c>
      <c r="BE448" t="s">
        <v>25</v>
      </c>
      <c r="BF448" t="s">
        <v>662</v>
      </c>
      <c r="BG448" t="s">
        <v>295</v>
      </c>
      <c r="BH448">
        <v>3</v>
      </c>
    </row>
    <row r="449" spans="56:60">
      <c r="BD449" t="str">
        <f t="shared" si="6"/>
        <v>Cesar_Becerril</v>
      </c>
      <c r="BE449" t="s">
        <v>25</v>
      </c>
      <c r="BF449" t="s">
        <v>663</v>
      </c>
      <c r="BG449" t="s">
        <v>295</v>
      </c>
      <c r="BH449">
        <v>2</v>
      </c>
    </row>
    <row r="450" spans="56:60">
      <c r="BD450" t="str">
        <f t="shared" ref="BD450:BD513" si="7">IF(BF450&lt;&gt;"Otro",BE450&amp;"_"&amp;BF450,BE450&amp;"_zzzz"&amp;BF450)</f>
        <v>Cesar_Bosconia</v>
      </c>
      <c r="BE450" t="s">
        <v>25</v>
      </c>
      <c r="BF450" t="s">
        <v>664</v>
      </c>
      <c r="BG450" t="s">
        <v>295</v>
      </c>
      <c r="BH450">
        <v>2</v>
      </c>
    </row>
    <row r="451" spans="56:60">
      <c r="BD451" t="str">
        <f t="shared" si="7"/>
        <v>Cesar_Chimichagua</v>
      </c>
      <c r="BE451" t="s">
        <v>25</v>
      </c>
      <c r="BF451" t="s">
        <v>665</v>
      </c>
      <c r="BG451" t="s">
        <v>295</v>
      </c>
      <c r="BH451">
        <v>3</v>
      </c>
    </row>
    <row r="452" spans="56:60">
      <c r="BD452" t="str">
        <f t="shared" si="7"/>
        <v>Cesar_Chiriguaná</v>
      </c>
      <c r="BE452" t="s">
        <v>25</v>
      </c>
      <c r="BF452" t="s">
        <v>666</v>
      </c>
      <c r="BG452" t="s">
        <v>295</v>
      </c>
      <c r="BH452">
        <v>3</v>
      </c>
    </row>
    <row r="453" spans="56:60">
      <c r="BD453" t="str">
        <f t="shared" si="7"/>
        <v>Cesar_Curumaní</v>
      </c>
      <c r="BE453" t="s">
        <v>25</v>
      </c>
      <c r="BF453" t="s">
        <v>667</v>
      </c>
      <c r="BG453" t="s">
        <v>295</v>
      </c>
      <c r="BH453">
        <v>3</v>
      </c>
    </row>
    <row r="454" spans="56:60">
      <c r="BD454" t="str">
        <f t="shared" si="7"/>
        <v>Cesar_El Copey</v>
      </c>
      <c r="BE454" t="s">
        <v>25</v>
      </c>
      <c r="BF454" t="s">
        <v>668</v>
      </c>
      <c r="BG454" t="s">
        <v>295</v>
      </c>
      <c r="BH454">
        <v>2</v>
      </c>
    </row>
    <row r="455" spans="56:60">
      <c r="BD455" t="str">
        <f t="shared" si="7"/>
        <v>Cesar_El Paso</v>
      </c>
      <c r="BE455" t="s">
        <v>25</v>
      </c>
      <c r="BF455" t="s">
        <v>669</v>
      </c>
      <c r="BG455" t="s">
        <v>295</v>
      </c>
      <c r="BH455">
        <v>2</v>
      </c>
    </row>
    <row r="456" spans="56:60">
      <c r="BD456" t="str">
        <f t="shared" si="7"/>
        <v>Cesar_Gamarra</v>
      </c>
      <c r="BE456" t="s">
        <v>25</v>
      </c>
      <c r="BF456" t="s">
        <v>670</v>
      </c>
      <c r="BG456" t="s">
        <v>295</v>
      </c>
      <c r="BH456">
        <v>3</v>
      </c>
    </row>
    <row r="457" spans="56:60">
      <c r="BD457" t="str">
        <f t="shared" si="7"/>
        <v>Cesar_González</v>
      </c>
      <c r="BE457" t="s">
        <v>25</v>
      </c>
      <c r="BF457" t="s">
        <v>671</v>
      </c>
      <c r="BG457" t="s">
        <v>295</v>
      </c>
      <c r="BH457">
        <v>3</v>
      </c>
    </row>
    <row r="458" spans="56:60">
      <c r="BD458" t="str">
        <f t="shared" si="7"/>
        <v>Cesar_La Gloria</v>
      </c>
      <c r="BE458" t="s">
        <v>25</v>
      </c>
      <c r="BF458" t="s">
        <v>672</v>
      </c>
      <c r="BG458" t="s">
        <v>295</v>
      </c>
      <c r="BH458">
        <v>3</v>
      </c>
    </row>
    <row r="459" spans="56:60">
      <c r="BD459" t="str">
        <f t="shared" si="7"/>
        <v>Cesar_La Jagua De Ibirico</v>
      </c>
      <c r="BE459" t="s">
        <v>25</v>
      </c>
      <c r="BF459" t="s">
        <v>1194</v>
      </c>
      <c r="BG459" t="s">
        <v>295</v>
      </c>
      <c r="BH459">
        <v>2</v>
      </c>
    </row>
    <row r="460" spans="56:60">
      <c r="BD460" t="str">
        <f t="shared" si="7"/>
        <v>Cesar_La Paz</v>
      </c>
      <c r="BE460" t="s">
        <v>25</v>
      </c>
      <c r="BF460" t="s">
        <v>673</v>
      </c>
      <c r="BG460" t="s">
        <v>295</v>
      </c>
      <c r="BH460">
        <v>2</v>
      </c>
    </row>
    <row r="461" spans="56:60">
      <c r="BD461" t="str">
        <f t="shared" si="7"/>
        <v>Cesar_Manaure</v>
      </c>
      <c r="BE461" t="s">
        <v>25</v>
      </c>
      <c r="BF461" t="s">
        <v>674</v>
      </c>
      <c r="BG461" t="s">
        <v>295</v>
      </c>
      <c r="BH461">
        <v>3</v>
      </c>
    </row>
    <row r="462" spans="56:60">
      <c r="BD462" t="str">
        <f t="shared" si="7"/>
        <v>Cesar_Pailitas</v>
      </c>
      <c r="BE462" t="s">
        <v>25</v>
      </c>
      <c r="BF462" t="s">
        <v>675</v>
      </c>
      <c r="BG462" t="s">
        <v>295</v>
      </c>
      <c r="BH462">
        <v>3</v>
      </c>
    </row>
    <row r="463" spans="56:60">
      <c r="BD463" t="str">
        <f t="shared" si="7"/>
        <v>Cesar_Pelaya</v>
      </c>
      <c r="BE463" t="s">
        <v>25</v>
      </c>
      <c r="BF463" t="s">
        <v>676</v>
      </c>
      <c r="BG463" t="s">
        <v>295</v>
      </c>
      <c r="BH463">
        <v>2</v>
      </c>
    </row>
    <row r="464" spans="56:60">
      <c r="BD464" t="str">
        <f t="shared" si="7"/>
        <v>Cesar_Pueblo Bello</v>
      </c>
      <c r="BE464" t="s">
        <v>25</v>
      </c>
      <c r="BF464" t="s">
        <v>677</v>
      </c>
      <c r="BG464" t="s">
        <v>295</v>
      </c>
      <c r="BH464">
        <v>3</v>
      </c>
    </row>
    <row r="465" spans="56:60">
      <c r="BD465" t="str">
        <f t="shared" si="7"/>
        <v>Cesar_Río De Oro</v>
      </c>
      <c r="BE465" t="s">
        <v>25</v>
      </c>
      <c r="BF465" t="s">
        <v>1195</v>
      </c>
      <c r="BG465" t="s">
        <v>295</v>
      </c>
      <c r="BH465">
        <v>3</v>
      </c>
    </row>
    <row r="466" spans="56:60">
      <c r="BD466" t="str">
        <f t="shared" si="7"/>
        <v>Cesar_San Alberto</v>
      </c>
      <c r="BE466" t="s">
        <v>25</v>
      </c>
      <c r="BF466" t="s">
        <v>678</v>
      </c>
      <c r="BG466" t="s">
        <v>295</v>
      </c>
      <c r="BH466">
        <v>3</v>
      </c>
    </row>
    <row r="467" spans="56:60">
      <c r="BD467" t="str">
        <f t="shared" si="7"/>
        <v>Cesar_San Diego</v>
      </c>
      <c r="BE467" t="s">
        <v>25</v>
      </c>
      <c r="BF467" t="s">
        <v>679</v>
      </c>
      <c r="BG467" t="s">
        <v>295</v>
      </c>
      <c r="BH467">
        <v>3</v>
      </c>
    </row>
    <row r="468" spans="56:60">
      <c r="BD468" t="str">
        <f t="shared" si="7"/>
        <v>Cesar_San Martín</v>
      </c>
      <c r="BE468" t="s">
        <v>25</v>
      </c>
      <c r="BF468" t="s">
        <v>680</v>
      </c>
      <c r="BG468" t="s">
        <v>295</v>
      </c>
      <c r="BH468">
        <v>3</v>
      </c>
    </row>
    <row r="469" spans="56:60">
      <c r="BD469" t="str">
        <f t="shared" si="7"/>
        <v xml:space="preserve">Cesar_Tamalameque   </v>
      </c>
      <c r="BE469" t="s">
        <v>25</v>
      </c>
      <c r="BF469" t="s">
        <v>1196</v>
      </c>
      <c r="BG469" t="s">
        <v>295</v>
      </c>
      <c r="BH469">
        <v>3</v>
      </c>
    </row>
    <row r="470" spans="56:60">
      <c r="BD470" t="str">
        <f t="shared" si="7"/>
        <v>Cesar_Valledupar</v>
      </c>
      <c r="BE470" t="s">
        <v>25</v>
      </c>
      <c r="BF470" t="s">
        <v>681</v>
      </c>
      <c r="BG470" t="s">
        <v>295</v>
      </c>
      <c r="BH470">
        <v>2</v>
      </c>
    </row>
    <row r="471" spans="56:60">
      <c r="BD471" t="str">
        <f t="shared" si="7"/>
        <v>Cesar_zzzzOtro</v>
      </c>
      <c r="BE471" t="s">
        <v>25</v>
      </c>
      <c r="BF471" t="s">
        <v>1265</v>
      </c>
      <c r="BG471" t="s">
        <v>295</v>
      </c>
      <c r="BH471">
        <v>3</v>
      </c>
    </row>
    <row r="472" spans="56:60">
      <c r="BD472" t="str">
        <f t="shared" si="7"/>
        <v>Chocó_Acandí</v>
      </c>
      <c r="BE472" t="s">
        <v>28</v>
      </c>
      <c r="BF472" t="s">
        <v>682</v>
      </c>
      <c r="BG472" t="s">
        <v>299</v>
      </c>
      <c r="BH472">
        <v>2</v>
      </c>
    </row>
    <row r="473" spans="56:60">
      <c r="BD473" t="str">
        <f t="shared" si="7"/>
        <v>Chocó_Alto Baudo</v>
      </c>
      <c r="BE473" t="s">
        <v>28</v>
      </c>
      <c r="BF473" t="s">
        <v>683</v>
      </c>
      <c r="BG473" t="s">
        <v>299</v>
      </c>
      <c r="BH473">
        <v>2</v>
      </c>
    </row>
    <row r="474" spans="56:60">
      <c r="BD474" t="str">
        <f t="shared" si="7"/>
        <v>Chocó_Atrato</v>
      </c>
      <c r="BE474" t="s">
        <v>28</v>
      </c>
      <c r="BF474" t="s">
        <v>684</v>
      </c>
      <c r="BG474" t="s">
        <v>299</v>
      </c>
      <c r="BH474">
        <v>3</v>
      </c>
    </row>
    <row r="475" spans="56:60">
      <c r="BD475" t="str">
        <f t="shared" si="7"/>
        <v>Chocó_Bagadó</v>
      </c>
      <c r="BE475" t="s">
        <v>28</v>
      </c>
      <c r="BF475" t="s">
        <v>685</v>
      </c>
      <c r="BG475" t="s">
        <v>299</v>
      </c>
      <c r="BH475">
        <v>3</v>
      </c>
    </row>
    <row r="476" spans="56:60">
      <c r="BD476" t="str">
        <f t="shared" si="7"/>
        <v>Chocó_Bahía Solano</v>
      </c>
      <c r="BE476" t="s">
        <v>28</v>
      </c>
      <c r="BF476" t="s">
        <v>686</v>
      </c>
      <c r="BG476" t="s">
        <v>299</v>
      </c>
      <c r="BH476">
        <v>2</v>
      </c>
    </row>
    <row r="477" spans="56:60">
      <c r="BD477" t="str">
        <f t="shared" si="7"/>
        <v>Chocó_Bajo Baudó</v>
      </c>
      <c r="BE477" t="s">
        <v>28</v>
      </c>
      <c r="BF477" t="s">
        <v>687</v>
      </c>
      <c r="BG477" t="s">
        <v>299</v>
      </c>
      <c r="BH477">
        <v>3</v>
      </c>
    </row>
    <row r="478" spans="56:60">
      <c r="BD478" t="str">
        <f t="shared" si="7"/>
        <v>Chocó_Bojaya</v>
      </c>
      <c r="BE478" t="s">
        <v>28</v>
      </c>
      <c r="BF478" t="s">
        <v>688</v>
      </c>
      <c r="BG478" t="s">
        <v>299</v>
      </c>
      <c r="BH478">
        <v>3</v>
      </c>
    </row>
    <row r="479" spans="56:60">
      <c r="BD479" t="str">
        <f t="shared" si="7"/>
        <v>Chocó_Carmen Del Darien</v>
      </c>
      <c r="BE479" t="s">
        <v>28</v>
      </c>
      <c r="BF479" t="s">
        <v>1197</v>
      </c>
      <c r="BG479" t="s">
        <v>299</v>
      </c>
      <c r="BH479">
        <v>3</v>
      </c>
    </row>
    <row r="480" spans="56:60">
      <c r="BD480" t="str">
        <f t="shared" si="7"/>
        <v>Chocó_Cértegui</v>
      </c>
      <c r="BE480" t="s">
        <v>28</v>
      </c>
      <c r="BF480" t="s">
        <v>689</v>
      </c>
      <c r="BG480" t="s">
        <v>299</v>
      </c>
      <c r="BH480">
        <v>3</v>
      </c>
    </row>
    <row r="481" spans="56:60">
      <c r="BD481" t="str">
        <f t="shared" si="7"/>
        <v>Chocó_Condoto</v>
      </c>
      <c r="BE481" t="s">
        <v>28</v>
      </c>
      <c r="BF481" t="s">
        <v>690</v>
      </c>
      <c r="BG481" t="s">
        <v>299</v>
      </c>
      <c r="BH481">
        <v>3</v>
      </c>
    </row>
    <row r="482" spans="56:60">
      <c r="BD482" t="str">
        <f t="shared" si="7"/>
        <v>Chocó_El Cantón Del San Pablo</v>
      </c>
      <c r="BE482" t="s">
        <v>28</v>
      </c>
      <c r="BF482" t="s">
        <v>1198</v>
      </c>
      <c r="BG482" t="s">
        <v>299</v>
      </c>
      <c r="BH482">
        <v>3</v>
      </c>
    </row>
    <row r="483" spans="56:60">
      <c r="BD483" t="str">
        <f t="shared" si="7"/>
        <v>Chocó_El Carmen De Atrato</v>
      </c>
      <c r="BE483" t="s">
        <v>28</v>
      </c>
      <c r="BF483" t="s">
        <v>1199</v>
      </c>
      <c r="BG483" t="s">
        <v>299</v>
      </c>
      <c r="BH483">
        <v>3</v>
      </c>
    </row>
    <row r="484" spans="56:60">
      <c r="BD484" t="str">
        <f t="shared" si="7"/>
        <v>Chocó_El Litoral Del San Juan</v>
      </c>
      <c r="BE484" t="s">
        <v>28</v>
      </c>
      <c r="BF484" t="s">
        <v>1200</v>
      </c>
      <c r="BG484" t="s">
        <v>299</v>
      </c>
      <c r="BH484">
        <v>3</v>
      </c>
    </row>
    <row r="485" spans="56:60">
      <c r="BD485" t="str">
        <f t="shared" si="7"/>
        <v>Chocó_Istmina</v>
      </c>
      <c r="BE485" t="s">
        <v>28</v>
      </c>
      <c r="BF485" t="s">
        <v>691</v>
      </c>
      <c r="BG485" t="s">
        <v>299</v>
      </c>
      <c r="BH485">
        <v>2</v>
      </c>
    </row>
    <row r="486" spans="56:60">
      <c r="BD486" t="str">
        <f t="shared" si="7"/>
        <v xml:space="preserve">Chocó_Juradó   </v>
      </c>
      <c r="BE486" t="s">
        <v>28</v>
      </c>
      <c r="BF486" t="s">
        <v>1201</v>
      </c>
      <c r="BG486" t="s">
        <v>299</v>
      </c>
      <c r="BH486">
        <v>3</v>
      </c>
    </row>
    <row r="487" spans="56:60">
      <c r="BD487" t="str">
        <f t="shared" si="7"/>
        <v>Chocó_Lloró</v>
      </c>
      <c r="BE487" t="s">
        <v>28</v>
      </c>
      <c r="BF487" t="s">
        <v>692</v>
      </c>
      <c r="BG487" t="s">
        <v>299</v>
      </c>
      <c r="BH487">
        <v>3</v>
      </c>
    </row>
    <row r="488" spans="56:60">
      <c r="BD488" t="str">
        <f t="shared" si="7"/>
        <v>Chocó_Medio Atrato</v>
      </c>
      <c r="BE488" t="s">
        <v>28</v>
      </c>
      <c r="BF488" t="s">
        <v>693</v>
      </c>
      <c r="BG488" t="s">
        <v>299</v>
      </c>
      <c r="BH488">
        <v>3</v>
      </c>
    </row>
    <row r="489" spans="56:60">
      <c r="BD489" t="str">
        <f t="shared" si="7"/>
        <v>Chocó_Medio Baudó</v>
      </c>
      <c r="BE489" t="s">
        <v>28</v>
      </c>
      <c r="BF489" t="s">
        <v>694</v>
      </c>
      <c r="BG489" t="s">
        <v>299</v>
      </c>
      <c r="BH489">
        <v>2</v>
      </c>
    </row>
    <row r="490" spans="56:60">
      <c r="BD490" t="str">
        <f t="shared" si="7"/>
        <v>Chocó_Medio San Juan</v>
      </c>
      <c r="BE490" t="s">
        <v>28</v>
      </c>
      <c r="BF490" t="s">
        <v>695</v>
      </c>
      <c r="BG490" t="s">
        <v>299</v>
      </c>
      <c r="BH490">
        <v>3</v>
      </c>
    </row>
    <row r="491" spans="56:60">
      <c r="BD491" t="str">
        <f t="shared" si="7"/>
        <v xml:space="preserve">Chocó_Nóvita   </v>
      </c>
      <c r="BE491" t="s">
        <v>28</v>
      </c>
      <c r="BF491" t="s">
        <v>1202</v>
      </c>
      <c r="BG491" t="s">
        <v>299</v>
      </c>
      <c r="BH491">
        <v>3</v>
      </c>
    </row>
    <row r="492" spans="56:60">
      <c r="BD492" t="str">
        <f t="shared" si="7"/>
        <v>Chocó_Nuquí</v>
      </c>
      <c r="BE492" t="s">
        <v>28</v>
      </c>
      <c r="BF492" t="s">
        <v>696</v>
      </c>
      <c r="BG492" t="s">
        <v>299</v>
      </c>
      <c r="BH492">
        <v>2</v>
      </c>
    </row>
    <row r="493" spans="56:60">
      <c r="BD493" t="str">
        <f t="shared" si="7"/>
        <v>Chocó_Quibdó</v>
      </c>
      <c r="BE493" t="s">
        <v>28</v>
      </c>
      <c r="BF493" t="s">
        <v>697</v>
      </c>
      <c r="BG493" t="s">
        <v>299</v>
      </c>
      <c r="BH493">
        <v>2</v>
      </c>
    </row>
    <row r="494" spans="56:60">
      <c r="BD494" t="str">
        <f t="shared" si="7"/>
        <v>Chocó_Río Iro</v>
      </c>
      <c r="BE494" t="s">
        <v>28</v>
      </c>
      <c r="BF494" t="s">
        <v>698</v>
      </c>
      <c r="BG494" t="s">
        <v>299</v>
      </c>
      <c r="BH494">
        <v>3</v>
      </c>
    </row>
    <row r="495" spans="56:60">
      <c r="BD495" t="str">
        <f t="shared" si="7"/>
        <v>Chocó_Río Quito</v>
      </c>
      <c r="BE495" t="s">
        <v>28</v>
      </c>
      <c r="BF495" t="s">
        <v>699</v>
      </c>
      <c r="BG495" t="s">
        <v>299</v>
      </c>
      <c r="BH495">
        <v>2</v>
      </c>
    </row>
    <row r="496" spans="56:60">
      <c r="BD496" t="str">
        <f t="shared" si="7"/>
        <v>Chocó_Riosucio</v>
      </c>
      <c r="BE496" t="s">
        <v>28</v>
      </c>
      <c r="BF496" t="s">
        <v>594</v>
      </c>
      <c r="BG496" t="s">
        <v>299</v>
      </c>
      <c r="BH496">
        <v>3</v>
      </c>
    </row>
    <row r="497" spans="56:60">
      <c r="BD497" t="str">
        <f t="shared" si="7"/>
        <v>Chocó_San José Del Palmar</v>
      </c>
      <c r="BE497" t="s">
        <v>28</v>
      </c>
      <c r="BF497" t="s">
        <v>1203</v>
      </c>
      <c r="BG497" t="s">
        <v>299</v>
      </c>
      <c r="BH497">
        <v>3</v>
      </c>
    </row>
    <row r="498" spans="56:60">
      <c r="BD498" t="str">
        <f t="shared" si="7"/>
        <v>Chocó_Sipí</v>
      </c>
      <c r="BE498" t="s">
        <v>28</v>
      </c>
      <c r="BF498" t="s">
        <v>700</v>
      </c>
      <c r="BG498" t="s">
        <v>299</v>
      </c>
      <c r="BH498">
        <v>3</v>
      </c>
    </row>
    <row r="499" spans="56:60">
      <c r="BD499" t="str">
        <f t="shared" si="7"/>
        <v>Chocó_Tadó</v>
      </c>
      <c r="BE499" t="s">
        <v>28</v>
      </c>
      <c r="BF499" t="s">
        <v>701</v>
      </c>
      <c r="BG499" t="s">
        <v>299</v>
      </c>
      <c r="BH499">
        <v>3</v>
      </c>
    </row>
    <row r="500" spans="56:60">
      <c r="BD500" t="str">
        <f t="shared" si="7"/>
        <v>Chocó_Unguía</v>
      </c>
      <c r="BE500" t="s">
        <v>28</v>
      </c>
      <c r="BF500" t="s">
        <v>702</v>
      </c>
      <c r="BG500" t="s">
        <v>299</v>
      </c>
      <c r="BH500">
        <v>3</v>
      </c>
    </row>
    <row r="501" spans="56:60">
      <c r="BD501" t="str">
        <f t="shared" si="7"/>
        <v>Chocó_Unión Panamericana</v>
      </c>
      <c r="BE501" t="s">
        <v>28</v>
      </c>
      <c r="BF501" t="s">
        <v>703</v>
      </c>
      <c r="BG501" t="s">
        <v>299</v>
      </c>
      <c r="BH501">
        <v>3</v>
      </c>
    </row>
    <row r="502" spans="56:60">
      <c r="BD502" t="str">
        <f t="shared" si="7"/>
        <v>Chocó_zzzzOtro</v>
      </c>
      <c r="BE502" t="s">
        <v>28</v>
      </c>
      <c r="BF502" t="s">
        <v>1265</v>
      </c>
      <c r="BG502" t="s">
        <v>299</v>
      </c>
      <c r="BH502">
        <v>3</v>
      </c>
    </row>
    <row r="503" spans="56:60">
      <c r="BD503" t="str">
        <f t="shared" si="7"/>
        <v>Córdoba_Ayapel</v>
      </c>
      <c r="BE503" t="s">
        <v>14</v>
      </c>
      <c r="BF503" t="s">
        <v>704</v>
      </c>
      <c r="BG503" t="s">
        <v>294</v>
      </c>
      <c r="BH503">
        <v>3</v>
      </c>
    </row>
    <row r="504" spans="56:60">
      <c r="BD504" t="str">
        <f t="shared" si="7"/>
        <v>Córdoba_Buenavista</v>
      </c>
      <c r="BE504" t="s">
        <v>14</v>
      </c>
      <c r="BF504" t="s">
        <v>705</v>
      </c>
      <c r="BG504" t="s">
        <v>294</v>
      </c>
      <c r="BH504">
        <v>3</v>
      </c>
    </row>
    <row r="505" spans="56:60">
      <c r="BD505" t="str">
        <f t="shared" si="7"/>
        <v>Córdoba_Canalete</v>
      </c>
      <c r="BE505" t="s">
        <v>14</v>
      </c>
      <c r="BF505" t="s">
        <v>706</v>
      </c>
      <c r="BG505" t="s">
        <v>294</v>
      </c>
      <c r="BH505">
        <v>3</v>
      </c>
    </row>
    <row r="506" spans="56:60">
      <c r="BD506" t="str">
        <f t="shared" si="7"/>
        <v>Córdoba_Cereté</v>
      </c>
      <c r="BE506" t="s">
        <v>14</v>
      </c>
      <c r="BF506" t="s">
        <v>707</v>
      </c>
      <c r="BG506" t="s">
        <v>294</v>
      </c>
      <c r="BH506">
        <v>2</v>
      </c>
    </row>
    <row r="507" spans="56:60">
      <c r="BD507" t="str">
        <f t="shared" si="7"/>
        <v>Córdoba_Chimá</v>
      </c>
      <c r="BE507" t="s">
        <v>14</v>
      </c>
      <c r="BF507" t="s">
        <v>708</v>
      </c>
      <c r="BG507" t="s">
        <v>294</v>
      </c>
      <c r="BH507">
        <v>3</v>
      </c>
    </row>
    <row r="508" spans="56:60">
      <c r="BD508" t="str">
        <f t="shared" si="7"/>
        <v>Córdoba_Chinú</v>
      </c>
      <c r="BE508" t="s">
        <v>14</v>
      </c>
      <c r="BF508" t="s">
        <v>709</v>
      </c>
      <c r="BG508" t="s">
        <v>294</v>
      </c>
      <c r="BH508">
        <v>2</v>
      </c>
    </row>
    <row r="509" spans="56:60">
      <c r="BD509" t="str">
        <f t="shared" si="7"/>
        <v>Córdoba_Ciénaga De Oro</v>
      </c>
      <c r="BE509" t="s">
        <v>14</v>
      </c>
      <c r="BF509" t="s">
        <v>1204</v>
      </c>
      <c r="BG509" t="s">
        <v>294</v>
      </c>
      <c r="BH509">
        <v>3</v>
      </c>
    </row>
    <row r="510" spans="56:60">
      <c r="BD510" t="str">
        <f t="shared" si="7"/>
        <v>Córdoba_Cotorra</v>
      </c>
      <c r="BE510" t="s">
        <v>14</v>
      </c>
      <c r="BF510" t="s">
        <v>710</v>
      </c>
      <c r="BG510" t="s">
        <v>294</v>
      </c>
      <c r="BH510">
        <v>3</v>
      </c>
    </row>
    <row r="511" spans="56:60">
      <c r="BD511" t="str">
        <f t="shared" si="7"/>
        <v>Córdoba_La Apartada</v>
      </c>
      <c r="BE511" t="s">
        <v>14</v>
      </c>
      <c r="BF511" t="s">
        <v>711</v>
      </c>
      <c r="BG511" t="s">
        <v>294</v>
      </c>
      <c r="BH511">
        <v>3</v>
      </c>
    </row>
    <row r="512" spans="56:60">
      <c r="BD512" t="str">
        <f t="shared" si="7"/>
        <v>Córdoba_Lorica</v>
      </c>
      <c r="BE512" t="s">
        <v>14</v>
      </c>
      <c r="BF512" t="s">
        <v>712</v>
      </c>
      <c r="BG512" t="s">
        <v>294</v>
      </c>
      <c r="BH512">
        <v>2</v>
      </c>
    </row>
    <row r="513" spans="56:60">
      <c r="BD513" t="str">
        <f t="shared" si="7"/>
        <v>Córdoba_Los Córdobas</v>
      </c>
      <c r="BE513" t="s">
        <v>14</v>
      </c>
      <c r="BF513" t="s">
        <v>713</v>
      </c>
      <c r="BG513" t="s">
        <v>294</v>
      </c>
      <c r="BH513">
        <v>2</v>
      </c>
    </row>
    <row r="514" spans="56:60">
      <c r="BD514" t="str">
        <f t="shared" ref="BD514:BD577" si="8">IF(BF514&lt;&gt;"Otro",BE514&amp;"_"&amp;BF514,BE514&amp;"_zzzz"&amp;BF514)</f>
        <v>Córdoba_Momil</v>
      </c>
      <c r="BE514" t="s">
        <v>14</v>
      </c>
      <c r="BF514" t="s">
        <v>714</v>
      </c>
      <c r="BG514" t="s">
        <v>294</v>
      </c>
      <c r="BH514">
        <v>3</v>
      </c>
    </row>
    <row r="515" spans="56:60">
      <c r="BD515" t="str">
        <f t="shared" si="8"/>
        <v>Córdoba_Montelíbano</v>
      </c>
      <c r="BE515" t="s">
        <v>14</v>
      </c>
      <c r="BF515" t="s">
        <v>715</v>
      </c>
      <c r="BG515" t="s">
        <v>294</v>
      </c>
      <c r="BH515">
        <v>2</v>
      </c>
    </row>
    <row r="516" spans="56:60">
      <c r="BD516" t="str">
        <f t="shared" si="8"/>
        <v>Córdoba_Montería</v>
      </c>
      <c r="BE516" t="s">
        <v>14</v>
      </c>
      <c r="BF516" t="s">
        <v>69</v>
      </c>
      <c r="BG516" t="s">
        <v>294</v>
      </c>
      <c r="BH516">
        <v>1</v>
      </c>
    </row>
    <row r="517" spans="56:60">
      <c r="BD517" t="str">
        <f t="shared" si="8"/>
        <v>Córdoba_Moñitos</v>
      </c>
      <c r="BE517" t="s">
        <v>14</v>
      </c>
      <c r="BF517" t="s">
        <v>716</v>
      </c>
      <c r="BG517" t="s">
        <v>294</v>
      </c>
      <c r="BH517">
        <v>2</v>
      </c>
    </row>
    <row r="518" spans="56:60">
      <c r="BD518" t="str">
        <f t="shared" si="8"/>
        <v>Córdoba_Planeta Rica</v>
      </c>
      <c r="BE518" t="s">
        <v>14</v>
      </c>
      <c r="BF518" t="s">
        <v>717</v>
      </c>
      <c r="BG518" t="s">
        <v>294</v>
      </c>
      <c r="BH518">
        <v>2</v>
      </c>
    </row>
    <row r="519" spans="56:60">
      <c r="BD519" t="str">
        <f t="shared" si="8"/>
        <v>Córdoba_Pueblo Nuevo</v>
      </c>
      <c r="BE519" t="s">
        <v>14</v>
      </c>
      <c r="BF519" t="s">
        <v>718</v>
      </c>
      <c r="BG519" t="s">
        <v>294</v>
      </c>
      <c r="BH519">
        <v>3</v>
      </c>
    </row>
    <row r="520" spans="56:60">
      <c r="BD520" t="str">
        <f t="shared" si="8"/>
        <v>Córdoba_Puerto Escondido</v>
      </c>
      <c r="BE520" t="s">
        <v>14</v>
      </c>
      <c r="BF520" t="s">
        <v>719</v>
      </c>
      <c r="BG520" t="s">
        <v>294</v>
      </c>
      <c r="BH520">
        <v>3</v>
      </c>
    </row>
    <row r="521" spans="56:60">
      <c r="BD521" t="str">
        <f t="shared" si="8"/>
        <v>Córdoba_Puerto Libertador</v>
      </c>
      <c r="BE521" t="s">
        <v>14</v>
      </c>
      <c r="BF521" t="s">
        <v>720</v>
      </c>
      <c r="BG521" t="s">
        <v>294</v>
      </c>
      <c r="BH521">
        <v>3</v>
      </c>
    </row>
    <row r="522" spans="56:60">
      <c r="BD522" t="str">
        <f t="shared" si="8"/>
        <v>Córdoba_Purísima</v>
      </c>
      <c r="BE522" t="s">
        <v>14</v>
      </c>
      <c r="BF522" t="s">
        <v>721</v>
      </c>
      <c r="BG522" t="s">
        <v>294</v>
      </c>
      <c r="BH522">
        <v>3</v>
      </c>
    </row>
    <row r="523" spans="56:60">
      <c r="BD523" t="str">
        <f t="shared" si="8"/>
        <v>Córdoba_Sahagún</v>
      </c>
      <c r="BE523" t="s">
        <v>14</v>
      </c>
      <c r="BF523" t="s">
        <v>722</v>
      </c>
      <c r="BG523" t="s">
        <v>294</v>
      </c>
      <c r="BH523">
        <v>2</v>
      </c>
    </row>
    <row r="524" spans="56:60">
      <c r="BD524" t="str">
        <f t="shared" si="8"/>
        <v>Córdoba_San Andrés Sotavento</v>
      </c>
      <c r="BE524" t="s">
        <v>14</v>
      </c>
      <c r="BF524" t="s">
        <v>723</v>
      </c>
      <c r="BG524" t="s">
        <v>294</v>
      </c>
      <c r="BH524">
        <v>3</v>
      </c>
    </row>
    <row r="525" spans="56:60">
      <c r="BD525" t="str">
        <f t="shared" si="8"/>
        <v>Córdoba_San Antero</v>
      </c>
      <c r="BE525" t="s">
        <v>14</v>
      </c>
      <c r="BF525" t="s">
        <v>724</v>
      </c>
      <c r="BG525" t="s">
        <v>294</v>
      </c>
      <c r="BH525">
        <v>2</v>
      </c>
    </row>
    <row r="526" spans="56:60">
      <c r="BD526" t="str">
        <f t="shared" si="8"/>
        <v>Córdoba_San Bernardo Del Viento</v>
      </c>
      <c r="BE526" t="s">
        <v>14</v>
      </c>
      <c r="BF526" t="s">
        <v>1205</v>
      </c>
      <c r="BG526" t="s">
        <v>294</v>
      </c>
      <c r="BH526">
        <v>3</v>
      </c>
    </row>
    <row r="527" spans="56:60">
      <c r="BD527" t="str">
        <f t="shared" si="8"/>
        <v>Córdoba_San Carlos</v>
      </c>
      <c r="BE527" t="s">
        <v>14</v>
      </c>
      <c r="BF527" t="s">
        <v>387</v>
      </c>
      <c r="BG527" t="s">
        <v>294</v>
      </c>
      <c r="BH527">
        <v>3</v>
      </c>
    </row>
    <row r="528" spans="56:60">
      <c r="BD528" t="str">
        <f t="shared" si="8"/>
        <v>Córdoba_San José De Uré</v>
      </c>
      <c r="BE528" t="s">
        <v>14</v>
      </c>
      <c r="BF528" t="s">
        <v>1206</v>
      </c>
      <c r="BG528" t="s">
        <v>294</v>
      </c>
      <c r="BH528">
        <v>3</v>
      </c>
    </row>
    <row r="529" spans="56:60">
      <c r="BD529" t="str">
        <f t="shared" si="8"/>
        <v>Córdoba_San Pelayo</v>
      </c>
      <c r="BE529" t="s">
        <v>14</v>
      </c>
      <c r="BF529" t="s">
        <v>725</v>
      </c>
      <c r="BG529" t="s">
        <v>294</v>
      </c>
      <c r="BH529">
        <v>3</v>
      </c>
    </row>
    <row r="530" spans="56:60">
      <c r="BD530" t="str">
        <f t="shared" si="8"/>
        <v>Córdoba_Tierralta</v>
      </c>
      <c r="BE530" t="s">
        <v>14</v>
      </c>
      <c r="BF530" t="s">
        <v>726</v>
      </c>
      <c r="BG530" t="s">
        <v>294</v>
      </c>
      <c r="BH530">
        <v>3</v>
      </c>
    </row>
    <row r="531" spans="56:60">
      <c r="BD531" t="str">
        <f t="shared" si="8"/>
        <v>Córdoba_Tuchín</v>
      </c>
      <c r="BE531" t="s">
        <v>14</v>
      </c>
      <c r="BF531" t="s">
        <v>727</v>
      </c>
      <c r="BG531" t="s">
        <v>294</v>
      </c>
      <c r="BH531">
        <v>3</v>
      </c>
    </row>
    <row r="532" spans="56:60">
      <c r="BD532" t="str">
        <f t="shared" si="8"/>
        <v>Córdoba_Valencia</v>
      </c>
      <c r="BE532" t="s">
        <v>14</v>
      </c>
      <c r="BF532" t="s">
        <v>728</v>
      </c>
      <c r="BG532" t="s">
        <v>294</v>
      </c>
      <c r="BH532">
        <v>3</v>
      </c>
    </row>
    <row r="533" spans="56:60">
      <c r="BD533" t="str">
        <f t="shared" si="8"/>
        <v>Córdoba_zzzzOtro</v>
      </c>
      <c r="BE533" t="s">
        <v>14</v>
      </c>
      <c r="BF533" t="s">
        <v>1265</v>
      </c>
      <c r="BG533" t="s">
        <v>294</v>
      </c>
      <c r="BH533">
        <v>3</v>
      </c>
    </row>
    <row r="534" spans="56:60">
      <c r="BD534" t="str">
        <f t="shared" si="8"/>
        <v>Cundinamarca_Agua De Dios</v>
      </c>
      <c r="BE534" t="s">
        <v>16</v>
      </c>
      <c r="BF534" t="s">
        <v>1207</v>
      </c>
      <c r="BG534" t="s">
        <v>290</v>
      </c>
      <c r="BH534">
        <v>2</v>
      </c>
    </row>
    <row r="535" spans="56:60">
      <c r="BD535" t="str">
        <f t="shared" si="8"/>
        <v>Cundinamarca_Albán</v>
      </c>
      <c r="BE535" t="s">
        <v>16</v>
      </c>
      <c r="BF535" t="s">
        <v>729</v>
      </c>
      <c r="BG535" t="s">
        <v>290</v>
      </c>
      <c r="BH535">
        <v>3</v>
      </c>
    </row>
    <row r="536" spans="56:60">
      <c r="BD536" t="str">
        <f t="shared" si="8"/>
        <v>Cundinamarca_Anapoima</v>
      </c>
      <c r="BE536" t="s">
        <v>16</v>
      </c>
      <c r="BF536" t="s">
        <v>730</v>
      </c>
      <c r="BG536" t="s">
        <v>290</v>
      </c>
      <c r="BH536">
        <v>3</v>
      </c>
    </row>
    <row r="537" spans="56:60">
      <c r="BD537" t="str">
        <f t="shared" si="8"/>
        <v>Cundinamarca_Anolaima</v>
      </c>
      <c r="BE537" t="s">
        <v>16</v>
      </c>
      <c r="BF537" t="s">
        <v>731</v>
      </c>
      <c r="BG537" t="s">
        <v>290</v>
      </c>
      <c r="BH537">
        <v>3</v>
      </c>
    </row>
    <row r="538" spans="56:60">
      <c r="BD538" t="str">
        <f t="shared" si="8"/>
        <v>Cundinamarca_Apulo</v>
      </c>
      <c r="BE538" t="s">
        <v>16</v>
      </c>
      <c r="BF538" t="s">
        <v>732</v>
      </c>
      <c r="BG538" t="s">
        <v>290</v>
      </c>
      <c r="BH538">
        <v>3</v>
      </c>
    </row>
    <row r="539" spans="56:60">
      <c r="BD539" t="str">
        <f t="shared" si="8"/>
        <v>Cundinamarca_Arbeláez</v>
      </c>
      <c r="BE539" t="s">
        <v>16</v>
      </c>
      <c r="BF539" t="s">
        <v>733</v>
      </c>
      <c r="BG539" t="s">
        <v>290</v>
      </c>
      <c r="BH539">
        <v>3</v>
      </c>
    </row>
    <row r="540" spans="56:60">
      <c r="BD540" t="str">
        <f t="shared" si="8"/>
        <v>Cundinamarca_Beltrán</v>
      </c>
      <c r="BE540" t="s">
        <v>16</v>
      </c>
      <c r="BF540" t="s">
        <v>734</v>
      </c>
      <c r="BG540" t="s">
        <v>290</v>
      </c>
      <c r="BH540">
        <v>2</v>
      </c>
    </row>
    <row r="541" spans="56:60">
      <c r="BD541" t="str">
        <f t="shared" si="8"/>
        <v>Cundinamarca_Bituima</v>
      </c>
      <c r="BE541" t="s">
        <v>16</v>
      </c>
      <c r="BF541" t="s">
        <v>735</v>
      </c>
      <c r="BG541" t="s">
        <v>290</v>
      </c>
      <c r="BH541">
        <v>3</v>
      </c>
    </row>
    <row r="542" spans="56:60">
      <c r="BD542" t="str">
        <f t="shared" si="8"/>
        <v>Cundinamarca_Bojacá</v>
      </c>
      <c r="BE542" t="s">
        <v>16</v>
      </c>
      <c r="BF542" t="s">
        <v>15</v>
      </c>
      <c r="BG542" t="s">
        <v>290</v>
      </c>
      <c r="BH542">
        <v>2</v>
      </c>
    </row>
    <row r="543" spans="56:60">
      <c r="BD543" t="str">
        <f t="shared" si="8"/>
        <v>Cundinamarca_Cabrera</v>
      </c>
      <c r="BE543" t="s">
        <v>16</v>
      </c>
      <c r="BF543" t="s">
        <v>736</v>
      </c>
      <c r="BG543" t="s">
        <v>290</v>
      </c>
      <c r="BH543">
        <v>2</v>
      </c>
    </row>
    <row r="544" spans="56:60">
      <c r="BD544" t="str">
        <f t="shared" si="8"/>
        <v>Cundinamarca_Cachipay</v>
      </c>
      <c r="BE544" t="s">
        <v>16</v>
      </c>
      <c r="BF544" t="s">
        <v>737</v>
      </c>
      <c r="BG544" t="s">
        <v>290</v>
      </c>
      <c r="BH544">
        <v>3</v>
      </c>
    </row>
    <row r="545" spans="56:60">
      <c r="BD545" t="str">
        <f t="shared" si="8"/>
        <v>Cundinamarca_Cajicá</v>
      </c>
      <c r="BE545" t="s">
        <v>16</v>
      </c>
      <c r="BF545" t="s">
        <v>21</v>
      </c>
      <c r="BG545" t="s">
        <v>290</v>
      </c>
      <c r="BH545">
        <v>1</v>
      </c>
    </row>
    <row r="546" spans="56:60">
      <c r="BD546" t="str">
        <f t="shared" si="8"/>
        <v>Cundinamarca_Caparrapí</v>
      </c>
      <c r="BE546" t="s">
        <v>16</v>
      </c>
      <c r="BF546" t="s">
        <v>738</v>
      </c>
      <c r="BG546" t="s">
        <v>290</v>
      </c>
      <c r="BH546">
        <v>3</v>
      </c>
    </row>
    <row r="547" spans="56:60">
      <c r="BD547" t="str">
        <f t="shared" si="8"/>
        <v>Cundinamarca_Caqueza</v>
      </c>
      <c r="BE547" t="s">
        <v>16</v>
      </c>
      <c r="BF547" t="s">
        <v>739</v>
      </c>
      <c r="BG547" t="s">
        <v>290</v>
      </c>
      <c r="BH547">
        <v>3</v>
      </c>
    </row>
    <row r="548" spans="56:60">
      <c r="BD548" t="str">
        <f t="shared" si="8"/>
        <v>Cundinamarca_Carmen De Carupa</v>
      </c>
      <c r="BE548" t="s">
        <v>16</v>
      </c>
      <c r="BF548" t="s">
        <v>1208</v>
      </c>
      <c r="BG548" t="s">
        <v>290</v>
      </c>
      <c r="BH548">
        <v>2</v>
      </c>
    </row>
    <row r="549" spans="56:60">
      <c r="BD549" t="str">
        <f t="shared" si="8"/>
        <v>Cundinamarca_Chaguaní</v>
      </c>
      <c r="BE549" t="s">
        <v>16</v>
      </c>
      <c r="BF549" t="s">
        <v>740</v>
      </c>
      <c r="BG549" t="s">
        <v>290</v>
      </c>
      <c r="BH549">
        <v>3</v>
      </c>
    </row>
    <row r="550" spans="56:60">
      <c r="BD550" t="str">
        <f t="shared" si="8"/>
        <v>Cundinamarca_Chía</v>
      </c>
      <c r="BE550" t="s">
        <v>16</v>
      </c>
      <c r="BF550" t="s">
        <v>31</v>
      </c>
      <c r="BG550" t="s">
        <v>290</v>
      </c>
      <c r="BH550">
        <v>1</v>
      </c>
    </row>
    <row r="551" spans="56:60">
      <c r="BD551" t="str">
        <f t="shared" si="8"/>
        <v>Cundinamarca_Chipaque</v>
      </c>
      <c r="BE551" t="s">
        <v>16</v>
      </c>
      <c r="BF551" t="s">
        <v>741</v>
      </c>
      <c r="BG551" t="s">
        <v>290</v>
      </c>
      <c r="BH551">
        <v>3</v>
      </c>
    </row>
    <row r="552" spans="56:60">
      <c r="BD552" t="str">
        <f t="shared" si="8"/>
        <v>Cundinamarca_Choachí</v>
      </c>
      <c r="BE552" t="s">
        <v>16</v>
      </c>
      <c r="BF552" t="s">
        <v>742</v>
      </c>
      <c r="BG552" t="s">
        <v>290</v>
      </c>
      <c r="BH552">
        <v>2</v>
      </c>
    </row>
    <row r="553" spans="56:60">
      <c r="BD553" t="str">
        <f t="shared" si="8"/>
        <v>Cundinamarca_Chocontá</v>
      </c>
      <c r="BE553" t="s">
        <v>16</v>
      </c>
      <c r="BF553" t="s">
        <v>743</v>
      </c>
      <c r="BG553" t="s">
        <v>290</v>
      </c>
      <c r="BH553">
        <v>2</v>
      </c>
    </row>
    <row r="554" spans="56:60">
      <c r="BD554" t="str">
        <f t="shared" si="8"/>
        <v>Cundinamarca_Cogua</v>
      </c>
      <c r="BE554" t="s">
        <v>16</v>
      </c>
      <c r="BF554" t="s">
        <v>33</v>
      </c>
      <c r="BG554" t="s">
        <v>290</v>
      </c>
      <c r="BH554">
        <v>3</v>
      </c>
    </row>
    <row r="555" spans="56:60">
      <c r="BD555" t="str">
        <f t="shared" si="8"/>
        <v>Cundinamarca_Cota</v>
      </c>
      <c r="BE555" t="s">
        <v>16</v>
      </c>
      <c r="BF555" t="s">
        <v>39</v>
      </c>
      <c r="BG555" t="s">
        <v>290</v>
      </c>
      <c r="BH555">
        <v>1</v>
      </c>
    </row>
    <row r="556" spans="56:60">
      <c r="BD556" t="str">
        <f t="shared" si="8"/>
        <v>Cundinamarca_Cucunubá</v>
      </c>
      <c r="BE556" t="s">
        <v>16</v>
      </c>
      <c r="BF556" t="s">
        <v>744</v>
      </c>
      <c r="BG556" t="s">
        <v>290</v>
      </c>
      <c r="BH556">
        <v>3</v>
      </c>
    </row>
    <row r="557" spans="56:60">
      <c r="BD557" t="str">
        <f t="shared" si="8"/>
        <v>Cundinamarca_El Colegio</v>
      </c>
      <c r="BE557" t="s">
        <v>16</v>
      </c>
      <c r="BF557" t="s">
        <v>745</v>
      </c>
      <c r="BG557" t="s">
        <v>290</v>
      </c>
      <c r="BH557">
        <v>2</v>
      </c>
    </row>
    <row r="558" spans="56:60">
      <c r="BD558" t="str">
        <f t="shared" si="8"/>
        <v>Cundinamarca_El Peñón</v>
      </c>
      <c r="BE558" t="s">
        <v>16</v>
      </c>
      <c r="BF558" t="s">
        <v>447</v>
      </c>
      <c r="BG558" t="s">
        <v>290</v>
      </c>
      <c r="BH558">
        <v>3</v>
      </c>
    </row>
    <row r="559" spans="56:60">
      <c r="BD559" t="str">
        <f t="shared" si="8"/>
        <v>Cundinamarca_El Rosal</v>
      </c>
      <c r="BE559" t="s">
        <v>16</v>
      </c>
      <c r="BF559" t="s">
        <v>46</v>
      </c>
      <c r="BG559" t="s">
        <v>290</v>
      </c>
      <c r="BH559">
        <v>3</v>
      </c>
    </row>
    <row r="560" spans="56:60">
      <c r="BD560" t="str">
        <f t="shared" si="8"/>
        <v>Cundinamarca_Facatativá</v>
      </c>
      <c r="BE560" t="s">
        <v>16</v>
      </c>
      <c r="BF560" t="s">
        <v>48</v>
      </c>
      <c r="BG560" t="s">
        <v>290</v>
      </c>
      <c r="BH560">
        <v>1</v>
      </c>
    </row>
    <row r="561" spans="56:60">
      <c r="BD561" t="str">
        <f t="shared" si="8"/>
        <v>Cundinamarca_Fomeque</v>
      </c>
      <c r="BE561" t="s">
        <v>16</v>
      </c>
      <c r="BF561" t="s">
        <v>746</v>
      </c>
      <c r="BG561" t="s">
        <v>290</v>
      </c>
      <c r="BH561">
        <v>2</v>
      </c>
    </row>
    <row r="562" spans="56:60">
      <c r="BD562" t="str">
        <f t="shared" si="8"/>
        <v>Cundinamarca_Fosca</v>
      </c>
      <c r="BE562" t="s">
        <v>16</v>
      </c>
      <c r="BF562" t="s">
        <v>747</v>
      </c>
      <c r="BG562" t="s">
        <v>290</v>
      </c>
      <c r="BH562">
        <v>2</v>
      </c>
    </row>
    <row r="563" spans="56:60">
      <c r="BD563" t="str">
        <f t="shared" si="8"/>
        <v>Cundinamarca_Funza</v>
      </c>
      <c r="BE563" t="s">
        <v>16</v>
      </c>
      <c r="BF563" t="s">
        <v>51</v>
      </c>
      <c r="BG563" t="s">
        <v>290</v>
      </c>
      <c r="BH563">
        <v>1</v>
      </c>
    </row>
    <row r="564" spans="56:60">
      <c r="BD564" t="str">
        <f t="shared" si="8"/>
        <v>Cundinamarca_Fúquene</v>
      </c>
      <c r="BE564" t="s">
        <v>16</v>
      </c>
      <c r="BF564" t="s">
        <v>748</v>
      </c>
      <c r="BG564" t="s">
        <v>290</v>
      </c>
      <c r="BH564">
        <v>2</v>
      </c>
    </row>
    <row r="565" spans="56:60">
      <c r="BD565" t="str">
        <f t="shared" si="8"/>
        <v>Cundinamarca_Fusagasugá</v>
      </c>
      <c r="BE565" t="s">
        <v>16</v>
      </c>
      <c r="BF565" t="s">
        <v>749</v>
      </c>
      <c r="BG565" t="s">
        <v>290</v>
      </c>
      <c r="BH565">
        <v>1</v>
      </c>
    </row>
    <row r="566" spans="56:60">
      <c r="BD566" t="str">
        <f t="shared" si="8"/>
        <v>Cundinamarca_Gachala</v>
      </c>
      <c r="BE566" t="s">
        <v>16</v>
      </c>
      <c r="BF566" t="s">
        <v>750</v>
      </c>
      <c r="BG566" t="s">
        <v>290</v>
      </c>
      <c r="BH566">
        <v>3</v>
      </c>
    </row>
    <row r="567" spans="56:60">
      <c r="BD567" t="str">
        <f t="shared" si="8"/>
        <v>Cundinamarca_Gachancipá</v>
      </c>
      <c r="BE567" t="s">
        <v>16</v>
      </c>
      <c r="BF567" t="s">
        <v>52</v>
      </c>
      <c r="BG567" t="s">
        <v>290</v>
      </c>
      <c r="BH567">
        <v>2</v>
      </c>
    </row>
    <row r="568" spans="56:60">
      <c r="BD568" t="str">
        <f t="shared" si="8"/>
        <v>Cundinamarca_Gachetá</v>
      </c>
      <c r="BE568" t="s">
        <v>16</v>
      </c>
      <c r="BF568" t="s">
        <v>751</v>
      </c>
      <c r="BG568" t="s">
        <v>290</v>
      </c>
      <c r="BH568">
        <v>3</v>
      </c>
    </row>
    <row r="569" spans="56:60">
      <c r="BD569" t="str">
        <f t="shared" si="8"/>
        <v>Cundinamarca_Gama</v>
      </c>
      <c r="BE569" t="s">
        <v>16</v>
      </c>
      <c r="BF569" t="s">
        <v>752</v>
      </c>
      <c r="BG569" t="s">
        <v>290</v>
      </c>
      <c r="BH569">
        <v>3</v>
      </c>
    </row>
    <row r="570" spans="56:60">
      <c r="BD570" t="str">
        <f t="shared" si="8"/>
        <v>Cundinamarca_Girardot</v>
      </c>
      <c r="BE570" t="s">
        <v>16</v>
      </c>
      <c r="BF570" t="s">
        <v>753</v>
      </c>
      <c r="BG570" t="s">
        <v>290</v>
      </c>
      <c r="BH570">
        <v>1</v>
      </c>
    </row>
    <row r="571" spans="56:60">
      <c r="BD571" t="str">
        <f t="shared" si="8"/>
        <v>Cundinamarca_Granada</v>
      </c>
      <c r="BE571" t="s">
        <v>16</v>
      </c>
      <c r="BF571" t="s">
        <v>355</v>
      </c>
      <c r="BG571" t="s">
        <v>290</v>
      </c>
      <c r="BH571">
        <v>2</v>
      </c>
    </row>
    <row r="572" spans="56:60">
      <c r="BD572" t="str">
        <f t="shared" si="8"/>
        <v>Cundinamarca_Guachetá</v>
      </c>
      <c r="BE572" t="s">
        <v>16</v>
      </c>
      <c r="BF572" t="s">
        <v>754</v>
      </c>
      <c r="BG572" t="s">
        <v>290</v>
      </c>
      <c r="BH572">
        <v>3</v>
      </c>
    </row>
    <row r="573" spans="56:60">
      <c r="BD573" t="str">
        <f t="shared" si="8"/>
        <v>Cundinamarca_Guaduas</v>
      </c>
      <c r="BE573" t="s">
        <v>16</v>
      </c>
      <c r="BF573" t="s">
        <v>755</v>
      </c>
      <c r="BG573" t="s">
        <v>290</v>
      </c>
      <c r="BH573">
        <v>3</v>
      </c>
    </row>
    <row r="574" spans="56:60">
      <c r="BD574" t="str">
        <f t="shared" si="8"/>
        <v>Cundinamarca_Guasca</v>
      </c>
      <c r="BE574" t="s">
        <v>16</v>
      </c>
      <c r="BF574" t="s">
        <v>756</v>
      </c>
      <c r="BG574" t="s">
        <v>290</v>
      </c>
      <c r="BH574">
        <v>3</v>
      </c>
    </row>
    <row r="575" spans="56:60">
      <c r="BD575" t="str">
        <f t="shared" si="8"/>
        <v>Cundinamarca_Guataquí</v>
      </c>
      <c r="BE575" t="s">
        <v>16</v>
      </c>
      <c r="BF575" t="s">
        <v>757</v>
      </c>
      <c r="BG575" t="s">
        <v>290</v>
      </c>
      <c r="BH575">
        <v>3</v>
      </c>
    </row>
    <row r="576" spans="56:60">
      <c r="BD576" t="str">
        <f t="shared" si="8"/>
        <v>Cundinamarca_Guatavita</v>
      </c>
      <c r="BE576" t="s">
        <v>16</v>
      </c>
      <c r="BF576" t="s">
        <v>758</v>
      </c>
      <c r="BG576" t="s">
        <v>290</v>
      </c>
      <c r="BH576">
        <v>3</v>
      </c>
    </row>
    <row r="577" spans="56:60">
      <c r="BD577" t="str">
        <f t="shared" si="8"/>
        <v>Cundinamarca_Guayabal De Siquima</v>
      </c>
      <c r="BE577" t="s">
        <v>16</v>
      </c>
      <c r="BF577" t="s">
        <v>1209</v>
      </c>
      <c r="BG577" t="s">
        <v>290</v>
      </c>
      <c r="BH577">
        <v>3</v>
      </c>
    </row>
    <row r="578" spans="56:60">
      <c r="BD578" t="str">
        <f t="shared" ref="BD578:BD641" si="9">IF(BF578&lt;&gt;"Otro",BE578&amp;"_"&amp;BF578,BE578&amp;"_zzzz"&amp;BF578)</f>
        <v>Cundinamarca_Guayabetal</v>
      </c>
      <c r="BE578" t="s">
        <v>16</v>
      </c>
      <c r="BF578" t="s">
        <v>759</v>
      </c>
      <c r="BG578" t="s">
        <v>290</v>
      </c>
      <c r="BH578">
        <v>2</v>
      </c>
    </row>
    <row r="579" spans="56:60">
      <c r="BD579" t="str">
        <f t="shared" si="9"/>
        <v>Cundinamarca_Gutiérrez</v>
      </c>
      <c r="BE579" t="s">
        <v>16</v>
      </c>
      <c r="BF579" t="s">
        <v>760</v>
      </c>
      <c r="BG579" t="s">
        <v>290</v>
      </c>
      <c r="BH579">
        <v>2</v>
      </c>
    </row>
    <row r="580" spans="56:60">
      <c r="BD580" t="str">
        <f t="shared" si="9"/>
        <v>Cundinamarca_Jerusalén</v>
      </c>
      <c r="BE580" t="s">
        <v>16</v>
      </c>
      <c r="BF580" t="s">
        <v>761</v>
      </c>
      <c r="BG580" t="s">
        <v>290</v>
      </c>
      <c r="BH580">
        <v>3</v>
      </c>
    </row>
    <row r="581" spans="56:60">
      <c r="BD581" t="str">
        <f t="shared" si="9"/>
        <v>Cundinamarca_Junín</v>
      </c>
      <c r="BE581" t="s">
        <v>16</v>
      </c>
      <c r="BF581" t="s">
        <v>762</v>
      </c>
      <c r="BG581" t="s">
        <v>290</v>
      </c>
      <c r="BH581">
        <v>3</v>
      </c>
    </row>
    <row r="582" spans="56:60">
      <c r="BD582" t="str">
        <f t="shared" si="9"/>
        <v>Cundinamarca_La Calera</v>
      </c>
      <c r="BE582" t="s">
        <v>16</v>
      </c>
      <c r="BF582" t="s">
        <v>61</v>
      </c>
      <c r="BG582" t="s">
        <v>290</v>
      </c>
      <c r="BH582">
        <v>1</v>
      </c>
    </row>
    <row r="583" spans="56:60">
      <c r="BD583" t="str">
        <f t="shared" si="9"/>
        <v>Cundinamarca_La Mesa</v>
      </c>
      <c r="BE583" t="s">
        <v>16</v>
      </c>
      <c r="BF583" t="s">
        <v>763</v>
      </c>
      <c r="BG583" t="s">
        <v>290</v>
      </c>
      <c r="BH583">
        <v>2</v>
      </c>
    </row>
    <row r="584" spans="56:60">
      <c r="BD584" t="str">
        <f t="shared" si="9"/>
        <v>Cundinamarca_La Palma</v>
      </c>
      <c r="BE584" t="s">
        <v>16</v>
      </c>
      <c r="BF584" t="s">
        <v>764</v>
      </c>
      <c r="BG584" t="s">
        <v>290</v>
      </c>
      <c r="BH584">
        <v>2</v>
      </c>
    </row>
    <row r="585" spans="56:60">
      <c r="BD585" t="str">
        <f t="shared" si="9"/>
        <v>Cundinamarca_La Peña</v>
      </c>
      <c r="BE585" t="s">
        <v>16</v>
      </c>
      <c r="BF585" t="s">
        <v>765</v>
      </c>
      <c r="BG585" t="s">
        <v>290</v>
      </c>
      <c r="BH585">
        <v>3</v>
      </c>
    </row>
    <row r="586" spans="56:60">
      <c r="BD586" t="str">
        <f t="shared" si="9"/>
        <v>Cundinamarca_La Vega</v>
      </c>
      <c r="BE586" t="s">
        <v>16</v>
      </c>
      <c r="BF586" t="s">
        <v>639</v>
      </c>
      <c r="BG586" t="s">
        <v>290</v>
      </c>
      <c r="BH586">
        <v>2</v>
      </c>
    </row>
    <row r="587" spans="56:60">
      <c r="BD587" t="str">
        <f t="shared" si="9"/>
        <v>Cundinamarca_Lenguazaque</v>
      </c>
      <c r="BE587" t="s">
        <v>16</v>
      </c>
      <c r="BF587" t="s">
        <v>766</v>
      </c>
      <c r="BG587" t="s">
        <v>290</v>
      </c>
      <c r="BH587">
        <v>3</v>
      </c>
    </row>
    <row r="588" spans="56:60">
      <c r="BD588" t="str">
        <f t="shared" si="9"/>
        <v>Cundinamarca_Macheta</v>
      </c>
      <c r="BE588" t="s">
        <v>16</v>
      </c>
      <c r="BF588" t="s">
        <v>767</v>
      </c>
      <c r="BG588" t="s">
        <v>290</v>
      </c>
      <c r="BH588">
        <v>3</v>
      </c>
    </row>
    <row r="589" spans="56:60">
      <c r="BD589" t="str">
        <f t="shared" si="9"/>
        <v>Cundinamarca_Madrid</v>
      </c>
      <c r="BE589" t="s">
        <v>16</v>
      </c>
      <c r="BF589" t="s">
        <v>65</v>
      </c>
      <c r="BG589" t="s">
        <v>290</v>
      </c>
      <c r="BH589">
        <v>1</v>
      </c>
    </row>
    <row r="590" spans="56:60">
      <c r="BD590" t="str">
        <f t="shared" si="9"/>
        <v>Cundinamarca_Manta</v>
      </c>
      <c r="BE590" t="s">
        <v>16</v>
      </c>
      <c r="BF590" t="s">
        <v>768</v>
      </c>
      <c r="BG590" t="s">
        <v>290</v>
      </c>
      <c r="BH590">
        <v>3</v>
      </c>
    </row>
    <row r="591" spans="56:60">
      <c r="BD591" t="str">
        <f t="shared" si="9"/>
        <v>Cundinamarca_Medina</v>
      </c>
      <c r="BE591" t="s">
        <v>16</v>
      </c>
      <c r="BF591" t="s">
        <v>769</v>
      </c>
      <c r="BG591" t="s">
        <v>290</v>
      </c>
      <c r="BH591">
        <v>3</v>
      </c>
    </row>
    <row r="592" spans="56:60">
      <c r="BD592" t="str">
        <f t="shared" si="9"/>
        <v>Cundinamarca_Mosquera</v>
      </c>
      <c r="BE592" t="s">
        <v>16</v>
      </c>
      <c r="BF592" t="s">
        <v>70</v>
      </c>
      <c r="BG592" t="s">
        <v>290</v>
      </c>
      <c r="BH592">
        <v>1</v>
      </c>
    </row>
    <row r="593" spans="56:60">
      <c r="BD593" t="str">
        <f t="shared" si="9"/>
        <v>Cundinamarca_Nariño</v>
      </c>
      <c r="BE593" t="s">
        <v>16</v>
      </c>
      <c r="BF593" t="s">
        <v>27</v>
      </c>
      <c r="BG593" t="s">
        <v>290</v>
      </c>
      <c r="BH593">
        <v>2</v>
      </c>
    </row>
    <row r="594" spans="56:60">
      <c r="BD594" t="str">
        <f t="shared" si="9"/>
        <v>Cundinamarca_Nemocón</v>
      </c>
      <c r="BE594" t="s">
        <v>16</v>
      </c>
      <c r="BF594" t="s">
        <v>72</v>
      </c>
      <c r="BG594" t="s">
        <v>290</v>
      </c>
      <c r="BH594">
        <v>3</v>
      </c>
    </row>
    <row r="595" spans="56:60">
      <c r="BD595" t="str">
        <f t="shared" si="9"/>
        <v>Cundinamarca_Nilo</v>
      </c>
      <c r="BE595" t="s">
        <v>16</v>
      </c>
      <c r="BF595" t="s">
        <v>770</v>
      </c>
      <c r="BG595" t="s">
        <v>290</v>
      </c>
      <c r="BH595">
        <v>2</v>
      </c>
    </row>
    <row r="596" spans="56:60">
      <c r="BD596" t="str">
        <f t="shared" si="9"/>
        <v>Cundinamarca_Nimaima</v>
      </c>
      <c r="BE596" t="s">
        <v>16</v>
      </c>
      <c r="BF596" t="s">
        <v>771</v>
      </c>
      <c r="BG596" t="s">
        <v>290</v>
      </c>
      <c r="BH596">
        <v>3</v>
      </c>
    </row>
    <row r="597" spans="56:60">
      <c r="BD597" t="str">
        <f t="shared" si="9"/>
        <v>Cundinamarca_Nocaima</v>
      </c>
      <c r="BE597" t="s">
        <v>16</v>
      </c>
      <c r="BF597" t="s">
        <v>772</v>
      </c>
      <c r="BG597" t="s">
        <v>290</v>
      </c>
      <c r="BH597">
        <v>3</v>
      </c>
    </row>
    <row r="598" spans="56:60">
      <c r="BD598" t="str">
        <f t="shared" si="9"/>
        <v>Cundinamarca_Pacho</v>
      </c>
      <c r="BE598" t="s">
        <v>16</v>
      </c>
      <c r="BF598" t="s">
        <v>773</v>
      </c>
      <c r="BG598" t="s">
        <v>290</v>
      </c>
      <c r="BH598">
        <v>2</v>
      </c>
    </row>
    <row r="599" spans="56:60">
      <c r="BD599" t="str">
        <f t="shared" si="9"/>
        <v>Cundinamarca_Paime</v>
      </c>
      <c r="BE599" t="s">
        <v>16</v>
      </c>
      <c r="BF599" t="s">
        <v>774</v>
      </c>
      <c r="BG599" t="s">
        <v>290</v>
      </c>
      <c r="BH599">
        <v>3</v>
      </c>
    </row>
    <row r="600" spans="56:60">
      <c r="BD600" t="str">
        <f t="shared" si="9"/>
        <v>Cundinamarca_Pandi</v>
      </c>
      <c r="BE600" t="s">
        <v>16</v>
      </c>
      <c r="BF600" t="s">
        <v>775</v>
      </c>
      <c r="BG600" t="s">
        <v>290</v>
      </c>
      <c r="BH600">
        <v>2</v>
      </c>
    </row>
    <row r="601" spans="56:60">
      <c r="BD601" t="str">
        <f t="shared" si="9"/>
        <v>Cundinamarca_Paratebueno</v>
      </c>
      <c r="BE601" t="s">
        <v>16</v>
      </c>
      <c r="BF601" t="s">
        <v>776</v>
      </c>
      <c r="BG601" t="s">
        <v>290</v>
      </c>
      <c r="BH601">
        <v>3</v>
      </c>
    </row>
    <row r="602" spans="56:60">
      <c r="BD602" t="str">
        <f t="shared" si="9"/>
        <v>Cundinamarca_Pasca</v>
      </c>
      <c r="BE602" t="s">
        <v>16</v>
      </c>
      <c r="BF602" t="s">
        <v>777</v>
      </c>
      <c r="BG602" t="s">
        <v>290</v>
      </c>
      <c r="BH602">
        <v>3</v>
      </c>
    </row>
    <row r="603" spans="56:60">
      <c r="BD603" t="str">
        <f t="shared" si="9"/>
        <v>Cundinamarca_Puerto Salgar</v>
      </c>
      <c r="BE603" t="s">
        <v>16</v>
      </c>
      <c r="BF603" t="s">
        <v>778</v>
      </c>
      <c r="BG603" t="s">
        <v>290</v>
      </c>
      <c r="BH603">
        <v>3</v>
      </c>
    </row>
    <row r="604" spans="56:60">
      <c r="BD604" t="str">
        <f t="shared" si="9"/>
        <v>Cundinamarca_Pulí</v>
      </c>
      <c r="BE604" t="s">
        <v>16</v>
      </c>
      <c r="BF604" t="s">
        <v>779</v>
      </c>
      <c r="BG604" t="s">
        <v>290</v>
      </c>
      <c r="BH604">
        <v>3</v>
      </c>
    </row>
    <row r="605" spans="56:60">
      <c r="BD605" t="str">
        <f t="shared" si="9"/>
        <v>Cundinamarca_Quebradanegra</v>
      </c>
      <c r="BE605" t="s">
        <v>16</v>
      </c>
      <c r="BF605" t="s">
        <v>780</v>
      </c>
      <c r="BG605" t="s">
        <v>290</v>
      </c>
      <c r="BH605">
        <v>3</v>
      </c>
    </row>
    <row r="606" spans="56:60">
      <c r="BD606" t="str">
        <f t="shared" si="9"/>
        <v>Cundinamarca_Quetame</v>
      </c>
      <c r="BE606" t="s">
        <v>16</v>
      </c>
      <c r="BF606" t="s">
        <v>781</v>
      </c>
      <c r="BG606" t="s">
        <v>290</v>
      </c>
      <c r="BH606">
        <v>3</v>
      </c>
    </row>
    <row r="607" spans="56:60">
      <c r="BD607" t="str">
        <f t="shared" si="9"/>
        <v>Cundinamarca_Quipile</v>
      </c>
      <c r="BE607" t="s">
        <v>16</v>
      </c>
      <c r="BF607" t="s">
        <v>782</v>
      </c>
      <c r="BG607" t="s">
        <v>290</v>
      </c>
      <c r="BH607">
        <v>3</v>
      </c>
    </row>
    <row r="608" spans="56:60">
      <c r="BD608" t="str">
        <f t="shared" si="9"/>
        <v>Cundinamarca_Ricaurte</v>
      </c>
      <c r="BE608" t="s">
        <v>16</v>
      </c>
      <c r="BF608" t="s">
        <v>783</v>
      </c>
      <c r="BG608" t="s">
        <v>290</v>
      </c>
      <c r="BH608">
        <v>1</v>
      </c>
    </row>
    <row r="609" spans="56:60">
      <c r="BD609" t="str">
        <f t="shared" si="9"/>
        <v>Cundinamarca_San Antonio Del Tequendama</v>
      </c>
      <c r="BE609" t="s">
        <v>16</v>
      </c>
      <c r="BF609" t="s">
        <v>1210</v>
      </c>
      <c r="BG609" t="s">
        <v>290</v>
      </c>
      <c r="BH609">
        <v>2</v>
      </c>
    </row>
    <row r="610" spans="56:60">
      <c r="BD610" t="str">
        <f t="shared" si="9"/>
        <v>Cundinamarca_San Bernardo</v>
      </c>
      <c r="BE610" t="s">
        <v>16</v>
      </c>
      <c r="BF610" t="s">
        <v>784</v>
      </c>
      <c r="BG610" t="s">
        <v>290</v>
      </c>
      <c r="BH610">
        <v>3</v>
      </c>
    </row>
    <row r="611" spans="56:60">
      <c r="BD611" t="str">
        <f t="shared" si="9"/>
        <v>Cundinamarca_San Cayetano</v>
      </c>
      <c r="BE611" t="s">
        <v>16</v>
      </c>
      <c r="BF611" t="s">
        <v>785</v>
      </c>
      <c r="BG611" t="s">
        <v>290</v>
      </c>
      <c r="BH611">
        <v>3</v>
      </c>
    </row>
    <row r="612" spans="56:60">
      <c r="BD612" t="str">
        <f t="shared" si="9"/>
        <v>Cundinamarca_San Francisco</v>
      </c>
      <c r="BE612" t="s">
        <v>16</v>
      </c>
      <c r="BF612" t="s">
        <v>388</v>
      </c>
      <c r="BG612" t="s">
        <v>290</v>
      </c>
      <c r="BH612">
        <v>2</v>
      </c>
    </row>
    <row r="613" spans="56:60">
      <c r="BD613" t="str">
        <f t="shared" si="9"/>
        <v>Cundinamarca_San Juan De Río Seco</v>
      </c>
      <c r="BE613" t="s">
        <v>16</v>
      </c>
      <c r="BF613" t="s">
        <v>1211</v>
      </c>
      <c r="BG613" t="s">
        <v>290</v>
      </c>
      <c r="BH613">
        <v>3</v>
      </c>
    </row>
    <row r="614" spans="56:60">
      <c r="BD614" t="str">
        <f t="shared" si="9"/>
        <v>Cundinamarca_Sasaima</v>
      </c>
      <c r="BE614" t="s">
        <v>16</v>
      </c>
      <c r="BF614" t="s">
        <v>786</v>
      </c>
      <c r="BG614" t="s">
        <v>290</v>
      </c>
      <c r="BH614">
        <v>3</v>
      </c>
    </row>
    <row r="615" spans="56:60">
      <c r="BD615" t="str">
        <f t="shared" si="9"/>
        <v>Cundinamarca_Sesquilé</v>
      </c>
      <c r="BE615" t="s">
        <v>16</v>
      </c>
      <c r="BF615" t="s">
        <v>787</v>
      </c>
      <c r="BG615" t="s">
        <v>290</v>
      </c>
      <c r="BH615">
        <v>3</v>
      </c>
    </row>
    <row r="616" spans="56:60">
      <c r="BD616" t="str">
        <f t="shared" si="9"/>
        <v>Cundinamarca_Sibaté</v>
      </c>
      <c r="BE616" t="s">
        <v>16</v>
      </c>
      <c r="BF616" t="s">
        <v>80</v>
      </c>
      <c r="BG616" t="s">
        <v>290</v>
      </c>
      <c r="BH616">
        <v>1</v>
      </c>
    </row>
    <row r="617" spans="56:60">
      <c r="BD617" t="str">
        <f t="shared" si="9"/>
        <v>Cundinamarca_Silvania</v>
      </c>
      <c r="BE617" t="s">
        <v>16</v>
      </c>
      <c r="BF617" t="s">
        <v>788</v>
      </c>
      <c r="BG617" t="s">
        <v>290</v>
      </c>
      <c r="BH617">
        <v>2</v>
      </c>
    </row>
    <row r="618" spans="56:60">
      <c r="BD618" t="str">
        <f t="shared" si="9"/>
        <v>Cundinamarca_Simijaca</v>
      </c>
      <c r="BE618" t="s">
        <v>16</v>
      </c>
      <c r="BF618" t="s">
        <v>789</v>
      </c>
      <c r="BG618" t="s">
        <v>290</v>
      </c>
      <c r="BH618">
        <v>2</v>
      </c>
    </row>
    <row r="619" spans="56:60">
      <c r="BD619" t="str">
        <f t="shared" si="9"/>
        <v>Cundinamarca_Soacha</v>
      </c>
      <c r="BE619" t="s">
        <v>16</v>
      </c>
      <c r="BF619" t="s">
        <v>82</v>
      </c>
      <c r="BG619" t="s">
        <v>290</v>
      </c>
      <c r="BH619">
        <v>1</v>
      </c>
    </row>
    <row r="620" spans="56:60">
      <c r="BD620" t="str">
        <f t="shared" si="9"/>
        <v>Cundinamarca_Sopó</v>
      </c>
      <c r="BE620" t="s">
        <v>16</v>
      </c>
      <c r="BF620" t="s">
        <v>84</v>
      </c>
      <c r="BG620" t="s">
        <v>290</v>
      </c>
      <c r="BH620">
        <v>1</v>
      </c>
    </row>
    <row r="621" spans="56:60">
      <c r="BD621" t="str">
        <f t="shared" si="9"/>
        <v>Cundinamarca_Subachoque</v>
      </c>
      <c r="BE621" t="s">
        <v>16</v>
      </c>
      <c r="BF621" t="s">
        <v>85</v>
      </c>
      <c r="BG621" t="s">
        <v>290</v>
      </c>
      <c r="BH621">
        <v>2</v>
      </c>
    </row>
    <row r="622" spans="56:60">
      <c r="BD622" t="str">
        <f t="shared" si="9"/>
        <v>Cundinamarca_Suesca</v>
      </c>
      <c r="BE622" t="s">
        <v>16</v>
      </c>
      <c r="BF622" t="s">
        <v>790</v>
      </c>
      <c r="BG622" t="s">
        <v>290</v>
      </c>
      <c r="BH622">
        <v>3</v>
      </c>
    </row>
    <row r="623" spans="56:60">
      <c r="BD623" t="str">
        <f t="shared" si="9"/>
        <v>Cundinamarca_Supatá</v>
      </c>
      <c r="BE623" t="s">
        <v>16</v>
      </c>
      <c r="BF623" t="s">
        <v>791</v>
      </c>
      <c r="BG623" t="s">
        <v>290</v>
      </c>
      <c r="BH623">
        <v>3</v>
      </c>
    </row>
    <row r="624" spans="56:60">
      <c r="BD624" t="str">
        <f t="shared" si="9"/>
        <v>Cundinamarca_Susa</v>
      </c>
      <c r="BE624" t="s">
        <v>16</v>
      </c>
      <c r="BF624" t="s">
        <v>792</v>
      </c>
      <c r="BG624" t="s">
        <v>290</v>
      </c>
      <c r="BH624">
        <v>2</v>
      </c>
    </row>
    <row r="625" spans="56:60">
      <c r="BD625" t="str">
        <f t="shared" si="9"/>
        <v>Cundinamarca_Sutatausa</v>
      </c>
      <c r="BE625" t="s">
        <v>16</v>
      </c>
      <c r="BF625" t="s">
        <v>793</v>
      </c>
      <c r="BG625" t="s">
        <v>290</v>
      </c>
      <c r="BH625">
        <v>3</v>
      </c>
    </row>
    <row r="626" spans="56:60">
      <c r="BD626" t="str">
        <f t="shared" si="9"/>
        <v>Cundinamarca_Tabio</v>
      </c>
      <c r="BE626" t="s">
        <v>16</v>
      </c>
      <c r="BF626" t="s">
        <v>86</v>
      </c>
      <c r="BG626" t="s">
        <v>290</v>
      </c>
      <c r="BH626">
        <v>2</v>
      </c>
    </row>
    <row r="627" spans="56:60">
      <c r="BD627" t="str">
        <f t="shared" si="9"/>
        <v>Cundinamarca_Tausa</v>
      </c>
      <c r="BE627" t="s">
        <v>16</v>
      </c>
      <c r="BF627" t="s">
        <v>794</v>
      </c>
      <c r="BG627" t="s">
        <v>290</v>
      </c>
      <c r="BH627">
        <v>3</v>
      </c>
    </row>
    <row r="628" spans="56:60">
      <c r="BD628" t="str">
        <f t="shared" si="9"/>
        <v>Cundinamarca_Tena</v>
      </c>
      <c r="BE628" t="s">
        <v>16</v>
      </c>
      <c r="BF628" t="s">
        <v>795</v>
      </c>
      <c r="BG628" t="s">
        <v>290</v>
      </c>
      <c r="BH628">
        <v>3</v>
      </c>
    </row>
    <row r="629" spans="56:60">
      <c r="BD629" t="str">
        <f t="shared" si="9"/>
        <v>Cundinamarca_Tenjo</v>
      </c>
      <c r="BE629" t="s">
        <v>16</v>
      </c>
      <c r="BF629" t="s">
        <v>87</v>
      </c>
      <c r="BG629" t="s">
        <v>290</v>
      </c>
      <c r="BH629">
        <v>2</v>
      </c>
    </row>
    <row r="630" spans="56:60">
      <c r="BD630" t="str">
        <f t="shared" si="9"/>
        <v>Cundinamarca_Tibacuy</v>
      </c>
      <c r="BE630" t="s">
        <v>16</v>
      </c>
      <c r="BF630" t="s">
        <v>796</v>
      </c>
      <c r="BG630" t="s">
        <v>290</v>
      </c>
      <c r="BH630">
        <v>3</v>
      </c>
    </row>
    <row r="631" spans="56:60">
      <c r="BD631" t="str">
        <f t="shared" si="9"/>
        <v>Cundinamarca_Tibirita</v>
      </c>
      <c r="BE631" t="s">
        <v>16</v>
      </c>
      <c r="BF631" t="s">
        <v>797</v>
      </c>
      <c r="BG631" t="s">
        <v>290</v>
      </c>
      <c r="BH631">
        <v>3</v>
      </c>
    </row>
    <row r="632" spans="56:60">
      <c r="BD632" t="str">
        <f t="shared" si="9"/>
        <v>Cundinamarca_Tocaima</v>
      </c>
      <c r="BE632" t="s">
        <v>16</v>
      </c>
      <c r="BF632" t="s">
        <v>798</v>
      </c>
      <c r="BG632" t="s">
        <v>290</v>
      </c>
      <c r="BH632">
        <v>2</v>
      </c>
    </row>
    <row r="633" spans="56:60">
      <c r="BD633" t="str">
        <f t="shared" si="9"/>
        <v>Cundinamarca_Tocancipá</v>
      </c>
      <c r="BE633" t="s">
        <v>16</v>
      </c>
      <c r="BF633" t="s">
        <v>88</v>
      </c>
      <c r="BG633" t="s">
        <v>290</v>
      </c>
      <c r="BH633">
        <v>1</v>
      </c>
    </row>
    <row r="634" spans="56:60">
      <c r="BD634" t="str">
        <f t="shared" si="9"/>
        <v>Cundinamarca_Topaipí</v>
      </c>
      <c r="BE634" t="s">
        <v>16</v>
      </c>
      <c r="BF634" t="s">
        <v>799</v>
      </c>
      <c r="BG634" t="s">
        <v>290</v>
      </c>
      <c r="BH634">
        <v>3</v>
      </c>
    </row>
    <row r="635" spans="56:60">
      <c r="BD635" t="str">
        <f t="shared" si="9"/>
        <v>Cundinamarca_Ubalá</v>
      </c>
      <c r="BE635" t="s">
        <v>16</v>
      </c>
      <c r="BF635" t="s">
        <v>800</v>
      </c>
      <c r="BG635" t="s">
        <v>290</v>
      </c>
      <c r="BH635">
        <v>3</v>
      </c>
    </row>
    <row r="636" spans="56:60">
      <c r="BD636" t="str">
        <f t="shared" si="9"/>
        <v>Cundinamarca_Ubaque</v>
      </c>
      <c r="BE636" t="s">
        <v>16</v>
      </c>
      <c r="BF636" t="s">
        <v>801</v>
      </c>
      <c r="BG636" t="s">
        <v>290</v>
      </c>
      <c r="BH636">
        <v>3</v>
      </c>
    </row>
    <row r="637" spans="56:60">
      <c r="BD637" t="str">
        <f t="shared" si="9"/>
        <v>Cundinamarca_Une</v>
      </c>
      <c r="BE637" t="s">
        <v>16</v>
      </c>
      <c r="BF637" t="s">
        <v>802</v>
      </c>
      <c r="BG637" t="s">
        <v>290</v>
      </c>
      <c r="BH637">
        <v>3</v>
      </c>
    </row>
    <row r="638" spans="56:60">
      <c r="BD638" t="str">
        <f t="shared" si="9"/>
        <v>Cundinamarca_Útica</v>
      </c>
      <c r="BE638" t="s">
        <v>16</v>
      </c>
      <c r="BF638" t="s">
        <v>803</v>
      </c>
      <c r="BG638" t="s">
        <v>290</v>
      </c>
      <c r="BH638">
        <v>3</v>
      </c>
    </row>
    <row r="639" spans="56:60">
      <c r="BD639" t="str">
        <f t="shared" si="9"/>
        <v>Cundinamarca_Venecia</v>
      </c>
      <c r="BE639" t="s">
        <v>16</v>
      </c>
      <c r="BF639" t="s">
        <v>410</v>
      </c>
      <c r="BG639" t="s">
        <v>290</v>
      </c>
      <c r="BH639">
        <v>3</v>
      </c>
    </row>
    <row r="640" spans="56:60">
      <c r="BD640" t="str">
        <f t="shared" si="9"/>
        <v>Cundinamarca_Vergara</v>
      </c>
      <c r="BE640" t="s">
        <v>16</v>
      </c>
      <c r="BF640" t="s">
        <v>804</v>
      </c>
      <c r="BG640" t="s">
        <v>290</v>
      </c>
      <c r="BH640">
        <v>3</v>
      </c>
    </row>
    <row r="641" spans="56:60">
      <c r="BD641" t="str">
        <f t="shared" si="9"/>
        <v>Cundinamarca_Vianí</v>
      </c>
      <c r="BE641" t="s">
        <v>16</v>
      </c>
      <c r="BF641" t="s">
        <v>805</v>
      </c>
      <c r="BG641" t="s">
        <v>290</v>
      </c>
      <c r="BH641">
        <v>3</v>
      </c>
    </row>
    <row r="642" spans="56:60">
      <c r="BD642" t="str">
        <f t="shared" ref="BD642:BD705" si="10">IF(BF642&lt;&gt;"Otro",BE642&amp;"_"&amp;BF642,BE642&amp;"_zzzz"&amp;BF642)</f>
        <v>Cundinamarca_Villa De San Diego De Ubate</v>
      </c>
      <c r="BE642" t="s">
        <v>16</v>
      </c>
      <c r="BF642" t="s">
        <v>1212</v>
      </c>
      <c r="BG642" t="s">
        <v>290</v>
      </c>
      <c r="BH642">
        <v>2</v>
      </c>
    </row>
    <row r="643" spans="56:60">
      <c r="BD643" t="str">
        <f t="shared" si="10"/>
        <v>Cundinamarca_Villagómez</v>
      </c>
      <c r="BE643" t="s">
        <v>16</v>
      </c>
      <c r="BF643" t="s">
        <v>806</v>
      </c>
      <c r="BG643" t="s">
        <v>290</v>
      </c>
      <c r="BH643">
        <v>3</v>
      </c>
    </row>
    <row r="644" spans="56:60">
      <c r="BD644" t="str">
        <f t="shared" si="10"/>
        <v>Cundinamarca_Villapinzón</v>
      </c>
      <c r="BE644" t="s">
        <v>16</v>
      </c>
      <c r="BF644" t="s">
        <v>807</v>
      </c>
      <c r="BG644" t="s">
        <v>290</v>
      </c>
      <c r="BH644">
        <v>2</v>
      </c>
    </row>
    <row r="645" spans="56:60">
      <c r="BD645" t="str">
        <f t="shared" si="10"/>
        <v>Cundinamarca_Villeta</v>
      </c>
      <c r="BE645" t="s">
        <v>16</v>
      </c>
      <c r="BF645" t="s">
        <v>808</v>
      </c>
      <c r="BG645" t="s">
        <v>290</v>
      </c>
      <c r="BH645">
        <v>1</v>
      </c>
    </row>
    <row r="646" spans="56:60">
      <c r="BD646" t="str">
        <f t="shared" si="10"/>
        <v>Cundinamarca_Viotá</v>
      </c>
      <c r="BE646" t="s">
        <v>16</v>
      </c>
      <c r="BF646" t="s">
        <v>809</v>
      </c>
      <c r="BG646" t="s">
        <v>290</v>
      </c>
      <c r="BH646">
        <v>3</v>
      </c>
    </row>
    <row r="647" spans="56:60">
      <c r="BD647" t="str">
        <f t="shared" si="10"/>
        <v>Cundinamarca_Yacopí</v>
      </c>
      <c r="BE647" t="s">
        <v>16</v>
      </c>
      <c r="BF647" t="s">
        <v>810</v>
      </c>
      <c r="BG647" t="s">
        <v>290</v>
      </c>
      <c r="BH647">
        <v>3</v>
      </c>
    </row>
    <row r="648" spans="56:60">
      <c r="BD648" t="str">
        <f t="shared" si="10"/>
        <v>Cundinamarca_Zipacón</v>
      </c>
      <c r="BE648" t="s">
        <v>16</v>
      </c>
      <c r="BF648" t="s">
        <v>811</v>
      </c>
      <c r="BG648" t="s">
        <v>290</v>
      </c>
      <c r="BH648">
        <v>3</v>
      </c>
    </row>
    <row r="649" spans="56:60">
      <c r="BD649" t="str">
        <f t="shared" si="10"/>
        <v>Cundinamarca_Zipaquirá</v>
      </c>
      <c r="BE649" t="s">
        <v>16</v>
      </c>
      <c r="BF649" t="s">
        <v>92</v>
      </c>
      <c r="BG649" t="s">
        <v>290</v>
      </c>
      <c r="BH649">
        <v>1</v>
      </c>
    </row>
    <row r="650" spans="56:60">
      <c r="BD650" t="str">
        <f t="shared" si="10"/>
        <v>Cundinamarca_zzzzOtro</v>
      </c>
      <c r="BE650" t="s">
        <v>16</v>
      </c>
      <c r="BF650" t="s">
        <v>1265</v>
      </c>
      <c r="BG650" t="s">
        <v>290</v>
      </c>
      <c r="BH650">
        <v>3</v>
      </c>
    </row>
    <row r="651" spans="56:60">
      <c r="BD651" t="str">
        <f t="shared" si="10"/>
        <v>Guainía_Inírida</v>
      </c>
      <c r="BE651" t="s">
        <v>35</v>
      </c>
      <c r="BF651" t="s">
        <v>812</v>
      </c>
      <c r="BG651" t="s">
        <v>291</v>
      </c>
      <c r="BH651">
        <v>2</v>
      </c>
    </row>
    <row r="652" spans="56:60">
      <c r="BD652" t="str">
        <f t="shared" si="10"/>
        <v>Guainía_zzzzOtro</v>
      </c>
      <c r="BE652" t="s">
        <v>35</v>
      </c>
      <c r="BF652" t="s">
        <v>1265</v>
      </c>
      <c r="BG652" t="s">
        <v>291</v>
      </c>
      <c r="BH652">
        <v>3</v>
      </c>
    </row>
    <row r="653" spans="56:60">
      <c r="BD653" t="str">
        <f t="shared" si="10"/>
        <v>Guaviare_Calamar</v>
      </c>
      <c r="BE653" t="s">
        <v>38</v>
      </c>
      <c r="BF653" t="s">
        <v>442</v>
      </c>
      <c r="BG653" t="s">
        <v>291</v>
      </c>
      <c r="BH653">
        <v>3</v>
      </c>
    </row>
    <row r="654" spans="56:60">
      <c r="BD654" t="str">
        <f t="shared" si="10"/>
        <v>Guaviare_El Retorno</v>
      </c>
      <c r="BE654" t="s">
        <v>38</v>
      </c>
      <c r="BF654" t="s">
        <v>813</v>
      </c>
      <c r="BG654" t="s">
        <v>291</v>
      </c>
      <c r="BH654">
        <v>3</v>
      </c>
    </row>
    <row r="655" spans="56:60">
      <c r="BD655" t="str">
        <f t="shared" si="10"/>
        <v>Guaviare_Miraflores</v>
      </c>
      <c r="BE655" t="s">
        <v>38</v>
      </c>
      <c r="BF655" t="s">
        <v>515</v>
      </c>
      <c r="BG655" t="s">
        <v>291</v>
      </c>
      <c r="BH655">
        <v>3</v>
      </c>
    </row>
    <row r="656" spans="56:60">
      <c r="BD656" t="str">
        <f t="shared" si="10"/>
        <v>Guaviare_San José Del Guaviare</v>
      </c>
      <c r="BE656" t="s">
        <v>38</v>
      </c>
      <c r="BF656" t="s">
        <v>1213</v>
      </c>
      <c r="BG656" t="s">
        <v>291</v>
      </c>
      <c r="BH656">
        <v>3</v>
      </c>
    </row>
    <row r="657" spans="56:60">
      <c r="BD657" t="str">
        <f t="shared" si="10"/>
        <v>Guaviare_zzzzOtro</v>
      </c>
      <c r="BE657" t="s">
        <v>38</v>
      </c>
      <c r="BF657" t="s">
        <v>1265</v>
      </c>
      <c r="BG657" t="s">
        <v>291</v>
      </c>
      <c r="BH657">
        <v>3</v>
      </c>
    </row>
    <row r="658" spans="56:60">
      <c r="BD658" t="str">
        <f t="shared" si="10"/>
        <v>Huila_Acevedo</v>
      </c>
      <c r="BE658" t="s">
        <v>19</v>
      </c>
      <c r="BF658" t="s">
        <v>814</v>
      </c>
      <c r="BG658" t="s">
        <v>303</v>
      </c>
      <c r="BH658">
        <v>2</v>
      </c>
    </row>
    <row r="659" spans="56:60">
      <c r="BD659" t="str">
        <f t="shared" si="10"/>
        <v>Huila_Agrado</v>
      </c>
      <c r="BE659" t="s">
        <v>19</v>
      </c>
      <c r="BF659" t="s">
        <v>815</v>
      </c>
      <c r="BG659" t="s">
        <v>303</v>
      </c>
      <c r="BH659">
        <v>2</v>
      </c>
    </row>
    <row r="660" spans="56:60">
      <c r="BD660" t="str">
        <f t="shared" si="10"/>
        <v>Huila_Aipe</v>
      </c>
      <c r="BE660" t="s">
        <v>19</v>
      </c>
      <c r="BF660" t="s">
        <v>816</v>
      </c>
      <c r="BG660" t="s">
        <v>303</v>
      </c>
      <c r="BH660">
        <v>3</v>
      </c>
    </row>
    <row r="661" spans="56:60">
      <c r="BD661" t="str">
        <f t="shared" si="10"/>
        <v>Huila_Algeciras</v>
      </c>
      <c r="BE661" t="s">
        <v>19</v>
      </c>
      <c r="BF661" t="s">
        <v>817</v>
      </c>
      <c r="BG661" t="s">
        <v>303</v>
      </c>
      <c r="BH661">
        <v>3</v>
      </c>
    </row>
    <row r="662" spans="56:60">
      <c r="BD662" t="str">
        <f t="shared" si="10"/>
        <v>Huila_Altamira</v>
      </c>
      <c r="BE662" t="s">
        <v>19</v>
      </c>
      <c r="BF662" t="s">
        <v>818</v>
      </c>
      <c r="BG662" t="s">
        <v>303</v>
      </c>
      <c r="BH662">
        <v>3</v>
      </c>
    </row>
    <row r="663" spans="56:60">
      <c r="BD663" t="str">
        <f t="shared" si="10"/>
        <v>Huila_Baraya</v>
      </c>
      <c r="BE663" t="s">
        <v>19</v>
      </c>
      <c r="BF663" t="s">
        <v>819</v>
      </c>
      <c r="BG663" t="s">
        <v>303</v>
      </c>
      <c r="BH663">
        <v>2</v>
      </c>
    </row>
    <row r="664" spans="56:60">
      <c r="BD664" t="str">
        <f t="shared" si="10"/>
        <v>Huila_Campoalegre</v>
      </c>
      <c r="BE664" t="s">
        <v>19</v>
      </c>
      <c r="BF664" t="s">
        <v>820</v>
      </c>
      <c r="BG664" t="s">
        <v>303</v>
      </c>
      <c r="BH664">
        <v>2</v>
      </c>
    </row>
    <row r="665" spans="56:60">
      <c r="BD665" t="str">
        <f t="shared" si="10"/>
        <v>Huila_Colombia</v>
      </c>
      <c r="BE665" t="s">
        <v>19</v>
      </c>
      <c r="BF665" t="s">
        <v>821</v>
      </c>
      <c r="BG665" t="s">
        <v>303</v>
      </c>
      <c r="BH665">
        <v>2</v>
      </c>
    </row>
    <row r="666" spans="56:60">
      <c r="BD666" t="str">
        <f t="shared" si="10"/>
        <v>Huila_Elías</v>
      </c>
      <c r="BE666" t="s">
        <v>19</v>
      </c>
      <c r="BF666" t="s">
        <v>822</v>
      </c>
      <c r="BG666" t="s">
        <v>303</v>
      </c>
      <c r="BH666">
        <v>3</v>
      </c>
    </row>
    <row r="667" spans="56:60">
      <c r="BD667" t="str">
        <f t="shared" si="10"/>
        <v>Huila_Garzón</v>
      </c>
      <c r="BE667" t="s">
        <v>19</v>
      </c>
      <c r="BF667" t="s">
        <v>823</v>
      </c>
      <c r="BG667" t="s">
        <v>303</v>
      </c>
      <c r="BH667">
        <v>2</v>
      </c>
    </row>
    <row r="668" spans="56:60">
      <c r="BD668" t="str">
        <f t="shared" si="10"/>
        <v>Huila_Gigante</v>
      </c>
      <c r="BE668" t="s">
        <v>19</v>
      </c>
      <c r="BF668" t="s">
        <v>824</v>
      </c>
      <c r="BG668" t="s">
        <v>303</v>
      </c>
      <c r="BH668">
        <v>3</v>
      </c>
    </row>
    <row r="669" spans="56:60">
      <c r="BD669" t="str">
        <f t="shared" si="10"/>
        <v>Huila_Guadalupe</v>
      </c>
      <c r="BE669" t="s">
        <v>19</v>
      </c>
      <c r="BF669" t="s">
        <v>356</v>
      </c>
      <c r="BG669" t="s">
        <v>303</v>
      </c>
      <c r="BH669">
        <v>2</v>
      </c>
    </row>
    <row r="670" spans="56:60">
      <c r="BD670" t="str">
        <f t="shared" si="10"/>
        <v>Huila_Hobo</v>
      </c>
      <c r="BE670" t="s">
        <v>19</v>
      </c>
      <c r="BF670" t="s">
        <v>825</v>
      </c>
      <c r="BG670" t="s">
        <v>303</v>
      </c>
      <c r="BH670">
        <v>2</v>
      </c>
    </row>
    <row r="671" spans="56:60">
      <c r="BD671" t="str">
        <f t="shared" si="10"/>
        <v>Huila_Iquira</v>
      </c>
      <c r="BE671" t="s">
        <v>19</v>
      </c>
      <c r="BF671" t="s">
        <v>826</v>
      </c>
      <c r="BG671" t="s">
        <v>303</v>
      </c>
      <c r="BH671">
        <v>3</v>
      </c>
    </row>
    <row r="672" spans="56:60">
      <c r="BD672" t="str">
        <f t="shared" si="10"/>
        <v>Huila_Isnos</v>
      </c>
      <c r="BE672" t="s">
        <v>19</v>
      </c>
      <c r="BF672" t="s">
        <v>827</v>
      </c>
      <c r="BG672" t="s">
        <v>303</v>
      </c>
      <c r="BH672">
        <v>2</v>
      </c>
    </row>
    <row r="673" spans="56:60">
      <c r="BD673" t="str">
        <f t="shared" si="10"/>
        <v>Huila_La Argentina</v>
      </c>
      <c r="BE673" t="s">
        <v>19</v>
      </c>
      <c r="BF673" t="s">
        <v>828</v>
      </c>
      <c r="BG673" t="s">
        <v>303</v>
      </c>
      <c r="BH673">
        <v>2</v>
      </c>
    </row>
    <row r="674" spans="56:60">
      <c r="BD674" t="str">
        <f t="shared" si="10"/>
        <v>Huila_La Plata</v>
      </c>
      <c r="BE674" t="s">
        <v>19</v>
      </c>
      <c r="BF674" t="s">
        <v>829</v>
      </c>
      <c r="BG674" t="s">
        <v>303</v>
      </c>
      <c r="BH674">
        <v>3</v>
      </c>
    </row>
    <row r="675" spans="56:60">
      <c r="BD675" t="str">
        <f t="shared" si="10"/>
        <v>Huila_Nátaga</v>
      </c>
      <c r="BE675" t="s">
        <v>19</v>
      </c>
      <c r="BF675" t="s">
        <v>830</v>
      </c>
      <c r="BG675" t="s">
        <v>303</v>
      </c>
      <c r="BH675">
        <v>3</v>
      </c>
    </row>
    <row r="676" spans="56:60">
      <c r="BD676" t="str">
        <f t="shared" si="10"/>
        <v>Huila_Neiva</v>
      </c>
      <c r="BE676" t="s">
        <v>19</v>
      </c>
      <c r="BF676" t="s">
        <v>71</v>
      </c>
      <c r="BG676" t="s">
        <v>303</v>
      </c>
      <c r="BH676">
        <v>1</v>
      </c>
    </row>
    <row r="677" spans="56:60">
      <c r="BD677" t="str">
        <f t="shared" si="10"/>
        <v>Huila_Oporapa</v>
      </c>
      <c r="BE677" t="s">
        <v>19</v>
      </c>
      <c r="BF677" t="s">
        <v>831</v>
      </c>
      <c r="BG677" t="s">
        <v>303</v>
      </c>
      <c r="BH677">
        <v>3</v>
      </c>
    </row>
    <row r="678" spans="56:60">
      <c r="BD678" t="str">
        <f t="shared" si="10"/>
        <v>Huila_Paicol</v>
      </c>
      <c r="BE678" t="s">
        <v>19</v>
      </c>
      <c r="BF678" t="s">
        <v>832</v>
      </c>
      <c r="BG678" t="s">
        <v>303</v>
      </c>
      <c r="BH678">
        <v>3</v>
      </c>
    </row>
    <row r="679" spans="56:60">
      <c r="BD679" t="str">
        <f t="shared" si="10"/>
        <v>Huila_Palermo</v>
      </c>
      <c r="BE679" t="s">
        <v>19</v>
      </c>
      <c r="BF679" t="s">
        <v>833</v>
      </c>
      <c r="BG679" t="s">
        <v>303</v>
      </c>
      <c r="BH679">
        <v>2</v>
      </c>
    </row>
    <row r="680" spans="56:60">
      <c r="BD680" t="str">
        <f t="shared" si="10"/>
        <v>Huila_Palestina</v>
      </c>
      <c r="BE680" t="s">
        <v>19</v>
      </c>
      <c r="BF680" t="s">
        <v>593</v>
      </c>
      <c r="BG680" t="s">
        <v>303</v>
      </c>
      <c r="BH680">
        <v>2</v>
      </c>
    </row>
    <row r="681" spans="56:60">
      <c r="BD681" t="str">
        <f t="shared" si="10"/>
        <v>Huila_Pital</v>
      </c>
      <c r="BE681" t="s">
        <v>19</v>
      </c>
      <c r="BF681" t="s">
        <v>834</v>
      </c>
      <c r="BG681" t="s">
        <v>303</v>
      </c>
      <c r="BH681">
        <v>3</v>
      </c>
    </row>
    <row r="682" spans="56:60">
      <c r="BD682" t="str">
        <f t="shared" si="10"/>
        <v>Huila_Pitalito</v>
      </c>
      <c r="BE682" t="s">
        <v>19</v>
      </c>
      <c r="BF682" t="s">
        <v>835</v>
      </c>
      <c r="BG682" t="s">
        <v>303</v>
      </c>
      <c r="BH682">
        <v>2</v>
      </c>
    </row>
    <row r="683" spans="56:60">
      <c r="BD683" t="str">
        <f t="shared" si="10"/>
        <v>Huila_Rivera</v>
      </c>
      <c r="BE683" t="s">
        <v>19</v>
      </c>
      <c r="BF683" t="s">
        <v>836</v>
      </c>
      <c r="BG683" t="s">
        <v>303</v>
      </c>
      <c r="BH683">
        <v>3</v>
      </c>
    </row>
    <row r="684" spans="56:60">
      <c r="BD684" t="str">
        <f t="shared" si="10"/>
        <v>Huila_Saladoblanco</v>
      </c>
      <c r="BE684" t="s">
        <v>19</v>
      </c>
      <c r="BF684" t="s">
        <v>837</v>
      </c>
      <c r="BG684" t="s">
        <v>303</v>
      </c>
      <c r="BH684">
        <v>3</v>
      </c>
    </row>
    <row r="685" spans="56:60">
      <c r="BD685" t="str">
        <f t="shared" si="10"/>
        <v>Huila_San Agustín</v>
      </c>
      <c r="BE685" t="s">
        <v>19</v>
      </c>
      <c r="BF685" t="s">
        <v>838</v>
      </c>
      <c r="BG685" t="s">
        <v>303</v>
      </c>
      <c r="BH685">
        <v>3</v>
      </c>
    </row>
    <row r="686" spans="56:60">
      <c r="BD686" t="str">
        <f t="shared" si="10"/>
        <v>Huila_Santa María</v>
      </c>
      <c r="BE686" t="s">
        <v>19</v>
      </c>
      <c r="BF686" t="s">
        <v>544</v>
      </c>
      <c r="BG686" t="s">
        <v>303</v>
      </c>
      <c r="BH686">
        <v>2</v>
      </c>
    </row>
    <row r="687" spans="56:60">
      <c r="BD687" t="str">
        <f t="shared" si="10"/>
        <v>Huila_Suaza</v>
      </c>
      <c r="BE687" t="s">
        <v>19</v>
      </c>
      <c r="BF687" t="s">
        <v>839</v>
      </c>
      <c r="BG687" t="s">
        <v>303</v>
      </c>
      <c r="BH687">
        <v>3</v>
      </c>
    </row>
    <row r="688" spans="56:60">
      <c r="BD688" t="str">
        <f t="shared" si="10"/>
        <v>Huila_Tarqui</v>
      </c>
      <c r="BE688" t="s">
        <v>19</v>
      </c>
      <c r="BF688" t="s">
        <v>840</v>
      </c>
      <c r="BG688" t="s">
        <v>303</v>
      </c>
      <c r="BH688">
        <v>3</v>
      </c>
    </row>
    <row r="689" spans="56:60">
      <c r="BD689" t="str">
        <f t="shared" si="10"/>
        <v>Huila_Tello</v>
      </c>
      <c r="BE689" t="s">
        <v>19</v>
      </c>
      <c r="BF689" t="s">
        <v>841</v>
      </c>
      <c r="BG689" t="s">
        <v>303</v>
      </c>
      <c r="BH689">
        <v>2</v>
      </c>
    </row>
    <row r="690" spans="56:60">
      <c r="BD690" t="str">
        <f t="shared" si="10"/>
        <v>Huila_Teruel</v>
      </c>
      <c r="BE690" t="s">
        <v>19</v>
      </c>
      <c r="BF690" t="s">
        <v>842</v>
      </c>
      <c r="BG690" t="s">
        <v>303</v>
      </c>
      <c r="BH690">
        <v>3</v>
      </c>
    </row>
    <row r="691" spans="56:60">
      <c r="BD691" t="str">
        <f t="shared" si="10"/>
        <v>Huila_Tesalia</v>
      </c>
      <c r="BE691" t="s">
        <v>19</v>
      </c>
      <c r="BF691" t="s">
        <v>843</v>
      </c>
      <c r="BG691" t="s">
        <v>303</v>
      </c>
      <c r="BH691">
        <v>3</v>
      </c>
    </row>
    <row r="692" spans="56:60">
      <c r="BD692" t="str">
        <f t="shared" si="10"/>
        <v>Huila_Timaná</v>
      </c>
      <c r="BE692" t="s">
        <v>19</v>
      </c>
      <c r="BF692" t="s">
        <v>844</v>
      </c>
      <c r="BG692" t="s">
        <v>303</v>
      </c>
      <c r="BH692">
        <v>3</v>
      </c>
    </row>
    <row r="693" spans="56:60">
      <c r="BD693" t="str">
        <f t="shared" si="10"/>
        <v>Huila_Villavieja</v>
      </c>
      <c r="BE693" t="s">
        <v>19</v>
      </c>
      <c r="BF693" t="s">
        <v>845</v>
      </c>
      <c r="BG693" t="s">
        <v>303</v>
      </c>
      <c r="BH693">
        <v>3</v>
      </c>
    </row>
    <row r="694" spans="56:60">
      <c r="BD694" t="str">
        <f t="shared" si="10"/>
        <v>Huila_Yaguará</v>
      </c>
      <c r="BE694" t="s">
        <v>19</v>
      </c>
      <c r="BF694" t="s">
        <v>846</v>
      </c>
      <c r="BG694" t="s">
        <v>303</v>
      </c>
      <c r="BH694">
        <v>3</v>
      </c>
    </row>
    <row r="695" spans="56:60">
      <c r="BD695" t="str">
        <f t="shared" si="10"/>
        <v>Huila_zzzzOtro</v>
      </c>
      <c r="BE695" t="s">
        <v>19</v>
      </c>
      <c r="BF695" t="s">
        <v>1265</v>
      </c>
      <c r="BG695" t="s">
        <v>303</v>
      </c>
      <c r="BH695">
        <v>3</v>
      </c>
    </row>
    <row r="696" spans="56:60">
      <c r="BD696" t="str">
        <f t="shared" si="10"/>
        <v>La Guajira_Albania</v>
      </c>
      <c r="BE696" t="s">
        <v>43</v>
      </c>
      <c r="BF696" t="s">
        <v>602</v>
      </c>
      <c r="BG696" t="s">
        <v>295</v>
      </c>
      <c r="BH696">
        <v>3</v>
      </c>
    </row>
    <row r="697" spans="56:60">
      <c r="BD697" t="str">
        <f t="shared" si="10"/>
        <v>La Guajira_Barrancas</v>
      </c>
      <c r="BE697" t="s">
        <v>43</v>
      </c>
      <c r="BF697" t="s">
        <v>847</v>
      </c>
      <c r="BG697" t="s">
        <v>295</v>
      </c>
      <c r="BH697">
        <v>3</v>
      </c>
    </row>
    <row r="698" spans="56:60">
      <c r="BD698" t="str">
        <f t="shared" si="10"/>
        <v>La Guajira_Dibulla</v>
      </c>
      <c r="BE698" t="s">
        <v>43</v>
      </c>
      <c r="BF698" t="s">
        <v>1214</v>
      </c>
      <c r="BG698" t="s">
        <v>295</v>
      </c>
      <c r="BH698">
        <v>3</v>
      </c>
    </row>
    <row r="699" spans="56:60">
      <c r="BD699" t="str">
        <f t="shared" si="10"/>
        <v>La Guajira_Distracción</v>
      </c>
      <c r="BE699" t="s">
        <v>43</v>
      </c>
      <c r="BF699" t="s">
        <v>848</v>
      </c>
      <c r="BG699" t="s">
        <v>295</v>
      </c>
      <c r="BH699">
        <v>3</v>
      </c>
    </row>
    <row r="700" spans="56:60">
      <c r="BD700" t="str">
        <f t="shared" si="10"/>
        <v>La Guajira_El Molino</v>
      </c>
      <c r="BE700" t="s">
        <v>43</v>
      </c>
      <c r="BF700" t="s">
        <v>849</v>
      </c>
      <c r="BG700" t="s">
        <v>295</v>
      </c>
      <c r="BH700">
        <v>3</v>
      </c>
    </row>
    <row r="701" spans="56:60">
      <c r="BD701" t="str">
        <f t="shared" si="10"/>
        <v>La Guajira_Fonseca</v>
      </c>
      <c r="BE701" t="s">
        <v>43</v>
      </c>
      <c r="BF701" t="s">
        <v>850</v>
      </c>
      <c r="BG701" t="s">
        <v>295</v>
      </c>
      <c r="BH701">
        <v>2</v>
      </c>
    </row>
    <row r="702" spans="56:60">
      <c r="BD702" t="str">
        <f t="shared" si="10"/>
        <v>La Guajira_Hatonuevo</v>
      </c>
      <c r="BE702" t="s">
        <v>43</v>
      </c>
      <c r="BF702" t="s">
        <v>851</v>
      </c>
      <c r="BG702" t="s">
        <v>295</v>
      </c>
      <c r="BH702">
        <v>3</v>
      </c>
    </row>
    <row r="703" spans="56:60">
      <c r="BD703" t="str">
        <f t="shared" si="10"/>
        <v>La Guajira_La Jagua Del Pilar</v>
      </c>
      <c r="BE703" t="s">
        <v>43</v>
      </c>
      <c r="BF703" t="s">
        <v>1215</v>
      </c>
      <c r="BG703" t="s">
        <v>295</v>
      </c>
      <c r="BH703">
        <v>3</v>
      </c>
    </row>
    <row r="704" spans="56:60">
      <c r="BD704" t="str">
        <f t="shared" si="10"/>
        <v>La Guajira_Maicao</v>
      </c>
      <c r="BE704" t="s">
        <v>43</v>
      </c>
      <c r="BF704" t="s">
        <v>852</v>
      </c>
      <c r="BG704" t="s">
        <v>295</v>
      </c>
      <c r="BH704">
        <v>2</v>
      </c>
    </row>
    <row r="705" spans="56:60">
      <c r="BD705" t="str">
        <f t="shared" si="10"/>
        <v>La Guajira_Manaure</v>
      </c>
      <c r="BE705" t="s">
        <v>43</v>
      </c>
      <c r="BF705" t="s">
        <v>674</v>
      </c>
      <c r="BG705" t="s">
        <v>295</v>
      </c>
      <c r="BH705">
        <v>3</v>
      </c>
    </row>
    <row r="706" spans="56:60">
      <c r="BD706" t="str">
        <f t="shared" ref="BD706:BD769" si="11">IF(BF706&lt;&gt;"Otro",BE706&amp;"_"&amp;BF706,BE706&amp;"_zzzz"&amp;BF706)</f>
        <v>La Guajira_Riohacha</v>
      </c>
      <c r="BE706" t="s">
        <v>43</v>
      </c>
      <c r="BF706" t="s">
        <v>853</v>
      </c>
      <c r="BG706" t="s">
        <v>295</v>
      </c>
      <c r="BH706">
        <v>2</v>
      </c>
    </row>
    <row r="707" spans="56:60">
      <c r="BD707" t="str">
        <f t="shared" si="11"/>
        <v>La Guajira_San Juan Del Cesar</v>
      </c>
      <c r="BE707" t="s">
        <v>43</v>
      </c>
      <c r="BF707" t="s">
        <v>1216</v>
      </c>
      <c r="BG707" t="s">
        <v>295</v>
      </c>
      <c r="BH707">
        <v>2</v>
      </c>
    </row>
    <row r="708" spans="56:60">
      <c r="BD708" t="str">
        <f t="shared" si="11"/>
        <v>La Guajira_Uribia</v>
      </c>
      <c r="BE708" t="s">
        <v>43</v>
      </c>
      <c r="BF708" t="s">
        <v>854</v>
      </c>
      <c r="BG708" t="s">
        <v>295</v>
      </c>
      <c r="BH708">
        <v>3</v>
      </c>
    </row>
    <row r="709" spans="56:60">
      <c r="BD709" t="str">
        <f t="shared" si="11"/>
        <v>La Guajira_Urumita</v>
      </c>
      <c r="BE709" t="s">
        <v>43</v>
      </c>
      <c r="BF709" t="s">
        <v>855</v>
      </c>
      <c r="BG709" t="s">
        <v>295</v>
      </c>
      <c r="BH709">
        <v>3</v>
      </c>
    </row>
    <row r="710" spans="56:60">
      <c r="BD710" t="str">
        <f t="shared" si="11"/>
        <v>La Guajira_Villanueva</v>
      </c>
      <c r="BE710" t="s">
        <v>43</v>
      </c>
      <c r="BF710" t="s">
        <v>468</v>
      </c>
      <c r="BG710" t="s">
        <v>295</v>
      </c>
      <c r="BH710">
        <v>2</v>
      </c>
    </row>
    <row r="711" spans="56:60">
      <c r="BD711" t="str">
        <f t="shared" si="11"/>
        <v>La Guajira_zzzzOtro</v>
      </c>
      <c r="BE711" t="s">
        <v>43</v>
      </c>
      <c r="BF711" t="s">
        <v>1265</v>
      </c>
      <c r="BG711" t="s">
        <v>295</v>
      </c>
      <c r="BH711">
        <v>3</v>
      </c>
    </row>
    <row r="712" spans="56:60">
      <c r="BD712" t="str">
        <f t="shared" si="11"/>
        <v>Magdalena_Algarrobo</v>
      </c>
      <c r="BE712" t="s">
        <v>22</v>
      </c>
      <c r="BF712" t="s">
        <v>856</v>
      </c>
      <c r="BG712" t="s">
        <v>293</v>
      </c>
      <c r="BH712">
        <v>2</v>
      </c>
    </row>
    <row r="713" spans="56:60">
      <c r="BD713" t="str">
        <f t="shared" si="11"/>
        <v>Magdalena_Aracataca</v>
      </c>
      <c r="BE713" t="s">
        <v>22</v>
      </c>
      <c r="BF713" t="s">
        <v>857</v>
      </c>
      <c r="BG713" t="s">
        <v>293</v>
      </c>
      <c r="BH713">
        <v>3</v>
      </c>
    </row>
    <row r="714" spans="56:60">
      <c r="BD714" t="str">
        <f t="shared" si="11"/>
        <v>Magdalena_Ariguaní</v>
      </c>
      <c r="BE714" t="s">
        <v>22</v>
      </c>
      <c r="BF714" t="s">
        <v>858</v>
      </c>
      <c r="BG714" t="s">
        <v>293</v>
      </c>
      <c r="BH714">
        <v>3</v>
      </c>
    </row>
    <row r="715" spans="56:60">
      <c r="BD715" t="str">
        <f t="shared" si="11"/>
        <v>Magdalena_Cerro De San Antonio</v>
      </c>
      <c r="BE715" t="s">
        <v>22</v>
      </c>
      <c r="BF715" t="s">
        <v>1217</v>
      </c>
      <c r="BG715" t="s">
        <v>293</v>
      </c>
      <c r="BH715">
        <v>3</v>
      </c>
    </row>
    <row r="716" spans="56:60">
      <c r="BD716" t="str">
        <f t="shared" si="11"/>
        <v>Magdalena_Chibolo</v>
      </c>
      <c r="BE716" t="s">
        <v>22</v>
      </c>
      <c r="BF716" t="s">
        <v>1218</v>
      </c>
      <c r="BG716" t="s">
        <v>293</v>
      </c>
      <c r="BH716">
        <v>3</v>
      </c>
    </row>
    <row r="717" spans="56:60">
      <c r="BD717" t="str">
        <f t="shared" si="11"/>
        <v>Magdalena_Ciénaga</v>
      </c>
      <c r="BE717" t="s">
        <v>22</v>
      </c>
      <c r="BF717" t="s">
        <v>859</v>
      </c>
      <c r="BG717" t="s">
        <v>293</v>
      </c>
      <c r="BH717">
        <v>2</v>
      </c>
    </row>
    <row r="718" spans="56:60">
      <c r="BD718" t="str">
        <f t="shared" si="11"/>
        <v>Magdalena_Concordia</v>
      </c>
      <c r="BE718" t="s">
        <v>22</v>
      </c>
      <c r="BF718" t="s">
        <v>344</v>
      </c>
      <c r="BG718" t="s">
        <v>293</v>
      </c>
      <c r="BH718">
        <v>3</v>
      </c>
    </row>
    <row r="719" spans="56:60">
      <c r="BD719" t="str">
        <f t="shared" si="11"/>
        <v>Magdalena_El Banco</v>
      </c>
      <c r="BE719" t="s">
        <v>22</v>
      </c>
      <c r="BF719" t="s">
        <v>860</v>
      </c>
      <c r="BG719" t="s">
        <v>293</v>
      </c>
      <c r="BH719">
        <v>3</v>
      </c>
    </row>
    <row r="720" spans="56:60">
      <c r="BD720" t="str">
        <f t="shared" si="11"/>
        <v>Magdalena_El Piñon</v>
      </c>
      <c r="BE720" t="s">
        <v>22</v>
      </c>
      <c r="BF720" t="s">
        <v>861</v>
      </c>
      <c r="BG720" t="s">
        <v>293</v>
      </c>
      <c r="BH720">
        <v>2</v>
      </c>
    </row>
    <row r="721" spans="56:60">
      <c r="BD721" t="str">
        <f t="shared" si="11"/>
        <v>Magdalena_El Retén</v>
      </c>
      <c r="BE721" t="s">
        <v>22</v>
      </c>
      <c r="BF721" t="s">
        <v>862</v>
      </c>
      <c r="BG721" t="s">
        <v>293</v>
      </c>
      <c r="BH721">
        <v>3</v>
      </c>
    </row>
    <row r="722" spans="56:60">
      <c r="BD722" t="str">
        <f t="shared" si="11"/>
        <v>Magdalena_Fundación</v>
      </c>
      <c r="BE722" t="s">
        <v>22</v>
      </c>
      <c r="BF722" t="s">
        <v>863</v>
      </c>
      <c r="BG722" t="s">
        <v>293</v>
      </c>
      <c r="BH722">
        <v>3</v>
      </c>
    </row>
    <row r="723" spans="56:60">
      <c r="BD723" t="str">
        <f t="shared" si="11"/>
        <v>Magdalena_Guamal</v>
      </c>
      <c r="BE723" t="s">
        <v>22</v>
      </c>
      <c r="BF723" t="s">
        <v>864</v>
      </c>
      <c r="BG723" t="s">
        <v>293</v>
      </c>
      <c r="BH723">
        <v>3</v>
      </c>
    </row>
    <row r="724" spans="56:60">
      <c r="BD724" t="str">
        <f t="shared" si="11"/>
        <v>Magdalena_Nueva Granada</v>
      </c>
      <c r="BE724" t="s">
        <v>22</v>
      </c>
      <c r="BF724" t="s">
        <v>865</v>
      </c>
      <c r="BG724" t="s">
        <v>293</v>
      </c>
      <c r="BH724">
        <v>3</v>
      </c>
    </row>
    <row r="725" spans="56:60">
      <c r="BD725" t="str">
        <f t="shared" si="11"/>
        <v>Magdalena_Pedraza</v>
      </c>
      <c r="BE725" t="s">
        <v>22</v>
      </c>
      <c r="BF725" t="s">
        <v>866</v>
      </c>
      <c r="BG725" t="s">
        <v>293</v>
      </c>
      <c r="BH725">
        <v>3</v>
      </c>
    </row>
    <row r="726" spans="56:60">
      <c r="BD726" t="str">
        <f t="shared" si="11"/>
        <v>Magdalena_Pijiño Del Carmen</v>
      </c>
      <c r="BE726" t="s">
        <v>22</v>
      </c>
      <c r="BF726" t="s">
        <v>1219</v>
      </c>
      <c r="BG726" t="s">
        <v>293</v>
      </c>
      <c r="BH726">
        <v>3</v>
      </c>
    </row>
    <row r="727" spans="56:60">
      <c r="BD727" t="str">
        <f t="shared" si="11"/>
        <v>Magdalena_Pivijay</v>
      </c>
      <c r="BE727" t="s">
        <v>22</v>
      </c>
      <c r="BF727" t="s">
        <v>867</v>
      </c>
      <c r="BG727" t="s">
        <v>293</v>
      </c>
      <c r="BH727">
        <v>3</v>
      </c>
    </row>
    <row r="728" spans="56:60">
      <c r="BD728" t="str">
        <f t="shared" si="11"/>
        <v>Magdalena_Plato</v>
      </c>
      <c r="BE728" t="s">
        <v>22</v>
      </c>
      <c r="BF728" t="s">
        <v>868</v>
      </c>
      <c r="BG728" t="s">
        <v>293</v>
      </c>
      <c r="BH728">
        <v>3</v>
      </c>
    </row>
    <row r="729" spans="56:60">
      <c r="BD729" t="str">
        <f t="shared" si="11"/>
        <v xml:space="preserve">Magdalena_Puebloviejo   </v>
      </c>
      <c r="BE729" t="s">
        <v>22</v>
      </c>
      <c r="BF729" t="s">
        <v>1220</v>
      </c>
      <c r="BG729" t="s">
        <v>293</v>
      </c>
      <c r="BH729">
        <v>3</v>
      </c>
    </row>
    <row r="730" spans="56:60">
      <c r="BD730" t="str">
        <f t="shared" si="11"/>
        <v>Magdalena_Remolino</v>
      </c>
      <c r="BE730" t="s">
        <v>22</v>
      </c>
      <c r="BF730" t="s">
        <v>869</v>
      </c>
      <c r="BG730" t="s">
        <v>293</v>
      </c>
      <c r="BH730">
        <v>3</v>
      </c>
    </row>
    <row r="731" spans="56:60">
      <c r="BD731" t="str">
        <f t="shared" si="11"/>
        <v>Magdalena_Sabanas De San Angel</v>
      </c>
      <c r="BE731" t="s">
        <v>22</v>
      </c>
      <c r="BF731" t="s">
        <v>1221</v>
      </c>
      <c r="BG731" t="s">
        <v>293</v>
      </c>
      <c r="BH731">
        <v>2</v>
      </c>
    </row>
    <row r="732" spans="56:60">
      <c r="BD732" t="str">
        <f t="shared" si="11"/>
        <v>Magdalena_Salamina</v>
      </c>
      <c r="BE732" t="s">
        <v>22</v>
      </c>
      <c r="BF732" t="s">
        <v>595</v>
      </c>
      <c r="BG732" t="s">
        <v>293</v>
      </c>
      <c r="BH732">
        <v>2</v>
      </c>
    </row>
    <row r="733" spans="56:60">
      <c r="BD733" t="str">
        <f t="shared" si="11"/>
        <v>Magdalena_San Sebastián De Buenavista</v>
      </c>
      <c r="BE733" t="s">
        <v>22</v>
      </c>
      <c r="BF733" t="s">
        <v>1222</v>
      </c>
      <c r="BG733" t="s">
        <v>293</v>
      </c>
      <c r="BH733">
        <v>3</v>
      </c>
    </row>
    <row r="734" spans="56:60">
      <c r="BD734" t="str">
        <f t="shared" si="11"/>
        <v>Magdalena_San Zenón</v>
      </c>
      <c r="BE734" t="s">
        <v>22</v>
      </c>
      <c r="BF734" t="s">
        <v>870</v>
      </c>
      <c r="BG734" t="s">
        <v>293</v>
      </c>
      <c r="BH734">
        <v>3</v>
      </c>
    </row>
    <row r="735" spans="56:60">
      <c r="BD735" t="str">
        <f t="shared" si="11"/>
        <v>Magdalena_Santa Ana</v>
      </c>
      <c r="BE735" t="s">
        <v>22</v>
      </c>
      <c r="BF735" t="s">
        <v>871</v>
      </c>
      <c r="BG735" t="s">
        <v>293</v>
      </c>
      <c r="BH735">
        <v>3</v>
      </c>
    </row>
    <row r="736" spans="56:60">
      <c r="BD736" t="str">
        <f t="shared" si="11"/>
        <v>Magdalena_Santa Bárbara De Pinto</v>
      </c>
      <c r="BE736" t="s">
        <v>22</v>
      </c>
      <c r="BF736" t="s">
        <v>1223</v>
      </c>
      <c r="BG736" t="s">
        <v>293</v>
      </c>
      <c r="BH736">
        <v>3</v>
      </c>
    </row>
    <row r="737" spans="56:60">
      <c r="BD737" t="str">
        <f t="shared" si="11"/>
        <v>Magdalena_Santa Marta</v>
      </c>
      <c r="BE737" t="s">
        <v>22</v>
      </c>
      <c r="BF737" t="s">
        <v>79</v>
      </c>
      <c r="BG737" t="s">
        <v>293</v>
      </c>
      <c r="BH737">
        <v>1</v>
      </c>
    </row>
    <row r="738" spans="56:60">
      <c r="BD738" t="str">
        <f t="shared" si="11"/>
        <v>Magdalena_Sitionuevo</v>
      </c>
      <c r="BE738" t="s">
        <v>22</v>
      </c>
      <c r="BF738" t="s">
        <v>872</v>
      </c>
      <c r="BG738" t="s">
        <v>293</v>
      </c>
      <c r="BH738">
        <v>3</v>
      </c>
    </row>
    <row r="739" spans="56:60">
      <c r="BD739" t="str">
        <f t="shared" si="11"/>
        <v xml:space="preserve">Magdalena_Tenerife   </v>
      </c>
      <c r="BE739" t="s">
        <v>22</v>
      </c>
      <c r="BF739" t="s">
        <v>1224</v>
      </c>
      <c r="BG739" t="s">
        <v>293</v>
      </c>
      <c r="BH739">
        <v>3</v>
      </c>
    </row>
    <row r="740" spans="56:60">
      <c r="BD740" t="str">
        <f t="shared" si="11"/>
        <v>Magdalena_Zapayán</v>
      </c>
      <c r="BE740" t="s">
        <v>22</v>
      </c>
      <c r="BF740" t="s">
        <v>873</v>
      </c>
      <c r="BG740" t="s">
        <v>293</v>
      </c>
      <c r="BH740">
        <v>3</v>
      </c>
    </row>
    <row r="741" spans="56:60">
      <c r="BD741" t="str">
        <f t="shared" si="11"/>
        <v>Magdalena_Zona Bananera</v>
      </c>
      <c r="BE741" t="s">
        <v>22</v>
      </c>
      <c r="BF741" t="s">
        <v>874</v>
      </c>
      <c r="BG741" t="s">
        <v>293</v>
      </c>
      <c r="BH741">
        <v>3</v>
      </c>
    </row>
    <row r="742" spans="56:60">
      <c r="BD742" t="str">
        <f t="shared" si="11"/>
        <v>Magdalena_zzzzOtro</v>
      </c>
      <c r="BE742" t="s">
        <v>22</v>
      </c>
      <c r="BF742" t="s">
        <v>1265</v>
      </c>
      <c r="BG742" t="s">
        <v>293</v>
      </c>
      <c r="BH742">
        <v>3</v>
      </c>
    </row>
    <row r="743" spans="56:60">
      <c r="BD743" t="str">
        <f t="shared" si="11"/>
        <v>Meta_Acacías</v>
      </c>
      <c r="BE743" t="s">
        <v>24</v>
      </c>
      <c r="BF743" t="s">
        <v>1225</v>
      </c>
      <c r="BG743" t="s">
        <v>297</v>
      </c>
      <c r="BH743">
        <v>1</v>
      </c>
    </row>
    <row r="744" spans="56:60">
      <c r="BD744" t="str">
        <f t="shared" si="11"/>
        <v>Meta_Barranca De Upía</v>
      </c>
      <c r="BE744" t="s">
        <v>24</v>
      </c>
      <c r="BF744" t="s">
        <v>1226</v>
      </c>
      <c r="BG744" t="s">
        <v>297</v>
      </c>
      <c r="BH744">
        <v>1</v>
      </c>
    </row>
    <row r="745" spans="56:60">
      <c r="BD745" t="str">
        <f t="shared" si="11"/>
        <v>Meta_Cabuyaro</v>
      </c>
      <c r="BE745" t="s">
        <v>24</v>
      </c>
      <c r="BF745" t="s">
        <v>875</v>
      </c>
      <c r="BG745" t="s">
        <v>297</v>
      </c>
      <c r="BH745">
        <v>3</v>
      </c>
    </row>
    <row r="746" spans="56:60">
      <c r="BD746" t="str">
        <f t="shared" si="11"/>
        <v>Meta_Castilla La Nueva</v>
      </c>
      <c r="BE746" t="s">
        <v>24</v>
      </c>
      <c r="BF746" t="s">
        <v>1227</v>
      </c>
      <c r="BG746" t="s">
        <v>297</v>
      </c>
      <c r="BH746">
        <v>2</v>
      </c>
    </row>
    <row r="747" spans="56:60">
      <c r="BD747" t="str">
        <f t="shared" si="11"/>
        <v>Meta_Cubarral</v>
      </c>
      <c r="BE747" t="s">
        <v>24</v>
      </c>
      <c r="BF747" t="s">
        <v>876</v>
      </c>
      <c r="BG747" t="s">
        <v>297</v>
      </c>
      <c r="BH747">
        <v>3</v>
      </c>
    </row>
    <row r="748" spans="56:60">
      <c r="BD748" t="str">
        <f t="shared" si="11"/>
        <v>Meta_Cumaral</v>
      </c>
      <c r="BE748" t="s">
        <v>24</v>
      </c>
      <c r="BF748" t="s">
        <v>877</v>
      </c>
      <c r="BG748" t="s">
        <v>297</v>
      </c>
      <c r="BH748">
        <v>2</v>
      </c>
    </row>
    <row r="749" spans="56:60">
      <c r="BD749" t="str">
        <f t="shared" si="11"/>
        <v xml:space="preserve">Meta_El Calvario  </v>
      </c>
      <c r="BE749" t="s">
        <v>24</v>
      </c>
      <c r="BF749" t="s">
        <v>1228</v>
      </c>
      <c r="BG749" t="s">
        <v>297</v>
      </c>
      <c r="BH749">
        <v>3</v>
      </c>
    </row>
    <row r="750" spans="56:60">
      <c r="BD750" t="str">
        <f t="shared" si="11"/>
        <v>Meta_El Castillo</v>
      </c>
      <c r="BE750" t="s">
        <v>24</v>
      </c>
      <c r="BF750" t="s">
        <v>878</v>
      </c>
      <c r="BG750" t="s">
        <v>297</v>
      </c>
      <c r="BH750">
        <v>3</v>
      </c>
    </row>
    <row r="751" spans="56:60">
      <c r="BD751" t="str">
        <f t="shared" si="11"/>
        <v>Meta_El Dorado</v>
      </c>
      <c r="BE751" t="s">
        <v>24</v>
      </c>
      <c r="BF751" t="s">
        <v>879</v>
      </c>
      <c r="BG751" t="s">
        <v>297</v>
      </c>
      <c r="BH751">
        <v>3</v>
      </c>
    </row>
    <row r="752" spans="56:60">
      <c r="BD752" t="str">
        <f t="shared" si="11"/>
        <v>Meta_Fuente De Oro</v>
      </c>
      <c r="BE752" t="s">
        <v>24</v>
      </c>
      <c r="BF752" t="s">
        <v>1229</v>
      </c>
      <c r="BG752" t="s">
        <v>297</v>
      </c>
      <c r="BH752">
        <v>3</v>
      </c>
    </row>
    <row r="753" spans="56:60">
      <c r="BD753" t="str">
        <f t="shared" si="11"/>
        <v>Meta_Granada</v>
      </c>
      <c r="BE753" t="s">
        <v>24</v>
      </c>
      <c r="BF753" t="s">
        <v>355</v>
      </c>
      <c r="BG753" t="s">
        <v>297</v>
      </c>
      <c r="BH753">
        <v>2</v>
      </c>
    </row>
    <row r="754" spans="56:60">
      <c r="BD754" t="str">
        <f t="shared" si="11"/>
        <v>Meta_Guamal</v>
      </c>
      <c r="BE754" t="s">
        <v>24</v>
      </c>
      <c r="BF754" t="s">
        <v>864</v>
      </c>
      <c r="BG754" t="s">
        <v>297</v>
      </c>
      <c r="BH754">
        <v>3</v>
      </c>
    </row>
    <row r="755" spans="56:60">
      <c r="BD755" t="str">
        <f t="shared" si="11"/>
        <v xml:space="preserve">Meta_La Macarena  </v>
      </c>
      <c r="BE755" t="s">
        <v>24</v>
      </c>
      <c r="BF755" t="s">
        <v>1230</v>
      </c>
      <c r="BG755" t="s">
        <v>297</v>
      </c>
      <c r="BH755">
        <v>3</v>
      </c>
    </row>
    <row r="756" spans="56:60">
      <c r="BD756" t="str">
        <f t="shared" si="11"/>
        <v>Meta_Lejanías</v>
      </c>
      <c r="BE756" t="s">
        <v>24</v>
      </c>
      <c r="BF756" t="s">
        <v>880</v>
      </c>
      <c r="BG756" t="s">
        <v>297</v>
      </c>
      <c r="BH756">
        <v>3</v>
      </c>
    </row>
    <row r="757" spans="56:60">
      <c r="BD757" t="str">
        <f t="shared" si="11"/>
        <v>Meta_Mapiripán</v>
      </c>
      <c r="BE757" t="s">
        <v>24</v>
      </c>
      <c r="BF757" t="s">
        <v>881</v>
      </c>
      <c r="BG757" t="s">
        <v>297</v>
      </c>
      <c r="BH757">
        <v>3</v>
      </c>
    </row>
    <row r="758" spans="56:60">
      <c r="BD758" t="str">
        <f t="shared" si="11"/>
        <v>Meta_Mesetas</v>
      </c>
      <c r="BE758" t="s">
        <v>24</v>
      </c>
      <c r="BF758" t="s">
        <v>882</v>
      </c>
      <c r="BG758" t="s">
        <v>297</v>
      </c>
      <c r="BH758">
        <v>3</v>
      </c>
    </row>
    <row r="759" spans="56:60">
      <c r="BD759" t="str">
        <f t="shared" si="11"/>
        <v>Meta_Puerto Concordia</v>
      </c>
      <c r="BE759" t="s">
        <v>24</v>
      </c>
      <c r="BF759" t="s">
        <v>883</v>
      </c>
      <c r="BG759" t="s">
        <v>297</v>
      </c>
      <c r="BH759">
        <v>3</v>
      </c>
    </row>
    <row r="760" spans="56:60">
      <c r="BD760" t="str">
        <f t="shared" si="11"/>
        <v>Meta_Puerto Gaitán</v>
      </c>
      <c r="BE760" t="s">
        <v>24</v>
      </c>
      <c r="BF760" t="s">
        <v>884</v>
      </c>
      <c r="BG760" t="s">
        <v>297</v>
      </c>
      <c r="BH760">
        <v>2</v>
      </c>
    </row>
    <row r="761" spans="56:60">
      <c r="BD761" t="str">
        <f t="shared" si="11"/>
        <v>Meta_Puerto Lleras</v>
      </c>
      <c r="BE761" t="s">
        <v>24</v>
      </c>
      <c r="BF761" t="s">
        <v>885</v>
      </c>
      <c r="BG761" t="s">
        <v>297</v>
      </c>
      <c r="BH761">
        <v>2</v>
      </c>
    </row>
    <row r="762" spans="56:60">
      <c r="BD762" t="str">
        <f t="shared" si="11"/>
        <v>Meta_Puerto López</v>
      </c>
      <c r="BE762" t="s">
        <v>24</v>
      </c>
      <c r="BF762" t="s">
        <v>886</v>
      </c>
      <c r="BG762" t="s">
        <v>297</v>
      </c>
      <c r="BH762">
        <v>2</v>
      </c>
    </row>
    <row r="763" spans="56:60">
      <c r="BD763" t="str">
        <f t="shared" si="11"/>
        <v>Meta_Puerto Rico</v>
      </c>
      <c r="BE763" t="s">
        <v>24</v>
      </c>
      <c r="BF763" t="s">
        <v>609</v>
      </c>
      <c r="BG763" t="s">
        <v>297</v>
      </c>
      <c r="BH763">
        <v>3</v>
      </c>
    </row>
    <row r="764" spans="56:60">
      <c r="BD764" t="str">
        <f t="shared" si="11"/>
        <v>Meta_Restrepo</v>
      </c>
      <c r="BE764" t="s">
        <v>24</v>
      </c>
      <c r="BF764" t="s">
        <v>887</v>
      </c>
      <c r="BG764" t="s">
        <v>297</v>
      </c>
      <c r="BH764">
        <v>1</v>
      </c>
    </row>
    <row r="765" spans="56:60">
      <c r="BD765" t="str">
        <f t="shared" si="11"/>
        <v>Meta_San Carlos De Guaroa</v>
      </c>
      <c r="BE765" t="s">
        <v>24</v>
      </c>
      <c r="BF765" t="s">
        <v>1231</v>
      </c>
      <c r="BG765" t="s">
        <v>297</v>
      </c>
      <c r="BH765">
        <v>3</v>
      </c>
    </row>
    <row r="766" spans="56:60">
      <c r="BD766" t="str">
        <f t="shared" si="11"/>
        <v>Meta_San Juan De Arama</v>
      </c>
      <c r="BE766" t="s">
        <v>24</v>
      </c>
      <c r="BF766" t="s">
        <v>1232</v>
      </c>
      <c r="BG766" t="s">
        <v>297</v>
      </c>
      <c r="BH766">
        <v>3</v>
      </c>
    </row>
    <row r="767" spans="56:60">
      <c r="BD767" t="str">
        <f t="shared" si="11"/>
        <v xml:space="preserve">Meta_San Juanito  </v>
      </c>
      <c r="BE767" t="s">
        <v>24</v>
      </c>
      <c r="BF767" t="s">
        <v>1233</v>
      </c>
      <c r="BG767" t="s">
        <v>297</v>
      </c>
      <c r="BH767">
        <v>3</v>
      </c>
    </row>
    <row r="768" spans="56:60">
      <c r="BD768" t="str">
        <f t="shared" si="11"/>
        <v>Meta_San Martín</v>
      </c>
      <c r="BE768" t="s">
        <v>24</v>
      </c>
      <c r="BF768" t="s">
        <v>680</v>
      </c>
      <c r="BG768" t="s">
        <v>297</v>
      </c>
      <c r="BH768">
        <v>2</v>
      </c>
    </row>
    <row r="769" spans="56:60">
      <c r="BD769" t="str">
        <f t="shared" si="11"/>
        <v>Meta_Uribe</v>
      </c>
      <c r="BE769" t="s">
        <v>24</v>
      </c>
      <c r="BF769" t="s">
        <v>888</v>
      </c>
      <c r="BG769" t="s">
        <v>297</v>
      </c>
      <c r="BH769">
        <v>3</v>
      </c>
    </row>
    <row r="770" spans="56:60">
      <c r="BD770" t="str">
        <f t="shared" ref="BD770:BD833" si="12">IF(BF770&lt;&gt;"Otro",BE770&amp;"_"&amp;BF770,BE770&amp;"_zzzz"&amp;BF770)</f>
        <v>Meta_Villavicencio</v>
      </c>
      <c r="BE770" t="s">
        <v>24</v>
      </c>
      <c r="BF770" t="s">
        <v>90</v>
      </c>
      <c r="BG770" t="s">
        <v>297</v>
      </c>
      <c r="BH770">
        <v>1</v>
      </c>
    </row>
    <row r="771" spans="56:60">
      <c r="BD771" t="str">
        <f t="shared" si="12"/>
        <v>Meta_Vistahermosa</v>
      </c>
      <c r="BE771" t="s">
        <v>24</v>
      </c>
      <c r="BF771" t="s">
        <v>1234</v>
      </c>
      <c r="BG771" t="s">
        <v>297</v>
      </c>
      <c r="BH771">
        <v>2</v>
      </c>
    </row>
    <row r="772" spans="56:60">
      <c r="BD772" t="str">
        <f t="shared" si="12"/>
        <v>Meta_zzzzOtro</v>
      </c>
      <c r="BE772" t="s">
        <v>24</v>
      </c>
      <c r="BF772" t="s">
        <v>1265</v>
      </c>
      <c r="BG772" t="s">
        <v>297</v>
      </c>
      <c r="BH772">
        <v>3</v>
      </c>
    </row>
    <row r="773" spans="56:60">
      <c r="BD773" t="str">
        <f t="shared" si="12"/>
        <v>Nariño_Albán</v>
      </c>
      <c r="BE773" t="s">
        <v>27</v>
      </c>
      <c r="BF773" t="s">
        <v>729</v>
      </c>
      <c r="BG773" t="s">
        <v>300</v>
      </c>
      <c r="BH773">
        <v>3</v>
      </c>
    </row>
    <row r="774" spans="56:60">
      <c r="BD774" t="str">
        <f t="shared" si="12"/>
        <v>Nariño_Aldana</v>
      </c>
      <c r="BE774" t="s">
        <v>27</v>
      </c>
      <c r="BF774" t="s">
        <v>889</v>
      </c>
      <c r="BG774" t="s">
        <v>300</v>
      </c>
      <c r="BH774">
        <v>3</v>
      </c>
    </row>
    <row r="775" spans="56:60">
      <c r="BD775" t="str">
        <f t="shared" si="12"/>
        <v>Nariño_Ancuyá</v>
      </c>
      <c r="BE775" t="s">
        <v>27</v>
      </c>
      <c r="BF775" t="s">
        <v>890</v>
      </c>
      <c r="BG775" t="s">
        <v>300</v>
      </c>
      <c r="BH775">
        <v>3</v>
      </c>
    </row>
    <row r="776" spans="56:60">
      <c r="BD776" t="str">
        <f t="shared" si="12"/>
        <v>Nariño_Arboleda</v>
      </c>
      <c r="BE776" t="s">
        <v>27</v>
      </c>
      <c r="BF776" t="s">
        <v>891</v>
      </c>
      <c r="BG776" t="s">
        <v>300</v>
      </c>
      <c r="BH776">
        <v>3</v>
      </c>
    </row>
    <row r="777" spans="56:60">
      <c r="BD777" t="str">
        <f t="shared" si="12"/>
        <v>Nariño_Barbacoas</v>
      </c>
      <c r="BE777" t="s">
        <v>27</v>
      </c>
      <c r="BF777" t="s">
        <v>892</v>
      </c>
      <c r="BG777" t="s">
        <v>300</v>
      </c>
      <c r="BH777">
        <v>3</v>
      </c>
    </row>
    <row r="778" spans="56:60">
      <c r="BD778" t="str">
        <f t="shared" si="12"/>
        <v>Nariño_Belén</v>
      </c>
      <c r="BE778" t="s">
        <v>27</v>
      </c>
      <c r="BF778" t="s">
        <v>473</v>
      </c>
      <c r="BG778" t="s">
        <v>300</v>
      </c>
      <c r="BH778">
        <v>3</v>
      </c>
    </row>
    <row r="779" spans="56:60">
      <c r="BD779" t="str">
        <f t="shared" si="12"/>
        <v>Nariño_Buesaco</v>
      </c>
      <c r="BE779" t="s">
        <v>27</v>
      </c>
      <c r="BF779" t="s">
        <v>893</v>
      </c>
      <c r="BG779" t="s">
        <v>300</v>
      </c>
      <c r="BH779">
        <v>3</v>
      </c>
    </row>
    <row r="780" spans="56:60">
      <c r="BD780" t="str">
        <f t="shared" si="12"/>
        <v>Nariño_Chachagüí</v>
      </c>
      <c r="BE780" t="s">
        <v>27</v>
      </c>
      <c r="BF780" t="s">
        <v>894</v>
      </c>
      <c r="BG780" t="s">
        <v>300</v>
      </c>
      <c r="BH780">
        <v>2</v>
      </c>
    </row>
    <row r="781" spans="56:60">
      <c r="BD781" t="str">
        <f t="shared" si="12"/>
        <v>Nariño_Colón</v>
      </c>
      <c r="BE781" t="s">
        <v>27</v>
      </c>
      <c r="BF781" t="s">
        <v>895</v>
      </c>
      <c r="BG781" t="s">
        <v>300</v>
      </c>
      <c r="BH781">
        <v>3</v>
      </c>
    </row>
    <row r="782" spans="56:60">
      <c r="BD782" t="str">
        <f t="shared" si="12"/>
        <v>Nariño_Consaca</v>
      </c>
      <c r="BE782" t="s">
        <v>27</v>
      </c>
      <c r="BF782" t="s">
        <v>896</v>
      </c>
      <c r="BG782" t="s">
        <v>300</v>
      </c>
      <c r="BH782">
        <v>3</v>
      </c>
    </row>
    <row r="783" spans="56:60">
      <c r="BD783" t="str">
        <f t="shared" si="12"/>
        <v>Nariño_Contadero</v>
      </c>
      <c r="BE783" t="s">
        <v>27</v>
      </c>
      <c r="BF783" t="s">
        <v>897</v>
      </c>
      <c r="BG783" t="s">
        <v>300</v>
      </c>
      <c r="BH783">
        <v>3</v>
      </c>
    </row>
    <row r="784" spans="56:60">
      <c r="BD784" t="str">
        <f t="shared" si="12"/>
        <v>Nariño_Córdoba</v>
      </c>
      <c r="BE784" t="s">
        <v>27</v>
      </c>
      <c r="BF784" t="s">
        <v>14</v>
      </c>
      <c r="BG784" t="s">
        <v>300</v>
      </c>
      <c r="BH784">
        <v>3</v>
      </c>
    </row>
    <row r="785" spans="56:60">
      <c r="BD785" t="str">
        <f t="shared" si="12"/>
        <v>Nariño_Cuaspud</v>
      </c>
      <c r="BE785" t="s">
        <v>27</v>
      </c>
      <c r="BF785" t="s">
        <v>898</v>
      </c>
      <c r="BG785" t="s">
        <v>300</v>
      </c>
      <c r="BH785">
        <v>3</v>
      </c>
    </row>
    <row r="786" spans="56:60">
      <c r="BD786" t="str">
        <f t="shared" si="12"/>
        <v>Nariño_Cumbal</v>
      </c>
      <c r="BE786" t="s">
        <v>27</v>
      </c>
      <c r="BF786" t="s">
        <v>899</v>
      </c>
      <c r="BG786" t="s">
        <v>300</v>
      </c>
      <c r="BH786">
        <v>3</v>
      </c>
    </row>
    <row r="787" spans="56:60">
      <c r="BD787" t="str">
        <f t="shared" si="12"/>
        <v>Nariño_Cumbitara</v>
      </c>
      <c r="BE787" t="s">
        <v>27</v>
      </c>
      <c r="BF787" t="s">
        <v>900</v>
      </c>
      <c r="BG787" t="s">
        <v>300</v>
      </c>
      <c r="BH787">
        <v>2</v>
      </c>
    </row>
    <row r="788" spans="56:60">
      <c r="BD788" t="str">
        <f t="shared" si="12"/>
        <v>Nariño_El Charco</v>
      </c>
      <c r="BE788" t="s">
        <v>27</v>
      </c>
      <c r="BF788" t="s">
        <v>901</v>
      </c>
      <c r="BG788" t="s">
        <v>300</v>
      </c>
      <c r="BH788">
        <v>3</v>
      </c>
    </row>
    <row r="789" spans="56:60">
      <c r="BD789" t="str">
        <f t="shared" si="12"/>
        <v>Nariño_El Peñol</v>
      </c>
      <c r="BE789" t="s">
        <v>27</v>
      </c>
      <c r="BF789" t="s">
        <v>902</v>
      </c>
      <c r="BG789" t="s">
        <v>300</v>
      </c>
      <c r="BH789">
        <v>3</v>
      </c>
    </row>
    <row r="790" spans="56:60">
      <c r="BD790" t="str">
        <f t="shared" si="12"/>
        <v>Nariño_El Rosario</v>
      </c>
      <c r="BE790" t="s">
        <v>27</v>
      </c>
      <c r="BF790" t="s">
        <v>903</v>
      </c>
      <c r="BG790" t="s">
        <v>300</v>
      </c>
      <c r="BH790">
        <v>3</v>
      </c>
    </row>
    <row r="791" spans="56:60">
      <c r="BD791" t="str">
        <f t="shared" si="12"/>
        <v>Nariño_El Tablón De Gómez</v>
      </c>
      <c r="BE791" t="s">
        <v>27</v>
      </c>
      <c r="BF791" t="s">
        <v>1235</v>
      </c>
      <c r="BG791" t="s">
        <v>300</v>
      </c>
      <c r="BH791">
        <v>3</v>
      </c>
    </row>
    <row r="792" spans="56:60">
      <c r="BD792" t="str">
        <f t="shared" si="12"/>
        <v>Nariño_El Tambo</v>
      </c>
      <c r="BE792" t="s">
        <v>27</v>
      </c>
      <c r="BF792" t="s">
        <v>633</v>
      </c>
      <c r="BG792" t="s">
        <v>300</v>
      </c>
      <c r="BH792">
        <v>3</v>
      </c>
    </row>
    <row r="793" spans="56:60">
      <c r="BD793" t="str">
        <f t="shared" si="12"/>
        <v>Nariño_Francisco Pizarro</v>
      </c>
      <c r="BE793" t="s">
        <v>27</v>
      </c>
      <c r="BF793" t="s">
        <v>904</v>
      </c>
      <c r="BG793" t="s">
        <v>300</v>
      </c>
      <c r="BH793">
        <v>3</v>
      </c>
    </row>
    <row r="794" spans="56:60">
      <c r="BD794" t="str">
        <f t="shared" si="12"/>
        <v>Nariño_Funes</v>
      </c>
      <c r="BE794" t="s">
        <v>27</v>
      </c>
      <c r="BF794" t="s">
        <v>905</v>
      </c>
      <c r="BG794" t="s">
        <v>300</v>
      </c>
      <c r="BH794">
        <v>3</v>
      </c>
    </row>
    <row r="795" spans="56:60">
      <c r="BD795" t="str">
        <f t="shared" si="12"/>
        <v>Nariño_Guachucal</v>
      </c>
      <c r="BE795" t="s">
        <v>27</v>
      </c>
      <c r="BF795" t="s">
        <v>906</v>
      </c>
      <c r="BG795" t="s">
        <v>300</v>
      </c>
      <c r="BH795">
        <v>3</v>
      </c>
    </row>
    <row r="796" spans="56:60">
      <c r="BD796" t="str">
        <f t="shared" si="12"/>
        <v>Nariño_Guaitarilla</v>
      </c>
      <c r="BE796" t="s">
        <v>27</v>
      </c>
      <c r="BF796" t="s">
        <v>907</v>
      </c>
      <c r="BG796" t="s">
        <v>300</v>
      </c>
      <c r="BH796">
        <v>2</v>
      </c>
    </row>
    <row r="797" spans="56:60">
      <c r="BD797" t="str">
        <f t="shared" si="12"/>
        <v>Nariño_Gualmatán</v>
      </c>
      <c r="BE797" t="s">
        <v>27</v>
      </c>
      <c r="BF797" t="s">
        <v>908</v>
      </c>
      <c r="BG797" t="s">
        <v>300</v>
      </c>
      <c r="BH797">
        <v>3</v>
      </c>
    </row>
    <row r="798" spans="56:60">
      <c r="BD798" t="str">
        <f t="shared" si="12"/>
        <v>Nariño_Iles</v>
      </c>
      <c r="BE798" t="s">
        <v>27</v>
      </c>
      <c r="BF798" t="s">
        <v>909</v>
      </c>
      <c r="BG798" t="s">
        <v>300</v>
      </c>
      <c r="BH798">
        <v>3</v>
      </c>
    </row>
    <row r="799" spans="56:60">
      <c r="BD799" t="str">
        <f t="shared" si="12"/>
        <v>Nariño_Imués</v>
      </c>
      <c r="BE799" t="s">
        <v>27</v>
      </c>
      <c r="BF799" t="s">
        <v>910</v>
      </c>
      <c r="BG799" t="s">
        <v>300</v>
      </c>
      <c r="BH799">
        <v>3</v>
      </c>
    </row>
    <row r="800" spans="56:60">
      <c r="BD800" t="str">
        <f t="shared" si="12"/>
        <v>Nariño_Ipiales</v>
      </c>
      <c r="BE800" t="s">
        <v>27</v>
      </c>
      <c r="BF800" t="s">
        <v>911</v>
      </c>
      <c r="BG800" t="s">
        <v>300</v>
      </c>
      <c r="BH800">
        <v>2</v>
      </c>
    </row>
    <row r="801" spans="56:60">
      <c r="BD801" t="str">
        <f t="shared" si="12"/>
        <v>Nariño_La Cruz</v>
      </c>
      <c r="BE801" t="s">
        <v>27</v>
      </c>
      <c r="BF801" t="s">
        <v>912</v>
      </c>
      <c r="BG801" t="s">
        <v>300</v>
      </c>
      <c r="BH801">
        <v>2</v>
      </c>
    </row>
    <row r="802" spans="56:60">
      <c r="BD802" t="str">
        <f t="shared" si="12"/>
        <v>Nariño_La Florida</v>
      </c>
      <c r="BE802" t="s">
        <v>27</v>
      </c>
      <c r="BF802" t="s">
        <v>913</v>
      </c>
      <c r="BG802" t="s">
        <v>300</v>
      </c>
      <c r="BH802">
        <v>3</v>
      </c>
    </row>
    <row r="803" spans="56:60">
      <c r="BD803" t="str">
        <f t="shared" si="12"/>
        <v>Nariño_La Llanada</v>
      </c>
      <c r="BE803" t="s">
        <v>27</v>
      </c>
      <c r="BF803" t="s">
        <v>914</v>
      </c>
      <c r="BG803" t="s">
        <v>300</v>
      </c>
      <c r="BH803">
        <v>3</v>
      </c>
    </row>
    <row r="804" spans="56:60">
      <c r="BD804" t="str">
        <f t="shared" si="12"/>
        <v>Nariño_La Tola</v>
      </c>
      <c r="BE804" t="s">
        <v>27</v>
      </c>
      <c r="BF804" t="s">
        <v>915</v>
      </c>
      <c r="BG804" t="s">
        <v>300</v>
      </c>
      <c r="BH804">
        <v>3</v>
      </c>
    </row>
    <row r="805" spans="56:60">
      <c r="BD805" t="str">
        <f t="shared" si="12"/>
        <v>Nariño_La Unión</v>
      </c>
      <c r="BE805" t="s">
        <v>27</v>
      </c>
      <c r="BF805" t="s">
        <v>366</v>
      </c>
      <c r="BG805" t="s">
        <v>300</v>
      </c>
      <c r="BH805">
        <v>3</v>
      </c>
    </row>
    <row r="806" spans="56:60">
      <c r="BD806" t="str">
        <f t="shared" si="12"/>
        <v>Nariño_Leiva</v>
      </c>
      <c r="BE806" t="s">
        <v>27</v>
      </c>
      <c r="BF806" t="s">
        <v>916</v>
      </c>
      <c r="BG806" t="s">
        <v>300</v>
      </c>
      <c r="BH806">
        <v>3</v>
      </c>
    </row>
    <row r="807" spans="56:60">
      <c r="BD807" t="str">
        <f t="shared" si="12"/>
        <v>Nariño_Linares</v>
      </c>
      <c r="BE807" t="s">
        <v>27</v>
      </c>
      <c r="BF807" t="s">
        <v>917</v>
      </c>
      <c r="BG807" t="s">
        <v>300</v>
      </c>
      <c r="BH807">
        <v>3</v>
      </c>
    </row>
    <row r="808" spans="56:60">
      <c r="BD808" t="str">
        <f t="shared" si="12"/>
        <v>Nariño_Los Andes</v>
      </c>
      <c r="BE808" t="s">
        <v>27</v>
      </c>
      <c r="BF808" t="s">
        <v>918</v>
      </c>
      <c r="BG808" t="s">
        <v>300</v>
      </c>
      <c r="BH808">
        <v>3</v>
      </c>
    </row>
    <row r="809" spans="56:60">
      <c r="BD809" t="str">
        <f t="shared" si="12"/>
        <v>Nariño_Magüi</v>
      </c>
      <c r="BE809" t="s">
        <v>27</v>
      </c>
      <c r="BF809" t="s">
        <v>1236</v>
      </c>
      <c r="BG809" t="s">
        <v>300</v>
      </c>
      <c r="BH809">
        <v>3</v>
      </c>
    </row>
    <row r="810" spans="56:60">
      <c r="BD810" t="str">
        <f t="shared" si="12"/>
        <v>Nariño_Mallama</v>
      </c>
      <c r="BE810" t="s">
        <v>27</v>
      </c>
      <c r="BF810" t="s">
        <v>919</v>
      </c>
      <c r="BG810" t="s">
        <v>300</v>
      </c>
      <c r="BH810">
        <v>3</v>
      </c>
    </row>
    <row r="811" spans="56:60">
      <c r="BD811" t="str">
        <f t="shared" si="12"/>
        <v>Nariño_Mosquera</v>
      </c>
      <c r="BE811" t="s">
        <v>27</v>
      </c>
      <c r="BF811" t="s">
        <v>70</v>
      </c>
      <c r="BG811" t="s">
        <v>300</v>
      </c>
      <c r="BH811">
        <v>3</v>
      </c>
    </row>
    <row r="812" spans="56:60">
      <c r="BD812" t="str">
        <f t="shared" si="12"/>
        <v>Nariño_Nariño</v>
      </c>
      <c r="BE812" t="s">
        <v>27</v>
      </c>
      <c r="BF812" t="s">
        <v>27</v>
      </c>
      <c r="BG812" t="s">
        <v>300</v>
      </c>
      <c r="BH812">
        <v>2</v>
      </c>
    </row>
    <row r="813" spans="56:60">
      <c r="BD813" t="str">
        <f t="shared" si="12"/>
        <v>Nariño_Olaya Herrera</v>
      </c>
      <c r="BE813" t="s">
        <v>27</v>
      </c>
      <c r="BF813" t="s">
        <v>920</v>
      </c>
      <c r="BG813" t="s">
        <v>300</v>
      </c>
      <c r="BH813">
        <v>3</v>
      </c>
    </row>
    <row r="814" spans="56:60">
      <c r="BD814" t="str">
        <f t="shared" si="12"/>
        <v>Nariño_Ospina</v>
      </c>
      <c r="BE814" t="s">
        <v>27</v>
      </c>
      <c r="BF814" t="s">
        <v>921</v>
      </c>
      <c r="BG814" t="s">
        <v>300</v>
      </c>
      <c r="BH814">
        <v>3</v>
      </c>
    </row>
    <row r="815" spans="56:60">
      <c r="BD815" t="str">
        <f t="shared" si="12"/>
        <v>Nariño_Pasto</v>
      </c>
      <c r="BE815" t="s">
        <v>27</v>
      </c>
      <c r="BF815" t="s">
        <v>74</v>
      </c>
      <c r="BG815" t="s">
        <v>300</v>
      </c>
      <c r="BH815">
        <v>1</v>
      </c>
    </row>
    <row r="816" spans="56:60">
      <c r="BD816" t="str">
        <f t="shared" si="12"/>
        <v>Nariño_Policarpa</v>
      </c>
      <c r="BE816" t="s">
        <v>27</v>
      </c>
      <c r="BF816" t="s">
        <v>922</v>
      </c>
      <c r="BG816" t="s">
        <v>300</v>
      </c>
      <c r="BH816">
        <v>3</v>
      </c>
    </row>
    <row r="817" spans="56:60">
      <c r="BD817" t="str">
        <f t="shared" si="12"/>
        <v>Nariño_Potosí</v>
      </c>
      <c r="BE817" t="s">
        <v>27</v>
      </c>
      <c r="BF817" t="s">
        <v>923</v>
      </c>
      <c r="BG817" t="s">
        <v>300</v>
      </c>
      <c r="BH817">
        <v>3</v>
      </c>
    </row>
    <row r="818" spans="56:60">
      <c r="BD818" t="str">
        <f t="shared" si="12"/>
        <v>Nariño_Providencia</v>
      </c>
      <c r="BE818" t="s">
        <v>27</v>
      </c>
      <c r="BF818" t="s">
        <v>422</v>
      </c>
      <c r="BG818" t="s">
        <v>300</v>
      </c>
      <c r="BH818">
        <v>3</v>
      </c>
    </row>
    <row r="819" spans="56:60">
      <c r="BD819" t="str">
        <f t="shared" si="12"/>
        <v>Nariño_Puerres</v>
      </c>
      <c r="BE819" t="s">
        <v>27</v>
      </c>
      <c r="BF819" t="s">
        <v>924</v>
      </c>
      <c r="BG819" t="s">
        <v>300</v>
      </c>
      <c r="BH819">
        <v>2</v>
      </c>
    </row>
    <row r="820" spans="56:60">
      <c r="BD820" t="str">
        <f t="shared" si="12"/>
        <v>Nariño_Pupiales</v>
      </c>
      <c r="BE820" t="s">
        <v>27</v>
      </c>
      <c r="BF820" t="s">
        <v>925</v>
      </c>
      <c r="BG820" t="s">
        <v>300</v>
      </c>
      <c r="BH820">
        <v>3</v>
      </c>
    </row>
    <row r="821" spans="56:60">
      <c r="BD821" t="str">
        <f t="shared" si="12"/>
        <v>Nariño_Ricaurte</v>
      </c>
      <c r="BE821" t="s">
        <v>27</v>
      </c>
      <c r="BF821" t="s">
        <v>783</v>
      </c>
      <c r="BG821" t="s">
        <v>300</v>
      </c>
      <c r="BH821">
        <v>3</v>
      </c>
    </row>
    <row r="822" spans="56:60">
      <c r="BD822" t="str">
        <f t="shared" si="12"/>
        <v>Nariño_Roberto Payán</v>
      </c>
      <c r="BE822" t="s">
        <v>27</v>
      </c>
      <c r="BF822" t="s">
        <v>926</v>
      </c>
      <c r="BG822" t="s">
        <v>300</v>
      </c>
      <c r="BH822">
        <v>3</v>
      </c>
    </row>
    <row r="823" spans="56:60">
      <c r="BD823" t="str">
        <f t="shared" si="12"/>
        <v>Nariño_Samaniego</v>
      </c>
      <c r="BE823" t="s">
        <v>27</v>
      </c>
      <c r="BF823" t="s">
        <v>927</v>
      </c>
      <c r="BG823" t="s">
        <v>300</v>
      </c>
      <c r="BH823">
        <v>3</v>
      </c>
    </row>
    <row r="824" spans="56:60">
      <c r="BD824" t="str">
        <f t="shared" si="12"/>
        <v>Nariño_San Bernardo</v>
      </c>
      <c r="BE824" t="s">
        <v>27</v>
      </c>
      <c r="BF824" t="s">
        <v>784</v>
      </c>
      <c r="BG824" t="s">
        <v>300</v>
      </c>
      <c r="BH824">
        <v>3</v>
      </c>
    </row>
    <row r="825" spans="56:60">
      <c r="BD825" t="str">
        <f t="shared" si="12"/>
        <v>Nariño_San Lorenzo</v>
      </c>
      <c r="BE825" t="s">
        <v>27</v>
      </c>
      <c r="BF825" t="s">
        <v>928</v>
      </c>
      <c r="BG825" t="s">
        <v>300</v>
      </c>
      <c r="BH825">
        <v>3</v>
      </c>
    </row>
    <row r="826" spans="56:60">
      <c r="BD826" t="str">
        <f t="shared" si="12"/>
        <v>Nariño_San Pablo</v>
      </c>
      <c r="BE826" t="s">
        <v>27</v>
      </c>
      <c r="BF826" t="s">
        <v>929</v>
      </c>
      <c r="BG826" t="s">
        <v>300</v>
      </c>
      <c r="BH826">
        <v>3</v>
      </c>
    </row>
    <row r="827" spans="56:60">
      <c r="BD827" t="str">
        <f t="shared" si="12"/>
        <v>Nariño_San Pedro De Cartago</v>
      </c>
      <c r="BE827" t="s">
        <v>27</v>
      </c>
      <c r="BF827" t="s">
        <v>1237</v>
      </c>
      <c r="BG827" t="s">
        <v>300</v>
      </c>
      <c r="BH827">
        <v>3</v>
      </c>
    </row>
    <row r="828" spans="56:60">
      <c r="BD828" t="str">
        <f t="shared" si="12"/>
        <v>Nariño_Sandoná</v>
      </c>
      <c r="BE828" t="s">
        <v>27</v>
      </c>
      <c r="BF828" t="s">
        <v>930</v>
      </c>
      <c r="BG828" t="s">
        <v>300</v>
      </c>
      <c r="BH828">
        <v>3</v>
      </c>
    </row>
    <row r="829" spans="56:60">
      <c r="BD829" t="str">
        <f t="shared" si="12"/>
        <v>Nariño_Santa Bárbara</v>
      </c>
      <c r="BE829" t="s">
        <v>27</v>
      </c>
      <c r="BF829" t="s">
        <v>395</v>
      </c>
      <c r="BG829" t="s">
        <v>300</v>
      </c>
      <c r="BH829">
        <v>3</v>
      </c>
    </row>
    <row r="830" spans="56:60">
      <c r="BD830" t="str">
        <f t="shared" si="12"/>
        <v>Nariño_Santacruz</v>
      </c>
      <c r="BE830" t="s">
        <v>27</v>
      </c>
      <c r="BF830" t="s">
        <v>931</v>
      </c>
      <c r="BG830" t="s">
        <v>300</v>
      </c>
      <c r="BH830">
        <v>3</v>
      </c>
    </row>
    <row r="831" spans="56:60">
      <c r="BD831" t="str">
        <f t="shared" si="12"/>
        <v>Nariño_Sapuyes</v>
      </c>
      <c r="BE831" t="s">
        <v>27</v>
      </c>
      <c r="BF831" t="s">
        <v>932</v>
      </c>
      <c r="BG831" t="s">
        <v>300</v>
      </c>
      <c r="BH831">
        <v>3</v>
      </c>
    </row>
    <row r="832" spans="56:60">
      <c r="BD832" t="str">
        <f t="shared" si="12"/>
        <v>Nariño_Taminango</v>
      </c>
      <c r="BE832" t="s">
        <v>27</v>
      </c>
      <c r="BF832" t="s">
        <v>933</v>
      </c>
      <c r="BG832" t="s">
        <v>300</v>
      </c>
      <c r="BH832">
        <v>3</v>
      </c>
    </row>
    <row r="833" spans="56:60">
      <c r="BD833" t="str">
        <f t="shared" si="12"/>
        <v>Nariño_Tangua</v>
      </c>
      <c r="BE833" t="s">
        <v>27</v>
      </c>
      <c r="BF833" t="s">
        <v>934</v>
      </c>
      <c r="BG833" t="s">
        <v>300</v>
      </c>
      <c r="BH833">
        <v>3</v>
      </c>
    </row>
    <row r="834" spans="56:60">
      <c r="BD834" t="str">
        <f t="shared" ref="BD834:BD897" si="13">IF(BF834&lt;&gt;"Otro",BE834&amp;"_"&amp;BF834,BE834&amp;"_zzzz"&amp;BF834)</f>
        <v>Nariño_Tumaco</v>
      </c>
      <c r="BE834" t="s">
        <v>27</v>
      </c>
      <c r="BF834" t="s">
        <v>1238</v>
      </c>
      <c r="BG834" t="s">
        <v>300</v>
      </c>
      <c r="BH834">
        <v>2</v>
      </c>
    </row>
    <row r="835" spans="56:60">
      <c r="BD835" t="str">
        <f t="shared" si="13"/>
        <v>Nariño_Túquerres</v>
      </c>
      <c r="BE835" t="s">
        <v>27</v>
      </c>
      <c r="BF835" t="s">
        <v>935</v>
      </c>
      <c r="BG835" t="s">
        <v>300</v>
      </c>
      <c r="BH835">
        <v>3</v>
      </c>
    </row>
    <row r="836" spans="56:60">
      <c r="BD836" t="str">
        <f t="shared" si="13"/>
        <v>Nariño_Yacuanquer</v>
      </c>
      <c r="BE836" t="s">
        <v>27</v>
      </c>
      <c r="BF836" t="s">
        <v>936</v>
      </c>
      <c r="BG836" t="s">
        <v>300</v>
      </c>
      <c r="BH836">
        <v>2</v>
      </c>
    </row>
    <row r="837" spans="56:60">
      <c r="BD837" t="str">
        <f t="shared" si="13"/>
        <v>Nariño_zzzzOtro</v>
      </c>
      <c r="BE837" t="s">
        <v>27</v>
      </c>
      <c r="BF837" t="s">
        <v>1265</v>
      </c>
      <c r="BG837" t="s">
        <v>300</v>
      </c>
      <c r="BH837">
        <v>3</v>
      </c>
    </row>
    <row r="838" spans="56:60">
      <c r="BD838" t="str">
        <f t="shared" si="13"/>
        <v>Norte De Santander_Abrego</v>
      </c>
      <c r="BE838" t="s">
        <v>30</v>
      </c>
      <c r="BF838" t="s">
        <v>937</v>
      </c>
      <c r="BG838" t="s">
        <v>302</v>
      </c>
      <c r="BH838">
        <v>3</v>
      </c>
    </row>
    <row r="839" spans="56:60">
      <c r="BD839" t="str">
        <f t="shared" si="13"/>
        <v>Norte De Santander_Arboledas</v>
      </c>
      <c r="BE839" t="s">
        <v>30</v>
      </c>
      <c r="BF839" t="s">
        <v>938</v>
      </c>
      <c r="BG839" t="s">
        <v>302</v>
      </c>
      <c r="BH839">
        <v>3</v>
      </c>
    </row>
    <row r="840" spans="56:60">
      <c r="BD840" t="str">
        <f t="shared" si="13"/>
        <v>Norte De Santander_Bochalema</v>
      </c>
      <c r="BE840" t="s">
        <v>30</v>
      </c>
      <c r="BF840" t="s">
        <v>939</v>
      </c>
      <c r="BG840" t="s">
        <v>302</v>
      </c>
      <c r="BH840">
        <v>3</v>
      </c>
    </row>
    <row r="841" spans="56:60">
      <c r="BD841" t="str">
        <f t="shared" si="13"/>
        <v>Norte De Santander_Bucarasica</v>
      </c>
      <c r="BE841" t="s">
        <v>30</v>
      </c>
      <c r="BF841" t="s">
        <v>940</v>
      </c>
      <c r="BG841" t="s">
        <v>302</v>
      </c>
      <c r="BH841">
        <v>2</v>
      </c>
    </row>
    <row r="842" spans="56:60">
      <c r="BD842" t="str">
        <f t="shared" si="13"/>
        <v>Norte De Santander_Cachirá</v>
      </c>
      <c r="BE842" t="s">
        <v>30</v>
      </c>
      <c r="BF842" t="s">
        <v>941</v>
      </c>
      <c r="BG842" t="s">
        <v>302</v>
      </c>
      <c r="BH842">
        <v>3</v>
      </c>
    </row>
    <row r="843" spans="56:60">
      <c r="BD843" t="str">
        <f t="shared" si="13"/>
        <v>Norte De Santander_Cácota</v>
      </c>
      <c r="BE843" t="s">
        <v>30</v>
      </c>
      <c r="BF843" t="s">
        <v>942</v>
      </c>
      <c r="BG843" t="s">
        <v>302</v>
      </c>
      <c r="BH843">
        <v>2</v>
      </c>
    </row>
    <row r="844" spans="56:60">
      <c r="BD844" t="str">
        <f t="shared" si="13"/>
        <v>Norte De Santander_Chinácota</v>
      </c>
      <c r="BE844" t="s">
        <v>30</v>
      </c>
      <c r="BF844" t="s">
        <v>943</v>
      </c>
      <c r="BG844" t="s">
        <v>302</v>
      </c>
      <c r="BH844">
        <v>3</v>
      </c>
    </row>
    <row r="845" spans="56:60">
      <c r="BD845" t="str">
        <f t="shared" si="13"/>
        <v>Norte De Santander_Chitagá</v>
      </c>
      <c r="BE845" t="s">
        <v>30</v>
      </c>
      <c r="BF845" t="s">
        <v>944</v>
      </c>
      <c r="BG845" t="s">
        <v>302</v>
      </c>
      <c r="BH845">
        <v>3</v>
      </c>
    </row>
    <row r="846" spans="56:60">
      <c r="BD846" t="str">
        <f t="shared" si="13"/>
        <v>Norte De Santander_Convención</v>
      </c>
      <c r="BE846" t="s">
        <v>30</v>
      </c>
      <c r="BF846" t="s">
        <v>945</v>
      </c>
      <c r="BG846" t="s">
        <v>302</v>
      </c>
      <c r="BH846">
        <v>3</v>
      </c>
    </row>
    <row r="847" spans="56:60">
      <c r="BD847" t="str">
        <f t="shared" si="13"/>
        <v>Norte De Santander_Cúcuta</v>
      </c>
      <c r="BE847" t="s">
        <v>30</v>
      </c>
      <c r="BF847" t="s">
        <v>41</v>
      </c>
      <c r="BG847" t="s">
        <v>302</v>
      </c>
      <c r="BH847">
        <v>1</v>
      </c>
    </row>
    <row r="848" spans="56:60">
      <c r="BD848" t="str">
        <f t="shared" si="13"/>
        <v>Norte De Santander_Cucutilla</v>
      </c>
      <c r="BE848" t="s">
        <v>30</v>
      </c>
      <c r="BF848" t="s">
        <v>946</v>
      </c>
      <c r="BG848" t="s">
        <v>302</v>
      </c>
      <c r="BH848">
        <v>2</v>
      </c>
    </row>
    <row r="849" spans="56:60">
      <c r="BD849" t="str">
        <f t="shared" si="13"/>
        <v>Norte De Santander_Durania</v>
      </c>
      <c r="BE849" t="s">
        <v>30</v>
      </c>
      <c r="BF849" t="s">
        <v>947</v>
      </c>
      <c r="BG849" t="s">
        <v>302</v>
      </c>
      <c r="BH849">
        <v>3</v>
      </c>
    </row>
    <row r="850" spans="56:60">
      <c r="BD850" t="str">
        <f t="shared" si="13"/>
        <v>Norte De Santander_El Carmen</v>
      </c>
      <c r="BE850" t="s">
        <v>30</v>
      </c>
      <c r="BF850" t="s">
        <v>948</v>
      </c>
      <c r="BG850" t="s">
        <v>302</v>
      </c>
      <c r="BH850">
        <v>3</v>
      </c>
    </row>
    <row r="851" spans="56:60">
      <c r="BD851" t="str">
        <f t="shared" si="13"/>
        <v>Norte De Santander_El Tarra</v>
      </c>
      <c r="BE851" t="s">
        <v>30</v>
      </c>
      <c r="BF851" t="s">
        <v>949</v>
      </c>
      <c r="BG851" t="s">
        <v>302</v>
      </c>
      <c r="BH851">
        <v>2</v>
      </c>
    </row>
    <row r="852" spans="56:60">
      <c r="BD852" t="str">
        <f t="shared" si="13"/>
        <v>Norte De Santander_El Zulia</v>
      </c>
      <c r="BE852" t="s">
        <v>30</v>
      </c>
      <c r="BF852" t="s">
        <v>950</v>
      </c>
      <c r="BG852" t="s">
        <v>302</v>
      </c>
      <c r="BH852">
        <v>2</v>
      </c>
    </row>
    <row r="853" spans="56:60">
      <c r="BD853" t="str">
        <f t="shared" si="13"/>
        <v>Norte De Santander_Gramalote</v>
      </c>
      <c r="BE853" t="s">
        <v>30</v>
      </c>
      <c r="BF853" t="s">
        <v>951</v>
      </c>
      <c r="BG853" t="s">
        <v>302</v>
      </c>
      <c r="BH853">
        <v>3</v>
      </c>
    </row>
    <row r="854" spans="56:60">
      <c r="BD854" t="str">
        <f t="shared" si="13"/>
        <v>Norte De Santander_Hacarí</v>
      </c>
      <c r="BE854" t="s">
        <v>30</v>
      </c>
      <c r="BF854" t="s">
        <v>952</v>
      </c>
      <c r="BG854" t="s">
        <v>302</v>
      </c>
      <c r="BH854">
        <v>3</v>
      </c>
    </row>
    <row r="855" spans="56:60">
      <c r="BD855" t="str">
        <f t="shared" si="13"/>
        <v>Norte De Santander_Herrán</v>
      </c>
      <c r="BE855" t="s">
        <v>30</v>
      </c>
      <c r="BF855" t="s">
        <v>953</v>
      </c>
      <c r="BG855" t="s">
        <v>302</v>
      </c>
      <c r="BH855">
        <v>3</v>
      </c>
    </row>
    <row r="856" spans="56:60">
      <c r="BD856" t="str">
        <f t="shared" si="13"/>
        <v>Norte De Santander_La Esperanza</v>
      </c>
      <c r="BE856" t="s">
        <v>30</v>
      </c>
      <c r="BF856" t="s">
        <v>954</v>
      </c>
      <c r="BG856" t="s">
        <v>302</v>
      </c>
      <c r="BH856">
        <v>3</v>
      </c>
    </row>
    <row r="857" spans="56:60">
      <c r="BD857" t="str">
        <f t="shared" si="13"/>
        <v>Norte De Santander_La Playa</v>
      </c>
      <c r="BE857" t="s">
        <v>30</v>
      </c>
      <c r="BF857" t="s">
        <v>955</v>
      </c>
      <c r="BG857" t="s">
        <v>302</v>
      </c>
      <c r="BH857">
        <v>3</v>
      </c>
    </row>
    <row r="858" spans="56:60">
      <c r="BD858" t="str">
        <f t="shared" si="13"/>
        <v>Norte De Santander_Labateca</v>
      </c>
      <c r="BE858" t="s">
        <v>30</v>
      </c>
      <c r="BF858" t="s">
        <v>956</v>
      </c>
      <c r="BG858" t="s">
        <v>302</v>
      </c>
      <c r="BH858">
        <v>3</v>
      </c>
    </row>
    <row r="859" spans="56:60">
      <c r="BD859" t="str">
        <f t="shared" si="13"/>
        <v>Norte De Santander_Los Patios</v>
      </c>
      <c r="BE859" t="s">
        <v>30</v>
      </c>
      <c r="BF859" t="s">
        <v>957</v>
      </c>
      <c r="BG859" t="s">
        <v>302</v>
      </c>
      <c r="BH859">
        <v>1</v>
      </c>
    </row>
    <row r="860" spans="56:60">
      <c r="BD860" t="str">
        <f t="shared" si="13"/>
        <v>Norte De Santander_Lourdes</v>
      </c>
      <c r="BE860" t="s">
        <v>30</v>
      </c>
      <c r="BF860" t="s">
        <v>958</v>
      </c>
      <c r="BG860" t="s">
        <v>302</v>
      </c>
      <c r="BH860">
        <v>3</v>
      </c>
    </row>
    <row r="861" spans="56:60">
      <c r="BD861" t="str">
        <f t="shared" si="13"/>
        <v>Norte De Santander_Mutiscua</v>
      </c>
      <c r="BE861" t="s">
        <v>30</v>
      </c>
      <c r="BF861" t="s">
        <v>959</v>
      </c>
      <c r="BG861" t="s">
        <v>302</v>
      </c>
      <c r="BH861">
        <v>3</v>
      </c>
    </row>
    <row r="862" spans="56:60">
      <c r="BD862" t="str">
        <f t="shared" si="13"/>
        <v>Norte De Santander_Ocaña</v>
      </c>
      <c r="BE862" t="s">
        <v>30</v>
      </c>
      <c r="BF862" t="s">
        <v>960</v>
      </c>
      <c r="BG862" t="s">
        <v>302</v>
      </c>
      <c r="BH862">
        <v>2</v>
      </c>
    </row>
    <row r="863" spans="56:60">
      <c r="BD863" t="str">
        <f t="shared" si="13"/>
        <v>Norte De Santander_Pamplona</v>
      </c>
      <c r="BE863" t="s">
        <v>30</v>
      </c>
      <c r="BF863" t="s">
        <v>961</v>
      </c>
      <c r="BG863" t="s">
        <v>302</v>
      </c>
      <c r="BH863">
        <v>1</v>
      </c>
    </row>
    <row r="864" spans="56:60">
      <c r="BD864" t="str">
        <f t="shared" si="13"/>
        <v>Norte De Santander_Pamplonita</v>
      </c>
      <c r="BE864" t="s">
        <v>30</v>
      </c>
      <c r="BF864" t="s">
        <v>962</v>
      </c>
      <c r="BG864" t="s">
        <v>302</v>
      </c>
      <c r="BH864">
        <v>2</v>
      </c>
    </row>
    <row r="865" spans="56:60">
      <c r="BD865" t="str">
        <f t="shared" si="13"/>
        <v>Norte De Santander_Puerto Santander</v>
      </c>
      <c r="BE865" t="s">
        <v>30</v>
      </c>
      <c r="BF865" t="s">
        <v>311</v>
      </c>
      <c r="BG865" t="s">
        <v>302</v>
      </c>
      <c r="BH865">
        <v>3</v>
      </c>
    </row>
    <row r="866" spans="56:60">
      <c r="BD866" t="str">
        <f t="shared" si="13"/>
        <v>Norte De Santander_Ragonvalia</v>
      </c>
      <c r="BE866" t="s">
        <v>30</v>
      </c>
      <c r="BF866" t="s">
        <v>963</v>
      </c>
      <c r="BG866" t="s">
        <v>302</v>
      </c>
      <c r="BH866">
        <v>3</v>
      </c>
    </row>
    <row r="867" spans="56:60">
      <c r="BD867" t="str">
        <f t="shared" si="13"/>
        <v>Norte De Santander_Salazar</v>
      </c>
      <c r="BE867" t="s">
        <v>30</v>
      </c>
      <c r="BF867" t="s">
        <v>964</v>
      </c>
      <c r="BG867" t="s">
        <v>302</v>
      </c>
      <c r="BH867">
        <v>3</v>
      </c>
    </row>
    <row r="868" spans="56:60">
      <c r="BD868" t="str">
        <f t="shared" si="13"/>
        <v>Norte De Santander_San Calixto</v>
      </c>
      <c r="BE868" t="s">
        <v>30</v>
      </c>
      <c r="BF868" t="s">
        <v>965</v>
      </c>
      <c r="BG868" t="s">
        <v>302</v>
      </c>
      <c r="BH868">
        <v>2</v>
      </c>
    </row>
    <row r="869" spans="56:60">
      <c r="BD869" t="str">
        <f t="shared" si="13"/>
        <v>Norte De Santander_San Cayetano</v>
      </c>
      <c r="BE869" t="s">
        <v>30</v>
      </c>
      <c r="BF869" t="s">
        <v>785</v>
      </c>
      <c r="BG869" t="s">
        <v>302</v>
      </c>
      <c r="BH869">
        <v>2</v>
      </c>
    </row>
    <row r="870" spans="56:60">
      <c r="BD870" t="str">
        <f t="shared" si="13"/>
        <v>Norte De Santander_Santiago</v>
      </c>
      <c r="BE870" t="s">
        <v>30</v>
      </c>
      <c r="BF870" t="s">
        <v>966</v>
      </c>
      <c r="BG870" t="s">
        <v>302</v>
      </c>
      <c r="BH870">
        <v>3</v>
      </c>
    </row>
    <row r="871" spans="56:60">
      <c r="BD871" t="str">
        <f t="shared" si="13"/>
        <v>Norte De Santander_Sardinata</v>
      </c>
      <c r="BE871" t="s">
        <v>30</v>
      </c>
      <c r="BF871" t="s">
        <v>967</v>
      </c>
      <c r="BG871" t="s">
        <v>302</v>
      </c>
      <c r="BH871">
        <v>3</v>
      </c>
    </row>
    <row r="872" spans="56:60">
      <c r="BD872" t="str">
        <f t="shared" si="13"/>
        <v>Norte De Santander_Silos</v>
      </c>
      <c r="BE872" t="s">
        <v>30</v>
      </c>
      <c r="BF872" t="s">
        <v>968</v>
      </c>
      <c r="BG872" t="s">
        <v>302</v>
      </c>
      <c r="BH872">
        <v>3</v>
      </c>
    </row>
    <row r="873" spans="56:60">
      <c r="BD873" t="str">
        <f t="shared" si="13"/>
        <v>Norte De Santander_Teorama</v>
      </c>
      <c r="BE873" t="s">
        <v>30</v>
      </c>
      <c r="BF873" t="s">
        <v>969</v>
      </c>
      <c r="BG873" t="s">
        <v>302</v>
      </c>
      <c r="BH873">
        <v>3</v>
      </c>
    </row>
    <row r="874" spans="56:60">
      <c r="BD874" t="str">
        <f t="shared" si="13"/>
        <v>Norte De Santander_Tibú</v>
      </c>
      <c r="BE874" t="s">
        <v>30</v>
      </c>
      <c r="BF874" t="s">
        <v>970</v>
      </c>
      <c r="BG874" t="s">
        <v>302</v>
      </c>
      <c r="BH874">
        <v>3</v>
      </c>
    </row>
    <row r="875" spans="56:60">
      <c r="BD875" t="str">
        <f t="shared" si="13"/>
        <v>Norte De Santander_Toledo</v>
      </c>
      <c r="BE875" t="s">
        <v>30</v>
      </c>
      <c r="BF875" t="s">
        <v>403</v>
      </c>
      <c r="BG875" t="s">
        <v>302</v>
      </c>
      <c r="BH875">
        <v>3</v>
      </c>
    </row>
    <row r="876" spans="56:60">
      <c r="BD876" t="str">
        <f t="shared" si="13"/>
        <v>Norte De Santander_Villa Caro</v>
      </c>
      <c r="BE876" t="s">
        <v>30</v>
      </c>
      <c r="BF876" t="s">
        <v>971</v>
      </c>
      <c r="BG876" t="s">
        <v>302</v>
      </c>
      <c r="BH876">
        <v>3</v>
      </c>
    </row>
    <row r="877" spans="56:60">
      <c r="BD877" t="str">
        <f t="shared" si="13"/>
        <v>Norte De Santander_Villa Del Rosario</v>
      </c>
      <c r="BE877" t="s">
        <v>30</v>
      </c>
      <c r="BF877" t="s">
        <v>1239</v>
      </c>
      <c r="BG877" t="s">
        <v>302</v>
      </c>
      <c r="BH877">
        <v>1</v>
      </c>
    </row>
    <row r="878" spans="56:60">
      <c r="BD878" t="str">
        <f t="shared" si="13"/>
        <v>Norte De Santander_zzzzOtro</v>
      </c>
      <c r="BE878" t="s">
        <v>30</v>
      </c>
      <c r="BF878" t="s">
        <v>1265</v>
      </c>
      <c r="BG878" t="s">
        <v>302</v>
      </c>
      <c r="BH878">
        <v>3</v>
      </c>
    </row>
    <row r="879" spans="56:60">
      <c r="BD879" t="str">
        <f t="shared" si="13"/>
        <v>Putumayo_Colón</v>
      </c>
      <c r="BE879" t="s">
        <v>50</v>
      </c>
      <c r="BF879" t="s">
        <v>895</v>
      </c>
      <c r="BG879" t="s">
        <v>291</v>
      </c>
      <c r="BH879">
        <v>3</v>
      </c>
    </row>
    <row r="880" spans="56:60">
      <c r="BD880" t="str">
        <f t="shared" si="13"/>
        <v>Putumayo_Mocoa</v>
      </c>
      <c r="BE880" t="s">
        <v>50</v>
      </c>
      <c r="BF880" t="s">
        <v>972</v>
      </c>
      <c r="BG880" t="s">
        <v>291</v>
      </c>
      <c r="BH880">
        <v>2</v>
      </c>
    </row>
    <row r="881" spans="56:60">
      <c r="BD881" t="str">
        <f t="shared" si="13"/>
        <v>Putumayo_Orito</v>
      </c>
      <c r="BE881" t="s">
        <v>50</v>
      </c>
      <c r="BF881" t="s">
        <v>973</v>
      </c>
      <c r="BG881" t="s">
        <v>291</v>
      </c>
      <c r="BH881">
        <v>3</v>
      </c>
    </row>
    <row r="882" spans="56:60">
      <c r="BD882" t="str">
        <f t="shared" si="13"/>
        <v>Putumayo_Puerto Asís</v>
      </c>
      <c r="BE882" t="s">
        <v>50</v>
      </c>
      <c r="BF882" t="s">
        <v>974</v>
      </c>
      <c r="BG882" t="s">
        <v>291</v>
      </c>
      <c r="BH882">
        <v>3</v>
      </c>
    </row>
    <row r="883" spans="56:60">
      <c r="BD883" t="str">
        <f t="shared" si="13"/>
        <v>Putumayo_Puerto Caicedo</v>
      </c>
      <c r="BE883" t="s">
        <v>50</v>
      </c>
      <c r="BF883" t="s">
        <v>975</v>
      </c>
      <c r="BG883" t="s">
        <v>291</v>
      </c>
      <c r="BH883">
        <v>3</v>
      </c>
    </row>
    <row r="884" spans="56:60">
      <c r="BD884" t="str">
        <f t="shared" si="13"/>
        <v>Putumayo_Puerto Guzmán</v>
      </c>
      <c r="BE884" t="s">
        <v>50</v>
      </c>
      <c r="BF884" t="s">
        <v>976</v>
      </c>
      <c r="BG884" t="s">
        <v>291</v>
      </c>
      <c r="BH884">
        <v>3</v>
      </c>
    </row>
    <row r="885" spans="56:60">
      <c r="BD885" t="str">
        <f t="shared" si="13"/>
        <v>Putumayo_Puerto Leguízamo</v>
      </c>
      <c r="BE885" t="s">
        <v>50</v>
      </c>
      <c r="BF885" t="s">
        <v>1240</v>
      </c>
      <c r="BG885" t="s">
        <v>291</v>
      </c>
      <c r="BH885">
        <v>3</v>
      </c>
    </row>
    <row r="886" spans="56:60">
      <c r="BD886" t="str">
        <f t="shared" si="13"/>
        <v>Putumayo_San Francisco</v>
      </c>
      <c r="BE886" t="s">
        <v>50</v>
      </c>
      <c r="BF886" t="s">
        <v>388</v>
      </c>
      <c r="BG886" t="s">
        <v>291</v>
      </c>
      <c r="BH886">
        <v>3</v>
      </c>
    </row>
    <row r="887" spans="56:60">
      <c r="BD887" t="str">
        <f t="shared" si="13"/>
        <v>Putumayo_San Miguel</v>
      </c>
      <c r="BE887" t="s">
        <v>50</v>
      </c>
      <c r="BF887" t="s">
        <v>977</v>
      </c>
      <c r="BG887" t="s">
        <v>291</v>
      </c>
      <c r="BH887">
        <v>3</v>
      </c>
    </row>
    <row r="888" spans="56:60">
      <c r="BD888" t="str">
        <f t="shared" si="13"/>
        <v>Putumayo_Santiago</v>
      </c>
      <c r="BE888" t="s">
        <v>50</v>
      </c>
      <c r="BF888" t="s">
        <v>966</v>
      </c>
      <c r="BG888" t="s">
        <v>291</v>
      </c>
      <c r="BH888">
        <v>3</v>
      </c>
    </row>
    <row r="889" spans="56:60">
      <c r="BD889" t="str">
        <f t="shared" si="13"/>
        <v>Putumayo_Sibundoy</v>
      </c>
      <c r="BE889" t="s">
        <v>50</v>
      </c>
      <c r="BF889" t="s">
        <v>978</v>
      </c>
      <c r="BG889" t="s">
        <v>291</v>
      </c>
      <c r="BH889">
        <v>2</v>
      </c>
    </row>
    <row r="890" spans="56:60">
      <c r="BD890" t="str">
        <f t="shared" si="13"/>
        <v>Putumayo_Valle Del Guamuez</v>
      </c>
      <c r="BE890" t="s">
        <v>50</v>
      </c>
      <c r="BF890" t="s">
        <v>1241</v>
      </c>
      <c r="BG890" t="s">
        <v>291</v>
      </c>
      <c r="BH890">
        <v>3</v>
      </c>
    </row>
    <row r="891" spans="56:60">
      <c r="BD891" t="str">
        <f t="shared" si="13"/>
        <v>Putumayo_Villagarzón</v>
      </c>
      <c r="BE891" t="s">
        <v>50</v>
      </c>
      <c r="BF891" t="s">
        <v>979</v>
      </c>
      <c r="BG891" t="s">
        <v>291</v>
      </c>
      <c r="BH891">
        <v>3</v>
      </c>
    </row>
    <row r="892" spans="56:60">
      <c r="BD892" t="str">
        <f t="shared" si="13"/>
        <v>Putumayo_zzzzOtro</v>
      </c>
      <c r="BE892" t="s">
        <v>50</v>
      </c>
      <c r="BF892" t="s">
        <v>1265</v>
      </c>
      <c r="BG892" t="s">
        <v>291</v>
      </c>
      <c r="BH892">
        <v>3</v>
      </c>
    </row>
    <row r="893" spans="56:60">
      <c r="BD893" t="str">
        <f t="shared" si="13"/>
        <v>Quindío_Armenia</v>
      </c>
      <c r="BE893" t="s">
        <v>32</v>
      </c>
      <c r="BF893" t="s">
        <v>4</v>
      </c>
      <c r="BG893" t="s">
        <v>296</v>
      </c>
      <c r="BH893">
        <v>1</v>
      </c>
    </row>
    <row r="894" spans="56:60">
      <c r="BD894" t="str">
        <f t="shared" si="13"/>
        <v>Quindío_Buenavista</v>
      </c>
      <c r="BE894" t="s">
        <v>32</v>
      </c>
      <c r="BF894" t="s">
        <v>705</v>
      </c>
      <c r="BG894" t="s">
        <v>296</v>
      </c>
      <c r="BH894">
        <v>3</v>
      </c>
    </row>
    <row r="895" spans="56:60">
      <c r="BD895" t="str">
        <f t="shared" si="13"/>
        <v>Quindío_Calarca</v>
      </c>
      <c r="BE895" t="s">
        <v>32</v>
      </c>
      <c r="BF895" t="s">
        <v>1242</v>
      </c>
      <c r="BG895" t="s">
        <v>296</v>
      </c>
      <c r="BH895">
        <v>1</v>
      </c>
    </row>
    <row r="896" spans="56:60">
      <c r="BD896" t="str">
        <f t="shared" si="13"/>
        <v>Quindío_Circasia</v>
      </c>
      <c r="BE896" t="s">
        <v>32</v>
      </c>
      <c r="BF896" t="s">
        <v>980</v>
      </c>
      <c r="BG896" t="s">
        <v>296</v>
      </c>
      <c r="BH896">
        <v>2</v>
      </c>
    </row>
    <row r="897" spans="56:60">
      <c r="BD897" t="str">
        <f t="shared" si="13"/>
        <v>Quindío_Córdoba</v>
      </c>
      <c r="BE897" t="s">
        <v>32</v>
      </c>
      <c r="BF897" t="s">
        <v>14</v>
      </c>
      <c r="BG897" t="s">
        <v>296</v>
      </c>
      <c r="BH897">
        <v>3</v>
      </c>
    </row>
    <row r="898" spans="56:60">
      <c r="BD898" t="str">
        <f t="shared" ref="BD898:BD961" si="14">IF(BF898&lt;&gt;"Otro",BE898&amp;"_"&amp;BF898,BE898&amp;"_zzzz"&amp;BF898)</f>
        <v>Quindío_Filandia</v>
      </c>
      <c r="BE898" t="s">
        <v>32</v>
      </c>
      <c r="BF898" t="s">
        <v>981</v>
      </c>
      <c r="BG898" t="s">
        <v>296</v>
      </c>
      <c r="BH898">
        <v>2</v>
      </c>
    </row>
    <row r="899" spans="56:60">
      <c r="BD899" t="str">
        <f t="shared" si="14"/>
        <v>Quindío_Génova</v>
      </c>
      <c r="BE899" t="s">
        <v>32</v>
      </c>
      <c r="BF899" t="s">
        <v>982</v>
      </c>
      <c r="BG899" t="s">
        <v>296</v>
      </c>
      <c r="BH899">
        <v>2</v>
      </c>
    </row>
    <row r="900" spans="56:60">
      <c r="BD900" t="str">
        <f t="shared" si="14"/>
        <v>Quindío_La Tebaida</v>
      </c>
      <c r="BE900" t="s">
        <v>32</v>
      </c>
      <c r="BF900" t="s">
        <v>983</v>
      </c>
      <c r="BG900" t="s">
        <v>296</v>
      </c>
      <c r="BH900">
        <v>2</v>
      </c>
    </row>
    <row r="901" spans="56:60">
      <c r="BD901" t="str">
        <f t="shared" si="14"/>
        <v>Quindío_Montenegro</v>
      </c>
      <c r="BE901" t="s">
        <v>32</v>
      </c>
      <c r="BF901" t="s">
        <v>984</v>
      </c>
      <c r="BG901" t="s">
        <v>296</v>
      </c>
      <c r="BH901">
        <v>2</v>
      </c>
    </row>
    <row r="902" spans="56:60">
      <c r="BD902" t="str">
        <f t="shared" si="14"/>
        <v>Quindío_Pijao</v>
      </c>
      <c r="BE902" t="s">
        <v>32</v>
      </c>
      <c r="BF902" t="s">
        <v>985</v>
      </c>
      <c r="BG902" t="s">
        <v>296</v>
      </c>
      <c r="BH902">
        <v>2</v>
      </c>
    </row>
    <row r="903" spans="56:60">
      <c r="BD903" t="str">
        <f t="shared" si="14"/>
        <v>Quindío_Quimbaya</v>
      </c>
      <c r="BE903" t="s">
        <v>32</v>
      </c>
      <c r="BF903" t="s">
        <v>986</v>
      </c>
      <c r="BG903" t="s">
        <v>296</v>
      </c>
      <c r="BH903">
        <v>2</v>
      </c>
    </row>
    <row r="904" spans="56:60">
      <c r="BD904" t="str">
        <f t="shared" si="14"/>
        <v>Quindío_Salento</v>
      </c>
      <c r="BE904" t="s">
        <v>32</v>
      </c>
      <c r="BF904" t="s">
        <v>987</v>
      </c>
      <c r="BG904" t="s">
        <v>296</v>
      </c>
      <c r="BH904">
        <v>2</v>
      </c>
    </row>
    <row r="905" spans="56:60">
      <c r="BD905" t="str">
        <f t="shared" si="14"/>
        <v>Quindío_zzzzOtro</v>
      </c>
      <c r="BE905" t="s">
        <v>32</v>
      </c>
      <c r="BF905" t="s">
        <v>1265</v>
      </c>
      <c r="BG905" t="s">
        <v>296</v>
      </c>
      <c r="BH905">
        <v>3</v>
      </c>
    </row>
    <row r="906" spans="56:60">
      <c r="BD906" t="str">
        <f t="shared" si="14"/>
        <v>Risaralda_Apía</v>
      </c>
      <c r="BE906" t="s">
        <v>34</v>
      </c>
      <c r="BF906" t="s">
        <v>988</v>
      </c>
      <c r="BG906" t="s">
        <v>296</v>
      </c>
      <c r="BH906">
        <v>3</v>
      </c>
    </row>
    <row r="907" spans="56:60">
      <c r="BD907" t="str">
        <f t="shared" si="14"/>
        <v>Risaralda_Balboa</v>
      </c>
      <c r="BE907" t="s">
        <v>34</v>
      </c>
      <c r="BF907" t="s">
        <v>627</v>
      </c>
      <c r="BG907" t="s">
        <v>296</v>
      </c>
      <c r="BH907">
        <v>3</v>
      </c>
    </row>
    <row r="908" spans="56:60">
      <c r="BD908" t="str">
        <f t="shared" si="14"/>
        <v>Risaralda_Belén De Umbría</v>
      </c>
      <c r="BE908" t="s">
        <v>34</v>
      </c>
      <c r="BF908" t="s">
        <v>1243</v>
      </c>
      <c r="BG908" t="s">
        <v>296</v>
      </c>
      <c r="BH908">
        <v>3</v>
      </c>
    </row>
    <row r="909" spans="56:60">
      <c r="BD909" t="str">
        <f t="shared" si="14"/>
        <v>Risaralda_Dosquebradas</v>
      </c>
      <c r="BE909" t="s">
        <v>34</v>
      </c>
      <c r="BF909" t="s">
        <v>44</v>
      </c>
      <c r="BG909" t="s">
        <v>296</v>
      </c>
      <c r="BH909">
        <v>1</v>
      </c>
    </row>
    <row r="910" spans="56:60">
      <c r="BD910" t="str">
        <f t="shared" si="14"/>
        <v>Risaralda_Guática</v>
      </c>
      <c r="BE910" t="s">
        <v>34</v>
      </c>
      <c r="BF910" t="s">
        <v>989</v>
      </c>
      <c r="BG910" t="s">
        <v>296</v>
      </c>
      <c r="BH910">
        <v>2</v>
      </c>
    </row>
    <row r="911" spans="56:60">
      <c r="BD911" t="str">
        <f t="shared" si="14"/>
        <v>Risaralda_La Celia</v>
      </c>
      <c r="BE911" t="s">
        <v>34</v>
      </c>
      <c r="BF911" t="s">
        <v>990</v>
      </c>
      <c r="BG911" t="s">
        <v>296</v>
      </c>
      <c r="BH911">
        <v>3</v>
      </c>
    </row>
    <row r="912" spans="56:60">
      <c r="BD912" t="str">
        <f t="shared" si="14"/>
        <v>Risaralda_La Virginia</v>
      </c>
      <c r="BE912" t="s">
        <v>34</v>
      </c>
      <c r="BF912" t="s">
        <v>64</v>
      </c>
      <c r="BG912" t="s">
        <v>296</v>
      </c>
      <c r="BH912">
        <v>1</v>
      </c>
    </row>
    <row r="913" spans="56:60">
      <c r="BD913" t="str">
        <f t="shared" si="14"/>
        <v>Risaralda_Marsella</v>
      </c>
      <c r="BE913" t="s">
        <v>34</v>
      </c>
      <c r="BF913" t="s">
        <v>991</v>
      </c>
      <c r="BG913" t="s">
        <v>296</v>
      </c>
      <c r="BH913">
        <v>3</v>
      </c>
    </row>
    <row r="914" spans="56:60">
      <c r="BD914" t="str">
        <f t="shared" si="14"/>
        <v>Risaralda_Mistrató</v>
      </c>
      <c r="BE914" t="s">
        <v>34</v>
      </c>
      <c r="BF914" t="s">
        <v>992</v>
      </c>
      <c r="BG914" t="s">
        <v>296</v>
      </c>
      <c r="BH914">
        <v>3</v>
      </c>
    </row>
    <row r="915" spans="56:60">
      <c r="BD915" t="str">
        <f t="shared" si="14"/>
        <v>Risaralda_Pereira</v>
      </c>
      <c r="BE915" t="s">
        <v>34</v>
      </c>
      <c r="BF915" t="s">
        <v>75</v>
      </c>
      <c r="BG915" t="s">
        <v>296</v>
      </c>
      <c r="BH915">
        <v>1</v>
      </c>
    </row>
    <row r="916" spans="56:60">
      <c r="BD916" t="str">
        <f t="shared" si="14"/>
        <v>Risaralda_Pueblo Rico</v>
      </c>
      <c r="BE916" t="s">
        <v>34</v>
      </c>
      <c r="BF916" t="s">
        <v>993</v>
      </c>
      <c r="BG916" t="s">
        <v>296</v>
      </c>
      <c r="BH916">
        <v>3</v>
      </c>
    </row>
    <row r="917" spans="56:60">
      <c r="BD917" t="str">
        <f t="shared" si="14"/>
        <v>Risaralda_Quinchía</v>
      </c>
      <c r="BE917" t="s">
        <v>34</v>
      </c>
      <c r="BF917" t="s">
        <v>994</v>
      </c>
      <c r="BG917" t="s">
        <v>296</v>
      </c>
      <c r="BH917">
        <v>2</v>
      </c>
    </row>
    <row r="918" spans="56:60">
      <c r="BD918" t="str">
        <f t="shared" si="14"/>
        <v>Risaralda_Santa Rosa De Cabal</v>
      </c>
      <c r="BE918" t="s">
        <v>34</v>
      </c>
      <c r="BF918" t="s">
        <v>1244</v>
      </c>
      <c r="BG918" t="s">
        <v>296</v>
      </c>
      <c r="BH918">
        <v>1</v>
      </c>
    </row>
    <row r="919" spans="56:60">
      <c r="BD919" t="str">
        <f t="shared" si="14"/>
        <v>Risaralda_Santuario</v>
      </c>
      <c r="BE919" t="s">
        <v>34</v>
      </c>
      <c r="BF919" t="s">
        <v>995</v>
      </c>
      <c r="BG919" t="s">
        <v>296</v>
      </c>
      <c r="BH919">
        <v>3</v>
      </c>
    </row>
    <row r="920" spans="56:60">
      <c r="BD920" t="str">
        <f t="shared" si="14"/>
        <v>Risaralda_zzzzOtro</v>
      </c>
      <c r="BE920" t="s">
        <v>34</v>
      </c>
      <c r="BF920" t="s">
        <v>1265</v>
      </c>
      <c r="BG920" t="s">
        <v>296</v>
      </c>
      <c r="BH920">
        <v>3</v>
      </c>
    </row>
    <row r="921" spans="56:60">
      <c r="BD921" t="str">
        <f t="shared" si="14"/>
        <v>Santander_Aguada</v>
      </c>
      <c r="BE921" t="s">
        <v>37</v>
      </c>
      <c r="BF921" t="s">
        <v>996</v>
      </c>
      <c r="BG921" t="s">
        <v>302</v>
      </c>
      <c r="BH921">
        <v>3</v>
      </c>
    </row>
    <row r="922" spans="56:60">
      <c r="BD922" t="str">
        <f t="shared" si="14"/>
        <v>Santander_Albania</v>
      </c>
      <c r="BE922" t="s">
        <v>37</v>
      </c>
      <c r="BF922" t="s">
        <v>602</v>
      </c>
      <c r="BG922" t="s">
        <v>302</v>
      </c>
      <c r="BH922">
        <v>2</v>
      </c>
    </row>
    <row r="923" spans="56:60">
      <c r="BD923" t="str">
        <f t="shared" si="14"/>
        <v>Santander_Aratoca</v>
      </c>
      <c r="BE923" t="s">
        <v>37</v>
      </c>
      <c r="BF923" t="s">
        <v>997</v>
      </c>
      <c r="BG923" t="s">
        <v>302</v>
      </c>
      <c r="BH923">
        <v>2</v>
      </c>
    </row>
    <row r="924" spans="56:60">
      <c r="BD924" t="str">
        <f t="shared" si="14"/>
        <v>Santander_Barbosa</v>
      </c>
      <c r="BE924" t="s">
        <v>37</v>
      </c>
      <c r="BF924" t="s">
        <v>7</v>
      </c>
      <c r="BG924" t="s">
        <v>302</v>
      </c>
      <c r="BH924">
        <v>2</v>
      </c>
    </row>
    <row r="925" spans="56:60">
      <c r="BD925" t="str">
        <f t="shared" si="14"/>
        <v>Santander_Barichara</v>
      </c>
      <c r="BE925" t="s">
        <v>37</v>
      </c>
      <c r="BF925" t="s">
        <v>998</v>
      </c>
      <c r="BG925" t="s">
        <v>302</v>
      </c>
      <c r="BH925">
        <v>2</v>
      </c>
    </row>
    <row r="926" spans="56:60">
      <c r="BD926" t="str">
        <f t="shared" si="14"/>
        <v>Santander_Barrancabermeja</v>
      </c>
      <c r="BE926" t="s">
        <v>37</v>
      </c>
      <c r="BF926" t="s">
        <v>999</v>
      </c>
      <c r="BG926" t="s">
        <v>302</v>
      </c>
      <c r="BH926">
        <v>1</v>
      </c>
    </row>
    <row r="927" spans="56:60">
      <c r="BD927" t="str">
        <f t="shared" si="14"/>
        <v>Santander_Betulia</v>
      </c>
      <c r="BE927" t="s">
        <v>37</v>
      </c>
      <c r="BF927" t="s">
        <v>327</v>
      </c>
      <c r="BG927" t="s">
        <v>302</v>
      </c>
      <c r="BH927">
        <v>3</v>
      </c>
    </row>
    <row r="928" spans="56:60">
      <c r="BD928" t="str">
        <f t="shared" si="14"/>
        <v>Santander_Bolívar</v>
      </c>
      <c r="BE928" t="s">
        <v>37</v>
      </c>
      <c r="BF928" t="s">
        <v>8</v>
      </c>
      <c r="BG928" t="s">
        <v>302</v>
      </c>
      <c r="BH928">
        <v>3</v>
      </c>
    </row>
    <row r="929" spans="56:60">
      <c r="BD929" t="str">
        <f t="shared" si="14"/>
        <v>Santander_Bucaramanga</v>
      </c>
      <c r="BE929" t="s">
        <v>37</v>
      </c>
      <c r="BF929" t="s">
        <v>18</v>
      </c>
      <c r="BG929" t="s">
        <v>302</v>
      </c>
      <c r="BH929">
        <v>1</v>
      </c>
    </row>
    <row r="930" spans="56:60">
      <c r="BD930" t="str">
        <f t="shared" si="14"/>
        <v>Santander_Cabrera</v>
      </c>
      <c r="BE930" t="s">
        <v>37</v>
      </c>
      <c r="BF930" t="s">
        <v>736</v>
      </c>
      <c r="BG930" t="s">
        <v>302</v>
      </c>
      <c r="BH930">
        <v>3</v>
      </c>
    </row>
    <row r="931" spans="56:60">
      <c r="BD931" t="str">
        <f t="shared" si="14"/>
        <v>Santander_California</v>
      </c>
      <c r="BE931" t="s">
        <v>37</v>
      </c>
      <c r="BF931" t="s">
        <v>1000</v>
      </c>
      <c r="BG931" t="s">
        <v>302</v>
      </c>
      <c r="BH931">
        <v>3</v>
      </c>
    </row>
    <row r="932" spans="56:60">
      <c r="BD932" t="str">
        <f t="shared" si="14"/>
        <v>Santander_Capitanejo</v>
      </c>
      <c r="BE932" t="s">
        <v>37</v>
      </c>
      <c r="BF932" t="s">
        <v>1001</v>
      </c>
      <c r="BG932" t="s">
        <v>302</v>
      </c>
      <c r="BH932">
        <v>2</v>
      </c>
    </row>
    <row r="933" spans="56:60">
      <c r="BD933" t="str">
        <f t="shared" si="14"/>
        <v>Santander_Carcasí</v>
      </c>
      <c r="BE933" t="s">
        <v>37</v>
      </c>
      <c r="BF933" t="s">
        <v>1002</v>
      </c>
      <c r="BG933" t="s">
        <v>302</v>
      </c>
      <c r="BH933">
        <v>3</v>
      </c>
    </row>
    <row r="934" spans="56:60">
      <c r="BD934" t="str">
        <f t="shared" si="14"/>
        <v>Santander_Cepitá</v>
      </c>
      <c r="BE934" t="s">
        <v>37</v>
      </c>
      <c r="BF934" t="s">
        <v>1003</v>
      </c>
      <c r="BG934" t="s">
        <v>302</v>
      </c>
      <c r="BH934">
        <v>3</v>
      </c>
    </row>
    <row r="935" spans="56:60">
      <c r="BD935" t="str">
        <f t="shared" si="14"/>
        <v>Santander_Cerrito</v>
      </c>
      <c r="BE935" t="s">
        <v>37</v>
      </c>
      <c r="BF935" t="s">
        <v>1004</v>
      </c>
      <c r="BG935" t="s">
        <v>302</v>
      </c>
      <c r="BH935">
        <v>2</v>
      </c>
    </row>
    <row r="936" spans="56:60">
      <c r="BD936" t="str">
        <f t="shared" si="14"/>
        <v>Santander_Charalá</v>
      </c>
      <c r="BE936" t="s">
        <v>37</v>
      </c>
      <c r="BF936" t="s">
        <v>1005</v>
      </c>
      <c r="BG936" t="s">
        <v>302</v>
      </c>
      <c r="BH936">
        <v>3</v>
      </c>
    </row>
    <row r="937" spans="56:60">
      <c r="BD937" t="str">
        <f t="shared" si="14"/>
        <v>Santander_Charta</v>
      </c>
      <c r="BE937" t="s">
        <v>37</v>
      </c>
      <c r="BF937" t="s">
        <v>1006</v>
      </c>
      <c r="BG937" t="s">
        <v>302</v>
      </c>
      <c r="BH937">
        <v>3</v>
      </c>
    </row>
    <row r="938" spans="56:60">
      <c r="BD938" t="str">
        <f t="shared" si="14"/>
        <v>Santander_Chima</v>
      </c>
      <c r="BE938" t="s">
        <v>37</v>
      </c>
      <c r="BF938" t="s">
        <v>1245</v>
      </c>
      <c r="BG938" t="s">
        <v>302</v>
      </c>
      <c r="BH938">
        <v>3</v>
      </c>
    </row>
    <row r="939" spans="56:60">
      <c r="BD939" t="str">
        <f t="shared" si="14"/>
        <v>Santander_Chipatá</v>
      </c>
      <c r="BE939" t="s">
        <v>37</v>
      </c>
      <c r="BF939" t="s">
        <v>1007</v>
      </c>
      <c r="BG939" t="s">
        <v>302</v>
      </c>
      <c r="BH939">
        <v>3</v>
      </c>
    </row>
    <row r="940" spans="56:60">
      <c r="BD940" t="str">
        <f t="shared" si="14"/>
        <v>Santander_Cimitarra</v>
      </c>
      <c r="BE940" t="s">
        <v>37</v>
      </c>
      <c r="BF940" t="s">
        <v>1008</v>
      </c>
      <c r="BG940" t="s">
        <v>302</v>
      </c>
      <c r="BH940">
        <v>3</v>
      </c>
    </row>
    <row r="941" spans="56:60">
      <c r="BD941" t="str">
        <f t="shared" si="14"/>
        <v>Santander_Concepción</v>
      </c>
      <c r="BE941" t="s">
        <v>37</v>
      </c>
      <c r="BF941" t="s">
        <v>343</v>
      </c>
      <c r="BG941" t="s">
        <v>302</v>
      </c>
      <c r="BH941">
        <v>2</v>
      </c>
    </row>
    <row r="942" spans="56:60">
      <c r="BD942" t="str">
        <f t="shared" si="14"/>
        <v>Santander_Confines</v>
      </c>
      <c r="BE942" t="s">
        <v>37</v>
      </c>
      <c r="BF942" t="s">
        <v>1009</v>
      </c>
      <c r="BG942" t="s">
        <v>302</v>
      </c>
      <c r="BH942">
        <v>3</v>
      </c>
    </row>
    <row r="943" spans="56:60">
      <c r="BD943" t="str">
        <f t="shared" si="14"/>
        <v>Santander_Contratación</v>
      </c>
      <c r="BE943" t="s">
        <v>37</v>
      </c>
      <c r="BF943" t="s">
        <v>1010</v>
      </c>
      <c r="BG943" t="s">
        <v>302</v>
      </c>
      <c r="BH943">
        <v>2</v>
      </c>
    </row>
    <row r="944" spans="56:60">
      <c r="BD944" t="str">
        <f t="shared" si="14"/>
        <v>Santander_Coromoro</v>
      </c>
      <c r="BE944" t="s">
        <v>37</v>
      </c>
      <c r="BF944" t="s">
        <v>1011</v>
      </c>
      <c r="BG944" t="s">
        <v>302</v>
      </c>
      <c r="BH944">
        <v>3</v>
      </c>
    </row>
    <row r="945" spans="56:60">
      <c r="BD945" t="str">
        <f t="shared" si="14"/>
        <v>Santander_Curití</v>
      </c>
      <c r="BE945" t="s">
        <v>37</v>
      </c>
      <c r="BF945" t="s">
        <v>1012</v>
      </c>
      <c r="BG945" t="s">
        <v>302</v>
      </c>
      <c r="BH945">
        <v>3</v>
      </c>
    </row>
    <row r="946" spans="56:60">
      <c r="BD946" t="str">
        <f t="shared" si="14"/>
        <v>Santander_El Carmen De Chucurí</v>
      </c>
      <c r="BE946" t="s">
        <v>37</v>
      </c>
      <c r="BF946" t="s">
        <v>1246</v>
      </c>
      <c r="BG946" t="s">
        <v>302</v>
      </c>
      <c r="BH946">
        <v>3</v>
      </c>
    </row>
    <row r="947" spans="56:60">
      <c r="BD947" t="str">
        <f t="shared" si="14"/>
        <v>Santander_El Guacamayo</v>
      </c>
      <c r="BE947" t="s">
        <v>37</v>
      </c>
      <c r="BF947" t="s">
        <v>1013</v>
      </c>
      <c r="BG947" t="s">
        <v>302</v>
      </c>
      <c r="BH947">
        <v>2</v>
      </c>
    </row>
    <row r="948" spans="56:60">
      <c r="BD948" t="str">
        <f t="shared" si="14"/>
        <v>Santander_El Peñón</v>
      </c>
      <c r="BE948" t="s">
        <v>37</v>
      </c>
      <c r="BF948" t="s">
        <v>447</v>
      </c>
      <c r="BG948" t="s">
        <v>302</v>
      </c>
      <c r="BH948">
        <v>3</v>
      </c>
    </row>
    <row r="949" spans="56:60">
      <c r="BD949" t="str">
        <f t="shared" si="14"/>
        <v>Santander_El Playón</v>
      </c>
      <c r="BE949" t="s">
        <v>37</v>
      </c>
      <c r="BF949" t="s">
        <v>1014</v>
      </c>
      <c r="BG949" t="s">
        <v>302</v>
      </c>
      <c r="BH949">
        <v>3</v>
      </c>
    </row>
    <row r="950" spans="56:60">
      <c r="BD950" t="str">
        <f t="shared" si="14"/>
        <v>Santander_Encino</v>
      </c>
      <c r="BE950" t="s">
        <v>37</v>
      </c>
      <c r="BF950" t="s">
        <v>1015</v>
      </c>
      <c r="BG950" t="s">
        <v>302</v>
      </c>
      <c r="BH950">
        <v>3</v>
      </c>
    </row>
    <row r="951" spans="56:60">
      <c r="BD951" t="str">
        <f t="shared" si="14"/>
        <v>Santander_Enciso</v>
      </c>
      <c r="BE951" t="s">
        <v>37</v>
      </c>
      <c r="BF951" t="s">
        <v>1016</v>
      </c>
      <c r="BG951" t="s">
        <v>302</v>
      </c>
      <c r="BH951">
        <v>3</v>
      </c>
    </row>
    <row r="952" spans="56:60">
      <c r="BD952" t="str">
        <f t="shared" si="14"/>
        <v>Santander_Florián</v>
      </c>
      <c r="BE952" t="s">
        <v>37</v>
      </c>
      <c r="BF952" t="s">
        <v>1017</v>
      </c>
      <c r="BG952" t="s">
        <v>302</v>
      </c>
      <c r="BH952">
        <v>3</v>
      </c>
    </row>
    <row r="953" spans="56:60">
      <c r="BD953" t="str">
        <f t="shared" si="14"/>
        <v>Santander_Floridablanca</v>
      </c>
      <c r="BE953" t="s">
        <v>37</v>
      </c>
      <c r="BF953" t="s">
        <v>49</v>
      </c>
      <c r="BG953" t="s">
        <v>302</v>
      </c>
      <c r="BH953">
        <v>1</v>
      </c>
    </row>
    <row r="954" spans="56:60">
      <c r="BD954" t="str">
        <f t="shared" si="14"/>
        <v>Santander_Galán</v>
      </c>
      <c r="BE954" t="s">
        <v>37</v>
      </c>
      <c r="BF954" t="s">
        <v>1018</v>
      </c>
      <c r="BG954" t="s">
        <v>302</v>
      </c>
      <c r="BH954">
        <v>3</v>
      </c>
    </row>
    <row r="955" spans="56:60">
      <c r="BD955" t="str">
        <f t="shared" si="14"/>
        <v>Santander_Gambita</v>
      </c>
      <c r="BE955" t="s">
        <v>37</v>
      </c>
      <c r="BF955" t="s">
        <v>1019</v>
      </c>
      <c r="BG955" t="s">
        <v>302</v>
      </c>
      <c r="BH955">
        <v>2</v>
      </c>
    </row>
    <row r="956" spans="56:60">
      <c r="BD956" t="str">
        <f t="shared" si="14"/>
        <v>Santander_Girón</v>
      </c>
      <c r="BE956" t="s">
        <v>37</v>
      </c>
      <c r="BF956" t="s">
        <v>55</v>
      </c>
      <c r="BG956" t="s">
        <v>302</v>
      </c>
      <c r="BH956">
        <v>1</v>
      </c>
    </row>
    <row r="957" spans="56:60">
      <c r="BD957" t="str">
        <f t="shared" si="14"/>
        <v>Santander_Guaca</v>
      </c>
      <c r="BE957" t="s">
        <v>37</v>
      </c>
      <c r="BF957" t="s">
        <v>1020</v>
      </c>
      <c r="BG957" t="s">
        <v>302</v>
      </c>
      <c r="BH957">
        <v>3</v>
      </c>
    </row>
    <row r="958" spans="56:60">
      <c r="BD958" t="str">
        <f t="shared" si="14"/>
        <v>Santander_Guadalupe</v>
      </c>
      <c r="BE958" t="s">
        <v>37</v>
      </c>
      <c r="BF958" t="s">
        <v>356</v>
      </c>
      <c r="BG958" t="s">
        <v>302</v>
      </c>
      <c r="BH958">
        <v>3</v>
      </c>
    </row>
    <row r="959" spans="56:60">
      <c r="BD959" t="str">
        <f t="shared" si="14"/>
        <v>Santander_Guapotá</v>
      </c>
      <c r="BE959" t="s">
        <v>37</v>
      </c>
      <c r="BF959" t="s">
        <v>1021</v>
      </c>
      <c r="BG959" t="s">
        <v>302</v>
      </c>
      <c r="BH959">
        <v>3</v>
      </c>
    </row>
    <row r="960" spans="56:60">
      <c r="BD960" t="str">
        <f t="shared" si="14"/>
        <v>Santander_Guavatá</v>
      </c>
      <c r="BE960" t="s">
        <v>37</v>
      </c>
      <c r="BF960" t="s">
        <v>1022</v>
      </c>
      <c r="BG960" t="s">
        <v>302</v>
      </c>
      <c r="BH960">
        <v>3</v>
      </c>
    </row>
    <row r="961" spans="56:60">
      <c r="BD961" t="str">
        <f t="shared" si="14"/>
        <v>Santander_Güepsa</v>
      </c>
      <c r="BE961" t="s">
        <v>37</v>
      </c>
      <c r="BF961" t="s">
        <v>1023</v>
      </c>
      <c r="BG961" t="s">
        <v>302</v>
      </c>
      <c r="BH961">
        <v>2</v>
      </c>
    </row>
    <row r="962" spans="56:60">
      <c r="BD962" t="str">
        <f t="shared" ref="BD962:BD1025" si="15">IF(BF962&lt;&gt;"Otro",BE962&amp;"_"&amp;BF962,BE962&amp;"_zzzz"&amp;BF962)</f>
        <v>Santander_Hato</v>
      </c>
      <c r="BE962" t="s">
        <v>37</v>
      </c>
      <c r="BF962" t="s">
        <v>1024</v>
      </c>
      <c r="BG962" t="s">
        <v>302</v>
      </c>
      <c r="BH962">
        <v>3</v>
      </c>
    </row>
    <row r="963" spans="56:60">
      <c r="BD963" t="str">
        <f t="shared" si="15"/>
        <v>Santander_Jesús María</v>
      </c>
      <c r="BE963" t="s">
        <v>37</v>
      </c>
      <c r="BF963" t="s">
        <v>1025</v>
      </c>
      <c r="BG963" t="s">
        <v>302</v>
      </c>
      <c r="BH963">
        <v>3</v>
      </c>
    </row>
    <row r="964" spans="56:60">
      <c r="BD964" t="str">
        <f t="shared" si="15"/>
        <v>Santander_Jordán</v>
      </c>
      <c r="BE964" t="s">
        <v>37</v>
      </c>
      <c r="BF964" t="s">
        <v>1026</v>
      </c>
      <c r="BG964" t="s">
        <v>302</v>
      </c>
      <c r="BH964">
        <v>2</v>
      </c>
    </row>
    <row r="965" spans="56:60">
      <c r="BD965" t="str">
        <f t="shared" si="15"/>
        <v>Santander_La Belleza</v>
      </c>
      <c r="BE965" t="s">
        <v>37</v>
      </c>
      <c r="BF965" t="s">
        <v>1027</v>
      </c>
      <c r="BG965" t="s">
        <v>302</v>
      </c>
      <c r="BH965">
        <v>2</v>
      </c>
    </row>
    <row r="966" spans="56:60">
      <c r="BD966" t="str">
        <f t="shared" si="15"/>
        <v>Santander_La Paz</v>
      </c>
      <c r="BE966" t="s">
        <v>37</v>
      </c>
      <c r="BF966" t="s">
        <v>673</v>
      </c>
      <c r="BG966" t="s">
        <v>302</v>
      </c>
      <c r="BH966">
        <v>3</v>
      </c>
    </row>
    <row r="967" spans="56:60">
      <c r="BD967" t="str">
        <f t="shared" si="15"/>
        <v>Santander_Landázuri</v>
      </c>
      <c r="BE967" t="s">
        <v>37</v>
      </c>
      <c r="BF967" t="s">
        <v>1028</v>
      </c>
      <c r="BG967" t="s">
        <v>302</v>
      </c>
      <c r="BH967">
        <v>3</v>
      </c>
    </row>
    <row r="968" spans="56:60">
      <c r="BD968" t="str">
        <f t="shared" si="15"/>
        <v>Santander_Lebríja</v>
      </c>
      <c r="BE968" t="s">
        <v>37</v>
      </c>
      <c r="BF968" t="s">
        <v>1029</v>
      </c>
      <c r="BG968" t="s">
        <v>302</v>
      </c>
      <c r="BH968">
        <v>2</v>
      </c>
    </row>
    <row r="969" spans="56:60">
      <c r="BD969" t="str">
        <f t="shared" si="15"/>
        <v>Santander_Los Santos</v>
      </c>
      <c r="BE969" t="s">
        <v>37</v>
      </c>
      <c r="BF969" t="s">
        <v>1030</v>
      </c>
      <c r="BG969" t="s">
        <v>302</v>
      </c>
      <c r="BH969">
        <v>3</v>
      </c>
    </row>
    <row r="970" spans="56:60">
      <c r="BD970" t="str">
        <f t="shared" si="15"/>
        <v>Santander_Macaravita</v>
      </c>
      <c r="BE970" t="s">
        <v>37</v>
      </c>
      <c r="BF970" t="s">
        <v>1031</v>
      </c>
      <c r="BG970" t="s">
        <v>302</v>
      </c>
      <c r="BH970">
        <v>2</v>
      </c>
    </row>
    <row r="971" spans="56:60">
      <c r="BD971" t="str">
        <f t="shared" si="15"/>
        <v>Santander_Málaga</v>
      </c>
      <c r="BE971" t="s">
        <v>37</v>
      </c>
      <c r="BF971" t="s">
        <v>1032</v>
      </c>
      <c r="BG971" t="s">
        <v>302</v>
      </c>
      <c r="BH971">
        <v>2</v>
      </c>
    </row>
    <row r="972" spans="56:60">
      <c r="BD972" t="str">
        <f t="shared" si="15"/>
        <v>Santander_Matanza</v>
      </c>
      <c r="BE972" t="s">
        <v>37</v>
      </c>
      <c r="BF972" t="s">
        <v>1033</v>
      </c>
      <c r="BG972" t="s">
        <v>302</v>
      </c>
      <c r="BH972">
        <v>3</v>
      </c>
    </row>
    <row r="973" spans="56:60">
      <c r="BD973" t="str">
        <f t="shared" si="15"/>
        <v>Santander_Mogotes</v>
      </c>
      <c r="BE973" t="s">
        <v>37</v>
      </c>
      <c r="BF973" t="s">
        <v>1034</v>
      </c>
      <c r="BG973" t="s">
        <v>302</v>
      </c>
      <c r="BH973">
        <v>3</v>
      </c>
    </row>
    <row r="974" spans="56:60">
      <c r="BD974" t="str">
        <f t="shared" si="15"/>
        <v>Santander_Molagavita</v>
      </c>
      <c r="BE974" t="s">
        <v>37</v>
      </c>
      <c r="BF974" t="s">
        <v>1035</v>
      </c>
      <c r="BG974" t="s">
        <v>302</v>
      </c>
      <c r="BH974">
        <v>3</v>
      </c>
    </row>
    <row r="975" spans="56:60">
      <c r="BD975" t="str">
        <f t="shared" si="15"/>
        <v>Santander_Ocamonte</v>
      </c>
      <c r="BE975" t="s">
        <v>37</v>
      </c>
      <c r="BF975" t="s">
        <v>1036</v>
      </c>
      <c r="BG975" t="s">
        <v>302</v>
      </c>
      <c r="BH975">
        <v>2</v>
      </c>
    </row>
    <row r="976" spans="56:60">
      <c r="BD976" t="str">
        <f t="shared" si="15"/>
        <v>Santander_Oiba</v>
      </c>
      <c r="BE976" t="s">
        <v>37</v>
      </c>
      <c r="BF976" t="s">
        <v>1037</v>
      </c>
      <c r="BG976" t="s">
        <v>302</v>
      </c>
      <c r="BH976">
        <v>3</v>
      </c>
    </row>
    <row r="977" spans="56:60">
      <c r="BD977" t="str">
        <f t="shared" si="15"/>
        <v>Santander_Onzaga</v>
      </c>
      <c r="BE977" t="s">
        <v>37</v>
      </c>
      <c r="BF977" t="s">
        <v>1038</v>
      </c>
      <c r="BG977" t="s">
        <v>302</v>
      </c>
      <c r="BH977">
        <v>3</v>
      </c>
    </row>
    <row r="978" spans="56:60">
      <c r="BD978" t="str">
        <f t="shared" si="15"/>
        <v>Santander_Palmar</v>
      </c>
      <c r="BE978" t="s">
        <v>37</v>
      </c>
      <c r="BF978" t="s">
        <v>1039</v>
      </c>
      <c r="BG978" t="s">
        <v>302</v>
      </c>
      <c r="BH978">
        <v>3</v>
      </c>
    </row>
    <row r="979" spans="56:60">
      <c r="BD979" t="str">
        <f t="shared" si="15"/>
        <v>Santander_Palmas Del Socorro</v>
      </c>
      <c r="BE979" t="s">
        <v>37</v>
      </c>
      <c r="BF979" t="s">
        <v>1247</v>
      </c>
      <c r="BG979" t="s">
        <v>302</v>
      </c>
      <c r="BH979">
        <v>3</v>
      </c>
    </row>
    <row r="980" spans="56:60">
      <c r="BD980" t="str">
        <f t="shared" si="15"/>
        <v>Santander_Páramo</v>
      </c>
      <c r="BE980" t="s">
        <v>37</v>
      </c>
      <c r="BF980" t="s">
        <v>1040</v>
      </c>
      <c r="BG980" t="s">
        <v>302</v>
      </c>
      <c r="BH980">
        <v>2</v>
      </c>
    </row>
    <row r="981" spans="56:60">
      <c r="BD981" t="str">
        <f t="shared" si="15"/>
        <v>Santander_Piedecuesta</v>
      </c>
      <c r="BE981" t="s">
        <v>37</v>
      </c>
      <c r="BF981" t="s">
        <v>76</v>
      </c>
      <c r="BG981" t="s">
        <v>302</v>
      </c>
      <c r="BH981">
        <v>1</v>
      </c>
    </row>
    <row r="982" spans="56:60">
      <c r="BD982" t="str">
        <f t="shared" si="15"/>
        <v>Santander_Pinchote</v>
      </c>
      <c r="BE982" t="s">
        <v>37</v>
      </c>
      <c r="BF982" t="s">
        <v>1041</v>
      </c>
      <c r="BG982" t="s">
        <v>302</v>
      </c>
      <c r="BH982">
        <v>2</v>
      </c>
    </row>
    <row r="983" spans="56:60">
      <c r="BD983" t="str">
        <f t="shared" si="15"/>
        <v>Santander_Puente Nacional</v>
      </c>
      <c r="BE983" t="s">
        <v>37</v>
      </c>
      <c r="BF983" t="s">
        <v>1042</v>
      </c>
      <c r="BG983" t="s">
        <v>302</v>
      </c>
      <c r="BH983">
        <v>3</v>
      </c>
    </row>
    <row r="984" spans="56:60">
      <c r="BD984" t="str">
        <f t="shared" si="15"/>
        <v>Santander_Puerto Parra</v>
      </c>
      <c r="BE984" t="s">
        <v>37</v>
      </c>
      <c r="BF984" t="s">
        <v>1043</v>
      </c>
      <c r="BG984" t="s">
        <v>302</v>
      </c>
      <c r="BH984">
        <v>3</v>
      </c>
    </row>
    <row r="985" spans="56:60">
      <c r="BD985" t="str">
        <f t="shared" si="15"/>
        <v>Santander_Puerto Wilches</v>
      </c>
      <c r="BE985" t="s">
        <v>37</v>
      </c>
      <c r="BF985" t="s">
        <v>1044</v>
      </c>
      <c r="BG985" t="s">
        <v>302</v>
      </c>
      <c r="BH985">
        <v>2</v>
      </c>
    </row>
    <row r="986" spans="56:60">
      <c r="BD986" t="str">
        <f t="shared" si="15"/>
        <v>Santander_Rionegro</v>
      </c>
      <c r="BE986" t="s">
        <v>37</v>
      </c>
      <c r="BF986" t="s">
        <v>384</v>
      </c>
      <c r="BG986" t="s">
        <v>302</v>
      </c>
      <c r="BH986">
        <v>3</v>
      </c>
    </row>
    <row r="987" spans="56:60">
      <c r="BD987" t="str">
        <f t="shared" si="15"/>
        <v>Santander_Sabana De Torres</v>
      </c>
      <c r="BE987" t="s">
        <v>37</v>
      </c>
      <c r="BF987" t="s">
        <v>1248</v>
      </c>
      <c r="BG987" t="s">
        <v>302</v>
      </c>
      <c r="BH987">
        <v>2</v>
      </c>
    </row>
    <row r="988" spans="56:60">
      <c r="BD988" t="str">
        <f t="shared" si="15"/>
        <v>Santander_San Andrés</v>
      </c>
      <c r="BE988" t="s">
        <v>37</v>
      </c>
      <c r="BF988" t="s">
        <v>423</v>
      </c>
      <c r="BG988" t="s">
        <v>302</v>
      </c>
      <c r="BH988">
        <v>3</v>
      </c>
    </row>
    <row r="989" spans="56:60">
      <c r="BD989" t="str">
        <f t="shared" si="15"/>
        <v>Santander_San Benito</v>
      </c>
      <c r="BE989" t="s">
        <v>37</v>
      </c>
      <c r="BF989" t="s">
        <v>1045</v>
      </c>
      <c r="BG989" t="s">
        <v>302</v>
      </c>
      <c r="BH989">
        <v>3</v>
      </c>
    </row>
    <row r="990" spans="56:60">
      <c r="BD990" t="str">
        <f t="shared" si="15"/>
        <v>Santander_San Gil</v>
      </c>
      <c r="BE990" t="s">
        <v>37</v>
      </c>
      <c r="BF990" t="s">
        <v>1046</v>
      </c>
      <c r="BG990" t="s">
        <v>302</v>
      </c>
      <c r="BH990">
        <v>1</v>
      </c>
    </row>
    <row r="991" spans="56:60">
      <c r="BD991" t="str">
        <f t="shared" si="15"/>
        <v>Santander_San Joaquín</v>
      </c>
      <c r="BE991" t="s">
        <v>37</v>
      </c>
      <c r="BF991" t="s">
        <v>1047</v>
      </c>
      <c r="BG991" t="s">
        <v>302</v>
      </c>
      <c r="BH991">
        <v>3</v>
      </c>
    </row>
    <row r="992" spans="56:60">
      <c r="BD992" t="str">
        <f t="shared" si="15"/>
        <v>Santander_San José De Miranda</v>
      </c>
      <c r="BE992" t="s">
        <v>37</v>
      </c>
      <c r="BF992" t="s">
        <v>1249</v>
      </c>
      <c r="BG992" t="s">
        <v>302</v>
      </c>
      <c r="BH992">
        <v>3</v>
      </c>
    </row>
    <row r="993" spans="56:60">
      <c r="BD993" t="str">
        <f t="shared" si="15"/>
        <v>Santander_San Miguel</v>
      </c>
      <c r="BE993" t="s">
        <v>37</v>
      </c>
      <c r="BF993" t="s">
        <v>977</v>
      </c>
      <c r="BG993" t="s">
        <v>302</v>
      </c>
      <c r="BH993">
        <v>3</v>
      </c>
    </row>
    <row r="994" spans="56:60">
      <c r="BD994" t="str">
        <f t="shared" si="15"/>
        <v>Santander_San Vicente De Chucurí</v>
      </c>
      <c r="BE994" t="s">
        <v>37</v>
      </c>
      <c r="BF994" t="s">
        <v>1250</v>
      </c>
      <c r="BG994" t="s">
        <v>302</v>
      </c>
      <c r="BH994">
        <v>3</v>
      </c>
    </row>
    <row r="995" spans="56:60">
      <c r="BD995" t="str">
        <f t="shared" si="15"/>
        <v>Santander_Santa Bárbara</v>
      </c>
      <c r="BE995" t="s">
        <v>37</v>
      </c>
      <c r="BF995" t="s">
        <v>395</v>
      </c>
      <c r="BG995" t="s">
        <v>302</v>
      </c>
      <c r="BH995">
        <v>3</v>
      </c>
    </row>
    <row r="996" spans="56:60">
      <c r="BD996" t="str">
        <f t="shared" si="15"/>
        <v>Santander_Santa Helena Del Opón</v>
      </c>
      <c r="BE996" t="s">
        <v>37</v>
      </c>
      <c r="BF996" t="s">
        <v>1251</v>
      </c>
      <c r="BG996" t="s">
        <v>302</v>
      </c>
      <c r="BH996">
        <v>3</v>
      </c>
    </row>
    <row r="997" spans="56:60">
      <c r="BD997" t="str">
        <f t="shared" si="15"/>
        <v>Santander_Simacota</v>
      </c>
      <c r="BE997" t="s">
        <v>37</v>
      </c>
      <c r="BF997" t="s">
        <v>1048</v>
      </c>
      <c r="BG997" t="s">
        <v>302</v>
      </c>
      <c r="BH997">
        <v>3</v>
      </c>
    </row>
    <row r="998" spans="56:60">
      <c r="BD998" t="str">
        <f t="shared" si="15"/>
        <v>Santander_Socorro</v>
      </c>
      <c r="BE998" t="s">
        <v>37</v>
      </c>
      <c r="BF998" t="s">
        <v>1049</v>
      </c>
      <c r="BG998" t="s">
        <v>302</v>
      </c>
      <c r="BH998">
        <v>1</v>
      </c>
    </row>
    <row r="999" spans="56:60">
      <c r="BD999" t="str">
        <f t="shared" si="15"/>
        <v>Santander_Suaita</v>
      </c>
      <c r="BE999" t="s">
        <v>37</v>
      </c>
      <c r="BF999" t="s">
        <v>1050</v>
      </c>
      <c r="BG999" t="s">
        <v>302</v>
      </c>
      <c r="BH999">
        <v>3</v>
      </c>
    </row>
    <row r="1000" spans="56:60">
      <c r="BD1000" t="str">
        <f t="shared" si="15"/>
        <v>Santander_Sucre</v>
      </c>
      <c r="BE1000" t="s">
        <v>37</v>
      </c>
      <c r="BF1000" t="s">
        <v>40</v>
      </c>
      <c r="BG1000" t="s">
        <v>302</v>
      </c>
      <c r="BH1000">
        <v>3</v>
      </c>
    </row>
    <row r="1001" spans="56:60">
      <c r="BD1001" t="str">
        <f t="shared" si="15"/>
        <v>Santander_Suratá</v>
      </c>
      <c r="BE1001" t="s">
        <v>37</v>
      </c>
      <c r="BF1001" t="s">
        <v>1051</v>
      </c>
      <c r="BG1001" t="s">
        <v>302</v>
      </c>
      <c r="BH1001">
        <v>3</v>
      </c>
    </row>
    <row r="1002" spans="56:60">
      <c r="BD1002" t="str">
        <f t="shared" si="15"/>
        <v>Santander_Tona</v>
      </c>
      <c r="BE1002" t="s">
        <v>37</v>
      </c>
      <c r="BF1002" t="s">
        <v>1052</v>
      </c>
      <c r="BG1002" t="s">
        <v>302</v>
      </c>
      <c r="BH1002">
        <v>2</v>
      </c>
    </row>
    <row r="1003" spans="56:60">
      <c r="BD1003" t="str">
        <f t="shared" si="15"/>
        <v>Santander_Valle De San José</v>
      </c>
      <c r="BE1003" t="s">
        <v>37</v>
      </c>
      <c r="BF1003" t="s">
        <v>1252</v>
      </c>
      <c r="BG1003" t="s">
        <v>302</v>
      </c>
      <c r="BH1003">
        <v>3</v>
      </c>
    </row>
    <row r="1004" spans="56:60">
      <c r="BD1004" t="str">
        <f t="shared" si="15"/>
        <v>Santander_Vélez</v>
      </c>
      <c r="BE1004" t="s">
        <v>37</v>
      </c>
      <c r="BF1004" t="s">
        <v>1053</v>
      </c>
      <c r="BG1004" t="s">
        <v>302</v>
      </c>
      <c r="BH1004">
        <v>3</v>
      </c>
    </row>
    <row r="1005" spans="56:60">
      <c r="BD1005" t="str">
        <f t="shared" si="15"/>
        <v>Santander_Vetas</v>
      </c>
      <c r="BE1005" t="s">
        <v>37</v>
      </c>
      <c r="BF1005" t="s">
        <v>1054</v>
      </c>
      <c r="BG1005" t="s">
        <v>302</v>
      </c>
      <c r="BH1005">
        <v>3</v>
      </c>
    </row>
    <row r="1006" spans="56:60">
      <c r="BD1006" t="str">
        <f t="shared" si="15"/>
        <v>Santander_Villanueva</v>
      </c>
      <c r="BE1006" t="s">
        <v>37</v>
      </c>
      <c r="BF1006" t="s">
        <v>468</v>
      </c>
      <c r="BG1006" t="s">
        <v>302</v>
      </c>
      <c r="BH1006">
        <v>3</v>
      </c>
    </row>
    <row r="1007" spans="56:60">
      <c r="BD1007" t="str">
        <f t="shared" si="15"/>
        <v>Santander_Zapatoca</v>
      </c>
      <c r="BE1007" t="s">
        <v>37</v>
      </c>
      <c r="BF1007" t="s">
        <v>1055</v>
      </c>
      <c r="BG1007" t="s">
        <v>302</v>
      </c>
      <c r="BH1007">
        <v>3</v>
      </c>
    </row>
    <row r="1008" spans="56:60">
      <c r="BD1008" t="str">
        <f t="shared" si="15"/>
        <v>Santander_zzzzOtro</v>
      </c>
      <c r="BE1008" t="s">
        <v>37</v>
      </c>
      <c r="BF1008" t="s">
        <v>1265</v>
      </c>
      <c r="BG1008" t="s">
        <v>302</v>
      </c>
      <c r="BH1008">
        <v>3</v>
      </c>
    </row>
    <row r="1009" spans="56:60">
      <c r="BD1009" t="str">
        <f t="shared" si="15"/>
        <v>Sucre_Buenavista</v>
      </c>
      <c r="BE1009" t="s">
        <v>40</v>
      </c>
      <c r="BF1009" t="s">
        <v>705</v>
      </c>
      <c r="BG1009" t="s">
        <v>294</v>
      </c>
      <c r="BH1009">
        <v>3</v>
      </c>
    </row>
    <row r="1010" spans="56:60">
      <c r="BD1010" t="str">
        <f t="shared" si="15"/>
        <v>Sucre_Caimito</v>
      </c>
      <c r="BE1010" t="s">
        <v>40</v>
      </c>
      <c r="BF1010" t="s">
        <v>1056</v>
      </c>
      <c r="BG1010" t="s">
        <v>294</v>
      </c>
      <c r="BH1010">
        <v>3</v>
      </c>
    </row>
    <row r="1011" spans="56:60">
      <c r="BD1011" t="str">
        <f t="shared" si="15"/>
        <v xml:space="preserve">Sucre_Chalán   </v>
      </c>
      <c r="BE1011" t="s">
        <v>40</v>
      </c>
      <c r="BF1011" t="s">
        <v>1253</v>
      </c>
      <c r="BG1011" t="s">
        <v>294</v>
      </c>
      <c r="BH1011">
        <v>3</v>
      </c>
    </row>
    <row r="1012" spans="56:60">
      <c r="BD1012" t="str">
        <f t="shared" si="15"/>
        <v>Sucre_Coloso</v>
      </c>
      <c r="BE1012" t="s">
        <v>40</v>
      </c>
      <c r="BF1012" t="s">
        <v>1057</v>
      </c>
      <c r="BG1012" t="s">
        <v>294</v>
      </c>
      <c r="BH1012">
        <v>3</v>
      </c>
    </row>
    <row r="1013" spans="56:60">
      <c r="BD1013" t="str">
        <f t="shared" si="15"/>
        <v>Sucre_Corozal</v>
      </c>
      <c r="BE1013" t="s">
        <v>40</v>
      </c>
      <c r="BF1013" t="s">
        <v>1058</v>
      </c>
      <c r="BG1013" t="s">
        <v>294</v>
      </c>
      <c r="BH1013">
        <v>2</v>
      </c>
    </row>
    <row r="1014" spans="56:60">
      <c r="BD1014" t="str">
        <f t="shared" si="15"/>
        <v>Sucre_Coveñas</v>
      </c>
      <c r="BE1014" t="s">
        <v>40</v>
      </c>
      <c r="BF1014" t="s">
        <v>1059</v>
      </c>
      <c r="BG1014" t="s">
        <v>294</v>
      </c>
      <c r="BH1014">
        <v>2</v>
      </c>
    </row>
    <row r="1015" spans="56:60">
      <c r="BD1015" t="str">
        <f t="shared" si="15"/>
        <v>Sucre_El Roble</v>
      </c>
      <c r="BE1015" t="s">
        <v>40</v>
      </c>
      <c r="BF1015" t="s">
        <v>1060</v>
      </c>
      <c r="BG1015" t="s">
        <v>294</v>
      </c>
      <c r="BH1015">
        <v>2</v>
      </c>
    </row>
    <row r="1016" spans="56:60">
      <c r="BD1016" t="str">
        <f t="shared" si="15"/>
        <v>Sucre_Galeras</v>
      </c>
      <c r="BE1016" t="s">
        <v>40</v>
      </c>
      <c r="BF1016" t="s">
        <v>1061</v>
      </c>
      <c r="BG1016" t="s">
        <v>294</v>
      </c>
      <c r="BH1016">
        <v>3</v>
      </c>
    </row>
    <row r="1017" spans="56:60">
      <c r="BD1017" t="str">
        <f t="shared" si="15"/>
        <v>Sucre_Guaranda</v>
      </c>
      <c r="BE1017" t="s">
        <v>40</v>
      </c>
      <c r="BF1017" t="s">
        <v>1062</v>
      </c>
      <c r="BG1017" t="s">
        <v>294</v>
      </c>
      <c r="BH1017">
        <v>3</v>
      </c>
    </row>
    <row r="1018" spans="56:60">
      <c r="BD1018" t="str">
        <f t="shared" si="15"/>
        <v>Sucre_La Unión</v>
      </c>
      <c r="BE1018" t="s">
        <v>40</v>
      </c>
      <c r="BF1018" t="s">
        <v>366</v>
      </c>
      <c r="BG1018" t="s">
        <v>294</v>
      </c>
      <c r="BH1018">
        <v>3</v>
      </c>
    </row>
    <row r="1019" spans="56:60">
      <c r="BD1019" t="str">
        <f t="shared" si="15"/>
        <v>Sucre_Los Palmitos</v>
      </c>
      <c r="BE1019" t="s">
        <v>40</v>
      </c>
      <c r="BF1019" t="s">
        <v>1063</v>
      </c>
      <c r="BG1019" t="s">
        <v>294</v>
      </c>
      <c r="BH1019">
        <v>3</v>
      </c>
    </row>
    <row r="1020" spans="56:60">
      <c r="BD1020" t="str">
        <f t="shared" si="15"/>
        <v>Sucre_Majagual</v>
      </c>
      <c r="BE1020" t="s">
        <v>40</v>
      </c>
      <c r="BF1020" t="s">
        <v>1064</v>
      </c>
      <c r="BG1020" t="s">
        <v>294</v>
      </c>
      <c r="BH1020">
        <v>3</v>
      </c>
    </row>
    <row r="1021" spans="56:60">
      <c r="BD1021" t="str">
        <f t="shared" si="15"/>
        <v>Sucre_Morroa</v>
      </c>
      <c r="BE1021" t="s">
        <v>40</v>
      </c>
      <c r="BF1021" t="s">
        <v>1065</v>
      </c>
      <c r="BG1021" t="s">
        <v>294</v>
      </c>
      <c r="BH1021">
        <v>3</v>
      </c>
    </row>
    <row r="1022" spans="56:60">
      <c r="BD1022" t="str">
        <f t="shared" si="15"/>
        <v>Sucre_Ovejas</v>
      </c>
      <c r="BE1022" t="s">
        <v>40</v>
      </c>
      <c r="BF1022" t="s">
        <v>1066</v>
      </c>
      <c r="BG1022" t="s">
        <v>294</v>
      </c>
      <c r="BH1022">
        <v>3</v>
      </c>
    </row>
    <row r="1023" spans="56:60">
      <c r="BD1023" t="str">
        <f t="shared" si="15"/>
        <v>Sucre_Palmito</v>
      </c>
      <c r="BE1023" t="s">
        <v>40</v>
      </c>
      <c r="BF1023" t="s">
        <v>1067</v>
      </c>
      <c r="BG1023" t="s">
        <v>294</v>
      </c>
      <c r="BH1023">
        <v>3</v>
      </c>
    </row>
    <row r="1024" spans="56:60">
      <c r="BD1024" t="str">
        <f t="shared" si="15"/>
        <v>Sucre_Sampués</v>
      </c>
      <c r="BE1024" t="s">
        <v>40</v>
      </c>
      <c r="BF1024" t="s">
        <v>1068</v>
      </c>
      <c r="BG1024" t="s">
        <v>294</v>
      </c>
      <c r="BH1024">
        <v>2</v>
      </c>
    </row>
    <row r="1025" spans="56:60">
      <c r="BD1025" t="str">
        <f t="shared" si="15"/>
        <v>Sucre_San Benito Abad</v>
      </c>
      <c r="BE1025" t="s">
        <v>40</v>
      </c>
      <c r="BF1025" t="s">
        <v>1069</v>
      </c>
      <c r="BG1025" t="s">
        <v>294</v>
      </c>
      <c r="BH1025">
        <v>3</v>
      </c>
    </row>
    <row r="1026" spans="56:60">
      <c r="BD1026" t="str">
        <f t="shared" ref="BD1026:BD1089" si="16">IF(BF1026&lt;&gt;"Otro",BE1026&amp;"_"&amp;BF1026,BE1026&amp;"_zzzz"&amp;BF1026)</f>
        <v>Sucre_San Juan De Betulia</v>
      </c>
      <c r="BE1026" t="s">
        <v>40</v>
      </c>
      <c r="BF1026" t="s">
        <v>1254</v>
      </c>
      <c r="BG1026" t="s">
        <v>294</v>
      </c>
      <c r="BH1026">
        <v>3</v>
      </c>
    </row>
    <row r="1027" spans="56:60">
      <c r="BD1027" t="str">
        <f t="shared" si="16"/>
        <v>Sucre_San Luis De Sincé</v>
      </c>
      <c r="BE1027" t="s">
        <v>40</v>
      </c>
      <c r="BF1027" t="s">
        <v>1255</v>
      </c>
      <c r="BG1027" t="s">
        <v>294</v>
      </c>
      <c r="BH1027">
        <v>3</v>
      </c>
    </row>
    <row r="1028" spans="56:60">
      <c r="BD1028" t="str">
        <f t="shared" si="16"/>
        <v>Sucre_San Marcos</v>
      </c>
      <c r="BE1028" t="s">
        <v>40</v>
      </c>
      <c r="BF1028" t="s">
        <v>1070</v>
      </c>
      <c r="BG1028" t="s">
        <v>294</v>
      </c>
      <c r="BH1028">
        <v>3</v>
      </c>
    </row>
    <row r="1029" spans="56:60">
      <c r="BD1029" t="str">
        <f t="shared" si="16"/>
        <v>Sucre_San Onofre</v>
      </c>
      <c r="BE1029" t="s">
        <v>40</v>
      </c>
      <c r="BF1029" t="s">
        <v>1071</v>
      </c>
      <c r="BG1029" t="s">
        <v>294</v>
      </c>
      <c r="BH1029">
        <v>3</v>
      </c>
    </row>
    <row r="1030" spans="56:60">
      <c r="BD1030" t="str">
        <f t="shared" si="16"/>
        <v>Sucre_San Pedro</v>
      </c>
      <c r="BE1030" t="s">
        <v>40</v>
      </c>
      <c r="BF1030" t="s">
        <v>391</v>
      </c>
      <c r="BG1030" t="s">
        <v>294</v>
      </c>
      <c r="BH1030">
        <v>3</v>
      </c>
    </row>
    <row r="1031" spans="56:60">
      <c r="BD1031" t="str">
        <f t="shared" si="16"/>
        <v>Sucre_Santiago De Tolú</v>
      </c>
      <c r="BE1031" t="s">
        <v>40</v>
      </c>
      <c r="BF1031" t="s">
        <v>1256</v>
      </c>
      <c r="BG1031" t="s">
        <v>294</v>
      </c>
      <c r="BH1031">
        <v>2</v>
      </c>
    </row>
    <row r="1032" spans="56:60">
      <c r="BD1032" t="str">
        <f t="shared" si="16"/>
        <v>Sucre_Sincelejo</v>
      </c>
      <c r="BE1032" t="s">
        <v>40</v>
      </c>
      <c r="BF1032" t="s">
        <v>81</v>
      </c>
      <c r="BG1032" t="s">
        <v>294</v>
      </c>
      <c r="BH1032">
        <v>1</v>
      </c>
    </row>
    <row r="1033" spans="56:60">
      <c r="BD1033" t="str">
        <f t="shared" si="16"/>
        <v>Sucre_Sucre</v>
      </c>
      <c r="BE1033" t="s">
        <v>40</v>
      </c>
      <c r="BF1033" t="s">
        <v>40</v>
      </c>
      <c r="BG1033" t="s">
        <v>294</v>
      </c>
      <c r="BH1033">
        <v>3</v>
      </c>
    </row>
    <row r="1034" spans="56:60">
      <c r="BD1034" t="str">
        <f t="shared" si="16"/>
        <v>Sucre_Tolú Viejo</v>
      </c>
      <c r="BE1034" t="s">
        <v>40</v>
      </c>
      <c r="BF1034" t="s">
        <v>1072</v>
      </c>
      <c r="BG1034" t="s">
        <v>294</v>
      </c>
      <c r="BH1034">
        <v>3</v>
      </c>
    </row>
    <row r="1035" spans="56:60">
      <c r="BD1035" t="str">
        <f t="shared" si="16"/>
        <v>Sucre_zzzzOtro</v>
      </c>
      <c r="BE1035" t="s">
        <v>40</v>
      </c>
      <c r="BF1035" t="s">
        <v>1265</v>
      </c>
      <c r="BG1035" t="s">
        <v>294</v>
      </c>
      <c r="BH1035">
        <v>3</v>
      </c>
    </row>
    <row r="1036" spans="56:60">
      <c r="BD1036" t="str">
        <f t="shared" si="16"/>
        <v>Tolima_Alpujarra</v>
      </c>
      <c r="BE1036" t="s">
        <v>42</v>
      </c>
      <c r="BF1036" t="s">
        <v>1073</v>
      </c>
      <c r="BG1036" t="s">
        <v>303</v>
      </c>
      <c r="BH1036">
        <v>2</v>
      </c>
    </row>
    <row r="1037" spans="56:60">
      <c r="BD1037" t="str">
        <f t="shared" si="16"/>
        <v>Tolima_Alvarado</v>
      </c>
      <c r="BE1037" t="s">
        <v>42</v>
      </c>
      <c r="BF1037" t="s">
        <v>1074</v>
      </c>
      <c r="BG1037" t="s">
        <v>303</v>
      </c>
      <c r="BH1037">
        <v>3</v>
      </c>
    </row>
    <row r="1038" spans="56:60">
      <c r="BD1038" t="str">
        <f t="shared" si="16"/>
        <v>Tolima_Ambalema</v>
      </c>
      <c r="BE1038" t="s">
        <v>42</v>
      </c>
      <c r="BF1038" t="s">
        <v>1075</v>
      </c>
      <c r="BG1038" t="s">
        <v>303</v>
      </c>
      <c r="BH1038">
        <v>2</v>
      </c>
    </row>
    <row r="1039" spans="56:60">
      <c r="BD1039" t="str">
        <f t="shared" si="16"/>
        <v>Tolima_Anzoátegui</v>
      </c>
      <c r="BE1039" t="s">
        <v>42</v>
      </c>
      <c r="BF1039" t="s">
        <v>1076</v>
      </c>
      <c r="BG1039" t="s">
        <v>303</v>
      </c>
      <c r="BH1039">
        <v>3</v>
      </c>
    </row>
    <row r="1040" spans="56:60">
      <c r="BD1040" t="str">
        <f t="shared" si="16"/>
        <v>Tolima_Armero</v>
      </c>
      <c r="BE1040" t="s">
        <v>42</v>
      </c>
      <c r="BF1040" t="s">
        <v>1077</v>
      </c>
      <c r="BG1040" t="s">
        <v>303</v>
      </c>
      <c r="BH1040">
        <v>2</v>
      </c>
    </row>
    <row r="1041" spans="56:60">
      <c r="BD1041" t="str">
        <f t="shared" si="16"/>
        <v>Tolima_Ataco</v>
      </c>
      <c r="BE1041" t="s">
        <v>42</v>
      </c>
      <c r="BF1041" t="s">
        <v>1078</v>
      </c>
      <c r="BG1041" t="s">
        <v>303</v>
      </c>
      <c r="BH1041">
        <v>3</v>
      </c>
    </row>
    <row r="1042" spans="56:60">
      <c r="BD1042" t="str">
        <f t="shared" si="16"/>
        <v>Tolima_Cajamarca</v>
      </c>
      <c r="BE1042" t="s">
        <v>42</v>
      </c>
      <c r="BF1042" t="s">
        <v>1079</v>
      </c>
      <c r="BG1042" t="s">
        <v>303</v>
      </c>
      <c r="BH1042">
        <v>3</v>
      </c>
    </row>
    <row r="1043" spans="56:60">
      <c r="BD1043" t="str">
        <f t="shared" si="16"/>
        <v>Tolima_Carmen De Apicalá</v>
      </c>
      <c r="BE1043" t="s">
        <v>42</v>
      </c>
      <c r="BF1043" t="s">
        <v>1257</v>
      </c>
      <c r="BG1043" t="s">
        <v>303</v>
      </c>
      <c r="BH1043">
        <v>2</v>
      </c>
    </row>
    <row r="1044" spans="56:60">
      <c r="BD1044" t="str">
        <f t="shared" si="16"/>
        <v>Tolima_Casabianca</v>
      </c>
      <c r="BE1044" t="s">
        <v>42</v>
      </c>
      <c r="BF1044" t="s">
        <v>1080</v>
      </c>
      <c r="BG1044" t="s">
        <v>303</v>
      </c>
      <c r="BH1044">
        <v>3</v>
      </c>
    </row>
    <row r="1045" spans="56:60">
      <c r="BD1045" t="str">
        <f t="shared" si="16"/>
        <v>Tolima_Chaparral</v>
      </c>
      <c r="BE1045" t="s">
        <v>42</v>
      </c>
      <c r="BF1045" t="s">
        <v>1081</v>
      </c>
      <c r="BG1045" t="s">
        <v>303</v>
      </c>
      <c r="BH1045">
        <v>2</v>
      </c>
    </row>
    <row r="1046" spans="56:60">
      <c r="BD1046" t="str">
        <f t="shared" si="16"/>
        <v>Tolima_Coello</v>
      </c>
      <c r="BE1046" t="s">
        <v>42</v>
      </c>
      <c r="BF1046" t="s">
        <v>1082</v>
      </c>
      <c r="BG1046" t="s">
        <v>303</v>
      </c>
      <c r="BH1046">
        <v>3</v>
      </c>
    </row>
    <row r="1047" spans="56:60">
      <c r="BD1047" t="str">
        <f t="shared" si="16"/>
        <v>Tolima_Coyaima</v>
      </c>
      <c r="BE1047" t="s">
        <v>42</v>
      </c>
      <c r="BF1047" t="s">
        <v>1083</v>
      </c>
      <c r="BG1047" t="s">
        <v>303</v>
      </c>
      <c r="BH1047">
        <v>3</v>
      </c>
    </row>
    <row r="1048" spans="56:60">
      <c r="BD1048" t="str">
        <f t="shared" si="16"/>
        <v>Tolima_Cunday</v>
      </c>
      <c r="BE1048" t="s">
        <v>42</v>
      </c>
      <c r="BF1048" t="s">
        <v>1084</v>
      </c>
      <c r="BG1048" t="s">
        <v>303</v>
      </c>
      <c r="BH1048">
        <v>3</v>
      </c>
    </row>
    <row r="1049" spans="56:60">
      <c r="BD1049" t="str">
        <f t="shared" si="16"/>
        <v>Tolima_Dolores</v>
      </c>
      <c r="BE1049" t="s">
        <v>42</v>
      </c>
      <c r="BF1049" t="s">
        <v>1085</v>
      </c>
      <c r="BG1049" t="s">
        <v>303</v>
      </c>
      <c r="BH1049">
        <v>3</v>
      </c>
    </row>
    <row r="1050" spans="56:60">
      <c r="BD1050" t="str">
        <f t="shared" si="16"/>
        <v>Tolima_Espinal</v>
      </c>
      <c r="BE1050" t="s">
        <v>42</v>
      </c>
      <c r="BF1050" t="s">
        <v>1086</v>
      </c>
      <c r="BG1050" t="s">
        <v>303</v>
      </c>
      <c r="BH1050">
        <v>2</v>
      </c>
    </row>
    <row r="1051" spans="56:60">
      <c r="BD1051" t="str">
        <f t="shared" si="16"/>
        <v>Tolima_Falan</v>
      </c>
      <c r="BE1051" t="s">
        <v>42</v>
      </c>
      <c r="BF1051" t="s">
        <v>1087</v>
      </c>
      <c r="BG1051" t="s">
        <v>303</v>
      </c>
      <c r="BH1051">
        <v>3</v>
      </c>
    </row>
    <row r="1052" spans="56:60">
      <c r="BD1052" t="str">
        <f t="shared" si="16"/>
        <v>Tolima_Flandes</v>
      </c>
      <c r="BE1052" t="s">
        <v>42</v>
      </c>
      <c r="BF1052" t="s">
        <v>1088</v>
      </c>
      <c r="BG1052" t="s">
        <v>303</v>
      </c>
      <c r="BH1052">
        <v>2</v>
      </c>
    </row>
    <row r="1053" spans="56:60">
      <c r="BD1053" t="str">
        <f t="shared" si="16"/>
        <v>Tolima_Fresno</v>
      </c>
      <c r="BE1053" t="s">
        <v>42</v>
      </c>
      <c r="BF1053" t="s">
        <v>1089</v>
      </c>
      <c r="BG1053" t="s">
        <v>303</v>
      </c>
      <c r="BH1053">
        <v>3</v>
      </c>
    </row>
    <row r="1054" spans="56:60">
      <c r="BD1054" t="str">
        <f t="shared" si="16"/>
        <v>Tolima_Guamo</v>
      </c>
      <c r="BE1054" t="s">
        <v>42</v>
      </c>
      <c r="BF1054" t="s">
        <v>1090</v>
      </c>
      <c r="BG1054" t="s">
        <v>303</v>
      </c>
      <c r="BH1054">
        <v>2</v>
      </c>
    </row>
    <row r="1055" spans="56:60">
      <c r="BD1055" t="str">
        <f t="shared" si="16"/>
        <v>Tolima_Herveo</v>
      </c>
      <c r="BE1055" t="s">
        <v>42</v>
      </c>
      <c r="BF1055" t="s">
        <v>1091</v>
      </c>
      <c r="BG1055" t="s">
        <v>303</v>
      </c>
      <c r="BH1055">
        <v>3</v>
      </c>
    </row>
    <row r="1056" spans="56:60">
      <c r="BD1056" t="str">
        <f t="shared" si="16"/>
        <v>Tolima_Honda</v>
      </c>
      <c r="BE1056" t="s">
        <v>42</v>
      </c>
      <c r="BF1056" t="s">
        <v>1092</v>
      </c>
      <c r="BG1056" t="s">
        <v>303</v>
      </c>
      <c r="BH1056">
        <v>2</v>
      </c>
    </row>
    <row r="1057" spans="56:60">
      <c r="BD1057" t="str">
        <f t="shared" si="16"/>
        <v>Tolima_Ibagué</v>
      </c>
      <c r="BE1057" t="s">
        <v>42</v>
      </c>
      <c r="BF1057" t="s">
        <v>56</v>
      </c>
      <c r="BG1057" t="s">
        <v>303</v>
      </c>
      <c r="BH1057">
        <v>1</v>
      </c>
    </row>
    <row r="1058" spans="56:60">
      <c r="BD1058" t="str">
        <f t="shared" si="16"/>
        <v>Tolima_Icononzo</v>
      </c>
      <c r="BE1058" t="s">
        <v>42</v>
      </c>
      <c r="BF1058" t="s">
        <v>1093</v>
      </c>
      <c r="BG1058" t="s">
        <v>303</v>
      </c>
      <c r="BH1058">
        <v>3</v>
      </c>
    </row>
    <row r="1059" spans="56:60">
      <c r="BD1059" t="str">
        <f t="shared" si="16"/>
        <v>Tolima_Lérida</v>
      </c>
      <c r="BE1059" t="s">
        <v>42</v>
      </c>
      <c r="BF1059" t="s">
        <v>1094</v>
      </c>
      <c r="BG1059" t="s">
        <v>303</v>
      </c>
      <c r="BH1059">
        <v>2</v>
      </c>
    </row>
    <row r="1060" spans="56:60">
      <c r="BD1060" t="str">
        <f t="shared" si="16"/>
        <v>Tolima_Líbano</v>
      </c>
      <c r="BE1060" t="s">
        <v>42</v>
      </c>
      <c r="BF1060" t="s">
        <v>1095</v>
      </c>
      <c r="BG1060" t="s">
        <v>303</v>
      </c>
      <c r="BH1060">
        <v>3</v>
      </c>
    </row>
    <row r="1061" spans="56:60">
      <c r="BD1061" t="str">
        <f t="shared" si="16"/>
        <v>Tolima_Mariquita</v>
      </c>
      <c r="BE1061" t="s">
        <v>42</v>
      </c>
      <c r="BF1061" t="s">
        <v>1096</v>
      </c>
      <c r="BG1061" t="s">
        <v>303</v>
      </c>
      <c r="BH1061">
        <v>2</v>
      </c>
    </row>
    <row r="1062" spans="56:60">
      <c r="BD1062" t="str">
        <f t="shared" si="16"/>
        <v>Tolima_Melgar</v>
      </c>
      <c r="BE1062" t="s">
        <v>42</v>
      </c>
      <c r="BF1062" t="s">
        <v>1097</v>
      </c>
      <c r="BG1062" t="s">
        <v>303</v>
      </c>
      <c r="BH1062">
        <v>1</v>
      </c>
    </row>
    <row r="1063" spans="56:60">
      <c r="BD1063" t="str">
        <f t="shared" si="16"/>
        <v>Tolima_Murillo</v>
      </c>
      <c r="BE1063" t="s">
        <v>42</v>
      </c>
      <c r="BF1063" t="s">
        <v>1098</v>
      </c>
      <c r="BG1063" t="s">
        <v>303</v>
      </c>
      <c r="BH1063">
        <v>3</v>
      </c>
    </row>
    <row r="1064" spans="56:60">
      <c r="BD1064" t="str">
        <f t="shared" si="16"/>
        <v>Tolima_Natagaima</v>
      </c>
      <c r="BE1064" t="s">
        <v>42</v>
      </c>
      <c r="BF1064" t="s">
        <v>1099</v>
      </c>
      <c r="BG1064" t="s">
        <v>303</v>
      </c>
      <c r="BH1064">
        <v>3</v>
      </c>
    </row>
    <row r="1065" spans="56:60">
      <c r="BD1065" t="str">
        <f t="shared" si="16"/>
        <v>Tolima_Ortega</v>
      </c>
      <c r="BE1065" t="s">
        <v>42</v>
      </c>
      <c r="BF1065" t="s">
        <v>1100</v>
      </c>
      <c r="BG1065" t="s">
        <v>303</v>
      </c>
      <c r="BH1065">
        <v>3</v>
      </c>
    </row>
    <row r="1066" spans="56:60">
      <c r="BD1066" t="str">
        <f t="shared" si="16"/>
        <v>Tolima_Palocabildo</v>
      </c>
      <c r="BE1066" t="s">
        <v>42</v>
      </c>
      <c r="BF1066" t="s">
        <v>1101</v>
      </c>
      <c r="BG1066" t="s">
        <v>303</v>
      </c>
      <c r="BH1066">
        <v>3</v>
      </c>
    </row>
    <row r="1067" spans="56:60">
      <c r="BD1067" t="str">
        <f t="shared" si="16"/>
        <v>Tolima_Piedras</v>
      </c>
      <c r="BE1067" t="s">
        <v>42</v>
      </c>
      <c r="BF1067" t="s">
        <v>1102</v>
      </c>
      <c r="BG1067" t="s">
        <v>303</v>
      </c>
      <c r="BH1067">
        <v>3</v>
      </c>
    </row>
    <row r="1068" spans="56:60">
      <c r="BD1068" t="str">
        <f t="shared" si="16"/>
        <v>Tolima_Planadas</v>
      </c>
      <c r="BE1068" t="s">
        <v>42</v>
      </c>
      <c r="BF1068" t="s">
        <v>1103</v>
      </c>
      <c r="BG1068" t="s">
        <v>303</v>
      </c>
      <c r="BH1068">
        <v>2</v>
      </c>
    </row>
    <row r="1069" spans="56:60">
      <c r="BD1069" t="str">
        <f t="shared" si="16"/>
        <v>Tolima_Prado</v>
      </c>
      <c r="BE1069" t="s">
        <v>42</v>
      </c>
      <c r="BF1069" t="s">
        <v>1104</v>
      </c>
      <c r="BG1069" t="s">
        <v>303</v>
      </c>
      <c r="BH1069">
        <v>3</v>
      </c>
    </row>
    <row r="1070" spans="56:60">
      <c r="BD1070" t="str">
        <f t="shared" si="16"/>
        <v>Tolima_Purificación</v>
      </c>
      <c r="BE1070" t="s">
        <v>42</v>
      </c>
      <c r="BF1070" t="s">
        <v>1105</v>
      </c>
      <c r="BG1070" t="s">
        <v>303</v>
      </c>
      <c r="BH1070">
        <v>3</v>
      </c>
    </row>
    <row r="1071" spans="56:60">
      <c r="BD1071" t="str">
        <f t="shared" si="16"/>
        <v>Tolima_Rioblanco</v>
      </c>
      <c r="BE1071" t="s">
        <v>42</v>
      </c>
      <c r="BF1071" t="s">
        <v>1258</v>
      </c>
      <c r="BG1071" t="s">
        <v>303</v>
      </c>
      <c r="BH1071">
        <v>3</v>
      </c>
    </row>
    <row r="1072" spans="56:60">
      <c r="BD1072" t="str">
        <f t="shared" si="16"/>
        <v>Tolima_Roncesvalles</v>
      </c>
      <c r="BE1072" t="s">
        <v>42</v>
      </c>
      <c r="BF1072" t="s">
        <v>1106</v>
      </c>
      <c r="BG1072" t="s">
        <v>303</v>
      </c>
      <c r="BH1072">
        <v>2</v>
      </c>
    </row>
    <row r="1073" spans="56:60">
      <c r="BD1073" t="str">
        <f t="shared" si="16"/>
        <v>Tolima_Rovira</v>
      </c>
      <c r="BE1073" t="s">
        <v>42</v>
      </c>
      <c r="BF1073" t="s">
        <v>1107</v>
      </c>
      <c r="BG1073" t="s">
        <v>303</v>
      </c>
      <c r="BH1073">
        <v>3</v>
      </c>
    </row>
    <row r="1074" spans="56:60">
      <c r="BD1074" t="str">
        <f t="shared" si="16"/>
        <v>Tolima_Saldaña</v>
      </c>
      <c r="BE1074" t="s">
        <v>42</v>
      </c>
      <c r="BF1074" t="s">
        <v>1108</v>
      </c>
      <c r="BG1074" t="s">
        <v>303</v>
      </c>
      <c r="BH1074">
        <v>3</v>
      </c>
    </row>
    <row r="1075" spans="56:60">
      <c r="BD1075" t="str">
        <f t="shared" si="16"/>
        <v>Tolima_San Antonio</v>
      </c>
      <c r="BE1075" t="s">
        <v>42</v>
      </c>
      <c r="BF1075" t="s">
        <v>1109</v>
      </c>
      <c r="BG1075" t="s">
        <v>303</v>
      </c>
      <c r="BH1075">
        <v>3</v>
      </c>
    </row>
    <row r="1076" spans="56:60">
      <c r="BD1076" t="str">
        <f t="shared" si="16"/>
        <v>Tolima_San Luis</v>
      </c>
      <c r="BE1076" t="s">
        <v>42</v>
      </c>
      <c r="BF1076" t="s">
        <v>390</v>
      </c>
      <c r="BG1076" t="s">
        <v>303</v>
      </c>
      <c r="BH1076">
        <v>3</v>
      </c>
    </row>
    <row r="1077" spans="56:60">
      <c r="BD1077" t="str">
        <f t="shared" si="16"/>
        <v>Tolima_Santa Isabel</v>
      </c>
      <c r="BE1077" t="s">
        <v>42</v>
      </c>
      <c r="BF1077" t="s">
        <v>1110</v>
      </c>
      <c r="BG1077" t="s">
        <v>303</v>
      </c>
      <c r="BH1077">
        <v>3</v>
      </c>
    </row>
    <row r="1078" spans="56:60">
      <c r="BD1078" t="str">
        <f t="shared" si="16"/>
        <v>Tolima_Suárez</v>
      </c>
      <c r="BE1078" t="s">
        <v>42</v>
      </c>
      <c r="BF1078" t="s">
        <v>654</v>
      </c>
      <c r="BG1078" t="s">
        <v>303</v>
      </c>
      <c r="BH1078">
        <v>3</v>
      </c>
    </row>
    <row r="1079" spans="56:60">
      <c r="BD1079" t="str">
        <f t="shared" si="16"/>
        <v>Tolima_Valle De San Juan</v>
      </c>
      <c r="BE1079" t="s">
        <v>42</v>
      </c>
      <c r="BF1079" t="s">
        <v>1259</v>
      </c>
      <c r="BG1079" t="s">
        <v>303</v>
      </c>
      <c r="BH1079">
        <v>2</v>
      </c>
    </row>
    <row r="1080" spans="56:60">
      <c r="BD1080" t="str">
        <f t="shared" si="16"/>
        <v>Tolima_Venadillo</v>
      </c>
      <c r="BE1080" t="s">
        <v>42</v>
      </c>
      <c r="BF1080" t="s">
        <v>1111</v>
      </c>
      <c r="BG1080" t="s">
        <v>303</v>
      </c>
      <c r="BH1080">
        <v>3</v>
      </c>
    </row>
    <row r="1081" spans="56:60">
      <c r="BD1081" t="str">
        <f t="shared" si="16"/>
        <v>Tolima_Villahermosa</v>
      </c>
      <c r="BE1081" t="s">
        <v>42</v>
      </c>
      <c r="BF1081" t="s">
        <v>1112</v>
      </c>
      <c r="BG1081" t="s">
        <v>303</v>
      </c>
      <c r="BH1081">
        <v>3</v>
      </c>
    </row>
    <row r="1082" spans="56:60">
      <c r="BD1082" t="str">
        <f t="shared" si="16"/>
        <v>Tolima_Villarrica</v>
      </c>
      <c r="BE1082" t="s">
        <v>42</v>
      </c>
      <c r="BF1082" t="s">
        <v>1113</v>
      </c>
      <c r="BG1082" t="s">
        <v>303</v>
      </c>
      <c r="BH1082">
        <v>3</v>
      </c>
    </row>
    <row r="1083" spans="56:60">
      <c r="BD1083" t="str">
        <f t="shared" si="16"/>
        <v>Tolima_zzzzOtro</v>
      </c>
      <c r="BE1083" t="s">
        <v>42</v>
      </c>
      <c r="BF1083" t="s">
        <v>1265</v>
      </c>
      <c r="BG1083" t="s">
        <v>303</v>
      </c>
      <c r="BH1083">
        <v>3</v>
      </c>
    </row>
    <row r="1084" spans="56:60">
      <c r="BD1084" t="str">
        <f t="shared" si="16"/>
        <v>Valle Del Cauca_Alcalá</v>
      </c>
      <c r="BE1084" t="s">
        <v>45</v>
      </c>
      <c r="BF1084" t="s">
        <v>1114</v>
      </c>
      <c r="BG1084" t="s">
        <v>298</v>
      </c>
      <c r="BH1084">
        <v>3</v>
      </c>
    </row>
    <row r="1085" spans="56:60">
      <c r="BD1085" t="str">
        <f t="shared" si="16"/>
        <v>Valle Del Cauca_Andalucía</v>
      </c>
      <c r="BE1085" t="s">
        <v>45</v>
      </c>
      <c r="BF1085" t="s">
        <v>1115</v>
      </c>
      <c r="BG1085" t="s">
        <v>298</v>
      </c>
      <c r="BH1085">
        <v>1</v>
      </c>
    </row>
    <row r="1086" spans="56:60">
      <c r="BD1086" t="str">
        <f t="shared" si="16"/>
        <v>Valle Del Cauca_Ansermanuevo</v>
      </c>
      <c r="BE1086" t="s">
        <v>45</v>
      </c>
      <c r="BF1086" t="s">
        <v>1116</v>
      </c>
      <c r="BG1086" t="s">
        <v>298</v>
      </c>
      <c r="BH1086">
        <v>2</v>
      </c>
    </row>
    <row r="1087" spans="56:60">
      <c r="BD1087" t="str">
        <f t="shared" si="16"/>
        <v>Valle Del Cauca_Argelia</v>
      </c>
      <c r="BE1087" t="s">
        <v>45</v>
      </c>
      <c r="BF1087" t="s">
        <v>324</v>
      </c>
      <c r="BG1087" t="s">
        <v>298</v>
      </c>
      <c r="BH1087">
        <v>3</v>
      </c>
    </row>
    <row r="1088" spans="56:60">
      <c r="BD1088" t="str">
        <f t="shared" si="16"/>
        <v>Valle Del Cauca_Bolívar</v>
      </c>
      <c r="BE1088" t="s">
        <v>45</v>
      </c>
      <c r="BF1088" t="s">
        <v>8</v>
      </c>
      <c r="BG1088" t="s">
        <v>298</v>
      </c>
      <c r="BH1088">
        <v>3</v>
      </c>
    </row>
    <row r="1089" spans="56:60">
      <c r="BD1089" t="str">
        <f t="shared" si="16"/>
        <v>Valle Del Cauca_Buenaventura</v>
      </c>
      <c r="BE1089" t="s">
        <v>45</v>
      </c>
      <c r="BF1089" t="s">
        <v>1117</v>
      </c>
      <c r="BG1089" t="s">
        <v>298</v>
      </c>
      <c r="BH1089">
        <v>2</v>
      </c>
    </row>
    <row r="1090" spans="56:60">
      <c r="BD1090" t="str">
        <f t="shared" ref="BD1090:BD1135" si="17">IF(BF1090&lt;&gt;"Otro",BE1090&amp;"_"&amp;BF1090,BE1090&amp;"_zzzz"&amp;BF1090)</f>
        <v>Valle Del Cauca_Bugalagrande</v>
      </c>
      <c r="BE1090" t="s">
        <v>45</v>
      </c>
      <c r="BF1090" t="s">
        <v>1118</v>
      </c>
      <c r="BG1090" t="s">
        <v>298</v>
      </c>
      <c r="BH1090">
        <v>2</v>
      </c>
    </row>
    <row r="1091" spans="56:60">
      <c r="BD1091" t="str">
        <f t="shared" si="17"/>
        <v>Valle Del Cauca_Caicedonia</v>
      </c>
      <c r="BE1091" t="s">
        <v>45</v>
      </c>
      <c r="BF1091" t="s">
        <v>1119</v>
      </c>
      <c r="BG1091" t="s">
        <v>298</v>
      </c>
      <c r="BH1091">
        <v>1</v>
      </c>
    </row>
    <row r="1092" spans="56:60">
      <c r="BD1092" t="str">
        <f t="shared" si="17"/>
        <v>Valle Del Cauca_Cali</v>
      </c>
      <c r="BE1092" t="s">
        <v>45</v>
      </c>
      <c r="BF1092" t="s">
        <v>26</v>
      </c>
      <c r="BG1092" t="s">
        <v>298</v>
      </c>
      <c r="BH1092">
        <v>1</v>
      </c>
    </row>
    <row r="1093" spans="56:60">
      <c r="BD1093" t="str">
        <f t="shared" si="17"/>
        <v>Valle Del Cauca_Calima</v>
      </c>
      <c r="BE1093" t="s">
        <v>45</v>
      </c>
      <c r="BF1093" t="s">
        <v>1120</v>
      </c>
      <c r="BG1093" t="s">
        <v>298</v>
      </c>
      <c r="BH1093">
        <v>3</v>
      </c>
    </row>
    <row r="1094" spans="56:60">
      <c r="BD1094" t="str">
        <f t="shared" si="17"/>
        <v>Valle Del Cauca_Candelaria</v>
      </c>
      <c r="BE1094" t="s">
        <v>45</v>
      </c>
      <c r="BF1094" t="s">
        <v>425</v>
      </c>
      <c r="BG1094" t="s">
        <v>298</v>
      </c>
      <c r="BH1094">
        <v>1</v>
      </c>
    </row>
    <row r="1095" spans="56:60">
      <c r="BD1095" t="str">
        <f t="shared" si="17"/>
        <v>Valle Del Cauca_Cartago</v>
      </c>
      <c r="BE1095" t="s">
        <v>45</v>
      </c>
      <c r="BF1095" t="s">
        <v>1121</v>
      </c>
      <c r="BG1095" t="s">
        <v>298</v>
      </c>
      <c r="BH1095">
        <v>1</v>
      </c>
    </row>
    <row r="1096" spans="56:60">
      <c r="BD1096" t="str">
        <f t="shared" si="17"/>
        <v>Valle Del Cauca_Dagua</v>
      </c>
      <c r="BE1096" t="s">
        <v>45</v>
      </c>
      <c r="BF1096" t="s">
        <v>1122</v>
      </c>
      <c r="BG1096" t="s">
        <v>298</v>
      </c>
      <c r="BH1096">
        <v>2</v>
      </c>
    </row>
    <row r="1097" spans="56:60">
      <c r="BD1097" t="str">
        <f t="shared" si="17"/>
        <v>Valle Del Cauca_El Águila</v>
      </c>
      <c r="BE1097" t="s">
        <v>45</v>
      </c>
      <c r="BF1097" t="s">
        <v>1123</v>
      </c>
      <c r="BG1097" t="s">
        <v>298</v>
      </c>
      <c r="BH1097">
        <v>3</v>
      </c>
    </row>
    <row r="1098" spans="56:60">
      <c r="BD1098" t="str">
        <f t="shared" si="17"/>
        <v>Valle Del Cauca_El Cairo</v>
      </c>
      <c r="BE1098" t="s">
        <v>45</v>
      </c>
      <c r="BF1098" t="s">
        <v>1124</v>
      </c>
      <c r="BG1098" t="s">
        <v>298</v>
      </c>
      <c r="BH1098">
        <v>3</v>
      </c>
    </row>
    <row r="1099" spans="56:60">
      <c r="BD1099" t="str">
        <f t="shared" si="17"/>
        <v>Valle Del Cauca_El Cerrito</v>
      </c>
      <c r="BE1099" t="s">
        <v>45</v>
      </c>
      <c r="BF1099" t="s">
        <v>1125</v>
      </c>
      <c r="BG1099" t="s">
        <v>298</v>
      </c>
      <c r="BH1099">
        <v>1</v>
      </c>
    </row>
    <row r="1100" spans="56:60">
      <c r="BD1100" t="str">
        <f t="shared" si="17"/>
        <v>Valle Del Cauca_El Dovio</v>
      </c>
      <c r="BE1100" t="s">
        <v>45</v>
      </c>
      <c r="BF1100" t="s">
        <v>1126</v>
      </c>
      <c r="BG1100" t="s">
        <v>298</v>
      </c>
      <c r="BH1100">
        <v>3</v>
      </c>
    </row>
    <row r="1101" spans="56:60">
      <c r="BD1101" t="str">
        <f t="shared" si="17"/>
        <v>Valle Del Cauca_Florida</v>
      </c>
      <c r="BE1101" t="s">
        <v>45</v>
      </c>
      <c r="BF1101" t="s">
        <v>1127</v>
      </c>
      <c r="BG1101" t="s">
        <v>298</v>
      </c>
      <c r="BH1101">
        <v>2</v>
      </c>
    </row>
    <row r="1102" spans="56:60">
      <c r="BD1102" t="str">
        <f t="shared" si="17"/>
        <v>Valle Del Cauca_Ginebra</v>
      </c>
      <c r="BE1102" t="s">
        <v>45</v>
      </c>
      <c r="BF1102" t="s">
        <v>1128</v>
      </c>
      <c r="BG1102" t="s">
        <v>298</v>
      </c>
      <c r="BH1102">
        <v>3</v>
      </c>
    </row>
    <row r="1103" spans="56:60">
      <c r="BD1103" t="str">
        <f t="shared" si="17"/>
        <v>Valle Del Cauca_Guacarí</v>
      </c>
      <c r="BE1103" t="s">
        <v>45</v>
      </c>
      <c r="BF1103" t="s">
        <v>1129</v>
      </c>
      <c r="BG1103" t="s">
        <v>298</v>
      </c>
      <c r="BH1103">
        <v>2</v>
      </c>
    </row>
    <row r="1104" spans="56:60">
      <c r="BD1104" t="str">
        <f t="shared" si="17"/>
        <v>Valle Del Cauca_Guadalajara De Buga</v>
      </c>
      <c r="BE1104" t="s">
        <v>45</v>
      </c>
      <c r="BF1104" t="s">
        <v>1260</v>
      </c>
      <c r="BG1104" t="s">
        <v>298</v>
      </c>
      <c r="BH1104">
        <v>1</v>
      </c>
    </row>
    <row r="1105" spans="56:60">
      <c r="BD1105" t="str">
        <f t="shared" si="17"/>
        <v>Valle Del Cauca_Jamundí</v>
      </c>
      <c r="BE1105" t="s">
        <v>45</v>
      </c>
      <c r="BF1105" t="s">
        <v>59</v>
      </c>
      <c r="BG1105" t="s">
        <v>298</v>
      </c>
      <c r="BH1105">
        <v>1</v>
      </c>
    </row>
    <row r="1106" spans="56:60">
      <c r="BD1106" t="str">
        <f t="shared" si="17"/>
        <v>Valle Del Cauca_La Cumbre</v>
      </c>
      <c r="BE1106" t="s">
        <v>45</v>
      </c>
      <c r="BF1106" t="s">
        <v>1130</v>
      </c>
      <c r="BG1106" t="s">
        <v>298</v>
      </c>
      <c r="BH1106">
        <v>3</v>
      </c>
    </row>
    <row r="1107" spans="56:60">
      <c r="BD1107" t="str">
        <f t="shared" si="17"/>
        <v>Valle Del Cauca_La Unión</v>
      </c>
      <c r="BE1107" t="s">
        <v>45</v>
      </c>
      <c r="BF1107" t="s">
        <v>366</v>
      </c>
      <c r="BG1107" t="s">
        <v>298</v>
      </c>
      <c r="BH1107">
        <v>2</v>
      </c>
    </row>
    <row r="1108" spans="56:60">
      <c r="BD1108" t="str">
        <f t="shared" si="17"/>
        <v>Valle Del Cauca_La Victoria</v>
      </c>
      <c r="BE1108" t="s">
        <v>45</v>
      </c>
      <c r="BF1108" t="s">
        <v>308</v>
      </c>
      <c r="BG1108" t="s">
        <v>298</v>
      </c>
      <c r="BH1108">
        <v>2</v>
      </c>
    </row>
    <row r="1109" spans="56:60">
      <c r="BD1109" t="str">
        <f t="shared" si="17"/>
        <v>Valle Del Cauca_Obando</v>
      </c>
      <c r="BE1109" t="s">
        <v>45</v>
      </c>
      <c r="BF1109" t="s">
        <v>1131</v>
      </c>
      <c r="BG1109" t="s">
        <v>298</v>
      </c>
      <c r="BH1109">
        <v>3</v>
      </c>
    </row>
    <row r="1110" spans="56:60">
      <c r="BD1110" t="str">
        <f t="shared" si="17"/>
        <v>Valle Del Cauca_Palmira</v>
      </c>
      <c r="BE1110" t="s">
        <v>45</v>
      </c>
      <c r="BF1110" t="s">
        <v>73</v>
      </c>
      <c r="BG1110" t="s">
        <v>298</v>
      </c>
      <c r="BH1110">
        <v>1</v>
      </c>
    </row>
    <row r="1111" spans="56:60">
      <c r="BD1111" t="str">
        <f t="shared" si="17"/>
        <v>Valle Del Cauca_Pradera</v>
      </c>
      <c r="BE1111" t="s">
        <v>45</v>
      </c>
      <c r="BF1111" t="s">
        <v>1132</v>
      </c>
      <c r="BG1111" t="s">
        <v>298</v>
      </c>
      <c r="BH1111">
        <v>2</v>
      </c>
    </row>
    <row r="1112" spans="56:60">
      <c r="BD1112" t="str">
        <f t="shared" si="17"/>
        <v>Valle Del Cauca_Riofrío</v>
      </c>
      <c r="BE1112" t="s">
        <v>45</v>
      </c>
      <c r="BF1112" t="s">
        <v>1133</v>
      </c>
      <c r="BG1112" t="s">
        <v>298</v>
      </c>
      <c r="BH1112">
        <v>3</v>
      </c>
    </row>
    <row r="1113" spans="56:60">
      <c r="BD1113" t="str">
        <f t="shared" si="17"/>
        <v>Valle Del Cauca_Roldanillo</v>
      </c>
      <c r="BE1113" t="s">
        <v>45</v>
      </c>
      <c r="BF1113" t="s">
        <v>1134</v>
      </c>
      <c r="BG1113" t="s">
        <v>298</v>
      </c>
      <c r="BH1113">
        <v>2</v>
      </c>
    </row>
    <row r="1114" spans="56:60">
      <c r="BD1114" t="str">
        <f t="shared" si="17"/>
        <v>Valle Del Cauca_San Pedro</v>
      </c>
      <c r="BE1114" t="s">
        <v>45</v>
      </c>
      <c r="BF1114" t="s">
        <v>391</v>
      </c>
      <c r="BG1114" t="s">
        <v>298</v>
      </c>
      <c r="BH1114">
        <v>2</v>
      </c>
    </row>
    <row r="1115" spans="56:60">
      <c r="BD1115" t="str">
        <f t="shared" si="17"/>
        <v>Valle Del Cauca_Sevilla</v>
      </c>
      <c r="BE1115" t="s">
        <v>45</v>
      </c>
      <c r="BF1115" t="s">
        <v>1135</v>
      </c>
      <c r="BG1115" t="s">
        <v>298</v>
      </c>
      <c r="BH1115">
        <v>1</v>
      </c>
    </row>
    <row r="1116" spans="56:60">
      <c r="BD1116" t="str">
        <f t="shared" si="17"/>
        <v>Valle Del Cauca_Toro</v>
      </c>
      <c r="BE1116" t="s">
        <v>45</v>
      </c>
      <c r="BF1116" t="s">
        <v>1136</v>
      </c>
      <c r="BG1116" t="s">
        <v>298</v>
      </c>
      <c r="BH1116">
        <v>3</v>
      </c>
    </row>
    <row r="1117" spans="56:60">
      <c r="BD1117" t="str">
        <f t="shared" si="17"/>
        <v>Valle Del Cauca_Trujillo</v>
      </c>
      <c r="BE1117" t="s">
        <v>45</v>
      </c>
      <c r="BF1117" t="s">
        <v>1137</v>
      </c>
      <c r="BG1117" t="s">
        <v>298</v>
      </c>
      <c r="BH1117">
        <v>2</v>
      </c>
    </row>
    <row r="1118" spans="56:60">
      <c r="BD1118" t="str">
        <f t="shared" si="17"/>
        <v>Valle Del Cauca_Tuluá</v>
      </c>
      <c r="BE1118" t="s">
        <v>45</v>
      </c>
      <c r="BF1118" t="s">
        <v>1138</v>
      </c>
      <c r="BG1118" t="s">
        <v>298</v>
      </c>
      <c r="BH1118">
        <v>1</v>
      </c>
    </row>
    <row r="1119" spans="56:60">
      <c r="BD1119" t="str">
        <f t="shared" si="17"/>
        <v>Valle Del Cauca_Ulloa</v>
      </c>
      <c r="BE1119" t="s">
        <v>45</v>
      </c>
      <c r="BF1119" t="s">
        <v>1139</v>
      </c>
      <c r="BG1119" t="s">
        <v>298</v>
      </c>
      <c r="BH1119">
        <v>2</v>
      </c>
    </row>
    <row r="1120" spans="56:60">
      <c r="BD1120" t="str">
        <f t="shared" si="17"/>
        <v xml:space="preserve">Valle Del Cauca_Valle Del Caucarestrepo </v>
      </c>
      <c r="BE1120" t="s">
        <v>45</v>
      </c>
      <c r="BF1120" t="s">
        <v>1261</v>
      </c>
      <c r="BG1120" t="s">
        <v>298</v>
      </c>
      <c r="BH1120">
        <v>3</v>
      </c>
    </row>
    <row r="1121" spans="56:60">
      <c r="BD1121" t="str">
        <f t="shared" si="17"/>
        <v>Valle Del Cauca_Versalles</v>
      </c>
      <c r="BE1121" t="s">
        <v>45</v>
      </c>
      <c r="BF1121" t="s">
        <v>1140</v>
      </c>
      <c r="BG1121" t="s">
        <v>298</v>
      </c>
      <c r="BH1121">
        <v>3</v>
      </c>
    </row>
    <row r="1122" spans="56:60">
      <c r="BD1122" t="str">
        <f t="shared" si="17"/>
        <v>Valle Del Cauca_Vijes</v>
      </c>
      <c r="BE1122" t="s">
        <v>45</v>
      </c>
      <c r="BF1122" t="s">
        <v>1141</v>
      </c>
      <c r="BG1122" t="s">
        <v>298</v>
      </c>
      <c r="BH1122">
        <v>3</v>
      </c>
    </row>
    <row r="1123" spans="56:60">
      <c r="BD1123" t="str">
        <f t="shared" si="17"/>
        <v>Valle Del Cauca_Yotoco</v>
      </c>
      <c r="BE1123" t="s">
        <v>45</v>
      </c>
      <c r="BF1123" t="s">
        <v>1142</v>
      </c>
      <c r="BG1123" t="s">
        <v>298</v>
      </c>
      <c r="BH1123">
        <v>2</v>
      </c>
    </row>
    <row r="1124" spans="56:60">
      <c r="BD1124" t="str">
        <f t="shared" si="17"/>
        <v>Valle Del Cauca_Yumbo</v>
      </c>
      <c r="BE1124" t="s">
        <v>45</v>
      </c>
      <c r="BF1124" t="s">
        <v>91</v>
      </c>
      <c r="BG1124" t="s">
        <v>298</v>
      </c>
      <c r="BH1124">
        <v>1</v>
      </c>
    </row>
    <row r="1125" spans="56:60">
      <c r="BD1125" t="str">
        <f t="shared" si="17"/>
        <v>Valle Del Cauca_Zarzal</v>
      </c>
      <c r="BE1125" t="s">
        <v>45</v>
      </c>
      <c r="BF1125" t="s">
        <v>1143</v>
      </c>
      <c r="BG1125" t="s">
        <v>298</v>
      </c>
      <c r="BH1125">
        <v>1</v>
      </c>
    </row>
    <row r="1126" spans="56:60">
      <c r="BD1126" t="str">
        <f t="shared" si="17"/>
        <v>Valle Del Cauca_zzzzOtro</v>
      </c>
      <c r="BE1126" t="s">
        <v>45</v>
      </c>
      <c r="BF1126" t="s">
        <v>1265</v>
      </c>
      <c r="BG1126" t="s">
        <v>298</v>
      </c>
      <c r="BH1126">
        <v>3</v>
      </c>
    </row>
    <row r="1127" spans="56:60">
      <c r="BD1127" t="str">
        <f t="shared" si="17"/>
        <v>Vaupés_Caruru</v>
      </c>
      <c r="BE1127" t="s">
        <v>60</v>
      </c>
      <c r="BF1127" t="s">
        <v>1262</v>
      </c>
      <c r="BG1127" t="s">
        <v>291</v>
      </c>
      <c r="BH1127">
        <v>3</v>
      </c>
    </row>
    <row r="1128" spans="56:60">
      <c r="BD1128" t="str">
        <f t="shared" si="17"/>
        <v>Vaupés_Mitú</v>
      </c>
      <c r="BE1128" t="s">
        <v>60</v>
      </c>
      <c r="BF1128" t="s">
        <v>1144</v>
      </c>
      <c r="BG1128" t="s">
        <v>291</v>
      </c>
      <c r="BH1128">
        <v>3</v>
      </c>
    </row>
    <row r="1129" spans="56:60">
      <c r="BD1129" t="str">
        <f t="shared" si="17"/>
        <v>Vaupés_Taraira</v>
      </c>
      <c r="BE1129" t="s">
        <v>60</v>
      </c>
      <c r="BF1129" t="s">
        <v>1145</v>
      </c>
      <c r="BG1129" t="s">
        <v>291</v>
      </c>
      <c r="BH1129">
        <v>3</v>
      </c>
    </row>
    <row r="1130" spans="56:60">
      <c r="BD1130" t="str">
        <f t="shared" si="17"/>
        <v>Vaupés_zzzzOtro</v>
      </c>
      <c r="BE1130" t="s">
        <v>60</v>
      </c>
      <c r="BF1130" t="s">
        <v>1265</v>
      </c>
      <c r="BG1130" t="s">
        <v>291</v>
      </c>
      <c r="BH1130">
        <v>3</v>
      </c>
    </row>
    <row r="1131" spans="56:60">
      <c r="BD1131" t="str">
        <f t="shared" si="17"/>
        <v>Vichada_Cumaribo</v>
      </c>
      <c r="BE1131" t="s">
        <v>62</v>
      </c>
      <c r="BF1131" t="s">
        <v>1146</v>
      </c>
      <c r="BG1131" t="s">
        <v>297</v>
      </c>
      <c r="BH1131">
        <v>3</v>
      </c>
    </row>
    <row r="1132" spans="56:60">
      <c r="BD1132" t="str">
        <f t="shared" si="17"/>
        <v>Vichada_La Primavera</v>
      </c>
      <c r="BE1132" t="s">
        <v>62</v>
      </c>
      <c r="BF1132" t="s">
        <v>1147</v>
      </c>
      <c r="BG1132" t="s">
        <v>297</v>
      </c>
      <c r="BH1132">
        <v>3</v>
      </c>
    </row>
    <row r="1133" spans="56:60">
      <c r="BD1133" t="str">
        <f t="shared" si="17"/>
        <v>Vichada_Puerto Carreño</v>
      </c>
      <c r="BE1133" t="s">
        <v>62</v>
      </c>
      <c r="BF1133" t="s">
        <v>1148</v>
      </c>
      <c r="BG1133" t="s">
        <v>297</v>
      </c>
      <c r="BH1133">
        <v>2</v>
      </c>
    </row>
    <row r="1134" spans="56:60">
      <c r="BD1134" t="str">
        <f t="shared" si="17"/>
        <v>Vichada_Santa Rosalía</v>
      </c>
      <c r="BE1134" t="s">
        <v>62</v>
      </c>
      <c r="BF1134" t="s">
        <v>1149</v>
      </c>
      <c r="BG1134" t="s">
        <v>297</v>
      </c>
      <c r="BH1134">
        <v>3</v>
      </c>
    </row>
    <row r="1135" spans="56:60">
      <c r="BD1135" t="str">
        <f t="shared" si="17"/>
        <v>Vichada_zzzzOtro</v>
      </c>
      <c r="BE1135" t="s">
        <v>62</v>
      </c>
      <c r="BF1135" t="s">
        <v>1265</v>
      </c>
      <c r="BG1135" t="s">
        <v>297</v>
      </c>
      <c r="BH1135">
        <v>3</v>
      </c>
    </row>
  </sheetData>
  <sheetProtection algorithmName="SHA-512" hashValue="SyNEykJUPRb0Aa14gF9nsNgPkXBKWyFsMr/+MKiIsMwz/A0ypylrfZni/493eGr5cqesroYU+7m+uYN/Cx4FOg==" saltValue="e84kY10v8vZ2i0hPQLHLZw==" spinCount="100000" sheet="1" objects="1" scenarios="1"/>
  <sortState ref="CL2:CL11">
    <sortCondition ref="CL1"/>
  </sortState>
  <mergeCells count="1">
    <mergeCell ref="H1:W1"/>
  </mergeCells>
  <dataValidations disablePrompts="1" count="1">
    <dataValidation type="list" allowBlank="1" showInputMessage="1" showErrorMessage="1" sqref="P3:R3" xr:uid="{DCB877C4-14C5-49CF-A23F-60D1486AC635}">
      <formula1>#REF!</formula1>
    </dataValidation>
  </dataValidation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e Q V 1 W Z 3 j B J G k A A A A 9 g A A A B I A H A B D b 2 5 m a W c v U G F j a 2 F n Z S 5 4 b W w g o h g A K K A U A A A A A A A A A A A A A A A A A A A A A A A A A A A A h Y 9 N D o I w G E S v Q r q n P 2 C i k o + y Y C v R x M S 4 b W q F R i i G F s v d X H g k r y B G U X c u 5 8 1 b z N y v N 8 i G p g 4 u q r O 6 N S l i m K J A G d k e t C l T 1 L t j u E A Z h 4 2 Q J 1 G q Y J S N T Q Z 7 S F H l 3 D k h x H u P f Y z b r i Q R p Y z s i 9 V W V q o R 6 C P r / 3 K o j X X C S I U 4 7 F 5 j e I R Z P M N s v s Q U y A S h 0 O Y r R O P e Z / s D I e 9 r 1 3 e K K x v m a y B T B P L + w B 9 Q S w M E F A A C A A g A e Q V 1 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k F d V k o i k e 4 D g A A A B E A A A A T A B w A R m 9 y b X V s Y X M v U 2 V j d G l v b j E u b S C i G A A o o B Q A A A A A A A A A A A A A A A A A A A A A A A A A A A A r T k 0 u y c z P U w i G 0 I b W A F B L A Q I t A B Q A A g A I A H k F d V m d 4 w S R p A A A A P Y A A A A S A A A A A A A A A A A A A A A A A A A A A A B D b 2 5 m a W c v U G F j a 2 F n Z S 5 4 b W x Q S w E C L Q A U A A I A C A B 5 B X V Z D 8 r p q 6 Q A A A D p A A A A E w A A A A A A A A A A A A A A A A D w A A A A W 0 N v b n R l b n R f V H l w Z X N d L n h t b F B L A Q I t A B Q A A g A I A H k F d V 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l k B A A A A A A A A N 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w v S X R l b X M + P C 9 M b 2 N h b F B h Y 2 t h Z 2 V N Z X R h Z G F 0 Y U Z p b G U + F g A A A F B L B Q Y A A A A A A A A A A A A A A A A A A A A A A A A m A Q A A A Q A A A N C M n d 8 B F d E R j H o A w E / C l + s B A A A A u / 9 t k U 5 p e k a L s H O z 7 C + O S A A A A A A C A A A A A A A Q Z g A A A A E A A C A A A A B H O Z u B 3 G Y 1 0 v K 3 m j e c t 5 q r j J n l Z V D K f h 8 R E r j z t q V S 5 w A A A A A O g A A A A A I A A C A A A A B I j c p I h r X O b o A J E V f + m O u t G p A X j k 7 4 n B X 6 8 U e O G Y L J o F A A A A C P I m N u 0 z i B w w 3 3 F A M B c L 8 2 i t u p i b G 1 u Y U b r z 6 R X 7 B S a l V d I 6 n 9 1 R Y d b Q + + K G n O R f E n J b W b g 9 l Z Z o D U u n 2 L t M T z J o r q D k D / y G Z k 8 j n 2 N c h D 9 U A A A A A g o 8 k P t H v p l 5 8 O R V b + G U e z G j Y r H N v 1 u 2 M L f f k a i 5 3 H 5 a b T X 7 / d i B m D / C b 0 L h x S I A h z S w M O 8 z x t k s R p l / X h C 4 r x < / 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25F467C90D3AA44FAD56A3F24FA739F8" ma:contentTypeVersion="18" ma:contentTypeDescription="Crear nuevo documento." ma:contentTypeScope="" ma:versionID="4e3bc13913b76401eb43efe4ad09d874">
  <xsd:schema xmlns:xsd="http://www.w3.org/2001/XMLSchema" xmlns:xs="http://www.w3.org/2001/XMLSchema" xmlns:p="http://schemas.microsoft.com/office/2006/metadata/properties" xmlns:ns2="3eb71fc0-4b16-438a-8a83-6af8750b73de" xmlns:ns3="a39e57ef-928e-48af-a876-9847393d86d6" targetNamespace="http://schemas.microsoft.com/office/2006/metadata/properties" ma:root="true" ma:fieldsID="c2cbb25fc98a39b5cbe461ca7d863a8e" ns2:_="" ns3:_="">
    <xsd:import namespace="3eb71fc0-4b16-438a-8a83-6af8750b73de"/>
    <xsd:import namespace="a39e57ef-928e-48af-a876-9847393d86d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b71fc0-4b16-438a-8a83-6af8750b73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9e57ef-928e-48af-a876-9847393d86d6"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923479c6-b42d-4a25-9eaa-0b7d86e5d48b}" ma:internalName="TaxCatchAll" ma:showField="CatchAllData" ma:web="a39e57ef-928e-48af-a876-9847393d86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3eb71fc0-4b16-438a-8a83-6af8750b73de">
      <Terms xmlns="http://schemas.microsoft.com/office/infopath/2007/PartnerControls"/>
    </lcf76f155ced4ddcb4097134ff3c332f>
    <TaxCatchAll xmlns="a39e57ef-928e-48af-a876-9847393d86d6" xsi:nil="true"/>
  </documentManagement>
</p:properties>
</file>

<file path=customXml/itemProps1.xml><?xml version="1.0" encoding="utf-8"?>
<ds:datastoreItem xmlns:ds="http://schemas.openxmlformats.org/officeDocument/2006/customXml" ds:itemID="{59ECE592-B35E-4FEF-ABE7-8AB05A466C3E}">
  <ds:schemaRefs>
    <ds:schemaRef ds:uri="http://schemas.microsoft.com/DataMashup"/>
  </ds:schemaRefs>
</ds:datastoreItem>
</file>

<file path=customXml/itemProps2.xml><?xml version="1.0" encoding="utf-8"?>
<ds:datastoreItem xmlns:ds="http://schemas.openxmlformats.org/officeDocument/2006/customXml" ds:itemID="{E65F7E17-6F88-4524-B73D-E2A19F7530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b71fc0-4b16-438a-8a83-6af8750b73de"/>
    <ds:schemaRef ds:uri="a39e57ef-928e-48af-a876-9847393d86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6BE0315-11A2-4136-8769-A1C51A50F94A}">
  <ds:schemaRefs>
    <ds:schemaRef ds:uri="http://schemas.microsoft.com/sharepoint/v3/contenttype/forms"/>
  </ds:schemaRefs>
</ds:datastoreItem>
</file>

<file path=customXml/itemProps4.xml><?xml version="1.0" encoding="utf-8"?>
<ds:datastoreItem xmlns:ds="http://schemas.openxmlformats.org/officeDocument/2006/customXml" ds:itemID="{DFBE866A-5624-48F2-A482-763F66EAD3A4}">
  <ds:schemaRefs>
    <ds:schemaRef ds:uri="http://purl.org/dc/dcmitype/"/>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purl.org/dc/terms/"/>
    <ds:schemaRef ds:uri="3eb71fc0-4b16-438a-8a83-6af8750b73de"/>
    <ds:schemaRef ds:uri="http://schemas.openxmlformats.org/package/2006/metadata/core-properties"/>
    <ds:schemaRef ds:uri="a39e57ef-928e-48af-a876-9847393d86d6"/>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14</vt:i4>
      </vt:variant>
    </vt:vector>
  </HeadingPairs>
  <TitlesOfParts>
    <vt:vector size="17" baseType="lpstr">
      <vt:lpstr>SolCotizacion</vt:lpstr>
      <vt:lpstr>ResCotizacion</vt:lpstr>
      <vt:lpstr>Cotizacion</vt:lpstr>
      <vt:lpstr>Cat_Filtro2!Área_de_extracción</vt:lpstr>
      <vt:lpstr>'L3'!Área_de_extracción</vt:lpstr>
      <vt:lpstr>Listas!Área_de_extracción</vt:lpstr>
      <vt:lpstr>Catalogo_Suite_Corporativa</vt:lpstr>
      <vt:lpstr>Cat_Filtro2!Criterios</vt:lpstr>
      <vt:lpstr>'L3'!Criterios</vt:lpstr>
      <vt:lpstr>departamentos_DIVIPOLA</vt:lpstr>
      <vt:lpstr>filas_ent</vt:lpstr>
      <vt:lpstr>filas_grav</vt:lpstr>
      <vt:lpstr>filas_paq</vt:lpstr>
      <vt:lpstr>Cotizacion!nom_proveedor</vt:lpstr>
      <vt:lpstr>Cuadros!nom_proveedor</vt:lpstr>
      <vt:lpstr>Proposito_Software_General</vt:lpstr>
      <vt:lpstr>trm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Karlo Fernández Cala</dc:creator>
  <cp:keywords/>
  <dc:description/>
  <cp:lastModifiedBy>PS. ELIZABETH CORTES ZORRILLA</cp:lastModifiedBy>
  <cp:revision/>
  <cp:lastPrinted>2022-12-15T03:55:36Z</cp:lastPrinted>
  <dcterms:created xsi:type="dcterms:W3CDTF">2019-09-09T16:03:02Z</dcterms:created>
  <dcterms:modified xsi:type="dcterms:W3CDTF">2026-05-12T21:28:25Z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0x010100D56D07A0F4A85144991C6DDAFBABAE00</vt:lpwstr>
  </property>
  <property fmtid="{D5CDD505-2E9C-101B-9397-08002B2CF9AE}" pid="3" name="MediaServiceImageTags">
    <vt:lpwstr/>
  </property>
</Properties>
</file>