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/Library/Mobile Documents/com~apple~CloudDocs/ADMON JUDICIAL CSJ/CONTRATACION CSJ/CONTRATACION 2022/2022 ORDENES DE COMPRA/TONER/"/>
    </mc:Choice>
  </mc:AlternateContent>
  <xr:revisionPtr revIDLastSave="0" documentId="13_ncr:1_{60877A93-7533-1B4D-82E1-97CF08DE2485}" xr6:coauthVersionLast="47" xr6:coauthVersionMax="47" xr10:uidLastSave="{00000000-0000-0000-0000-000000000000}"/>
  <bookViews>
    <workbookView xWindow="0" yWindow="0" windowWidth="28800" windowHeight="18000" activeTab="1" xr2:uid="{E7E5A8C7-7F55-C240-ABB0-DD858AEEC26C}"/>
  </bookViews>
  <sheets>
    <sheet name="EVAL 2022 okidata EST OFERTA " sheetId="1" r:id="rId1"/>
    <sheet name="COMP 2022 okidata EST OFERT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2" l="1"/>
  <c r="S9" i="2"/>
  <c r="S4" i="2"/>
  <c r="S3" i="2"/>
  <c r="Q5" i="2"/>
  <c r="R5" i="2" s="1"/>
  <c r="Q4" i="2"/>
  <c r="R4" i="2" s="1"/>
  <c r="T4" i="2" s="1"/>
  <c r="Q3" i="2"/>
  <c r="R3" i="2" s="1"/>
  <c r="E6" i="2"/>
  <c r="C6" i="2"/>
  <c r="B6" i="2"/>
  <c r="M5" i="2"/>
  <c r="G5" i="2"/>
  <c r="F5" i="2"/>
  <c r="D5" i="2"/>
  <c r="M4" i="2"/>
  <c r="G4" i="2"/>
  <c r="F4" i="2"/>
  <c r="D4" i="2"/>
  <c r="M3" i="2"/>
  <c r="G3" i="2"/>
  <c r="F3" i="2"/>
  <c r="D3" i="2"/>
  <c r="R6" i="2" l="1"/>
  <c r="T3" i="2"/>
  <c r="S5" i="2"/>
  <c r="T5" i="2" s="1"/>
  <c r="F6" i="2"/>
  <c r="M6" i="2"/>
  <c r="M7" i="2" s="1"/>
  <c r="M8" i="2" s="1"/>
  <c r="H3" i="2"/>
  <c r="H6" i="2" s="1"/>
  <c r="H5" i="2"/>
  <c r="H4" i="2"/>
  <c r="D6" i="2"/>
  <c r="G6" i="2"/>
  <c r="S6" i="2" l="1"/>
  <c r="T6" i="2"/>
  <c r="T7" i="2" s="1"/>
  <c r="T8" i="2" s="1"/>
  <c r="M9" i="2"/>
  <c r="M10" i="2" s="1"/>
  <c r="E6" i="1" l="1"/>
  <c r="C6" i="1"/>
  <c r="B6" i="1"/>
  <c r="S5" i="1"/>
  <c r="P5" i="1"/>
  <c r="M5" i="1"/>
  <c r="G5" i="1"/>
  <c r="F5" i="1"/>
  <c r="F6" i="1" s="1"/>
  <c r="D5" i="1"/>
  <c r="S4" i="1"/>
  <c r="P4" i="1"/>
  <c r="M4" i="1"/>
  <c r="G4" i="1"/>
  <c r="F4" i="1"/>
  <c r="D4" i="1"/>
  <c r="D6" i="1" s="1"/>
  <c r="S3" i="1"/>
  <c r="S6" i="1" s="1"/>
  <c r="P3" i="1"/>
  <c r="P6" i="1" s="1"/>
  <c r="M3" i="1"/>
  <c r="M6" i="1" s="1"/>
  <c r="G3" i="1"/>
  <c r="H3" i="1" s="1"/>
  <c r="F3" i="1"/>
  <c r="D3" i="1"/>
  <c r="H4" i="1" l="1"/>
  <c r="H5" i="1"/>
  <c r="G6" i="1"/>
  <c r="H6" i="1"/>
  <c r="M7" i="1"/>
  <c r="M8" i="1" s="1"/>
  <c r="S7" i="1"/>
  <c r="S8" i="1" s="1"/>
  <c r="P7" i="1"/>
  <c r="P8" i="1" s="1"/>
  <c r="M9" i="1" l="1"/>
  <c r="M10" i="1" s="1"/>
</calcChain>
</file>

<file path=xl/sharedStrings.xml><?xml version="1.0" encoding="utf-8"?>
<sst xmlns="http://schemas.openxmlformats.org/spreadsheetml/2006/main" count="77" uniqueCount="27">
  <si>
    <t>CANTIDADES SOLICITADAS 2022</t>
  </si>
  <si>
    <t>CDP 7622</t>
  </si>
  <si>
    <t>CDP 16022</t>
  </si>
  <si>
    <t>UNIPLES SA</t>
  </si>
  <si>
    <t>PROSUTEC</t>
  </si>
  <si>
    <t>PROINTECH</t>
  </si>
  <si>
    <t xml:space="preserve">SOLICITUD DE TONER </t>
  </si>
  <si>
    <t>UNIDAD 8</t>
  </si>
  <si>
    <t>UNIDAD 2</t>
  </si>
  <si>
    <t xml:space="preserve">TOTAL </t>
  </si>
  <si>
    <t>VR UNITARIO</t>
  </si>
  <si>
    <t>VR TOTAL</t>
  </si>
  <si>
    <t>PRODUCTO</t>
  </si>
  <si>
    <t>DESCRIPCIÓN</t>
  </si>
  <si>
    <t>UNID</t>
  </si>
  <si>
    <t>PRECIO</t>
  </si>
  <si>
    <t>TOTAL</t>
  </si>
  <si>
    <t>TONER OKIDATA 45807129 PARA IMPRESORA ES4132/ ES4192MFP/ ES5112/ ES5162MFP -12.000 PAG.</t>
  </si>
  <si>
    <t>45807129-C</t>
  </si>
  <si>
    <t>ES5112/ES5162/ES4172LP Toner + WAR 45KDRUM</t>
  </si>
  <si>
    <t>OKI 44574913 B431 drum</t>
  </si>
  <si>
    <t>B4x2/B512/MB4x2/MB562/B411/B431 &amp; MB461/471/491 MFP Series Image Drum (30K)</t>
  </si>
  <si>
    <t xml:space="preserve">KIT MANTENIMIENTO OKI 45807129-C ES5112/ES5162/ES4172LP Toner + WAR 45KDRUM </t>
  </si>
  <si>
    <t>200k Fuser 120V Maintenance Kit for B721/731, MB760/MB770/ MPS5501b/MPS5502mb</t>
  </si>
  <si>
    <t>IVA</t>
  </si>
  <si>
    <t xml:space="preserve">comparación absoluta </t>
  </si>
  <si>
    <t>SDO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</si>
</sst>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sz val="11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42" fontId="2" fillId="0" borderId="1" xfId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42" fontId="2" fillId="0" borderId="1" xfId="1" applyFont="1" applyBorder="1" applyAlignment="1">
      <alignment vertical="center" wrapText="1"/>
    </xf>
    <xf numFmtId="42" fontId="2" fillId="0" borderId="6" xfId="1" applyFont="1" applyBorder="1" applyAlignment="1">
      <alignment vertical="center" wrapText="1"/>
    </xf>
    <xf numFmtId="42" fontId="2" fillId="0" borderId="1" xfId="1" applyFont="1" applyBorder="1" applyAlignment="1">
      <alignment wrapText="1"/>
    </xf>
    <xf numFmtId="42" fontId="2" fillId="0" borderId="8" xfId="1" applyFont="1" applyBorder="1" applyAlignment="1">
      <alignment wrapText="1"/>
    </xf>
    <xf numFmtId="164" fontId="2" fillId="0" borderId="1" xfId="1" applyNumberFormat="1" applyFont="1" applyFill="1" applyBorder="1" applyAlignment="1">
      <alignment horizontal="right" vertical="center" wrapText="1"/>
    </xf>
    <xf numFmtId="42" fontId="3" fillId="0" borderId="1" xfId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wrapText="1"/>
    </xf>
    <xf numFmtId="42" fontId="2" fillId="0" borderId="6" xfId="1" applyFont="1" applyBorder="1" applyAlignment="1">
      <alignment wrapText="1"/>
    </xf>
    <xf numFmtId="42" fontId="2" fillId="0" borderId="8" xfId="0" applyNumberFormat="1" applyFont="1" applyBorder="1" applyAlignment="1">
      <alignment wrapText="1"/>
    </xf>
    <xf numFmtId="42" fontId="2" fillId="0" borderId="0" xfId="1" applyFont="1" applyAlignment="1">
      <alignment wrapText="1"/>
    </xf>
    <xf numFmtId="42" fontId="2" fillId="0" borderId="0" xfId="0" applyNumberFormat="1" applyFont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42" fontId="2" fillId="0" borderId="14" xfId="1" applyFont="1" applyBorder="1" applyAlignment="1">
      <alignment wrapText="1"/>
    </xf>
    <xf numFmtId="42" fontId="2" fillId="0" borderId="15" xfId="0" applyNumberFormat="1" applyFont="1" applyBorder="1" applyAlignment="1">
      <alignment wrapText="1"/>
    </xf>
    <xf numFmtId="42" fontId="2" fillId="0" borderId="5" xfId="0" applyNumberFormat="1" applyFont="1" applyBorder="1" applyAlignment="1">
      <alignment vertical="center" wrapText="1"/>
    </xf>
    <xf numFmtId="42" fontId="3" fillId="0" borderId="15" xfId="0" applyNumberFormat="1" applyFont="1" applyBorder="1" applyAlignment="1">
      <alignment wrapText="1"/>
    </xf>
    <xf numFmtId="0" fontId="5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42" fontId="3" fillId="2" borderId="11" xfId="1" applyFont="1" applyFill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42" fontId="6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42" fontId="2" fillId="0" borderId="1" xfId="0" applyNumberFormat="1" applyFont="1" applyBorder="1" applyAlignment="1">
      <alignment horizontal="center" vertical="center" wrapText="1"/>
    </xf>
    <xf numFmtId="42" fontId="2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2" fontId="2" fillId="0" borderId="8" xfId="0" applyNumberFormat="1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1A394-E584-C542-849D-1EC22E58DED1}">
  <dimension ref="A1:S16"/>
  <sheetViews>
    <sheetView topLeftCell="H1" workbookViewId="0">
      <selection activeCell="E26" sqref="E26"/>
    </sheetView>
  </sheetViews>
  <sheetFormatPr baseColWidth="10" defaultRowHeight="14" x14ac:dyDescent="0.15"/>
  <cols>
    <col min="1" max="1" width="23.6640625" style="5" customWidth="1"/>
    <col min="2" max="2" width="12.5" style="5" customWidth="1"/>
    <col min="3" max="3" width="10.83203125" style="5" customWidth="1"/>
    <col min="4" max="4" width="10.1640625" style="5" customWidth="1"/>
    <col min="5" max="5" width="14" style="5" customWidth="1"/>
    <col min="6" max="6" width="14.6640625" style="5" customWidth="1"/>
    <col min="7" max="7" width="16" style="5" customWidth="1"/>
    <col min="8" max="8" width="17.83203125" style="5" customWidth="1"/>
    <col min="9" max="9" width="14.6640625" style="5" customWidth="1"/>
    <col min="10" max="10" width="27.83203125" style="5" customWidth="1"/>
    <col min="11" max="11" width="8.83203125" style="5" customWidth="1"/>
    <col min="12" max="12" width="11" style="5" bestFit="1" customWidth="1"/>
    <col min="13" max="13" width="12.1640625" style="5" bestFit="1" customWidth="1"/>
    <col min="14" max="14" width="10.83203125" style="5"/>
    <col min="15" max="15" width="11" style="5" bestFit="1" customWidth="1"/>
    <col min="16" max="16" width="12.1640625" style="5" bestFit="1" customWidth="1"/>
    <col min="17" max="17" width="10.83203125" style="5"/>
    <col min="18" max="18" width="11" style="5" bestFit="1" customWidth="1"/>
    <col min="19" max="19" width="12.1640625" style="5" bestFit="1" customWidth="1"/>
    <col min="20" max="16384" width="10.83203125" style="5"/>
  </cols>
  <sheetData>
    <row r="1" spans="1:19" ht="60" x14ac:dyDescent="0.15">
      <c r="A1" s="1"/>
      <c r="B1" s="2" t="s">
        <v>0</v>
      </c>
      <c r="C1" s="2"/>
      <c r="D1" s="2"/>
      <c r="E1" s="1"/>
      <c r="F1" s="3" t="s">
        <v>1</v>
      </c>
      <c r="G1" s="3" t="s">
        <v>2</v>
      </c>
      <c r="H1" s="4">
        <v>44795</v>
      </c>
      <c r="K1" s="37" t="s">
        <v>3</v>
      </c>
      <c r="L1" s="38"/>
      <c r="M1" s="39"/>
      <c r="N1" s="37" t="s">
        <v>4</v>
      </c>
      <c r="O1" s="38"/>
      <c r="P1" s="39"/>
      <c r="Q1" s="37" t="s">
        <v>5</v>
      </c>
      <c r="R1" s="38"/>
      <c r="S1" s="40"/>
    </row>
    <row r="2" spans="1:19" ht="15" x14ac:dyDescent="0.1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8</v>
      </c>
      <c r="G2" s="3" t="s">
        <v>7</v>
      </c>
      <c r="H2" s="3" t="s">
        <v>11</v>
      </c>
      <c r="I2" s="3" t="s">
        <v>12</v>
      </c>
      <c r="J2" s="6" t="s">
        <v>13</v>
      </c>
      <c r="K2" s="7" t="s">
        <v>14</v>
      </c>
      <c r="L2" s="3" t="s">
        <v>15</v>
      </c>
      <c r="M2" s="6" t="s">
        <v>16</v>
      </c>
      <c r="N2" s="7" t="s">
        <v>14</v>
      </c>
      <c r="O2" s="3" t="s">
        <v>15</v>
      </c>
      <c r="P2" s="6" t="s">
        <v>16</v>
      </c>
      <c r="Q2" s="7" t="s">
        <v>14</v>
      </c>
      <c r="R2" s="3" t="s">
        <v>15</v>
      </c>
      <c r="S2" s="8" t="s">
        <v>16</v>
      </c>
    </row>
    <row r="3" spans="1:19" ht="26.25" customHeight="1" x14ac:dyDescent="0.15">
      <c r="A3" s="9" t="s">
        <v>17</v>
      </c>
      <c r="B3" s="10">
        <v>5</v>
      </c>
      <c r="C3" s="10">
        <v>1</v>
      </c>
      <c r="D3" s="10">
        <f t="shared" ref="D3" si="0">+B3+C3</f>
        <v>6</v>
      </c>
      <c r="E3" s="11">
        <v>592553.42895087367</v>
      </c>
      <c r="F3" s="12">
        <f>+E3*C3</f>
        <v>592553.42895087367</v>
      </c>
      <c r="G3" s="12">
        <f>+E3*B3</f>
        <v>2962767.1447543683</v>
      </c>
      <c r="H3" s="12">
        <f>+G3+F3</f>
        <v>3555320.573705242</v>
      </c>
      <c r="I3" s="10" t="s">
        <v>18</v>
      </c>
      <c r="J3" s="13" t="s">
        <v>19</v>
      </c>
      <c r="K3" s="14">
        <v>6</v>
      </c>
      <c r="L3" s="15">
        <v>585000</v>
      </c>
      <c r="M3" s="16">
        <f>K3*L3</f>
        <v>3510000</v>
      </c>
      <c r="N3" s="14">
        <v>6</v>
      </c>
      <c r="O3" s="15">
        <v>599210.29</v>
      </c>
      <c r="P3" s="16">
        <f>N3*O3</f>
        <v>3595261.74</v>
      </c>
      <c r="Q3" s="14">
        <v>6</v>
      </c>
      <c r="R3" s="17">
        <v>587271.21</v>
      </c>
      <c r="S3" s="18">
        <f>Q3*R3</f>
        <v>3523627.26</v>
      </c>
    </row>
    <row r="4" spans="1:19" ht="45" x14ac:dyDescent="0.15">
      <c r="A4" s="9" t="s">
        <v>20</v>
      </c>
      <c r="B4" s="10">
        <v>15</v>
      </c>
      <c r="C4" s="10">
        <v>1</v>
      </c>
      <c r="D4" s="10">
        <f>+B4+C4</f>
        <v>16</v>
      </c>
      <c r="E4" s="19">
        <v>838922.58016279899</v>
      </c>
      <c r="F4" s="12">
        <f t="shared" ref="F4:F5" si="1">+E4*C4</f>
        <v>838922.58016279899</v>
      </c>
      <c r="G4" s="12">
        <f t="shared" ref="G4:G5" si="2">+E4*B4</f>
        <v>12583838.702441985</v>
      </c>
      <c r="H4" s="12">
        <f t="shared" ref="H4:H5" si="3">+G4+F4</f>
        <v>13422761.282604784</v>
      </c>
      <c r="I4" s="10">
        <v>44574301</v>
      </c>
      <c r="J4" s="13" t="s">
        <v>21</v>
      </c>
      <c r="K4" s="14">
        <v>16</v>
      </c>
      <c r="L4" s="15">
        <v>829000</v>
      </c>
      <c r="M4" s="16">
        <f>K4*L4</f>
        <v>13264000</v>
      </c>
      <c r="N4" s="14">
        <v>16</v>
      </c>
      <c r="O4" s="15">
        <v>863656.78</v>
      </c>
      <c r="P4" s="16">
        <f t="shared" ref="P4:P5" si="4">N4*O4</f>
        <v>13818508.48</v>
      </c>
      <c r="Q4" s="14">
        <v>16</v>
      </c>
      <c r="R4" s="17">
        <v>838922.58</v>
      </c>
      <c r="S4" s="18">
        <f t="shared" ref="S4:S5" si="5">Q4*R4</f>
        <v>13422761.279999999</v>
      </c>
    </row>
    <row r="5" spans="1:19" ht="60" x14ac:dyDescent="0.15">
      <c r="A5" s="9" t="s">
        <v>22</v>
      </c>
      <c r="B5" s="10">
        <v>30</v>
      </c>
      <c r="C5" s="10">
        <v>1</v>
      </c>
      <c r="D5" s="10">
        <f t="shared" ref="D5" si="6">+B5+C5</f>
        <v>31</v>
      </c>
      <c r="E5" s="19">
        <v>731506.99269576964</v>
      </c>
      <c r="F5" s="12">
        <f t="shared" si="1"/>
        <v>731506.99269576964</v>
      </c>
      <c r="G5" s="12">
        <f t="shared" si="2"/>
        <v>21945209.78087309</v>
      </c>
      <c r="H5" s="12">
        <f t="shared" si="3"/>
        <v>22676716.773568861</v>
      </c>
      <c r="I5" s="10">
        <v>45435101</v>
      </c>
      <c r="J5" s="13" t="s">
        <v>23</v>
      </c>
      <c r="K5" s="14">
        <v>31</v>
      </c>
      <c r="L5" s="15">
        <v>453000</v>
      </c>
      <c r="M5" s="16">
        <f>K5*L5</f>
        <v>14043000</v>
      </c>
      <c r="N5" s="14">
        <v>31</v>
      </c>
      <c r="O5" s="15">
        <v>460862.28</v>
      </c>
      <c r="P5" s="16">
        <f t="shared" si="4"/>
        <v>14286730.680000002</v>
      </c>
      <c r="Q5" s="14">
        <v>31</v>
      </c>
      <c r="R5" s="17">
        <v>455602.38</v>
      </c>
      <c r="S5" s="18">
        <f t="shared" si="5"/>
        <v>14123673.779999999</v>
      </c>
    </row>
    <row r="6" spans="1:19" ht="15" x14ac:dyDescent="0.15">
      <c r="A6" s="1" t="s">
        <v>16</v>
      </c>
      <c r="B6" s="10">
        <f t="shared" ref="B6:H6" si="7">SUM(B3:B5)</f>
        <v>50</v>
      </c>
      <c r="C6" s="10">
        <f t="shared" si="7"/>
        <v>3</v>
      </c>
      <c r="D6" s="3">
        <f t="shared" si="7"/>
        <v>53</v>
      </c>
      <c r="E6" s="12">
        <f t="shared" si="7"/>
        <v>2162983.0018094424</v>
      </c>
      <c r="F6" s="12">
        <f t="shared" si="7"/>
        <v>2162983.0018094424</v>
      </c>
      <c r="G6" s="12">
        <f t="shared" si="7"/>
        <v>37491815.628069445</v>
      </c>
      <c r="H6" s="20">
        <f t="shared" si="7"/>
        <v>39654798.629878886</v>
      </c>
      <c r="K6" s="21"/>
      <c r="L6" s="1"/>
      <c r="M6" s="22">
        <f>M3+M4+M5</f>
        <v>30817000</v>
      </c>
      <c r="N6" s="21"/>
      <c r="O6" s="1"/>
      <c r="P6" s="22">
        <f>P3+P4+P5</f>
        <v>31700500.899999999</v>
      </c>
      <c r="Q6" s="21"/>
      <c r="R6" s="1"/>
      <c r="S6" s="23">
        <f>+S3+S4+S5</f>
        <v>31070062.32</v>
      </c>
    </row>
    <row r="7" spans="1:19" ht="15" x14ac:dyDescent="0.15">
      <c r="F7" s="24"/>
      <c r="G7" s="24"/>
      <c r="K7" s="21"/>
      <c r="L7" s="1" t="s">
        <v>24</v>
      </c>
      <c r="M7" s="22">
        <f>M6*19%</f>
        <v>5855230</v>
      </c>
      <c r="N7" s="21"/>
      <c r="O7" s="1" t="s">
        <v>24</v>
      </c>
      <c r="P7" s="22">
        <f>P6*19%</f>
        <v>6023095.1710000001</v>
      </c>
      <c r="Q7" s="21"/>
      <c r="R7" s="1" t="s">
        <v>24</v>
      </c>
      <c r="S7" s="23">
        <f>S6*19%</f>
        <v>5903311.8408000004</v>
      </c>
    </row>
    <row r="8" spans="1:19" ht="15" thickBot="1" x14ac:dyDescent="0.2">
      <c r="F8" s="25"/>
      <c r="G8" s="25"/>
      <c r="K8" s="26"/>
      <c r="L8" s="27"/>
      <c r="M8" s="36">
        <f>M6+M7</f>
        <v>36672230</v>
      </c>
      <c r="N8" s="28"/>
      <c r="O8" s="29"/>
      <c r="P8" s="30">
        <f>P6+P7</f>
        <v>37723596.070999995</v>
      </c>
      <c r="Q8" s="28"/>
      <c r="R8" s="29"/>
      <c r="S8" s="31">
        <f>+S6+S7</f>
        <v>36973374.160800003</v>
      </c>
    </row>
    <row r="9" spans="1:19" ht="24" customHeight="1" x14ac:dyDescent="0.15">
      <c r="K9" s="37" t="s">
        <v>25</v>
      </c>
      <c r="L9" s="38"/>
      <c r="M9" s="32">
        <f>M8*20%</f>
        <v>7334446</v>
      </c>
    </row>
    <row r="10" spans="1:19" ht="15" thickBot="1" x14ac:dyDescent="0.2">
      <c r="K10" s="41"/>
      <c r="L10" s="42"/>
      <c r="M10" s="33">
        <f>M8-M9</f>
        <v>29337784</v>
      </c>
    </row>
    <row r="11" spans="1:19" x14ac:dyDescent="0.15">
      <c r="A11" s="34"/>
      <c r="F11" s="25"/>
    </row>
    <row r="12" spans="1:19" x14ac:dyDescent="0.15">
      <c r="A12" s="35"/>
    </row>
    <row r="13" spans="1:19" x14ac:dyDescent="0.15">
      <c r="A13" s="35"/>
    </row>
    <row r="14" spans="1:19" x14ac:dyDescent="0.15">
      <c r="A14" s="35"/>
    </row>
    <row r="15" spans="1:19" x14ac:dyDescent="0.15">
      <c r="A15" s="35"/>
    </row>
    <row r="16" spans="1:19" x14ac:dyDescent="0.15">
      <c r="A16" s="35"/>
    </row>
  </sheetData>
  <mergeCells count="4">
    <mergeCell ref="K1:M1"/>
    <mergeCell ref="N1:P1"/>
    <mergeCell ref="Q1:S1"/>
    <mergeCell ref="K9:L10"/>
  </mergeCells>
  <pageMargins left="0.7" right="0.7" top="0.75" bottom="0.75" header="0.3" footer="0.3"/>
  <pageSetup paperSize="14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39D3-7F36-284C-A8C8-7E449C677506}">
  <dimension ref="A1:U16"/>
  <sheetViews>
    <sheetView tabSelected="1" topLeftCell="D1" zoomScale="90" zoomScaleNormal="90" workbookViewId="0">
      <selection activeCell="Q18" sqref="Q18"/>
    </sheetView>
  </sheetViews>
  <sheetFormatPr baseColWidth="10" defaultRowHeight="14" x14ac:dyDescent="0.15"/>
  <cols>
    <col min="1" max="1" width="23.6640625" style="5" customWidth="1"/>
    <col min="2" max="2" width="12.5" style="5" customWidth="1"/>
    <col min="3" max="3" width="10.83203125" style="5" customWidth="1"/>
    <col min="4" max="4" width="10.1640625" style="5" customWidth="1"/>
    <col min="5" max="5" width="14" style="5" customWidth="1"/>
    <col min="6" max="6" width="14.6640625" style="5" customWidth="1"/>
    <col min="7" max="7" width="16" style="5" customWidth="1"/>
    <col min="8" max="8" width="17.83203125" style="5" customWidth="1"/>
    <col min="9" max="9" width="14.6640625" style="5" customWidth="1"/>
    <col min="10" max="10" width="27.83203125" style="5" customWidth="1"/>
    <col min="11" max="11" width="8.83203125" style="5" customWidth="1"/>
    <col min="12" max="12" width="12.33203125" style="5" customWidth="1"/>
    <col min="13" max="13" width="16" style="5" customWidth="1"/>
    <col min="14" max="16" width="10.83203125" style="5"/>
    <col min="17" max="17" width="14.6640625" style="5" customWidth="1"/>
    <col min="18" max="18" width="13.83203125" style="5" customWidth="1"/>
    <col min="19" max="19" width="17.6640625" style="5" customWidth="1"/>
    <col min="20" max="20" width="15.5" style="5" customWidth="1"/>
    <col min="21" max="16384" width="10.83203125" style="5"/>
  </cols>
  <sheetData>
    <row r="1" spans="1:21" ht="60" x14ac:dyDescent="0.15">
      <c r="A1" s="1"/>
      <c r="B1" s="2" t="s">
        <v>0</v>
      </c>
      <c r="C1" s="2"/>
      <c r="D1" s="2"/>
      <c r="E1" s="1"/>
      <c r="F1" s="3" t="s">
        <v>1</v>
      </c>
      <c r="G1" s="3" t="s">
        <v>2</v>
      </c>
      <c r="H1" s="4">
        <v>44795</v>
      </c>
      <c r="K1" s="37" t="s">
        <v>3</v>
      </c>
      <c r="L1" s="38"/>
      <c r="M1" s="39"/>
      <c r="N1" s="50" t="s">
        <v>0</v>
      </c>
      <c r="O1" s="51"/>
      <c r="P1" s="51"/>
      <c r="Q1" s="51"/>
      <c r="R1" s="51" t="s">
        <v>1</v>
      </c>
      <c r="S1" s="51" t="s">
        <v>2</v>
      </c>
      <c r="T1" s="52">
        <v>44795</v>
      </c>
    </row>
    <row r="2" spans="1:21" ht="15" x14ac:dyDescent="0.1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8</v>
      </c>
      <c r="G2" s="3" t="s">
        <v>7</v>
      </c>
      <c r="H2" s="3" t="s">
        <v>11</v>
      </c>
      <c r="I2" s="3" t="s">
        <v>12</v>
      </c>
      <c r="J2" s="6" t="s">
        <v>13</v>
      </c>
      <c r="K2" s="7" t="s">
        <v>14</v>
      </c>
      <c r="L2" s="3" t="s">
        <v>15</v>
      </c>
      <c r="M2" s="6" t="s">
        <v>16</v>
      </c>
      <c r="N2" s="14" t="s">
        <v>7</v>
      </c>
      <c r="O2" s="10" t="s">
        <v>8</v>
      </c>
      <c r="P2" s="10" t="s">
        <v>9</v>
      </c>
      <c r="Q2" s="10" t="s">
        <v>10</v>
      </c>
      <c r="R2" s="10" t="s">
        <v>8</v>
      </c>
      <c r="S2" s="10" t="s">
        <v>7</v>
      </c>
      <c r="T2" s="53" t="s">
        <v>11</v>
      </c>
    </row>
    <row r="3" spans="1:21" ht="26.25" customHeight="1" x14ac:dyDescent="0.15">
      <c r="A3" s="9" t="s">
        <v>17</v>
      </c>
      <c r="B3" s="10">
        <v>5</v>
      </c>
      <c r="C3" s="10">
        <v>1</v>
      </c>
      <c r="D3" s="10">
        <f t="shared" ref="D3" si="0">+B3+C3</f>
        <v>6</v>
      </c>
      <c r="E3" s="11">
        <v>592553.42895087367</v>
      </c>
      <c r="F3" s="12">
        <f>+E3*C3</f>
        <v>592553.42895087367</v>
      </c>
      <c r="G3" s="12">
        <f>+E3*B3</f>
        <v>2962767.1447543683</v>
      </c>
      <c r="H3" s="12">
        <f>+G3+F3</f>
        <v>3555320.573705242</v>
      </c>
      <c r="I3" s="10" t="s">
        <v>18</v>
      </c>
      <c r="J3" s="13" t="s">
        <v>19</v>
      </c>
      <c r="K3" s="14">
        <v>6</v>
      </c>
      <c r="L3" s="15">
        <v>585000</v>
      </c>
      <c r="M3" s="16">
        <f>K3*L3</f>
        <v>3510000</v>
      </c>
      <c r="N3" s="14">
        <v>9</v>
      </c>
      <c r="O3" s="10">
        <v>1</v>
      </c>
      <c r="P3" s="10">
        <v>6</v>
      </c>
      <c r="Q3" s="47">
        <f>L3</f>
        <v>585000</v>
      </c>
      <c r="R3" s="48">
        <f>O3*Q3</f>
        <v>585000</v>
      </c>
      <c r="S3" s="48">
        <f>Q3*N3</f>
        <v>5265000</v>
      </c>
      <c r="T3" s="54">
        <f>R3+S3</f>
        <v>5850000</v>
      </c>
    </row>
    <row r="4" spans="1:21" ht="45" x14ac:dyDescent="0.15">
      <c r="A4" s="9" t="s">
        <v>20</v>
      </c>
      <c r="B4" s="10">
        <v>15</v>
      </c>
      <c r="C4" s="10">
        <v>1</v>
      </c>
      <c r="D4" s="10">
        <f>+B4+C4</f>
        <v>16</v>
      </c>
      <c r="E4" s="19">
        <v>838922.58016279899</v>
      </c>
      <c r="F4" s="12">
        <f t="shared" ref="F4:F5" si="1">+E4*C4</f>
        <v>838922.58016279899</v>
      </c>
      <c r="G4" s="12">
        <f t="shared" ref="G4:G5" si="2">+E4*B4</f>
        <v>12583838.702441985</v>
      </c>
      <c r="H4" s="12">
        <f t="shared" ref="H4:H5" si="3">+G4+F4</f>
        <v>13422761.282604784</v>
      </c>
      <c r="I4" s="10">
        <v>44574301</v>
      </c>
      <c r="J4" s="13" t="s">
        <v>21</v>
      </c>
      <c r="K4" s="14">
        <v>16</v>
      </c>
      <c r="L4" s="15">
        <v>829000</v>
      </c>
      <c r="M4" s="16">
        <f>K4*L4</f>
        <v>13264000</v>
      </c>
      <c r="N4" s="14">
        <v>15</v>
      </c>
      <c r="O4" s="10">
        <v>1</v>
      </c>
      <c r="P4" s="10">
        <v>16</v>
      </c>
      <c r="Q4" s="47">
        <f>L4</f>
        <v>829000</v>
      </c>
      <c r="R4" s="48">
        <f>O4*Q4</f>
        <v>829000</v>
      </c>
      <c r="S4" s="48">
        <f t="shared" ref="S4:S5" si="4">Q4*N4</f>
        <v>12435000</v>
      </c>
      <c r="T4" s="54">
        <f>R4+S4</f>
        <v>13264000</v>
      </c>
    </row>
    <row r="5" spans="1:21" ht="60" x14ac:dyDescent="0.15">
      <c r="A5" s="9" t="s">
        <v>22</v>
      </c>
      <c r="B5" s="10">
        <v>30</v>
      </c>
      <c r="C5" s="10">
        <v>1</v>
      </c>
      <c r="D5" s="10">
        <f t="shared" ref="D5" si="5">+B5+C5</f>
        <v>31</v>
      </c>
      <c r="E5" s="19">
        <v>731506.99269576964</v>
      </c>
      <c r="F5" s="12">
        <f t="shared" si="1"/>
        <v>731506.99269576964</v>
      </c>
      <c r="G5" s="12">
        <f t="shared" si="2"/>
        <v>21945209.78087309</v>
      </c>
      <c r="H5" s="12">
        <f t="shared" si="3"/>
        <v>22676716.773568861</v>
      </c>
      <c r="I5" s="10">
        <v>45435101</v>
      </c>
      <c r="J5" s="13" t="s">
        <v>23</v>
      </c>
      <c r="K5" s="14">
        <v>31</v>
      </c>
      <c r="L5" s="15">
        <v>453000</v>
      </c>
      <c r="M5" s="16">
        <f>K5*L5</f>
        <v>14043000</v>
      </c>
      <c r="N5" s="14">
        <v>30</v>
      </c>
      <c r="O5" s="10">
        <v>1</v>
      </c>
      <c r="P5" s="10">
        <v>31</v>
      </c>
      <c r="Q5" s="47">
        <f>L5</f>
        <v>453000</v>
      </c>
      <c r="R5" s="48">
        <f>O5*Q5</f>
        <v>453000</v>
      </c>
      <c r="S5" s="48">
        <f t="shared" si="4"/>
        <v>13590000</v>
      </c>
      <c r="T5" s="54">
        <f>R5+S5</f>
        <v>14043000</v>
      </c>
    </row>
    <row r="6" spans="1:21" ht="15" x14ac:dyDescent="0.15">
      <c r="A6" s="1" t="s">
        <v>16</v>
      </c>
      <c r="B6" s="10">
        <f t="shared" ref="B6:H6" si="6">SUM(B3:B5)</f>
        <v>50</v>
      </c>
      <c r="C6" s="10">
        <f t="shared" si="6"/>
        <v>3</v>
      </c>
      <c r="D6" s="3">
        <f t="shared" si="6"/>
        <v>53</v>
      </c>
      <c r="E6" s="12">
        <f t="shared" si="6"/>
        <v>2162983.0018094424</v>
      </c>
      <c r="F6" s="12">
        <f t="shared" si="6"/>
        <v>2162983.0018094424</v>
      </c>
      <c r="G6" s="12">
        <f t="shared" si="6"/>
        <v>37491815.628069445</v>
      </c>
      <c r="H6" s="20">
        <f t="shared" si="6"/>
        <v>39654798.629878886</v>
      </c>
      <c r="K6" s="21"/>
      <c r="L6" s="1"/>
      <c r="M6" s="22">
        <f>M3+M4+M5</f>
        <v>30817000</v>
      </c>
      <c r="N6" s="14">
        <v>50</v>
      </c>
      <c r="O6" s="10">
        <v>3</v>
      </c>
      <c r="P6" s="10">
        <v>53</v>
      </c>
      <c r="Q6" s="48"/>
      <c r="R6" s="48">
        <f>SUM(R3:R5)</f>
        <v>1867000</v>
      </c>
      <c r="S6" s="49">
        <f>SUM(S3:S5)</f>
        <v>31290000</v>
      </c>
      <c r="T6" s="54">
        <f>T3+T4+T5</f>
        <v>33157000</v>
      </c>
      <c r="U6" s="43" t="s">
        <v>16</v>
      </c>
    </row>
    <row r="7" spans="1:21" ht="15" x14ac:dyDescent="0.15">
      <c r="F7" s="24"/>
      <c r="G7" s="24"/>
      <c r="K7" s="21"/>
      <c r="L7" s="1" t="s">
        <v>24</v>
      </c>
      <c r="M7" s="22">
        <f>M6*19%</f>
        <v>5855230</v>
      </c>
      <c r="N7" s="21"/>
      <c r="O7" s="1"/>
      <c r="P7" s="1"/>
      <c r="Q7" s="1"/>
      <c r="R7" s="49">
        <v>2162983.0018094424</v>
      </c>
      <c r="S7" s="49">
        <v>37491815.628069445</v>
      </c>
      <c r="T7" s="23">
        <f>T6*19%</f>
        <v>6299830</v>
      </c>
      <c r="U7" s="44" t="s">
        <v>24</v>
      </c>
    </row>
    <row r="8" spans="1:21" ht="15" thickBot="1" x14ac:dyDescent="0.2">
      <c r="F8" s="25"/>
      <c r="G8" s="25"/>
      <c r="K8" s="26"/>
      <c r="L8" s="27"/>
      <c r="M8" s="36">
        <f>M6+M7</f>
        <v>36672230</v>
      </c>
      <c r="N8" s="28"/>
      <c r="O8" s="29"/>
      <c r="P8" s="29"/>
      <c r="Q8" s="29"/>
      <c r="R8" s="29"/>
      <c r="S8" s="29"/>
      <c r="T8" s="33">
        <f>T6+T7</f>
        <v>39456830</v>
      </c>
    </row>
    <row r="9" spans="1:21" ht="24" customHeight="1" x14ac:dyDescent="0.15">
      <c r="K9" s="37" t="s">
        <v>25</v>
      </c>
      <c r="L9" s="38"/>
      <c r="M9" s="32">
        <f>M8*20%</f>
        <v>7334446</v>
      </c>
      <c r="Q9" s="45" t="s">
        <v>26</v>
      </c>
      <c r="R9" s="46">
        <f>R7-R6</f>
        <v>295983.00180944242</v>
      </c>
      <c r="S9" s="46">
        <f>S7-S6</f>
        <v>6201815.6280694455</v>
      </c>
    </row>
    <row r="10" spans="1:21" ht="15" thickBot="1" x14ac:dyDescent="0.2">
      <c r="K10" s="41"/>
      <c r="L10" s="42"/>
      <c r="M10" s="33">
        <f>M8-M9</f>
        <v>29337784</v>
      </c>
      <c r="R10" s="25"/>
      <c r="S10" s="25"/>
    </row>
    <row r="11" spans="1:21" x14ac:dyDescent="0.15">
      <c r="A11" s="34"/>
      <c r="F11" s="25"/>
      <c r="R11" s="25"/>
      <c r="S11" s="25"/>
    </row>
    <row r="12" spans="1:21" x14ac:dyDescent="0.15">
      <c r="A12" s="35"/>
    </row>
    <row r="13" spans="1:21" x14ac:dyDescent="0.15">
      <c r="A13" s="35"/>
    </row>
    <row r="14" spans="1:21" x14ac:dyDescent="0.15">
      <c r="A14" s="35"/>
    </row>
    <row r="15" spans="1:21" x14ac:dyDescent="0.15">
      <c r="A15" s="35"/>
    </row>
    <row r="16" spans="1:21" x14ac:dyDescent="0.15">
      <c r="A16" s="35"/>
    </row>
  </sheetData>
  <mergeCells count="2">
    <mergeCell ref="K1:M1"/>
    <mergeCell ref="K9:L10"/>
  </mergeCells>
  <pageMargins left="0.7" right="0.7" top="0.75" bottom="0.75" header="0.3" footer="0.3"/>
  <pageSetup paperSize="14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EVAL 2022 okidata EST OFERTA </vt:lpstr>
      <vt:lpstr>COMP 2022 okidata EST OFERT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2022-11-18T15:55:35Z</dcterms:created>
  <dcterms:modified xsi:type="dcterms:W3CDTF">2022-11-22T19:56:30Z</dcterms:modified>
</cp:coreProperties>
</file>