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ocesos Senado de Republica\Proceso Senado _ 2026\Evaluaciones _ 2026\Evaluacion Evento de Cotizacion Internet de Respaldo\"/>
    </mc:Choice>
  </mc:AlternateContent>
  <bookViews>
    <workbookView xWindow="0" yWindow="0" windowWidth="14385" windowHeight="4185" tabRatio="901" firstSheet="1" activeTab="1"/>
  </bookViews>
  <sheets>
    <sheet name="Cotización" sheetId="1" state="hidden" r:id="rId1"/>
    <sheet name="Evaluacion Licencias Glogle " sheetId="63" r:id="rId2"/>
    <sheet name="Analisis Compar Oferta Comcel" sheetId="65" r:id="rId3"/>
    <sheet name="Evaluacion." sheetId="52" r:id="rId4"/>
    <sheet name="Precios Bajos " sheetId="64" r:id="rId5"/>
    <sheet name="Analisis _ Media Aritmetica tot" sheetId="42" state="hidden" r:id="rId6"/>
  </sheets>
  <externalReferences>
    <externalReference r:id="rId7"/>
    <externalReference r:id="rId8"/>
  </externalReferences>
  <definedNames>
    <definedName name="Region">[1]Listas!$B$2:$B$4</definedName>
    <definedName name="Segmento">[2]Listas!$A$2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65" l="1"/>
  <c r="I13" i="65"/>
  <c r="J13" i="65"/>
  <c r="K6" i="65" s="1"/>
  <c r="F8" i="64" l="1"/>
  <c r="E8" i="64"/>
  <c r="D12" i="64"/>
  <c r="D11" i="64"/>
  <c r="D10" i="64"/>
  <c r="S13" i="63"/>
  <c r="Q13" i="63"/>
  <c r="O13" i="63"/>
  <c r="P6" i="63" s="1"/>
  <c r="M13" i="63"/>
  <c r="N6" i="63" s="1"/>
  <c r="K13" i="63"/>
  <c r="I13" i="63"/>
  <c r="H13" i="63"/>
  <c r="R6" i="63" s="1"/>
  <c r="T6" i="63"/>
  <c r="L6" i="63"/>
  <c r="J6" i="63"/>
  <c r="N48" i="42" l="1"/>
  <c r="R40" i="42"/>
  <c r="N44" i="42"/>
  <c r="M40" i="42"/>
  <c r="K40" i="42"/>
  <c r="I40" i="42"/>
  <c r="I33" i="42"/>
  <c r="I32" i="42"/>
  <c r="I39" i="42"/>
  <c r="I12" i="42"/>
  <c r="I11" i="42"/>
  <c r="I10" i="42"/>
  <c r="I9" i="42"/>
  <c r="I8" i="42"/>
  <c r="I7" i="42"/>
  <c r="S20" i="42" l="1"/>
  <c r="Q7" i="42"/>
  <c r="P7" i="42"/>
  <c r="O7" i="42"/>
  <c r="N7" i="42"/>
  <c r="R8" i="42"/>
  <c r="R9" i="42"/>
  <c r="R10" i="42"/>
  <c r="S10" i="42" s="1"/>
  <c r="R11" i="42"/>
  <c r="R12" i="42"/>
  <c r="R13" i="42"/>
  <c r="R14" i="42"/>
  <c r="R15" i="42"/>
  <c r="R16" i="42"/>
  <c r="R17" i="42"/>
  <c r="R18" i="42"/>
  <c r="R19" i="42"/>
  <c r="R20" i="42"/>
  <c r="R21" i="42"/>
  <c r="R22" i="42"/>
  <c r="S22" i="42" s="1"/>
  <c r="R23" i="42"/>
  <c r="R24" i="42"/>
  <c r="R25" i="42"/>
  <c r="R26" i="42"/>
  <c r="R27" i="42"/>
  <c r="R28" i="42"/>
  <c r="R29" i="42"/>
  <c r="R30" i="42"/>
  <c r="R31" i="42"/>
  <c r="R32" i="42"/>
  <c r="R33" i="42"/>
  <c r="R34" i="42"/>
  <c r="R35" i="42"/>
  <c r="R36" i="42"/>
  <c r="R37" i="42"/>
  <c r="R38" i="42"/>
  <c r="R39" i="42"/>
  <c r="R7" i="42"/>
  <c r="N8" i="42"/>
  <c r="O8" i="42"/>
  <c r="P8" i="42"/>
  <c r="Q8" i="42"/>
  <c r="N9" i="42"/>
  <c r="O9" i="42"/>
  <c r="P9" i="42"/>
  <c r="Q9" i="42"/>
  <c r="N10" i="42"/>
  <c r="O10" i="42"/>
  <c r="P10" i="42"/>
  <c r="Q10" i="42"/>
  <c r="N11" i="42"/>
  <c r="O11" i="42"/>
  <c r="P11" i="42"/>
  <c r="Q11" i="42"/>
  <c r="N12" i="42"/>
  <c r="O12" i="42"/>
  <c r="P12" i="42"/>
  <c r="Q12" i="42"/>
  <c r="N13" i="42"/>
  <c r="O13" i="42"/>
  <c r="P13" i="42"/>
  <c r="Q13" i="42"/>
  <c r="N14" i="42"/>
  <c r="O14" i="42"/>
  <c r="P14" i="42"/>
  <c r="Q14" i="42"/>
  <c r="N15" i="42"/>
  <c r="O15" i="42"/>
  <c r="P15" i="42"/>
  <c r="Q15" i="42"/>
  <c r="N16" i="42"/>
  <c r="O16" i="42"/>
  <c r="P16" i="42"/>
  <c r="Q16" i="42"/>
  <c r="N17" i="42"/>
  <c r="O17" i="42"/>
  <c r="P17" i="42"/>
  <c r="Q17" i="42"/>
  <c r="N18" i="42"/>
  <c r="O18" i="42"/>
  <c r="P18" i="42"/>
  <c r="Q18" i="42"/>
  <c r="N19" i="42"/>
  <c r="O19" i="42"/>
  <c r="P19" i="42"/>
  <c r="Q19" i="42"/>
  <c r="N20" i="42"/>
  <c r="O20" i="42"/>
  <c r="P20" i="42"/>
  <c r="Q20" i="42"/>
  <c r="N21" i="42"/>
  <c r="O21" i="42"/>
  <c r="P21" i="42"/>
  <c r="Q21" i="42"/>
  <c r="N22" i="42"/>
  <c r="O22" i="42"/>
  <c r="P22" i="42"/>
  <c r="Q22" i="42"/>
  <c r="N23" i="42"/>
  <c r="O23" i="42"/>
  <c r="P23" i="42"/>
  <c r="Q23" i="42"/>
  <c r="N24" i="42"/>
  <c r="O24" i="42"/>
  <c r="P24" i="42"/>
  <c r="Q24" i="42"/>
  <c r="N25" i="42"/>
  <c r="O25" i="42"/>
  <c r="P25" i="42"/>
  <c r="Q25" i="42"/>
  <c r="N26" i="42"/>
  <c r="O26" i="42"/>
  <c r="S26" i="42" s="1"/>
  <c r="P26" i="42"/>
  <c r="Q26" i="42"/>
  <c r="N27" i="42"/>
  <c r="O27" i="42"/>
  <c r="P27" i="42"/>
  <c r="Q27" i="42"/>
  <c r="N28" i="42"/>
  <c r="O28" i="42"/>
  <c r="P28" i="42"/>
  <c r="Q28" i="42"/>
  <c r="N29" i="42"/>
  <c r="O29" i="42"/>
  <c r="P29" i="42"/>
  <c r="Q29" i="42"/>
  <c r="N30" i="42"/>
  <c r="O30" i="42"/>
  <c r="P30" i="42"/>
  <c r="Q30" i="42"/>
  <c r="N31" i="42"/>
  <c r="O31" i="42"/>
  <c r="P31" i="42"/>
  <c r="Q31" i="42"/>
  <c r="N32" i="42"/>
  <c r="O32" i="42"/>
  <c r="P32" i="42"/>
  <c r="Q32" i="42"/>
  <c r="N33" i="42"/>
  <c r="O33" i="42"/>
  <c r="P33" i="42"/>
  <c r="Q33" i="42"/>
  <c r="N34" i="42"/>
  <c r="O34" i="42"/>
  <c r="S34" i="42" s="1"/>
  <c r="P34" i="42"/>
  <c r="Q34" i="42"/>
  <c r="N35" i="42"/>
  <c r="O35" i="42"/>
  <c r="P35" i="42"/>
  <c r="Q35" i="42"/>
  <c r="N36" i="42"/>
  <c r="O36" i="42"/>
  <c r="P36" i="42"/>
  <c r="Q36" i="42"/>
  <c r="N37" i="42"/>
  <c r="O37" i="42"/>
  <c r="P37" i="42"/>
  <c r="Q37" i="42"/>
  <c r="N38" i="42"/>
  <c r="O38" i="42"/>
  <c r="P38" i="42"/>
  <c r="Q38" i="42"/>
  <c r="N39" i="42"/>
  <c r="O39" i="42"/>
  <c r="P39" i="42"/>
  <c r="Q39" i="42"/>
  <c r="L40" i="42"/>
  <c r="J40" i="42"/>
  <c r="H40" i="42"/>
  <c r="M39" i="42"/>
  <c r="K39" i="42"/>
  <c r="M38" i="42"/>
  <c r="K38" i="42"/>
  <c r="I38" i="42"/>
  <c r="M37" i="42"/>
  <c r="K37" i="42"/>
  <c r="I37" i="42"/>
  <c r="M36" i="42"/>
  <c r="K36" i="42"/>
  <c r="I36" i="42"/>
  <c r="M35" i="42"/>
  <c r="K35" i="42"/>
  <c r="I35" i="42"/>
  <c r="M34" i="42"/>
  <c r="K34" i="42"/>
  <c r="I34" i="42"/>
  <c r="M33" i="42"/>
  <c r="K33" i="42"/>
  <c r="M32" i="42"/>
  <c r="K32" i="42"/>
  <c r="M31" i="42"/>
  <c r="K31" i="42"/>
  <c r="I31" i="42"/>
  <c r="S30" i="42"/>
  <c r="M30" i="42"/>
  <c r="K30" i="42"/>
  <c r="I30" i="42"/>
  <c r="M29" i="42"/>
  <c r="K29" i="42"/>
  <c r="I29" i="42"/>
  <c r="M28" i="42"/>
  <c r="K28" i="42"/>
  <c r="I28" i="42"/>
  <c r="M27" i="42"/>
  <c r="K27" i="42"/>
  <c r="I27" i="42"/>
  <c r="M26" i="42"/>
  <c r="K26" i="42"/>
  <c r="I26" i="42"/>
  <c r="M25" i="42"/>
  <c r="K25" i="42"/>
  <c r="I25" i="42"/>
  <c r="M24" i="42"/>
  <c r="K24" i="42"/>
  <c r="I24" i="42"/>
  <c r="M23" i="42"/>
  <c r="K23" i="42"/>
  <c r="I23" i="42"/>
  <c r="M22" i="42"/>
  <c r="K22" i="42"/>
  <c r="I22" i="42"/>
  <c r="M21" i="42"/>
  <c r="K21" i="42"/>
  <c r="I21" i="42"/>
  <c r="M20" i="42"/>
  <c r="K20" i="42"/>
  <c r="I20" i="42"/>
  <c r="M19" i="42"/>
  <c r="K19" i="42"/>
  <c r="I19" i="42"/>
  <c r="M18" i="42"/>
  <c r="K18" i="42"/>
  <c r="I18" i="42"/>
  <c r="M17" i="42"/>
  <c r="K17" i="42"/>
  <c r="I17" i="42"/>
  <c r="M16" i="42"/>
  <c r="K16" i="42"/>
  <c r="I16" i="42"/>
  <c r="M15" i="42"/>
  <c r="K15" i="42"/>
  <c r="I15" i="42"/>
  <c r="M14" i="42"/>
  <c r="K14" i="42"/>
  <c r="I14" i="42"/>
  <c r="M13" i="42"/>
  <c r="K13" i="42"/>
  <c r="I13" i="42"/>
  <c r="M12" i="42"/>
  <c r="K12" i="42"/>
  <c r="M11" i="42"/>
  <c r="K11" i="42"/>
  <c r="S11" i="42" s="1"/>
  <c r="M10" i="42"/>
  <c r="K10" i="42"/>
  <c r="M9" i="42"/>
  <c r="K9" i="42"/>
  <c r="M8" i="42"/>
  <c r="K8" i="42"/>
  <c r="M7" i="42"/>
  <c r="K7" i="42"/>
  <c r="S15" i="42" l="1"/>
  <c r="S38" i="42"/>
  <c r="S18" i="42"/>
  <c r="S14" i="42"/>
  <c r="S31" i="42"/>
  <c r="S7" i="42"/>
  <c r="Q40" i="42"/>
  <c r="S19" i="42"/>
  <c r="S23" i="42"/>
  <c r="S24" i="42"/>
  <c r="S27" i="42"/>
  <c r="S35" i="42"/>
  <c r="S39" i="42"/>
  <c r="P40" i="42"/>
  <c r="S13" i="42"/>
  <c r="S17" i="42"/>
  <c r="S21" i="42"/>
  <c r="S29" i="42"/>
  <c r="S37" i="42"/>
  <c r="S33" i="42" l="1"/>
  <c r="S9" i="42"/>
  <c r="S16" i="42"/>
  <c r="S12" i="42"/>
  <c r="S8" i="42"/>
  <c r="O40" i="42"/>
  <c r="N40" i="42"/>
  <c r="S25" i="42"/>
  <c r="S36" i="42"/>
  <c r="S32" i="42"/>
  <c r="S28" i="42"/>
  <c r="F23" i="1" l="1"/>
  <c r="G23" i="1" s="1"/>
  <c r="H23" i="1" s="1"/>
  <c r="I23" i="1" s="1"/>
  <c r="F25" i="1"/>
  <c r="G25" i="1" s="1"/>
  <c r="H25" i="1" s="1"/>
  <c r="I25" i="1" s="1"/>
  <c r="F24" i="1"/>
  <c r="G24" i="1" s="1"/>
  <c r="F21" i="1"/>
  <c r="G21" i="1" s="1"/>
  <c r="F20" i="1"/>
  <c r="F19" i="1"/>
  <c r="G19" i="1" s="1"/>
  <c r="H19" i="1" s="1"/>
  <c r="I19" i="1" s="1"/>
  <c r="F17" i="1"/>
  <c r="H17" i="1" s="1"/>
  <c r="I17" i="1" s="1"/>
  <c r="F18" i="1"/>
  <c r="H18" i="1" s="1"/>
  <c r="I18" i="1" s="1"/>
  <c r="G26" i="1"/>
  <c r="H26" i="1" s="1"/>
  <c r="I26" i="1" s="1"/>
  <c r="F22" i="1" l="1"/>
  <c r="G22" i="1" s="1"/>
  <c r="H24" i="1"/>
  <c r="I24" i="1" s="1"/>
  <c r="I28" i="1"/>
  <c r="J26" i="1"/>
  <c r="H21" i="1"/>
  <c r="I21" i="1" s="1"/>
  <c r="G20" i="1"/>
  <c r="H20" i="1" s="1"/>
  <c r="I20" i="1" s="1"/>
  <c r="H22" i="1" l="1"/>
  <c r="I22" i="1" s="1"/>
  <c r="F27" i="1"/>
  <c r="G27" i="1" s="1"/>
  <c r="H27" i="1" s="1"/>
  <c r="I27" i="1" s="1"/>
  <c r="J27" i="1" l="1"/>
  <c r="J28" i="1" s="1"/>
  <c r="I30" i="1"/>
  <c r="I31" i="1" s="1"/>
</calcChain>
</file>

<file path=xl/sharedStrings.xml><?xml version="1.0" encoding="utf-8"?>
<sst xmlns="http://schemas.openxmlformats.org/spreadsheetml/2006/main" count="261" uniqueCount="172">
  <si>
    <t>FORMATO DE COTIZACION</t>
  </si>
  <si>
    <t>SEÑORES</t>
  </si>
  <si>
    <t>SENADO DE LA REPUBLICA</t>
  </si>
  <si>
    <t xml:space="preserve">ADUNTO: COTIZACION PROCESO MESA DE SERVICIOS </t>
  </si>
  <si>
    <t>INSTRUCCIONES:</t>
  </si>
  <si>
    <t xml:space="preserve">1. SE SOLICITA SOLO DILIGENCIAR LAS HOJAS P. INFRAESTRUCTURA, REPUESTOS Y STOCK DE EQUIPOS </t>
  </si>
  <si>
    <t>ITEM</t>
  </si>
  <si>
    <t>COMPONENTES</t>
  </si>
  <si>
    <t>DETALLE DEL COMPONENTE</t>
  </si>
  <si>
    <t>CANTIDAD</t>
  </si>
  <si>
    <t>PRECIO UNITARIO OFERTADO ANTES DE IVA</t>
  </si>
  <si>
    <t>IVA</t>
  </si>
  <si>
    <t>PRECIO UNITARIO DESPUES DE IVA</t>
  </si>
  <si>
    <t>VALOR TOTAL DESPUES DE IVA</t>
  </si>
  <si>
    <t>INCLUYE ACTIVIDADES Y PERSONAL</t>
  </si>
  <si>
    <t xml:space="preserve">SERVICIO DE MANTENIMIENTO EQUIPOS DE COMPUTO </t>
  </si>
  <si>
    <t xml:space="preserve">SEERVICIO DE MANTENIMIENTO SOLUCION PLENARIA </t>
  </si>
  <si>
    <t>SERVICIO DE MANTENIMIENTO SOLUCION ASISTENCIA COMISIONES</t>
  </si>
  <si>
    <t>SERVICIO DE MANTENIMIENTO UPS</t>
  </si>
  <si>
    <t>SERVICIO DE MANTENIMIENTO AIRES ACONDICIONADOS ESPECIALIZADOS</t>
  </si>
  <si>
    <t>SERVICIO DE MANTENIMIENTO DE REDES INALAMBRICAS</t>
  </si>
  <si>
    <t>TOTAL VALOR DE LA OFERTA</t>
  </si>
  <si>
    <t>FIRMA AUTORIZADA</t>
  </si>
  <si>
    <t>NOMBRE:</t>
  </si>
  <si>
    <t>NIT</t>
  </si>
  <si>
    <t>STOCK DE EQUIPOS</t>
  </si>
  <si>
    <t>TOTAL</t>
  </si>
  <si>
    <t>BOGOTA D.D., XXX DE XXXXXXXXX DE 2020</t>
  </si>
  <si>
    <t>SERVICIO DE MANTENIMIENTO CENTRO DE DATOS (DATACENTER)</t>
  </si>
  <si>
    <t>BOLSA DE REPUESTOS</t>
  </si>
  <si>
    <t>ATENCION MESA DE SERVICIOS (INCLUYE OPERACIÓN Y PERSONAL)</t>
  </si>
  <si>
    <t xml:space="preserve">PERSONAL ADMINISTRACIÓN PLATAFORMA TECNOLÓGICA - SESIONES PLENARIA Y COMISIONES - SEGURIDAD Y PRIVACIDAD LA INFORMACIÓN
</t>
  </si>
  <si>
    <t xml:space="preserve">
MANTENIMIENTOS PREVENTIVOS Y CORRECTIVOS
</t>
  </si>
  <si>
    <t>GL(DE ACUERDO ANEXO)</t>
  </si>
  <si>
    <t>FACTOR EN MESES</t>
  </si>
  <si>
    <t>6 MESES
 15 DIAS</t>
  </si>
  <si>
    <t>FUNCIONAMIENTO</t>
  </si>
  <si>
    <t xml:space="preserve">INVERSION </t>
  </si>
  <si>
    <t>Cotizacion N°1</t>
  </si>
  <si>
    <t>Cotizacion N°2</t>
  </si>
  <si>
    <t>Cotizacion N°3</t>
  </si>
  <si>
    <t>Valor  Total</t>
  </si>
  <si>
    <t>Medidas de Tendencia  Central</t>
  </si>
  <si>
    <t>Menor Valor</t>
  </si>
  <si>
    <t>Media Aritmetica</t>
  </si>
  <si>
    <t>Media Geometrica</t>
  </si>
  <si>
    <t>Media Armonica</t>
  </si>
  <si>
    <t>Desviacion Estandar</t>
  </si>
  <si>
    <t>% Desviacion Estandar Valor  Total</t>
  </si>
  <si>
    <t>Capitolio Nacional. Carrera 7 No. 8-68, Bogotá, D.C., Colombia. PBX: (57) 601 382 4000, (57) 601 382 4000
www.senado.gov.co</t>
  </si>
  <si>
    <t>Item</t>
  </si>
  <si>
    <t>Estudio  del Mercado / Senado de la Republica
“Contratar el Suministro de Elementos de Papelería y Útiles de Oficina para las Diferentes Dependencias del Senado de la Republica ”</t>
  </si>
  <si>
    <t>Producto</t>
  </si>
  <si>
    <t>Especificacion Tecnica</t>
  </si>
  <si>
    <t>Unidad de Medida</t>
  </si>
  <si>
    <t>BANDERITAS ADHESIVAS</t>
  </si>
  <si>
    <t>BANDERITAS POST IT AUTO ADHESIVAS MINI ULTRA 5 COLORES X 500</t>
  </si>
  <si>
    <t>PAQUETE</t>
  </si>
  <si>
    <t>BANDA DE CAUCHO ELASTICO</t>
  </si>
  <si>
    <t>300 gr.</t>
  </si>
  <si>
    <t>BISTURI</t>
  </si>
  <si>
    <t xml:space="preserve"> PLASTICO GRANDE </t>
  </si>
  <si>
    <t>UNIDAD</t>
  </si>
  <si>
    <t>BLOCK AMARILLO</t>
  </si>
  <si>
    <t xml:space="preserve"> TAMAÑO MEDIA CARTA 21,8 X 13,9 cm - BIODEGRADABLE</t>
  </si>
  <si>
    <t>AMARILLO RALLADO X 50 HOJAS</t>
  </si>
  <si>
    <t>BOLIGRAFO DESECHABLE</t>
  </si>
  <si>
    <t xml:space="preserve"> EN PASTA TINTA NEGRA RETRACTIL </t>
  </si>
  <si>
    <t>CINTA ADHESIVA</t>
  </si>
  <si>
    <t xml:space="preserve"> TRANSPARENTE DELGADA 12X50 MTS</t>
  </si>
  <si>
    <t>ROLLO</t>
  </si>
  <si>
    <t>CINTA GRUESA</t>
  </si>
  <si>
    <t xml:space="preserve"> TRANSPARENTE 48MM X 40 MTS</t>
  </si>
  <si>
    <t>CINTA PARA ENMASCARAR</t>
  </si>
  <si>
    <t xml:space="preserve"> 48MM X 40 METROS  </t>
  </si>
  <si>
    <t>COSEDORA SEMINDUSTRIAL</t>
  </si>
  <si>
    <t xml:space="preserve"> PARA 120 HOJAS GANCHO 23/10 </t>
  </si>
  <si>
    <t>COSEDORA PEQUEÑA</t>
  </si>
  <si>
    <t xml:space="preserve"> RANK 570 METALICA LARGO 179MM X ALTO 65MM X ANCHO 39MM PARA GRAPA 26/6 CAPACIDAD 25 HOJAS</t>
  </si>
  <si>
    <t>GANCHO BINDER CLIP</t>
  </si>
  <si>
    <t xml:space="preserve"> Nro. 3 (32MM) x 12 UNIDADES NEGRO </t>
  </si>
  <si>
    <t xml:space="preserve">CAJA </t>
  </si>
  <si>
    <t>GANCHO CLIPS</t>
  </si>
  <si>
    <t xml:space="preserve"> METALICO MARIPOSA CAJA X 50 UNDS</t>
  </si>
  <si>
    <t xml:space="preserve">MARCADOR BORRABLE </t>
  </si>
  <si>
    <t>PARA TABLERO ACRILICO DESECHABLE COLOR NEGRO AZUL VERDE ROJO</t>
  </si>
  <si>
    <t xml:space="preserve">MARCADOR </t>
  </si>
  <si>
    <t xml:space="preserve">TIPO SHARPIE PUNTA FINA         </t>
  </si>
  <si>
    <t>NOTAS ADHESIVAS</t>
  </si>
  <si>
    <t xml:space="preserve"> POST-IT® AMARILLAS 656, 5,1 x 7,6 CMS, 100 HOJAS</t>
  </si>
  <si>
    <t>PAPEL ECOLOGICO BOND</t>
  </si>
  <si>
    <t xml:space="preserve"> TAMAÑO CARTA BLANCO 75G/M² X 500 HOJAS </t>
  </si>
  <si>
    <t>RESMA</t>
  </si>
  <si>
    <t>PAPEL ECOLOGICO</t>
  </si>
  <si>
    <t xml:space="preserve"> OFICIO BLANCO 75G/M² X 500 HOJAS </t>
  </si>
  <si>
    <t>PEGANTE</t>
  </si>
  <si>
    <t xml:space="preserve"> EN BARRA DE 40G </t>
  </si>
  <si>
    <t xml:space="preserve"> LIQUIDO DE 116 GR.</t>
  </si>
  <si>
    <t>REGLAS PLASTICA</t>
  </si>
  <si>
    <t xml:space="preserve"> DE 30 CMS DIFERENTES COLORES</t>
  </si>
  <si>
    <t>RESALTADOR</t>
  </si>
  <si>
    <t xml:space="preserve"> MARK 2 DESECHABLE PUNTA BISELADA COLORES SURTIDOS</t>
  </si>
  <si>
    <t>SACAGANCHOS</t>
  </si>
  <si>
    <t xml:space="preserve"> METALICO 1030 RANK</t>
  </si>
  <si>
    <t>SOBRE MANILA</t>
  </si>
  <si>
    <t xml:space="preserve">CARTA ESPECIAL 25 X 31 CMTS  </t>
  </si>
  <si>
    <t>GIGANTE 27 X 37 CM</t>
  </si>
  <si>
    <t xml:space="preserve">OFICIO 25 X 35 CMTS </t>
  </si>
  <si>
    <t>MEMORIA USB</t>
  </si>
  <si>
    <t>12 GB METALICA</t>
  </si>
  <si>
    <t xml:space="preserve">TIJERA </t>
  </si>
  <si>
    <t>ACERO INOXIDABLE DE 7,7 PULGADAS MANGO PLASTICO</t>
  </si>
  <si>
    <t>TAJALAPIZ</t>
  </si>
  <si>
    <t>CON DEPOSITO PARA LAPIZ ESTANDAR PAQUETE POR CUATRO UNIDADES</t>
  </si>
  <si>
    <t>PAQUETE X 4 UND</t>
  </si>
  <si>
    <t>SEPARADORES</t>
  </si>
  <si>
    <t>CARTULINA TAMAÑO CARTA REF 105  COLOR SURTIDO PAQUETE POR 5 UND CON PESTAÑA</t>
  </si>
  <si>
    <t xml:space="preserve">PAQETE POR 5 </t>
  </si>
  <si>
    <t>GANCHOS</t>
  </si>
  <si>
    <t>COSEDORA SEMIINDUSTRIAL 23/14</t>
  </si>
  <si>
    <t>AZ</t>
  </si>
  <si>
    <t xml:space="preserve">LEGAJADOR TAMAÑO CARTA </t>
  </si>
  <si>
    <t>PERFORDORA</t>
  </si>
  <si>
    <t>RANK 1031 2 HUECOS</t>
  </si>
  <si>
    <t>Valor  Unitario Total Incluido  Iva</t>
  </si>
  <si>
    <t xml:space="preserve">Cantidad </t>
  </si>
  <si>
    <t>Valor  Total Total Incluido  Iva</t>
  </si>
  <si>
    <t>Cantidad</t>
  </si>
  <si>
    <t>N°</t>
  </si>
  <si>
    <t>Oferta con el menor valor</t>
  </si>
  <si>
    <t>Valor  Unitario Total Incluido  Iva  Ofertado</t>
  </si>
  <si>
    <t>Verificacion</t>
  </si>
  <si>
    <t>Proveedor</t>
  </si>
  <si>
    <t>Valor Cotizado</t>
  </si>
  <si>
    <t>Observacion</t>
  </si>
  <si>
    <t>Codigo Catalogo</t>
  </si>
  <si>
    <t>Decripcion del Producto</t>
  </si>
  <si>
    <t>Valor Total Incluido  Iva  Definido  por la Entidad</t>
  </si>
  <si>
    <t>S1-N-CT-1-13</t>
  </si>
  <si>
    <t>Enlaces de Conectividad Terrestre - Enlaces Dedicados a Internet - Zona 1 - Oro - Alta - 50Mbps - 50Mbps - Re-uso: 1:1 - Simétrico - Mes - CANTIDAD: 1</t>
  </si>
  <si>
    <t>S1-N-CT-1-17</t>
  </si>
  <si>
    <t>Enlaces de Conectividad Terrestre - Enlaces Dedicados a Internet - Zona 1 - Oro - Alta - 150Mbps - 150Mbps - Re-uso: 1:1 - Simétrico - Mes - CANTIDAD: 1</t>
  </si>
  <si>
    <t>S1-N-CT-1-20</t>
  </si>
  <si>
    <t>Enlaces de Conectividad Terrestre - Enlaces Dedicados a Internet - Zona 1 - Oro - Alta - 300Mbps - 300Mbps - Re-uso: 1:1 - Simétrico - Mes - CANTIDAD: 1</t>
  </si>
  <si>
    <t>Valor  Total Instalacion</t>
  </si>
  <si>
    <t>Valor Iva</t>
  </si>
  <si>
    <t>Tiempo</t>
  </si>
  <si>
    <t>1. Cirion Technologies Colombia s.a.s</t>
  </si>
  <si>
    <t>2. Colombia Telecomunicaciones s.a Esp Bic</t>
  </si>
  <si>
    <t>3. Comcel s.a</t>
  </si>
  <si>
    <t>4. Empresa de Telecomunicaciones de Bogotá ETB s.a Esp</t>
  </si>
  <si>
    <t>5. IFX Networks Colombia s.a.s</t>
  </si>
  <si>
    <t xml:space="preserve">6.Media Commerce s.a.s </t>
  </si>
  <si>
    <t>Validacion Financiera / Senado de la Republica
evento 211467</t>
  </si>
  <si>
    <t>Cirion Technologies Colombia s.a.s</t>
  </si>
  <si>
    <t>Colombia Telecomunicaciones s.a Esp Bic</t>
  </si>
  <si>
    <t>Comcel s.a</t>
  </si>
  <si>
    <t xml:space="preserve"> Empresa de Telecomunicaciones de Bogotá ETB s.a Esp</t>
  </si>
  <si>
    <t>IFX Networks Colombia s.a.s</t>
  </si>
  <si>
    <t xml:space="preserve">Media Commerce s.a.s </t>
  </si>
  <si>
    <t>Prponentes</t>
  </si>
  <si>
    <t>Valor Mensual Ofertado</t>
  </si>
  <si>
    <t>Comparación Relativa</t>
  </si>
  <si>
    <t>Descuento</t>
  </si>
  <si>
    <t>mediana</t>
  </si>
  <si>
    <t>Valor Minimo Aceptable</t>
  </si>
  <si>
    <t>Escogencia Propuesta con el Menor Valor  del  evento 211467</t>
  </si>
  <si>
    <t xml:space="preserve"> Bogota D.C 29/04/2026</t>
  </si>
  <si>
    <t>Empresa de Telecomunicaciones de Bogotá ETB s.a Esp</t>
  </si>
  <si>
    <r>
      <rPr>
        <u/>
        <sz val="11"/>
        <color rgb="FFFF0000"/>
        <rFont val="Calibri"/>
        <family val="2"/>
        <scheme val="minor"/>
      </rPr>
      <t>Rechazada</t>
    </r>
    <r>
      <rPr>
        <sz val="11"/>
        <color theme="1"/>
        <rFont val="Calibri"/>
        <family val="2"/>
        <scheme val="minor"/>
      </rPr>
      <t xml:space="preserve"> /  Supera el  Presupuesto Oficial y los Valores Unitarios</t>
    </r>
  </si>
  <si>
    <t>Valor  Unitario / Catalogo</t>
  </si>
  <si>
    <t>Valor  Unitario / Ofertado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</si>
</sst>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dd/mm/yyyy;@"/>
    <numFmt numFmtId="167" formatCode="_-* #,##0_-;\-* #,##0_-;_-* &quot;-&quot;??_-;_-@_-"/>
    <numFmt numFmtId="168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</font>
    <font>
      <b/>
      <u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525252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2" applyFill="1"/>
    <xf numFmtId="0" fontId="2" fillId="0" borderId="4" xfId="2" applyFont="1" applyFill="1" applyBorder="1" applyAlignment="1">
      <alignment horizontal="center" vertical="center"/>
    </xf>
    <xf numFmtId="0" fontId="1" fillId="0" borderId="0" xfId="2" applyFill="1" applyBorder="1"/>
    <xf numFmtId="0" fontId="3" fillId="0" borderId="4" xfId="2" applyFont="1" applyFill="1" applyBorder="1" applyAlignment="1">
      <alignment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42" fontId="1" fillId="0" borderId="6" xfId="3" applyNumberFormat="1" applyFont="1" applyFill="1" applyBorder="1" applyAlignment="1">
      <alignment horizontal="center" vertical="center"/>
    </xf>
    <xf numFmtId="42" fontId="1" fillId="0" borderId="4" xfId="3" applyNumberFormat="1" applyFont="1" applyFill="1" applyBorder="1" applyAlignment="1">
      <alignment horizontal="center" vertical="center"/>
    </xf>
    <xf numFmtId="0" fontId="3" fillId="0" borderId="5" xfId="2" applyFont="1" applyFill="1" applyBorder="1" applyAlignment="1">
      <alignment vertical="center" wrapText="1"/>
    </xf>
    <xf numFmtId="0" fontId="5" fillId="0" borderId="5" xfId="2" applyFont="1" applyFill="1" applyBorder="1" applyAlignment="1">
      <alignment vertical="center" wrapText="1"/>
    </xf>
    <xf numFmtId="2" fontId="5" fillId="0" borderId="6" xfId="2" applyNumberFormat="1" applyFont="1" applyFill="1" applyBorder="1" applyAlignment="1">
      <alignment horizontal="center" vertical="center" wrapText="1"/>
    </xf>
    <xf numFmtId="42" fontId="0" fillId="0" borderId="6" xfId="3" quotePrefix="1" applyNumberFormat="1" applyFont="1" applyFill="1" applyBorder="1" applyAlignment="1">
      <alignment horizontal="center" vertical="center"/>
    </xf>
    <xf numFmtId="2" fontId="1" fillId="0" borderId="4" xfId="2" applyNumberFormat="1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 wrapText="1"/>
    </xf>
    <xf numFmtId="41" fontId="1" fillId="0" borderId="0" xfId="1" applyFont="1" applyFill="1"/>
    <xf numFmtId="0" fontId="0" fillId="0" borderId="0" xfId="2" applyFont="1" applyFill="1"/>
    <xf numFmtId="0" fontId="2" fillId="0" borderId="0" xfId="2" applyFont="1" applyFill="1"/>
    <xf numFmtId="0" fontId="1" fillId="0" borderId="0" xfId="2" applyFont="1" applyFill="1"/>
    <xf numFmtId="0" fontId="1" fillId="0" borderId="0" xfId="2" applyFill="1" applyAlignment="1">
      <alignment horizontal="center"/>
    </xf>
    <xf numFmtId="42" fontId="1" fillId="0" borderId="0" xfId="2" applyNumberFormat="1" applyFill="1"/>
    <xf numFmtId="165" fontId="1" fillId="0" borderId="0" xfId="2" applyNumberFormat="1" applyFill="1"/>
    <xf numFmtId="165" fontId="1" fillId="0" borderId="7" xfId="2" applyNumberFormat="1" applyFill="1" applyBorder="1" applyAlignment="1">
      <alignment horizontal="center" vertical="center"/>
    </xf>
    <xf numFmtId="0" fontId="5" fillId="0" borderId="4" xfId="2" applyFont="1" applyFill="1" applyBorder="1" applyAlignment="1">
      <alignment wrapText="1"/>
    </xf>
    <xf numFmtId="42" fontId="1" fillId="0" borderId="4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165" fontId="1" fillId="0" borderId="0" xfId="3" applyNumberFormat="1" applyFont="1" applyFill="1" applyBorder="1"/>
    <xf numFmtId="165" fontId="1" fillId="0" borderId="0" xfId="2" applyNumberFormat="1" applyFill="1" applyBorder="1"/>
    <xf numFmtId="41" fontId="1" fillId="0" borderId="0" xfId="1" applyFont="1" applyFill="1" applyBorder="1"/>
    <xf numFmtId="0" fontId="1" fillId="0" borderId="8" xfId="2" applyFill="1" applyBorder="1"/>
    <xf numFmtId="42" fontId="1" fillId="0" borderId="0" xfId="3" applyNumberFormat="1" applyFont="1" applyFill="1" applyBorder="1" applyAlignment="1">
      <alignment horizontal="center" vertical="center"/>
    </xf>
    <xf numFmtId="42" fontId="1" fillId="4" borderId="4" xfId="2" applyNumberFormat="1" applyFill="1" applyBorder="1" applyAlignment="1">
      <alignment horizontal="center" vertical="center"/>
    </xf>
    <xf numFmtId="42" fontId="6" fillId="4" borderId="4" xfId="3" applyNumberFormat="1" applyFont="1" applyFill="1" applyBorder="1" applyAlignment="1">
      <alignment horizontal="center" vertical="center"/>
    </xf>
    <xf numFmtId="42" fontId="6" fillId="5" borderId="4" xfId="3" applyNumberFormat="1" applyFont="1" applyFill="1" applyBorder="1" applyAlignment="1">
      <alignment horizontal="center" vertical="center"/>
    </xf>
    <xf numFmtId="165" fontId="2" fillId="6" borderId="4" xfId="3" applyNumberFormat="1" applyFont="1" applyFill="1" applyBorder="1"/>
    <xf numFmtId="165" fontId="2" fillId="4" borderId="4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/>
    <xf numFmtId="42" fontId="2" fillId="5" borderId="4" xfId="2" applyNumberFormat="1" applyFont="1" applyFill="1" applyBorder="1"/>
    <xf numFmtId="165" fontId="2" fillId="5" borderId="4" xfId="2" applyNumberFormat="1" applyFont="1" applyFill="1" applyBorder="1"/>
    <xf numFmtId="165" fontId="2" fillId="6" borderId="4" xfId="2" applyNumberFormat="1" applyFont="1" applyFill="1" applyBorder="1"/>
    <xf numFmtId="165" fontId="2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/>
    <xf numFmtId="165" fontId="1" fillId="0" borderId="0" xfId="2" applyNumberFormat="1" applyFill="1" applyBorder="1" applyAlignment="1">
      <alignment horizontal="center" vertical="center"/>
    </xf>
    <xf numFmtId="0" fontId="7" fillId="0" borderId="0" xfId="0" applyFont="1"/>
    <xf numFmtId="0" fontId="7" fillId="3" borderId="0" xfId="0" applyFont="1" applyFill="1"/>
    <xf numFmtId="0" fontId="5" fillId="0" borderId="0" xfId="0" applyFont="1" applyBorder="1"/>
    <xf numFmtId="0" fontId="5" fillId="0" borderId="0" xfId="0" applyFont="1" applyFill="1"/>
    <xf numFmtId="0" fontId="5" fillId="0" borderId="0" xfId="0" applyFont="1"/>
    <xf numFmtId="0" fontId="5" fillId="3" borderId="0" xfId="0" applyFont="1" applyFill="1"/>
    <xf numFmtId="44" fontId="5" fillId="0" borderId="4" xfId="4" applyFont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 wrapText="1"/>
    </xf>
    <xf numFmtId="44" fontId="5" fillId="0" borderId="21" xfId="4" applyFont="1" applyBorder="1" applyAlignment="1">
      <alignment horizontal="center" vertical="center"/>
    </xf>
    <xf numFmtId="0" fontId="12" fillId="3" borderId="0" xfId="0" applyFont="1" applyFill="1"/>
    <xf numFmtId="3" fontId="0" fillId="0" borderId="0" xfId="0" applyNumberFormat="1"/>
    <xf numFmtId="44" fontId="7" fillId="3" borderId="0" xfId="0" applyNumberFormat="1" applyFont="1" applyFill="1"/>
    <xf numFmtId="44" fontId="5" fillId="0" borderId="1" xfId="4" applyFont="1" applyBorder="1" applyAlignment="1">
      <alignment horizontal="center" vertical="center"/>
    </xf>
    <xf numFmtId="44" fontId="5" fillId="3" borderId="0" xfId="4" applyFont="1" applyFill="1"/>
    <xf numFmtId="0" fontId="11" fillId="7" borderId="6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 wrapText="1"/>
    </xf>
    <xf numFmtId="44" fontId="12" fillId="0" borderId="3" xfId="4" applyFont="1" applyFill="1" applyBorder="1" applyAlignment="1">
      <alignment vertical="center"/>
    </xf>
    <xf numFmtId="0" fontId="13" fillId="7" borderId="4" xfId="0" applyFont="1" applyFill="1" applyBorder="1" applyAlignment="1">
      <alignment horizontal="center" vertical="center" wrapText="1"/>
    </xf>
    <xf numFmtId="44" fontId="12" fillId="0" borderId="3" xfId="4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10" fontId="5" fillId="0" borderId="4" xfId="5" applyNumberFormat="1" applyFont="1" applyBorder="1" applyAlignment="1">
      <alignment horizontal="center" vertical="center"/>
    </xf>
    <xf numFmtId="44" fontId="8" fillId="7" borderId="36" xfId="4" applyFont="1" applyFill="1" applyBorder="1" applyAlignment="1">
      <alignment vertical="center"/>
    </xf>
    <xf numFmtId="44" fontId="2" fillId="7" borderId="37" xfId="4" applyFont="1" applyFill="1" applyBorder="1" applyAlignment="1">
      <alignment vertical="center"/>
    </xf>
    <xf numFmtId="41" fontId="2" fillId="7" borderId="37" xfId="1" applyFont="1" applyFill="1" applyBorder="1" applyAlignment="1">
      <alignment vertical="center"/>
    </xf>
    <xf numFmtId="41" fontId="2" fillId="13" borderId="14" xfId="1" applyFont="1" applyFill="1" applyBorder="1" applyAlignment="1">
      <alignment vertical="center"/>
    </xf>
    <xf numFmtId="41" fontId="2" fillId="13" borderId="38" xfId="1" applyFont="1" applyFill="1" applyBorder="1" applyAlignment="1">
      <alignment vertical="center"/>
    </xf>
    <xf numFmtId="41" fontId="2" fillId="13" borderId="39" xfId="1" applyFont="1" applyFill="1" applyBorder="1" applyAlignment="1">
      <alignment vertical="center"/>
    </xf>
    <xf numFmtId="10" fontId="14" fillId="0" borderId="4" xfId="5" applyNumberFormat="1" applyFont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44" fontId="12" fillId="0" borderId="10" xfId="4" applyFont="1" applyFill="1" applyBorder="1" applyAlignment="1">
      <alignment vertical="center"/>
    </xf>
    <xf numFmtId="0" fontId="3" fillId="7" borderId="40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44" fontId="13" fillId="0" borderId="10" xfId="4" applyFont="1" applyFill="1" applyBorder="1" applyAlignment="1">
      <alignment vertical="center"/>
    </xf>
    <xf numFmtId="0" fontId="16" fillId="7" borderId="4" xfId="0" applyFont="1" applyFill="1" applyBorder="1" applyAlignment="1">
      <alignment horizontal="center" vertical="center"/>
    </xf>
    <xf numFmtId="44" fontId="17" fillId="14" borderId="3" xfId="4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4" fontId="17" fillId="0" borderId="3" xfId="4" applyFont="1" applyFill="1" applyBorder="1" applyAlignment="1">
      <alignment vertical="center"/>
    </xf>
    <xf numFmtId="44" fontId="15" fillId="0" borderId="10" xfId="4" applyFont="1" applyFill="1" applyBorder="1" applyAlignment="1">
      <alignment vertical="center"/>
    </xf>
    <xf numFmtId="44" fontId="14" fillId="0" borderId="21" xfId="4" applyFont="1" applyBorder="1" applyAlignment="1">
      <alignment horizontal="center" vertical="center"/>
    </xf>
    <xf numFmtId="44" fontId="14" fillId="0" borderId="4" xfId="4" applyFont="1" applyBorder="1" applyAlignment="1">
      <alignment horizontal="center" vertical="center"/>
    </xf>
    <xf numFmtId="44" fontId="14" fillId="0" borderId="1" xfId="4" applyFont="1" applyBorder="1" applyAlignment="1">
      <alignment horizontal="center" vertical="center"/>
    </xf>
    <xf numFmtId="0" fontId="14" fillId="0" borderId="0" xfId="0" applyFont="1"/>
    <xf numFmtId="44" fontId="17" fillId="0" borderId="3" xfId="4" applyFont="1" applyFill="1" applyBorder="1" applyAlignment="1">
      <alignment horizontal="center" vertical="center"/>
    </xf>
    <xf numFmtId="10" fontId="5" fillId="3" borderId="0" xfId="5" applyNumberFormat="1" applyFont="1" applyFill="1"/>
    <xf numFmtId="0" fontId="0" fillId="0" borderId="0" xfId="0" applyAlignment="1">
      <alignment wrapText="1"/>
    </xf>
    <xf numFmtId="0" fontId="0" fillId="15" borderId="4" xfId="0" applyFill="1" applyBorder="1" applyAlignment="1">
      <alignment horizontal="center"/>
    </xf>
    <xf numFmtId="0" fontId="2" fillId="15" borderId="4" xfId="0" applyFont="1" applyFill="1" applyBorder="1" applyAlignment="1">
      <alignment horizontal="center" wrapText="1"/>
    </xf>
    <xf numFmtId="0" fontId="2" fillId="15" borderId="4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Alignment="1"/>
    <xf numFmtId="0" fontId="0" fillId="0" borderId="0" xfId="0" applyBorder="1" applyAlignment="1">
      <alignment wrapText="1"/>
    </xf>
    <xf numFmtId="0" fontId="0" fillId="0" borderId="0" xfId="0" applyBorder="1"/>
    <xf numFmtId="0" fontId="8" fillId="13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44" fontId="5" fillId="16" borderId="4" xfId="4" applyFont="1" applyFill="1" applyBorder="1" applyAlignment="1">
      <alignment horizontal="center" vertical="center"/>
    </xf>
    <xf numFmtId="44" fontId="0" fillId="0" borderId="0" xfId="0" applyNumberFormat="1"/>
    <xf numFmtId="0" fontId="21" fillId="7" borderId="4" xfId="0" applyFont="1" applyFill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/>
    </xf>
    <xf numFmtId="44" fontId="2" fillId="13" borderId="4" xfId="4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44" fontId="19" fillId="0" borderId="4" xfId="4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4" fontId="22" fillId="0" borderId="4" xfId="4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4" fontId="23" fillId="0" borderId="4" xfId="4" applyFont="1" applyBorder="1" applyAlignment="1">
      <alignment horizontal="center" vertical="center"/>
    </xf>
    <xf numFmtId="0" fontId="0" fillId="0" borderId="0" xfId="0" applyFont="1"/>
    <xf numFmtId="0" fontId="9" fillId="13" borderId="5" xfId="0" applyFont="1" applyFill="1" applyBorder="1" applyAlignment="1">
      <alignment horizontal="center" vertical="center" wrapText="1"/>
    </xf>
    <xf numFmtId="167" fontId="9" fillId="13" borderId="5" xfId="6" applyNumberFormat="1" applyFont="1" applyFill="1" applyBorder="1" applyAlignment="1">
      <alignment horizontal="center" vertical="center" wrapText="1"/>
    </xf>
    <xf numFmtId="167" fontId="9" fillId="13" borderId="4" xfId="6" applyNumberFormat="1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/>
    </xf>
    <xf numFmtId="0" fontId="25" fillId="17" borderId="4" xfId="0" applyFont="1" applyFill="1" applyBorder="1" applyAlignment="1">
      <alignment horizontal="center" vertical="center" wrapText="1"/>
    </xf>
    <xf numFmtId="8" fontId="25" fillId="0" borderId="4" xfId="4" applyNumberFormat="1" applyFont="1" applyBorder="1" applyAlignment="1">
      <alignment horizontal="center" vertical="center"/>
    </xf>
    <xf numFmtId="0" fontId="0" fillId="0" borderId="4" xfId="0" applyFont="1" applyBorder="1"/>
    <xf numFmtId="167" fontId="0" fillId="0" borderId="3" xfId="6" applyNumberFormat="1" applyFont="1" applyFill="1" applyBorder="1"/>
    <xf numFmtId="0" fontId="9" fillId="9" borderId="6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center" vertical="center" wrapText="1"/>
    </xf>
    <xf numFmtId="8" fontId="25" fillId="9" borderId="6" xfId="4" applyNumberFormat="1" applyFont="1" applyFill="1" applyBorder="1" applyAlignment="1">
      <alignment horizontal="center" vertical="center"/>
    </xf>
    <xf numFmtId="10" fontId="2" fillId="9" borderId="4" xfId="5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8" fontId="0" fillId="0" borderId="0" xfId="5" applyNumberFormat="1" applyFont="1"/>
    <xf numFmtId="0" fontId="9" fillId="7" borderId="21" xfId="0" applyFont="1" applyFill="1" applyBorder="1" applyAlignment="1">
      <alignment horizontal="center" vertical="center" wrapText="1"/>
    </xf>
    <xf numFmtId="167" fontId="9" fillId="7" borderId="22" xfId="6" applyNumberFormat="1" applyFont="1" applyFill="1" applyBorder="1" applyAlignment="1">
      <alignment horizontal="center" vertical="center" wrapText="1"/>
    </xf>
    <xf numFmtId="167" fontId="0" fillId="0" borderId="0" xfId="6" applyNumberFormat="1" applyFont="1"/>
    <xf numFmtId="0" fontId="9" fillId="8" borderId="41" xfId="0" applyFont="1" applyFill="1" applyBorder="1" applyAlignment="1">
      <alignment horizontal="center" vertical="center" wrapText="1"/>
    </xf>
    <xf numFmtId="167" fontId="9" fillId="8" borderId="42" xfId="6" applyNumberFormat="1" applyFont="1" applyFill="1" applyBorder="1" applyAlignment="1">
      <alignment horizontal="center" vertical="center" wrapText="1"/>
    </xf>
    <xf numFmtId="167" fontId="0" fillId="0" borderId="4" xfId="6" applyNumberFormat="1" applyFont="1" applyFill="1" applyBorder="1"/>
    <xf numFmtId="8" fontId="2" fillId="9" borderId="4" xfId="4" applyNumberFormat="1" applyFont="1" applyFill="1" applyBorder="1"/>
    <xf numFmtId="0" fontId="11" fillId="10" borderId="4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1" fillId="0" borderId="0" xfId="2" applyFont="1" applyFill="1" applyAlignment="1">
      <alignment horizontal="left" vertical="center"/>
    </xf>
    <xf numFmtId="0" fontId="2" fillId="0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41" fontId="8" fillId="7" borderId="4" xfId="1" applyFont="1" applyFill="1" applyBorder="1" applyAlignment="1">
      <alignment horizontal="center" vertical="center" wrapText="1"/>
    </xf>
    <xf numFmtId="44" fontId="15" fillId="7" borderId="5" xfId="4" applyFont="1" applyFill="1" applyBorder="1" applyAlignment="1">
      <alignment horizontal="center" vertical="center"/>
    </xf>
    <xf numFmtId="44" fontId="15" fillId="7" borderId="9" xfId="4" applyFont="1" applyFill="1" applyBorder="1" applyAlignment="1">
      <alignment horizontal="center" vertical="center"/>
    </xf>
    <xf numFmtId="44" fontId="15" fillId="7" borderId="6" xfId="4" applyFont="1" applyFill="1" applyBorder="1" applyAlignment="1">
      <alignment horizontal="center" vertical="center"/>
    </xf>
    <xf numFmtId="44" fontId="18" fillId="7" borderId="5" xfId="4" applyFont="1" applyFill="1" applyBorder="1" applyAlignment="1">
      <alignment horizontal="center" vertical="center"/>
    </xf>
    <xf numFmtId="44" fontId="18" fillId="7" borderId="9" xfId="4" applyFont="1" applyFill="1" applyBorder="1" applyAlignment="1">
      <alignment horizontal="center" vertical="center"/>
    </xf>
    <xf numFmtId="44" fontId="18" fillId="7" borderId="6" xfId="4" applyFont="1" applyFill="1" applyBorder="1" applyAlignment="1">
      <alignment horizontal="center" vertical="center"/>
    </xf>
    <xf numFmtId="41" fontId="5" fillId="7" borderId="4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41" fontId="8" fillId="7" borderId="4" xfId="1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right"/>
    </xf>
    <xf numFmtId="166" fontId="2" fillId="10" borderId="2" xfId="0" applyNumberFormat="1" applyFont="1" applyFill="1" applyBorder="1" applyAlignment="1">
      <alignment horizontal="right"/>
    </xf>
    <xf numFmtId="166" fontId="2" fillId="10" borderId="3" xfId="0" applyNumberFormat="1" applyFont="1" applyFill="1" applyBorder="1" applyAlignment="1">
      <alignment horizontal="right"/>
    </xf>
    <xf numFmtId="0" fontId="24" fillId="7" borderId="4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41" fontId="8" fillId="7" borderId="19" xfId="1" applyFont="1" applyFill="1" applyBorder="1" applyAlignment="1">
      <alignment horizontal="center" wrapText="1"/>
    </xf>
    <xf numFmtId="41" fontId="8" fillId="7" borderId="20" xfId="1" applyFont="1" applyFill="1" applyBorder="1" applyAlignment="1">
      <alignment horizontal="center" wrapText="1"/>
    </xf>
    <xf numFmtId="41" fontId="8" fillId="7" borderId="34" xfId="1" applyFont="1" applyFill="1" applyBorder="1" applyAlignment="1">
      <alignment horizontal="center" wrapText="1"/>
    </xf>
    <xf numFmtId="41" fontId="5" fillId="7" borderId="14" xfId="1" applyFont="1" applyFill="1" applyBorder="1" applyAlignment="1">
      <alignment horizontal="center"/>
    </xf>
    <xf numFmtId="41" fontId="5" fillId="7" borderId="15" xfId="1" applyFont="1" applyFill="1" applyBorder="1" applyAlignment="1">
      <alignment horizontal="center"/>
    </xf>
    <xf numFmtId="41" fontId="5" fillId="7" borderId="23" xfId="1" applyFont="1" applyFill="1" applyBorder="1" applyAlignment="1">
      <alignment horizontal="center"/>
    </xf>
    <xf numFmtId="41" fontId="5" fillId="7" borderId="24" xfId="1" applyFont="1" applyFill="1" applyBorder="1" applyAlignment="1">
      <alignment horizontal="center"/>
    </xf>
    <xf numFmtId="41" fontId="8" fillId="7" borderId="14" xfId="1" applyFont="1" applyFill="1" applyBorder="1" applyAlignment="1">
      <alignment horizontal="center" vertical="center" wrapText="1"/>
    </xf>
    <xf numFmtId="41" fontId="8" fillId="7" borderId="13" xfId="1" applyFont="1" applyFill="1" applyBorder="1" applyAlignment="1">
      <alignment horizontal="center" vertical="center" wrapText="1"/>
    </xf>
    <xf numFmtId="41" fontId="8" fillId="7" borderId="15" xfId="1" applyFont="1" applyFill="1" applyBorder="1" applyAlignment="1">
      <alignment horizontal="center" vertical="center" wrapText="1"/>
    </xf>
    <xf numFmtId="41" fontId="8" fillId="7" borderId="16" xfId="1" applyFont="1" applyFill="1" applyBorder="1" applyAlignment="1">
      <alignment horizontal="center" vertical="center" wrapText="1"/>
    </xf>
    <xf numFmtId="41" fontId="8" fillId="7" borderId="17" xfId="1" applyFont="1" applyFill="1" applyBorder="1" applyAlignment="1">
      <alignment horizontal="center" vertical="center" wrapText="1"/>
    </xf>
    <xf numFmtId="41" fontId="8" fillId="7" borderId="18" xfId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41" fontId="8" fillId="8" borderId="14" xfId="1" applyFont="1" applyFill="1" applyBorder="1" applyAlignment="1">
      <alignment horizontal="center" vertical="center" wrapText="1"/>
    </xf>
    <xf numFmtId="41" fontId="8" fillId="8" borderId="13" xfId="1" applyFont="1" applyFill="1" applyBorder="1" applyAlignment="1">
      <alignment horizontal="center" vertical="center" wrapText="1"/>
    </xf>
    <xf numFmtId="41" fontId="8" fillId="8" borderId="23" xfId="1" applyFont="1" applyFill="1" applyBorder="1" applyAlignment="1">
      <alignment horizontal="center" vertical="center" wrapText="1"/>
    </xf>
    <xf numFmtId="41" fontId="8" fillId="8" borderId="0" xfId="1" applyFont="1" applyFill="1" applyBorder="1" applyAlignment="1">
      <alignment horizontal="center" vertical="center" wrapText="1"/>
    </xf>
    <xf numFmtId="41" fontId="8" fillId="9" borderId="13" xfId="1" applyFont="1" applyFill="1" applyBorder="1" applyAlignment="1">
      <alignment horizontal="center" vertical="center" wrapText="1"/>
    </xf>
    <xf numFmtId="41" fontId="8" fillId="9" borderId="0" xfId="1" applyFont="1" applyFill="1" applyBorder="1" applyAlignment="1">
      <alignment horizontal="center" vertical="center" wrapText="1"/>
    </xf>
    <xf numFmtId="41" fontId="8" fillId="10" borderId="13" xfId="1" applyFont="1" applyFill="1" applyBorder="1" applyAlignment="1">
      <alignment horizontal="center" vertical="center" wrapText="1"/>
    </xf>
    <xf numFmtId="41" fontId="8" fillId="10" borderId="15" xfId="1" applyFont="1" applyFill="1" applyBorder="1" applyAlignment="1">
      <alignment horizontal="center" vertical="center" wrapText="1"/>
    </xf>
    <xf numFmtId="41" fontId="8" fillId="10" borderId="0" xfId="1" applyFont="1" applyFill="1" applyBorder="1" applyAlignment="1">
      <alignment horizontal="center" vertical="center" wrapText="1"/>
    </xf>
    <xf numFmtId="41" fontId="8" fillId="10" borderId="24" xfId="1" applyFont="1" applyFill="1" applyBorder="1" applyAlignment="1">
      <alignment horizontal="center" vertical="center" wrapText="1"/>
    </xf>
    <xf numFmtId="0" fontId="2" fillId="11" borderId="32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25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 wrapText="1"/>
    </xf>
    <xf numFmtId="0" fontId="3" fillId="11" borderId="30" xfId="0" applyFont="1" applyFill="1" applyBorder="1" applyAlignment="1">
      <alignment horizontal="center" vertical="center" wrapText="1"/>
    </xf>
    <xf numFmtId="0" fontId="10" fillId="12" borderId="28" xfId="0" applyFont="1" applyFill="1" applyBorder="1" applyAlignment="1">
      <alignment horizontal="center" vertical="center" wrapText="1"/>
    </xf>
    <xf numFmtId="0" fontId="10" fillId="12" borderId="29" xfId="0" applyFont="1" applyFill="1" applyBorder="1" applyAlignment="1">
      <alignment horizontal="center" vertical="center" wrapText="1"/>
    </xf>
    <xf numFmtId="0" fontId="10" fillId="12" borderId="33" xfId="0" applyFont="1" applyFill="1" applyBorder="1" applyAlignment="1">
      <alignment horizontal="center" vertical="center" wrapText="1"/>
    </xf>
    <xf numFmtId="0" fontId="8" fillId="13" borderId="43" xfId="0" applyFont="1" applyFill="1" applyBorder="1" applyAlignment="1">
      <alignment horizontal="center" vertical="center" wrapText="1"/>
    </xf>
    <xf numFmtId="0" fontId="8" fillId="13" borderId="4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44" fontId="5" fillId="0" borderId="0" xfId="0" applyNumberFormat="1" applyFont="1"/>
    <xf numFmtId="44" fontId="5" fillId="0" borderId="0" xfId="4" applyFont="1"/>
  </cellXfs>
  <cellStyles count="8">
    <cellStyle name="Millares" xfId="6" builtinId="3"/>
    <cellStyle name="Millares [0]" xfId="1" builtinId="6"/>
    <cellStyle name="Moneda" xfId="4" builtinId="4"/>
    <cellStyle name="Moneda 2" xfId="3"/>
    <cellStyle name="Normal" xfId="0" builtinId="0"/>
    <cellStyle name="Normal 2" xfId="2"/>
    <cellStyle name="Porcentaje" xfId="5" builtinId="5"/>
    <cellStyle name="Porcentaje 2" xfId="7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9940</xdr:colOff>
      <xdr:row>1</xdr:row>
      <xdr:rowOff>57978</xdr:rowOff>
    </xdr:from>
    <xdr:to>
      <xdr:col>5</xdr:col>
      <xdr:colOff>223631</xdr:colOff>
      <xdr:row>2</xdr:row>
      <xdr:rowOff>463413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29A73-7262-5D45-8FE4-738F5A66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657" y="223630"/>
          <a:ext cx="3518452" cy="620783"/>
        </a:xfrm>
        <a:prstGeom prst="rect">
          <a:avLst/>
        </a:prstGeom>
      </xdr:spPr>
    </xdr:pic>
    <xdr:clientData/>
  </xdr:twoCellAnchor>
  <xdr:twoCellAnchor editAs="oneCell">
    <xdr:from>
      <xdr:col>3</xdr:col>
      <xdr:colOff>9940</xdr:colOff>
      <xdr:row>1</xdr:row>
      <xdr:rowOff>57978</xdr:rowOff>
    </xdr:from>
    <xdr:to>
      <xdr:col>5</xdr:col>
      <xdr:colOff>223631</xdr:colOff>
      <xdr:row>2</xdr:row>
      <xdr:rowOff>491988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F29A73-7262-5D45-8FE4-738F5A66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415" y="219903"/>
          <a:ext cx="3518866" cy="653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134179</xdr:colOff>
      <xdr:row>1</xdr:row>
      <xdr:rowOff>57978</xdr:rowOff>
    </xdr:from>
    <xdr:to>
      <xdr:col>4</xdr:col>
      <xdr:colOff>869673</xdr:colOff>
      <xdr:row>2</xdr:row>
      <xdr:rowOff>491988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F29A73-7262-5D45-8FE4-738F5A66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22" y="223630"/>
          <a:ext cx="1812234" cy="649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0</xdr:rowOff>
    </xdr:to>
    <xdr:sp macro="" textlink="">
      <xdr:nvSpPr>
        <xdr:cNvPr id="2" name="AutoShape 1" descr="Resultado de imagen para logo minminas">
          <a:extLst>
            <a:ext uri="{FF2B5EF4-FFF2-40B4-BE49-F238E27FC236}">
              <a16:creationId xmlns:a16="http://schemas.microsoft.com/office/drawing/2014/main" id="{4478151E-A1E5-451E-B2D7-D2F99A3BDBEE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28576</xdr:rowOff>
    </xdr:from>
    <xdr:to>
      <xdr:col>2</xdr:col>
      <xdr:colOff>1466850</xdr:colOff>
      <xdr:row>1</xdr:row>
      <xdr:rowOff>762000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F29A73-7262-5D45-8FE4-738F5A66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19076"/>
          <a:ext cx="1914525" cy="733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76201</xdr:colOff>
      <xdr:row>1</xdr:row>
      <xdr:rowOff>28575</xdr:rowOff>
    </xdr:from>
    <xdr:to>
      <xdr:col>3</xdr:col>
      <xdr:colOff>1333500</xdr:colOff>
      <xdr:row>2</xdr:row>
      <xdr:rowOff>504826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29A73-7262-5D45-8FE4-738F5A66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200025"/>
          <a:ext cx="1552574" cy="6953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Senado%20de%20Republica/Procesos%20Senado%20_2023/Proceso%20%20de%20%20Toner/Version%20N&#176;2/simulad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Senado%20de%20Republica/Procesos%20Senado%20_2023/Proceso%20%20de%20%20Toner/Evaluacion/Evaluacion%20HP/COMERCIALIZADORA%20SERLE.COM%20SAS-COMERCIALIZADORA%20SERLE.COM%20SAS%20-%20%23860051%23860051/Rta_145857_3308379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Cotizacion"/>
      <sheetName val="TempCantProduc"/>
      <sheetName val="ResumenCotizacion"/>
      <sheetName val="Cotizacion"/>
      <sheetName val="ResumenProveedores"/>
      <sheetName val="DepartaMuni"/>
      <sheetName val="ListasAutomaticas"/>
      <sheetName val="Cat_Original"/>
      <sheetName val="Original"/>
      <sheetName val="Cat_Remanufacturado"/>
      <sheetName val="CSV"/>
      <sheetName val="Cuadro Totales"/>
      <sheetName val="Listas"/>
      <sheetName val="minimo"/>
      <sheetName val="temp"/>
      <sheetName val="tempListas"/>
      <sheetName val="Remanufactur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Cotizacion"/>
      <sheetName val="TempCantProduc"/>
      <sheetName val="ResumenCotizacion"/>
      <sheetName val="Cotizacion"/>
      <sheetName val="ResumenProveedores"/>
      <sheetName val="DepartaMuni"/>
      <sheetName val="ListasAutomaticas"/>
      <sheetName val="Cat_Original"/>
      <sheetName val="Original"/>
      <sheetName val="Cat_Remanufacturado"/>
      <sheetName val="CSV"/>
      <sheetName val="Cuadro Totales"/>
      <sheetName val="Listas"/>
      <sheetName val="minimo"/>
      <sheetName val="temp"/>
      <sheetName val="tempListas"/>
      <sheetName val="Remanufacturad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Original</v>
          </cell>
        </row>
      </sheetData>
      <sheetData sheetId="13" refreshError="1"/>
      <sheetData sheetId="14">
        <row r="1">
          <cell r="A1" t="str">
            <v>LLAVE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7"/>
  <sheetViews>
    <sheetView topLeftCell="A13" workbookViewId="0">
      <selection activeCell="F27" sqref="F27"/>
    </sheetView>
  </sheetViews>
  <sheetFormatPr baseColWidth="10" defaultRowHeight="15" x14ac:dyDescent="0.25"/>
  <cols>
    <col min="1" max="1" width="7.28515625" style="1" customWidth="1"/>
    <col min="2" max="2" width="27.28515625" style="1" bestFit="1" customWidth="1"/>
    <col min="3" max="3" width="27.28515625" style="1" customWidth="1"/>
    <col min="4" max="5" width="16" style="1" customWidth="1"/>
    <col min="6" max="6" width="23.28515625" style="1" customWidth="1"/>
    <col min="7" max="7" width="13.42578125" style="1" customWidth="1"/>
    <col min="8" max="8" width="17.7109375" style="1" customWidth="1"/>
    <col min="9" max="9" width="19.42578125" style="1" customWidth="1"/>
    <col min="10" max="10" width="15.42578125" style="1" bestFit="1" customWidth="1"/>
    <col min="11" max="11" width="16.85546875" style="1" customWidth="1"/>
    <col min="12" max="12" width="18.42578125" style="1" customWidth="1"/>
    <col min="13" max="14" width="11.42578125" style="16" customWidth="1"/>
    <col min="15" max="15" width="17.140625" style="16" customWidth="1"/>
    <col min="16" max="16" width="14.140625" style="16" customWidth="1"/>
    <col min="17" max="17" width="15.28515625" style="1" customWidth="1"/>
    <col min="18" max="18" width="24.7109375" style="1" customWidth="1"/>
    <col min="19" max="20" width="21.85546875" style="1" customWidth="1"/>
    <col min="21" max="21" width="20.7109375" style="1" customWidth="1"/>
    <col min="22" max="258" width="11.42578125" style="1"/>
    <col min="259" max="259" width="27.28515625" style="1" bestFit="1" customWidth="1"/>
    <col min="260" max="260" width="27.28515625" style="1" customWidth="1"/>
    <col min="261" max="261" width="16" style="1" customWidth="1"/>
    <col min="262" max="262" width="23.28515625" style="1" customWidth="1"/>
    <col min="263" max="263" width="16.85546875" style="1" customWidth="1"/>
    <col min="264" max="264" width="20.42578125" style="1" customWidth="1"/>
    <col min="265" max="265" width="18" style="1" customWidth="1"/>
    <col min="266" max="266" width="12.85546875" style="1" customWidth="1"/>
    <col min="267" max="267" width="16.85546875" style="1" customWidth="1"/>
    <col min="268" max="268" width="18.42578125" style="1" customWidth="1"/>
    <col min="269" max="270" width="11.42578125" style="1" customWidth="1"/>
    <col min="271" max="271" width="17.140625" style="1" customWidth="1"/>
    <col min="272" max="272" width="14.140625" style="1" customWidth="1"/>
    <col min="273" max="273" width="15.28515625" style="1" customWidth="1"/>
    <col min="274" max="274" width="24.7109375" style="1" customWidth="1"/>
    <col min="275" max="276" width="21.85546875" style="1" customWidth="1"/>
    <col min="277" max="277" width="20.7109375" style="1" customWidth="1"/>
    <col min="278" max="514" width="11.42578125" style="1"/>
    <col min="515" max="515" width="27.28515625" style="1" bestFit="1" customWidth="1"/>
    <col min="516" max="516" width="27.28515625" style="1" customWidth="1"/>
    <col min="517" max="517" width="16" style="1" customWidth="1"/>
    <col min="518" max="518" width="23.28515625" style="1" customWidth="1"/>
    <col min="519" max="519" width="16.85546875" style="1" customWidth="1"/>
    <col min="520" max="520" width="20.42578125" style="1" customWidth="1"/>
    <col min="521" max="521" width="18" style="1" customWidth="1"/>
    <col min="522" max="522" width="12.85546875" style="1" customWidth="1"/>
    <col min="523" max="523" width="16.85546875" style="1" customWidth="1"/>
    <col min="524" max="524" width="18.42578125" style="1" customWidth="1"/>
    <col min="525" max="526" width="11.42578125" style="1" customWidth="1"/>
    <col min="527" max="527" width="17.140625" style="1" customWidth="1"/>
    <col min="528" max="528" width="14.140625" style="1" customWidth="1"/>
    <col min="529" max="529" width="15.28515625" style="1" customWidth="1"/>
    <col min="530" max="530" width="24.7109375" style="1" customWidth="1"/>
    <col min="531" max="532" width="21.85546875" style="1" customWidth="1"/>
    <col min="533" max="533" width="20.7109375" style="1" customWidth="1"/>
    <col min="534" max="770" width="11.42578125" style="1"/>
    <col min="771" max="771" width="27.28515625" style="1" bestFit="1" customWidth="1"/>
    <col min="772" max="772" width="27.28515625" style="1" customWidth="1"/>
    <col min="773" max="773" width="16" style="1" customWidth="1"/>
    <col min="774" max="774" width="23.28515625" style="1" customWidth="1"/>
    <col min="775" max="775" width="16.85546875" style="1" customWidth="1"/>
    <col min="776" max="776" width="20.42578125" style="1" customWidth="1"/>
    <col min="777" max="777" width="18" style="1" customWidth="1"/>
    <col min="778" max="778" width="12.85546875" style="1" customWidth="1"/>
    <col min="779" max="779" width="16.85546875" style="1" customWidth="1"/>
    <col min="780" max="780" width="18.42578125" style="1" customWidth="1"/>
    <col min="781" max="782" width="11.42578125" style="1" customWidth="1"/>
    <col min="783" max="783" width="17.140625" style="1" customWidth="1"/>
    <col min="784" max="784" width="14.140625" style="1" customWidth="1"/>
    <col min="785" max="785" width="15.28515625" style="1" customWidth="1"/>
    <col min="786" max="786" width="24.7109375" style="1" customWidth="1"/>
    <col min="787" max="788" width="21.85546875" style="1" customWidth="1"/>
    <col min="789" max="789" width="20.7109375" style="1" customWidth="1"/>
    <col min="790" max="1026" width="11.42578125" style="1"/>
    <col min="1027" max="1027" width="27.28515625" style="1" bestFit="1" customWidth="1"/>
    <col min="1028" max="1028" width="27.28515625" style="1" customWidth="1"/>
    <col min="1029" max="1029" width="16" style="1" customWidth="1"/>
    <col min="1030" max="1030" width="23.28515625" style="1" customWidth="1"/>
    <col min="1031" max="1031" width="16.85546875" style="1" customWidth="1"/>
    <col min="1032" max="1032" width="20.42578125" style="1" customWidth="1"/>
    <col min="1033" max="1033" width="18" style="1" customWidth="1"/>
    <col min="1034" max="1034" width="12.85546875" style="1" customWidth="1"/>
    <col min="1035" max="1035" width="16.85546875" style="1" customWidth="1"/>
    <col min="1036" max="1036" width="18.42578125" style="1" customWidth="1"/>
    <col min="1037" max="1038" width="11.42578125" style="1" customWidth="1"/>
    <col min="1039" max="1039" width="17.140625" style="1" customWidth="1"/>
    <col min="1040" max="1040" width="14.140625" style="1" customWidth="1"/>
    <col min="1041" max="1041" width="15.28515625" style="1" customWidth="1"/>
    <col min="1042" max="1042" width="24.7109375" style="1" customWidth="1"/>
    <col min="1043" max="1044" width="21.85546875" style="1" customWidth="1"/>
    <col min="1045" max="1045" width="20.7109375" style="1" customWidth="1"/>
    <col min="1046" max="1282" width="11.42578125" style="1"/>
    <col min="1283" max="1283" width="27.28515625" style="1" bestFit="1" customWidth="1"/>
    <col min="1284" max="1284" width="27.28515625" style="1" customWidth="1"/>
    <col min="1285" max="1285" width="16" style="1" customWidth="1"/>
    <col min="1286" max="1286" width="23.28515625" style="1" customWidth="1"/>
    <col min="1287" max="1287" width="16.85546875" style="1" customWidth="1"/>
    <col min="1288" max="1288" width="20.42578125" style="1" customWidth="1"/>
    <col min="1289" max="1289" width="18" style="1" customWidth="1"/>
    <col min="1290" max="1290" width="12.85546875" style="1" customWidth="1"/>
    <col min="1291" max="1291" width="16.85546875" style="1" customWidth="1"/>
    <col min="1292" max="1292" width="18.42578125" style="1" customWidth="1"/>
    <col min="1293" max="1294" width="11.42578125" style="1" customWidth="1"/>
    <col min="1295" max="1295" width="17.140625" style="1" customWidth="1"/>
    <col min="1296" max="1296" width="14.140625" style="1" customWidth="1"/>
    <col min="1297" max="1297" width="15.28515625" style="1" customWidth="1"/>
    <col min="1298" max="1298" width="24.7109375" style="1" customWidth="1"/>
    <col min="1299" max="1300" width="21.85546875" style="1" customWidth="1"/>
    <col min="1301" max="1301" width="20.7109375" style="1" customWidth="1"/>
    <col min="1302" max="1538" width="11.42578125" style="1"/>
    <col min="1539" max="1539" width="27.28515625" style="1" bestFit="1" customWidth="1"/>
    <col min="1540" max="1540" width="27.28515625" style="1" customWidth="1"/>
    <col min="1541" max="1541" width="16" style="1" customWidth="1"/>
    <col min="1542" max="1542" width="23.28515625" style="1" customWidth="1"/>
    <col min="1543" max="1543" width="16.85546875" style="1" customWidth="1"/>
    <col min="1544" max="1544" width="20.42578125" style="1" customWidth="1"/>
    <col min="1545" max="1545" width="18" style="1" customWidth="1"/>
    <col min="1546" max="1546" width="12.85546875" style="1" customWidth="1"/>
    <col min="1547" max="1547" width="16.85546875" style="1" customWidth="1"/>
    <col min="1548" max="1548" width="18.42578125" style="1" customWidth="1"/>
    <col min="1549" max="1550" width="11.42578125" style="1" customWidth="1"/>
    <col min="1551" max="1551" width="17.140625" style="1" customWidth="1"/>
    <col min="1552" max="1552" width="14.140625" style="1" customWidth="1"/>
    <col min="1553" max="1553" width="15.28515625" style="1" customWidth="1"/>
    <col min="1554" max="1554" width="24.7109375" style="1" customWidth="1"/>
    <col min="1555" max="1556" width="21.85546875" style="1" customWidth="1"/>
    <col min="1557" max="1557" width="20.7109375" style="1" customWidth="1"/>
    <col min="1558" max="1794" width="11.42578125" style="1"/>
    <col min="1795" max="1795" width="27.28515625" style="1" bestFit="1" customWidth="1"/>
    <col min="1796" max="1796" width="27.28515625" style="1" customWidth="1"/>
    <col min="1797" max="1797" width="16" style="1" customWidth="1"/>
    <col min="1798" max="1798" width="23.28515625" style="1" customWidth="1"/>
    <col min="1799" max="1799" width="16.85546875" style="1" customWidth="1"/>
    <col min="1800" max="1800" width="20.42578125" style="1" customWidth="1"/>
    <col min="1801" max="1801" width="18" style="1" customWidth="1"/>
    <col min="1802" max="1802" width="12.85546875" style="1" customWidth="1"/>
    <col min="1803" max="1803" width="16.85546875" style="1" customWidth="1"/>
    <col min="1804" max="1804" width="18.42578125" style="1" customWidth="1"/>
    <col min="1805" max="1806" width="11.42578125" style="1" customWidth="1"/>
    <col min="1807" max="1807" width="17.140625" style="1" customWidth="1"/>
    <col min="1808" max="1808" width="14.140625" style="1" customWidth="1"/>
    <col min="1809" max="1809" width="15.28515625" style="1" customWidth="1"/>
    <col min="1810" max="1810" width="24.7109375" style="1" customWidth="1"/>
    <col min="1811" max="1812" width="21.85546875" style="1" customWidth="1"/>
    <col min="1813" max="1813" width="20.7109375" style="1" customWidth="1"/>
    <col min="1814" max="2050" width="11.42578125" style="1"/>
    <col min="2051" max="2051" width="27.28515625" style="1" bestFit="1" customWidth="1"/>
    <col min="2052" max="2052" width="27.28515625" style="1" customWidth="1"/>
    <col min="2053" max="2053" width="16" style="1" customWidth="1"/>
    <col min="2054" max="2054" width="23.28515625" style="1" customWidth="1"/>
    <col min="2055" max="2055" width="16.85546875" style="1" customWidth="1"/>
    <col min="2056" max="2056" width="20.42578125" style="1" customWidth="1"/>
    <col min="2057" max="2057" width="18" style="1" customWidth="1"/>
    <col min="2058" max="2058" width="12.85546875" style="1" customWidth="1"/>
    <col min="2059" max="2059" width="16.85546875" style="1" customWidth="1"/>
    <col min="2060" max="2060" width="18.42578125" style="1" customWidth="1"/>
    <col min="2061" max="2062" width="11.42578125" style="1" customWidth="1"/>
    <col min="2063" max="2063" width="17.140625" style="1" customWidth="1"/>
    <col min="2064" max="2064" width="14.140625" style="1" customWidth="1"/>
    <col min="2065" max="2065" width="15.28515625" style="1" customWidth="1"/>
    <col min="2066" max="2066" width="24.7109375" style="1" customWidth="1"/>
    <col min="2067" max="2068" width="21.85546875" style="1" customWidth="1"/>
    <col min="2069" max="2069" width="20.7109375" style="1" customWidth="1"/>
    <col min="2070" max="2306" width="11.42578125" style="1"/>
    <col min="2307" max="2307" width="27.28515625" style="1" bestFit="1" customWidth="1"/>
    <col min="2308" max="2308" width="27.28515625" style="1" customWidth="1"/>
    <col min="2309" max="2309" width="16" style="1" customWidth="1"/>
    <col min="2310" max="2310" width="23.28515625" style="1" customWidth="1"/>
    <col min="2311" max="2311" width="16.85546875" style="1" customWidth="1"/>
    <col min="2312" max="2312" width="20.42578125" style="1" customWidth="1"/>
    <col min="2313" max="2313" width="18" style="1" customWidth="1"/>
    <col min="2314" max="2314" width="12.85546875" style="1" customWidth="1"/>
    <col min="2315" max="2315" width="16.85546875" style="1" customWidth="1"/>
    <col min="2316" max="2316" width="18.42578125" style="1" customWidth="1"/>
    <col min="2317" max="2318" width="11.42578125" style="1" customWidth="1"/>
    <col min="2319" max="2319" width="17.140625" style="1" customWidth="1"/>
    <col min="2320" max="2320" width="14.140625" style="1" customWidth="1"/>
    <col min="2321" max="2321" width="15.28515625" style="1" customWidth="1"/>
    <col min="2322" max="2322" width="24.7109375" style="1" customWidth="1"/>
    <col min="2323" max="2324" width="21.85546875" style="1" customWidth="1"/>
    <col min="2325" max="2325" width="20.7109375" style="1" customWidth="1"/>
    <col min="2326" max="2562" width="11.42578125" style="1"/>
    <col min="2563" max="2563" width="27.28515625" style="1" bestFit="1" customWidth="1"/>
    <col min="2564" max="2564" width="27.28515625" style="1" customWidth="1"/>
    <col min="2565" max="2565" width="16" style="1" customWidth="1"/>
    <col min="2566" max="2566" width="23.28515625" style="1" customWidth="1"/>
    <col min="2567" max="2567" width="16.85546875" style="1" customWidth="1"/>
    <col min="2568" max="2568" width="20.42578125" style="1" customWidth="1"/>
    <col min="2569" max="2569" width="18" style="1" customWidth="1"/>
    <col min="2570" max="2570" width="12.85546875" style="1" customWidth="1"/>
    <col min="2571" max="2571" width="16.85546875" style="1" customWidth="1"/>
    <col min="2572" max="2572" width="18.42578125" style="1" customWidth="1"/>
    <col min="2573" max="2574" width="11.42578125" style="1" customWidth="1"/>
    <col min="2575" max="2575" width="17.140625" style="1" customWidth="1"/>
    <col min="2576" max="2576" width="14.140625" style="1" customWidth="1"/>
    <col min="2577" max="2577" width="15.28515625" style="1" customWidth="1"/>
    <col min="2578" max="2578" width="24.7109375" style="1" customWidth="1"/>
    <col min="2579" max="2580" width="21.85546875" style="1" customWidth="1"/>
    <col min="2581" max="2581" width="20.7109375" style="1" customWidth="1"/>
    <col min="2582" max="2818" width="11.42578125" style="1"/>
    <col min="2819" max="2819" width="27.28515625" style="1" bestFit="1" customWidth="1"/>
    <col min="2820" max="2820" width="27.28515625" style="1" customWidth="1"/>
    <col min="2821" max="2821" width="16" style="1" customWidth="1"/>
    <col min="2822" max="2822" width="23.28515625" style="1" customWidth="1"/>
    <col min="2823" max="2823" width="16.85546875" style="1" customWidth="1"/>
    <col min="2824" max="2824" width="20.42578125" style="1" customWidth="1"/>
    <col min="2825" max="2825" width="18" style="1" customWidth="1"/>
    <col min="2826" max="2826" width="12.85546875" style="1" customWidth="1"/>
    <col min="2827" max="2827" width="16.85546875" style="1" customWidth="1"/>
    <col min="2828" max="2828" width="18.42578125" style="1" customWidth="1"/>
    <col min="2829" max="2830" width="11.42578125" style="1" customWidth="1"/>
    <col min="2831" max="2831" width="17.140625" style="1" customWidth="1"/>
    <col min="2832" max="2832" width="14.140625" style="1" customWidth="1"/>
    <col min="2833" max="2833" width="15.28515625" style="1" customWidth="1"/>
    <col min="2834" max="2834" width="24.7109375" style="1" customWidth="1"/>
    <col min="2835" max="2836" width="21.85546875" style="1" customWidth="1"/>
    <col min="2837" max="2837" width="20.7109375" style="1" customWidth="1"/>
    <col min="2838" max="3074" width="11.42578125" style="1"/>
    <col min="3075" max="3075" width="27.28515625" style="1" bestFit="1" customWidth="1"/>
    <col min="3076" max="3076" width="27.28515625" style="1" customWidth="1"/>
    <col min="3077" max="3077" width="16" style="1" customWidth="1"/>
    <col min="3078" max="3078" width="23.28515625" style="1" customWidth="1"/>
    <col min="3079" max="3079" width="16.85546875" style="1" customWidth="1"/>
    <col min="3080" max="3080" width="20.42578125" style="1" customWidth="1"/>
    <col min="3081" max="3081" width="18" style="1" customWidth="1"/>
    <col min="3082" max="3082" width="12.85546875" style="1" customWidth="1"/>
    <col min="3083" max="3083" width="16.85546875" style="1" customWidth="1"/>
    <col min="3084" max="3084" width="18.42578125" style="1" customWidth="1"/>
    <col min="3085" max="3086" width="11.42578125" style="1" customWidth="1"/>
    <col min="3087" max="3087" width="17.140625" style="1" customWidth="1"/>
    <col min="3088" max="3088" width="14.140625" style="1" customWidth="1"/>
    <col min="3089" max="3089" width="15.28515625" style="1" customWidth="1"/>
    <col min="3090" max="3090" width="24.7109375" style="1" customWidth="1"/>
    <col min="3091" max="3092" width="21.85546875" style="1" customWidth="1"/>
    <col min="3093" max="3093" width="20.7109375" style="1" customWidth="1"/>
    <col min="3094" max="3330" width="11.42578125" style="1"/>
    <col min="3331" max="3331" width="27.28515625" style="1" bestFit="1" customWidth="1"/>
    <col min="3332" max="3332" width="27.28515625" style="1" customWidth="1"/>
    <col min="3333" max="3333" width="16" style="1" customWidth="1"/>
    <col min="3334" max="3334" width="23.28515625" style="1" customWidth="1"/>
    <col min="3335" max="3335" width="16.85546875" style="1" customWidth="1"/>
    <col min="3336" max="3336" width="20.42578125" style="1" customWidth="1"/>
    <col min="3337" max="3337" width="18" style="1" customWidth="1"/>
    <col min="3338" max="3338" width="12.85546875" style="1" customWidth="1"/>
    <col min="3339" max="3339" width="16.85546875" style="1" customWidth="1"/>
    <col min="3340" max="3340" width="18.42578125" style="1" customWidth="1"/>
    <col min="3341" max="3342" width="11.42578125" style="1" customWidth="1"/>
    <col min="3343" max="3343" width="17.140625" style="1" customWidth="1"/>
    <col min="3344" max="3344" width="14.140625" style="1" customWidth="1"/>
    <col min="3345" max="3345" width="15.28515625" style="1" customWidth="1"/>
    <col min="3346" max="3346" width="24.7109375" style="1" customWidth="1"/>
    <col min="3347" max="3348" width="21.85546875" style="1" customWidth="1"/>
    <col min="3349" max="3349" width="20.7109375" style="1" customWidth="1"/>
    <col min="3350" max="3586" width="11.42578125" style="1"/>
    <col min="3587" max="3587" width="27.28515625" style="1" bestFit="1" customWidth="1"/>
    <col min="3588" max="3588" width="27.28515625" style="1" customWidth="1"/>
    <col min="3589" max="3589" width="16" style="1" customWidth="1"/>
    <col min="3590" max="3590" width="23.28515625" style="1" customWidth="1"/>
    <col min="3591" max="3591" width="16.85546875" style="1" customWidth="1"/>
    <col min="3592" max="3592" width="20.42578125" style="1" customWidth="1"/>
    <col min="3593" max="3593" width="18" style="1" customWidth="1"/>
    <col min="3594" max="3594" width="12.85546875" style="1" customWidth="1"/>
    <col min="3595" max="3595" width="16.85546875" style="1" customWidth="1"/>
    <col min="3596" max="3596" width="18.42578125" style="1" customWidth="1"/>
    <col min="3597" max="3598" width="11.42578125" style="1" customWidth="1"/>
    <col min="3599" max="3599" width="17.140625" style="1" customWidth="1"/>
    <col min="3600" max="3600" width="14.140625" style="1" customWidth="1"/>
    <col min="3601" max="3601" width="15.28515625" style="1" customWidth="1"/>
    <col min="3602" max="3602" width="24.7109375" style="1" customWidth="1"/>
    <col min="3603" max="3604" width="21.85546875" style="1" customWidth="1"/>
    <col min="3605" max="3605" width="20.7109375" style="1" customWidth="1"/>
    <col min="3606" max="3842" width="11.42578125" style="1"/>
    <col min="3843" max="3843" width="27.28515625" style="1" bestFit="1" customWidth="1"/>
    <col min="3844" max="3844" width="27.28515625" style="1" customWidth="1"/>
    <col min="3845" max="3845" width="16" style="1" customWidth="1"/>
    <col min="3846" max="3846" width="23.28515625" style="1" customWidth="1"/>
    <col min="3847" max="3847" width="16.85546875" style="1" customWidth="1"/>
    <col min="3848" max="3848" width="20.42578125" style="1" customWidth="1"/>
    <col min="3849" max="3849" width="18" style="1" customWidth="1"/>
    <col min="3850" max="3850" width="12.85546875" style="1" customWidth="1"/>
    <col min="3851" max="3851" width="16.85546875" style="1" customWidth="1"/>
    <col min="3852" max="3852" width="18.42578125" style="1" customWidth="1"/>
    <col min="3853" max="3854" width="11.42578125" style="1" customWidth="1"/>
    <col min="3855" max="3855" width="17.140625" style="1" customWidth="1"/>
    <col min="3856" max="3856" width="14.140625" style="1" customWidth="1"/>
    <col min="3857" max="3857" width="15.28515625" style="1" customWidth="1"/>
    <col min="3858" max="3858" width="24.7109375" style="1" customWidth="1"/>
    <col min="3859" max="3860" width="21.85546875" style="1" customWidth="1"/>
    <col min="3861" max="3861" width="20.7109375" style="1" customWidth="1"/>
    <col min="3862" max="4098" width="11.42578125" style="1"/>
    <col min="4099" max="4099" width="27.28515625" style="1" bestFit="1" customWidth="1"/>
    <col min="4100" max="4100" width="27.28515625" style="1" customWidth="1"/>
    <col min="4101" max="4101" width="16" style="1" customWidth="1"/>
    <col min="4102" max="4102" width="23.28515625" style="1" customWidth="1"/>
    <col min="4103" max="4103" width="16.85546875" style="1" customWidth="1"/>
    <col min="4104" max="4104" width="20.42578125" style="1" customWidth="1"/>
    <col min="4105" max="4105" width="18" style="1" customWidth="1"/>
    <col min="4106" max="4106" width="12.85546875" style="1" customWidth="1"/>
    <col min="4107" max="4107" width="16.85546875" style="1" customWidth="1"/>
    <col min="4108" max="4108" width="18.42578125" style="1" customWidth="1"/>
    <col min="4109" max="4110" width="11.42578125" style="1" customWidth="1"/>
    <col min="4111" max="4111" width="17.140625" style="1" customWidth="1"/>
    <col min="4112" max="4112" width="14.140625" style="1" customWidth="1"/>
    <col min="4113" max="4113" width="15.28515625" style="1" customWidth="1"/>
    <col min="4114" max="4114" width="24.7109375" style="1" customWidth="1"/>
    <col min="4115" max="4116" width="21.85546875" style="1" customWidth="1"/>
    <col min="4117" max="4117" width="20.7109375" style="1" customWidth="1"/>
    <col min="4118" max="4354" width="11.42578125" style="1"/>
    <col min="4355" max="4355" width="27.28515625" style="1" bestFit="1" customWidth="1"/>
    <col min="4356" max="4356" width="27.28515625" style="1" customWidth="1"/>
    <col min="4357" max="4357" width="16" style="1" customWidth="1"/>
    <col min="4358" max="4358" width="23.28515625" style="1" customWidth="1"/>
    <col min="4359" max="4359" width="16.85546875" style="1" customWidth="1"/>
    <col min="4360" max="4360" width="20.42578125" style="1" customWidth="1"/>
    <col min="4361" max="4361" width="18" style="1" customWidth="1"/>
    <col min="4362" max="4362" width="12.85546875" style="1" customWidth="1"/>
    <col min="4363" max="4363" width="16.85546875" style="1" customWidth="1"/>
    <col min="4364" max="4364" width="18.42578125" style="1" customWidth="1"/>
    <col min="4365" max="4366" width="11.42578125" style="1" customWidth="1"/>
    <col min="4367" max="4367" width="17.140625" style="1" customWidth="1"/>
    <col min="4368" max="4368" width="14.140625" style="1" customWidth="1"/>
    <col min="4369" max="4369" width="15.28515625" style="1" customWidth="1"/>
    <col min="4370" max="4370" width="24.7109375" style="1" customWidth="1"/>
    <col min="4371" max="4372" width="21.85546875" style="1" customWidth="1"/>
    <col min="4373" max="4373" width="20.7109375" style="1" customWidth="1"/>
    <col min="4374" max="4610" width="11.42578125" style="1"/>
    <col min="4611" max="4611" width="27.28515625" style="1" bestFit="1" customWidth="1"/>
    <col min="4612" max="4612" width="27.28515625" style="1" customWidth="1"/>
    <col min="4613" max="4613" width="16" style="1" customWidth="1"/>
    <col min="4614" max="4614" width="23.28515625" style="1" customWidth="1"/>
    <col min="4615" max="4615" width="16.85546875" style="1" customWidth="1"/>
    <col min="4616" max="4616" width="20.42578125" style="1" customWidth="1"/>
    <col min="4617" max="4617" width="18" style="1" customWidth="1"/>
    <col min="4618" max="4618" width="12.85546875" style="1" customWidth="1"/>
    <col min="4619" max="4619" width="16.85546875" style="1" customWidth="1"/>
    <col min="4620" max="4620" width="18.42578125" style="1" customWidth="1"/>
    <col min="4621" max="4622" width="11.42578125" style="1" customWidth="1"/>
    <col min="4623" max="4623" width="17.140625" style="1" customWidth="1"/>
    <col min="4624" max="4624" width="14.140625" style="1" customWidth="1"/>
    <col min="4625" max="4625" width="15.28515625" style="1" customWidth="1"/>
    <col min="4626" max="4626" width="24.7109375" style="1" customWidth="1"/>
    <col min="4627" max="4628" width="21.85546875" style="1" customWidth="1"/>
    <col min="4629" max="4629" width="20.7109375" style="1" customWidth="1"/>
    <col min="4630" max="4866" width="11.42578125" style="1"/>
    <col min="4867" max="4867" width="27.28515625" style="1" bestFit="1" customWidth="1"/>
    <col min="4868" max="4868" width="27.28515625" style="1" customWidth="1"/>
    <col min="4869" max="4869" width="16" style="1" customWidth="1"/>
    <col min="4870" max="4870" width="23.28515625" style="1" customWidth="1"/>
    <col min="4871" max="4871" width="16.85546875" style="1" customWidth="1"/>
    <col min="4872" max="4872" width="20.42578125" style="1" customWidth="1"/>
    <col min="4873" max="4873" width="18" style="1" customWidth="1"/>
    <col min="4874" max="4874" width="12.85546875" style="1" customWidth="1"/>
    <col min="4875" max="4875" width="16.85546875" style="1" customWidth="1"/>
    <col min="4876" max="4876" width="18.42578125" style="1" customWidth="1"/>
    <col min="4877" max="4878" width="11.42578125" style="1" customWidth="1"/>
    <col min="4879" max="4879" width="17.140625" style="1" customWidth="1"/>
    <col min="4880" max="4880" width="14.140625" style="1" customWidth="1"/>
    <col min="4881" max="4881" width="15.28515625" style="1" customWidth="1"/>
    <col min="4882" max="4882" width="24.7109375" style="1" customWidth="1"/>
    <col min="4883" max="4884" width="21.85546875" style="1" customWidth="1"/>
    <col min="4885" max="4885" width="20.7109375" style="1" customWidth="1"/>
    <col min="4886" max="5122" width="11.42578125" style="1"/>
    <col min="5123" max="5123" width="27.28515625" style="1" bestFit="1" customWidth="1"/>
    <col min="5124" max="5124" width="27.28515625" style="1" customWidth="1"/>
    <col min="5125" max="5125" width="16" style="1" customWidth="1"/>
    <col min="5126" max="5126" width="23.28515625" style="1" customWidth="1"/>
    <col min="5127" max="5127" width="16.85546875" style="1" customWidth="1"/>
    <col min="5128" max="5128" width="20.42578125" style="1" customWidth="1"/>
    <col min="5129" max="5129" width="18" style="1" customWidth="1"/>
    <col min="5130" max="5130" width="12.85546875" style="1" customWidth="1"/>
    <col min="5131" max="5131" width="16.85546875" style="1" customWidth="1"/>
    <col min="5132" max="5132" width="18.42578125" style="1" customWidth="1"/>
    <col min="5133" max="5134" width="11.42578125" style="1" customWidth="1"/>
    <col min="5135" max="5135" width="17.140625" style="1" customWidth="1"/>
    <col min="5136" max="5136" width="14.140625" style="1" customWidth="1"/>
    <col min="5137" max="5137" width="15.28515625" style="1" customWidth="1"/>
    <col min="5138" max="5138" width="24.7109375" style="1" customWidth="1"/>
    <col min="5139" max="5140" width="21.85546875" style="1" customWidth="1"/>
    <col min="5141" max="5141" width="20.7109375" style="1" customWidth="1"/>
    <col min="5142" max="5378" width="11.42578125" style="1"/>
    <col min="5379" max="5379" width="27.28515625" style="1" bestFit="1" customWidth="1"/>
    <col min="5380" max="5380" width="27.28515625" style="1" customWidth="1"/>
    <col min="5381" max="5381" width="16" style="1" customWidth="1"/>
    <col min="5382" max="5382" width="23.28515625" style="1" customWidth="1"/>
    <col min="5383" max="5383" width="16.85546875" style="1" customWidth="1"/>
    <col min="5384" max="5384" width="20.42578125" style="1" customWidth="1"/>
    <col min="5385" max="5385" width="18" style="1" customWidth="1"/>
    <col min="5386" max="5386" width="12.85546875" style="1" customWidth="1"/>
    <col min="5387" max="5387" width="16.85546875" style="1" customWidth="1"/>
    <col min="5388" max="5388" width="18.42578125" style="1" customWidth="1"/>
    <col min="5389" max="5390" width="11.42578125" style="1" customWidth="1"/>
    <col min="5391" max="5391" width="17.140625" style="1" customWidth="1"/>
    <col min="5392" max="5392" width="14.140625" style="1" customWidth="1"/>
    <col min="5393" max="5393" width="15.28515625" style="1" customWidth="1"/>
    <col min="5394" max="5394" width="24.7109375" style="1" customWidth="1"/>
    <col min="5395" max="5396" width="21.85546875" style="1" customWidth="1"/>
    <col min="5397" max="5397" width="20.7109375" style="1" customWidth="1"/>
    <col min="5398" max="5634" width="11.42578125" style="1"/>
    <col min="5635" max="5635" width="27.28515625" style="1" bestFit="1" customWidth="1"/>
    <col min="5636" max="5636" width="27.28515625" style="1" customWidth="1"/>
    <col min="5637" max="5637" width="16" style="1" customWidth="1"/>
    <col min="5638" max="5638" width="23.28515625" style="1" customWidth="1"/>
    <col min="5639" max="5639" width="16.85546875" style="1" customWidth="1"/>
    <col min="5640" max="5640" width="20.42578125" style="1" customWidth="1"/>
    <col min="5641" max="5641" width="18" style="1" customWidth="1"/>
    <col min="5642" max="5642" width="12.85546875" style="1" customWidth="1"/>
    <col min="5643" max="5643" width="16.85546875" style="1" customWidth="1"/>
    <col min="5644" max="5644" width="18.42578125" style="1" customWidth="1"/>
    <col min="5645" max="5646" width="11.42578125" style="1" customWidth="1"/>
    <col min="5647" max="5647" width="17.140625" style="1" customWidth="1"/>
    <col min="5648" max="5648" width="14.140625" style="1" customWidth="1"/>
    <col min="5649" max="5649" width="15.28515625" style="1" customWidth="1"/>
    <col min="5650" max="5650" width="24.7109375" style="1" customWidth="1"/>
    <col min="5651" max="5652" width="21.85546875" style="1" customWidth="1"/>
    <col min="5653" max="5653" width="20.7109375" style="1" customWidth="1"/>
    <col min="5654" max="5890" width="11.42578125" style="1"/>
    <col min="5891" max="5891" width="27.28515625" style="1" bestFit="1" customWidth="1"/>
    <col min="5892" max="5892" width="27.28515625" style="1" customWidth="1"/>
    <col min="5893" max="5893" width="16" style="1" customWidth="1"/>
    <col min="5894" max="5894" width="23.28515625" style="1" customWidth="1"/>
    <col min="5895" max="5895" width="16.85546875" style="1" customWidth="1"/>
    <col min="5896" max="5896" width="20.42578125" style="1" customWidth="1"/>
    <col min="5897" max="5897" width="18" style="1" customWidth="1"/>
    <col min="5898" max="5898" width="12.85546875" style="1" customWidth="1"/>
    <col min="5899" max="5899" width="16.85546875" style="1" customWidth="1"/>
    <col min="5900" max="5900" width="18.42578125" style="1" customWidth="1"/>
    <col min="5901" max="5902" width="11.42578125" style="1" customWidth="1"/>
    <col min="5903" max="5903" width="17.140625" style="1" customWidth="1"/>
    <col min="5904" max="5904" width="14.140625" style="1" customWidth="1"/>
    <col min="5905" max="5905" width="15.28515625" style="1" customWidth="1"/>
    <col min="5906" max="5906" width="24.7109375" style="1" customWidth="1"/>
    <col min="5907" max="5908" width="21.85546875" style="1" customWidth="1"/>
    <col min="5909" max="5909" width="20.7109375" style="1" customWidth="1"/>
    <col min="5910" max="6146" width="11.42578125" style="1"/>
    <col min="6147" max="6147" width="27.28515625" style="1" bestFit="1" customWidth="1"/>
    <col min="6148" max="6148" width="27.28515625" style="1" customWidth="1"/>
    <col min="6149" max="6149" width="16" style="1" customWidth="1"/>
    <col min="6150" max="6150" width="23.28515625" style="1" customWidth="1"/>
    <col min="6151" max="6151" width="16.85546875" style="1" customWidth="1"/>
    <col min="6152" max="6152" width="20.42578125" style="1" customWidth="1"/>
    <col min="6153" max="6153" width="18" style="1" customWidth="1"/>
    <col min="6154" max="6154" width="12.85546875" style="1" customWidth="1"/>
    <col min="6155" max="6155" width="16.85546875" style="1" customWidth="1"/>
    <col min="6156" max="6156" width="18.42578125" style="1" customWidth="1"/>
    <col min="6157" max="6158" width="11.42578125" style="1" customWidth="1"/>
    <col min="6159" max="6159" width="17.140625" style="1" customWidth="1"/>
    <col min="6160" max="6160" width="14.140625" style="1" customWidth="1"/>
    <col min="6161" max="6161" width="15.28515625" style="1" customWidth="1"/>
    <col min="6162" max="6162" width="24.7109375" style="1" customWidth="1"/>
    <col min="6163" max="6164" width="21.85546875" style="1" customWidth="1"/>
    <col min="6165" max="6165" width="20.7109375" style="1" customWidth="1"/>
    <col min="6166" max="6402" width="11.42578125" style="1"/>
    <col min="6403" max="6403" width="27.28515625" style="1" bestFit="1" customWidth="1"/>
    <col min="6404" max="6404" width="27.28515625" style="1" customWidth="1"/>
    <col min="6405" max="6405" width="16" style="1" customWidth="1"/>
    <col min="6406" max="6406" width="23.28515625" style="1" customWidth="1"/>
    <col min="6407" max="6407" width="16.85546875" style="1" customWidth="1"/>
    <col min="6408" max="6408" width="20.42578125" style="1" customWidth="1"/>
    <col min="6409" max="6409" width="18" style="1" customWidth="1"/>
    <col min="6410" max="6410" width="12.85546875" style="1" customWidth="1"/>
    <col min="6411" max="6411" width="16.85546875" style="1" customWidth="1"/>
    <col min="6412" max="6412" width="18.42578125" style="1" customWidth="1"/>
    <col min="6413" max="6414" width="11.42578125" style="1" customWidth="1"/>
    <col min="6415" max="6415" width="17.140625" style="1" customWidth="1"/>
    <col min="6416" max="6416" width="14.140625" style="1" customWidth="1"/>
    <col min="6417" max="6417" width="15.28515625" style="1" customWidth="1"/>
    <col min="6418" max="6418" width="24.7109375" style="1" customWidth="1"/>
    <col min="6419" max="6420" width="21.85546875" style="1" customWidth="1"/>
    <col min="6421" max="6421" width="20.7109375" style="1" customWidth="1"/>
    <col min="6422" max="6658" width="11.42578125" style="1"/>
    <col min="6659" max="6659" width="27.28515625" style="1" bestFit="1" customWidth="1"/>
    <col min="6660" max="6660" width="27.28515625" style="1" customWidth="1"/>
    <col min="6661" max="6661" width="16" style="1" customWidth="1"/>
    <col min="6662" max="6662" width="23.28515625" style="1" customWidth="1"/>
    <col min="6663" max="6663" width="16.85546875" style="1" customWidth="1"/>
    <col min="6664" max="6664" width="20.42578125" style="1" customWidth="1"/>
    <col min="6665" max="6665" width="18" style="1" customWidth="1"/>
    <col min="6666" max="6666" width="12.85546875" style="1" customWidth="1"/>
    <col min="6667" max="6667" width="16.85546875" style="1" customWidth="1"/>
    <col min="6668" max="6668" width="18.42578125" style="1" customWidth="1"/>
    <col min="6669" max="6670" width="11.42578125" style="1" customWidth="1"/>
    <col min="6671" max="6671" width="17.140625" style="1" customWidth="1"/>
    <col min="6672" max="6672" width="14.140625" style="1" customWidth="1"/>
    <col min="6673" max="6673" width="15.28515625" style="1" customWidth="1"/>
    <col min="6674" max="6674" width="24.7109375" style="1" customWidth="1"/>
    <col min="6675" max="6676" width="21.85546875" style="1" customWidth="1"/>
    <col min="6677" max="6677" width="20.7109375" style="1" customWidth="1"/>
    <col min="6678" max="6914" width="11.42578125" style="1"/>
    <col min="6915" max="6915" width="27.28515625" style="1" bestFit="1" customWidth="1"/>
    <col min="6916" max="6916" width="27.28515625" style="1" customWidth="1"/>
    <col min="6917" max="6917" width="16" style="1" customWidth="1"/>
    <col min="6918" max="6918" width="23.28515625" style="1" customWidth="1"/>
    <col min="6919" max="6919" width="16.85546875" style="1" customWidth="1"/>
    <col min="6920" max="6920" width="20.42578125" style="1" customWidth="1"/>
    <col min="6921" max="6921" width="18" style="1" customWidth="1"/>
    <col min="6922" max="6922" width="12.85546875" style="1" customWidth="1"/>
    <col min="6923" max="6923" width="16.85546875" style="1" customWidth="1"/>
    <col min="6924" max="6924" width="18.42578125" style="1" customWidth="1"/>
    <col min="6925" max="6926" width="11.42578125" style="1" customWidth="1"/>
    <col min="6927" max="6927" width="17.140625" style="1" customWidth="1"/>
    <col min="6928" max="6928" width="14.140625" style="1" customWidth="1"/>
    <col min="6929" max="6929" width="15.28515625" style="1" customWidth="1"/>
    <col min="6930" max="6930" width="24.7109375" style="1" customWidth="1"/>
    <col min="6931" max="6932" width="21.85546875" style="1" customWidth="1"/>
    <col min="6933" max="6933" width="20.7109375" style="1" customWidth="1"/>
    <col min="6934" max="7170" width="11.42578125" style="1"/>
    <col min="7171" max="7171" width="27.28515625" style="1" bestFit="1" customWidth="1"/>
    <col min="7172" max="7172" width="27.28515625" style="1" customWidth="1"/>
    <col min="7173" max="7173" width="16" style="1" customWidth="1"/>
    <col min="7174" max="7174" width="23.28515625" style="1" customWidth="1"/>
    <col min="7175" max="7175" width="16.85546875" style="1" customWidth="1"/>
    <col min="7176" max="7176" width="20.42578125" style="1" customWidth="1"/>
    <col min="7177" max="7177" width="18" style="1" customWidth="1"/>
    <col min="7178" max="7178" width="12.85546875" style="1" customWidth="1"/>
    <col min="7179" max="7179" width="16.85546875" style="1" customWidth="1"/>
    <col min="7180" max="7180" width="18.42578125" style="1" customWidth="1"/>
    <col min="7181" max="7182" width="11.42578125" style="1" customWidth="1"/>
    <col min="7183" max="7183" width="17.140625" style="1" customWidth="1"/>
    <col min="7184" max="7184" width="14.140625" style="1" customWidth="1"/>
    <col min="7185" max="7185" width="15.28515625" style="1" customWidth="1"/>
    <col min="7186" max="7186" width="24.7109375" style="1" customWidth="1"/>
    <col min="7187" max="7188" width="21.85546875" style="1" customWidth="1"/>
    <col min="7189" max="7189" width="20.7109375" style="1" customWidth="1"/>
    <col min="7190" max="7426" width="11.42578125" style="1"/>
    <col min="7427" max="7427" width="27.28515625" style="1" bestFit="1" customWidth="1"/>
    <col min="7428" max="7428" width="27.28515625" style="1" customWidth="1"/>
    <col min="7429" max="7429" width="16" style="1" customWidth="1"/>
    <col min="7430" max="7430" width="23.28515625" style="1" customWidth="1"/>
    <col min="7431" max="7431" width="16.85546875" style="1" customWidth="1"/>
    <col min="7432" max="7432" width="20.42578125" style="1" customWidth="1"/>
    <col min="7433" max="7433" width="18" style="1" customWidth="1"/>
    <col min="7434" max="7434" width="12.85546875" style="1" customWidth="1"/>
    <col min="7435" max="7435" width="16.85546875" style="1" customWidth="1"/>
    <col min="7436" max="7436" width="18.42578125" style="1" customWidth="1"/>
    <col min="7437" max="7438" width="11.42578125" style="1" customWidth="1"/>
    <col min="7439" max="7439" width="17.140625" style="1" customWidth="1"/>
    <col min="7440" max="7440" width="14.140625" style="1" customWidth="1"/>
    <col min="7441" max="7441" width="15.28515625" style="1" customWidth="1"/>
    <col min="7442" max="7442" width="24.7109375" style="1" customWidth="1"/>
    <col min="7443" max="7444" width="21.85546875" style="1" customWidth="1"/>
    <col min="7445" max="7445" width="20.7109375" style="1" customWidth="1"/>
    <col min="7446" max="7682" width="11.42578125" style="1"/>
    <col min="7683" max="7683" width="27.28515625" style="1" bestFit="1" customWidth="1"/>
    <col min="7684" max="7684" width="27.28515625" style="1" customWidth="1"/>
    <col min="7685" max="7685" width="16" style="1" customWidth="1"/>
    <col min="7686" max="7686" width="23.28515625" style="1" customWidth="1"/>
    <col min="7687" max="7687" width="16.85546875" style="1" customWidth="1"/>
    <col min="7688" max="7688" width="20.42578125" style="1" customWidth="1"/>
    <col min="7689" max="7689" width="18" style="1" customWidth="1"/>
    <col min="7690" max="7690" width="12.85546875" style="1" customWidth="1"/>
    <col min="7691" max="7691" width="16.85546875" style="1" customWidth="1"/>
    <col min="7692" max="7692" width="18.42578125" style="1" customWidth="1"/>
    <col min="7693" max="7694" width="11.42578125" style="1" customWidth="1"/>
    <col min="7695" max="7695" width="17.140625" style="1" customWidth="1"/>
    <col min="7696" max="7696" width="14.140625" style="1" customWidth="1"/>
    <col min="7697" max="7697" width="15.28515625" style="1" customWidth="1"/>
    <col min="7698" max="7698" width="24.7109375" style="1" customWidth="1"/>
    <col min="7699" max="7700" width="21.85546875" style="1" customWidth="1"/>
    <col min="7701" max="7701" width="20.7109375" style="1" customWidth="1"/>
    <col min="7702" max="7938" width="11.42578125" style="1"/>
    <col min="7939" max="7939" width="27.28515625" style="1" bestFit="1" customWidth="1"/>
    <col min="7940" max="7940" width="27.28515625" style="1" customWidth="1"/>
    <col min="7941" max="7941" width="16" style="1" customWidth="1"/>
    <col min="7942" max="7942" width="23.28515625" style="1" customWidth="1"/>
    <col min="7943" max="7943" width="16.85546875" style="1" customWidth="1"/>
    <col min="7944" max="7944" width="20.42578125" style="1" customWidth="1"/>
    <col min="7945" max="7945" width="18" style="1" customWidth="1"/>
    <col min="7946" max="7946" width="12.85546875" style="1" customWidth="1"/>
    <col min="7947" max="7947" width="16.85546875" style="1" customWidth="1"/>
    <col min="7948" max="7948" width="18.42578125" style="1" customWidth="1"/>
    <col min="7949" max="7950" width="11.42578125" style="1" customWidth="1"/>
    <col min="7951" max="7951" width="17.140625" style="1" customWidth="1"/>
    <col min="7952" max="7952" width="14.140625" style="1" customWidth="1"/>
    <col min="7953" max="7953" width="15.28515625" style="1" customWidth="1"/>
    <col min="7954" max="7954" width="24.7109375" style="1" customWidth="1"/>
    <col min="7955" max="7956" width="21.85546875" style="1" customWidth="1"/>
    <col min="7957" max="7957" width="20.7109375" style="1" customWidth="1"/>
    <col min="7958" max="8194" width="11.42578125" style="1"/>
    <col min="8195" max="8195" width="27.28515625" style="1" bestFit="1" customWidth="1"/>
    <col min="8196" max="8196" width="27.28515625" style="1" customWidth="1"/>
    <col min="8197" max="8197" width="16" style="1" customWidth="1"/>
    <col min="8198" max="8198" width="23.28515625" style="1" customWidth="1"/>
    <col min="8199" max="8199" width="16.85546875" style="1" customWidth="1"/>
    <col min="8200" max="8200" width="20.42578125" style="1" customWidth="1"/>
    <col min="8201" max="8201" width="18" style="1" customWidth="1"/>
    <col min="8202" max="8202" width="12.85546875" style="1" customWidth="1"/>
    <col min="8203" max="8203" width="16.85546875" style="1" customWidth="1"/>
    <col min="8204" max="8204" width="18.42578125" style="1" customWidth="1"/>
    <col min="8205" max="8206" width="11.42578125" style="1" customWidth="1"/>
    <col min="8207" max="8207" width="17.140625" style="1" customWidth="1"/>
    <col min="8208" max="8208" width="14.140625" style="1" customWidth="1"/>
    <col min="8209" max="8209" width="15.28515625" style="1" customWidth="1"/>
    <col min="8210" max="8210" width="24.7109375" style="1" customWidth="1"/>
    <col min="8211" max="8212" width="21.85546875" style="1" customWidth="1"/>
    <col min="8213" max="8213" width="20.7109375" style="1" customWidth="1"/>
    <col min="8214" max="8450" width="11.42578125" style="1"/>
    <col min="8451" max="8451" width="27.28515625" style="1" bestFit="1" customWidth="1"/>
    <col min="8452" max="8452" width="27.28515625" style="1" customWidth="1"/>
    <col min="8453" max="8453" width="16" style="1" customWidth="1"/>
    <col min="8454" max="8454" width="23.28515625" style="1" customWidth="1"/>
    <col min="8455" max="8455" width="16.85546875" style="1" customWidth="1"/>
    <col min="8456" max="8456" width="20.42578125" style="1" customWidth="1"/>
    <col min="8457" max="8457" width="18" style="1" customWidth="1"/>
    <col min="8458" max="8458" width="12.85546875" style="1" customWidth="1"/>
    <col min="8459" max="8459" width="16.85546875" style="1" customWidth="1"/>
    <col min="8460" max="8460" width="18.42578125" style="1" customWidth="1"/>
    <col min="8461" max="8462" width="11.42578125" style="1" customWidth="1"/>
    <col min="8463" max="8463" width="17.140625" style="1" customWidth="1"/>
    <col min="8464" max="8464" width="14.140625" style="1" customWidth="1"/>
    <col min="8465" max="8465" width="15.28515625" style="1" customWidth="1"/>
    <col min="8466" max="8466" width="24.7109375" style="1" customWidth="1"/>
    <col min="8467" max="8468" width="21.85546875" style="1" customWidth="1"/>
    <col min="8469" max="8469" width="20.7109375" style="1" customWidth="1"/>
    <col min="8470" max="8706" width="11.42578125" style="1"/>
    <col min="8707" max="8707" width="27.28515625" style="1" bestFit="1" customWidth="1"/>
    <col min="8708" max="8708" width="27.28515625" style="1" customWidth="1"/>
    <col min="8709" max="8709" width="16" style="1" customWidth="1"/>
    <col min="8710" max="8710" width="23.28515625" style="1" customWidth="1"/>
    <col min="8711" max="8711" width="16.85546875" style="1" customWidth="1"/>
    <col min="8712" max="8712" width="20.42578125" style="1" customWidth="1"/>
    <col min="8713" max="8713" width="18" style="1" customWidth="1"/>
    <col min="8714" max="8714" width="12.85546875" style="1" customWidth="1"/>
    <col min="8715" max="8715" width="16.85546875" style="1" customWidth="1"/>
    <col min="8716" max="8716" width="18.42578125" style="1" customWidth="1"/>
    <col min="8717" max="8718" width="11.42578125" style="1" customWidth="1"/>
    <col min="8719" max="8719" width="17.140625" style="1" customWidth="1"/>
    <col min="8720" max="8720" width="14.140625" style="1" customWidth="1"/>
    <col min="8721" max="8721" width="15.28515625" style="1" customWidth="1"/>
    <col min="8722" max="8722" width="24.7109375" style="1" customWidth="1"/>
    <col min="8723" max="8724" width="21.85546875" style="1" customWidth="1"/>
    <col min="8725" max="8725" width="20.7109375" style="1" customWidth="1"/>
    <col min="8726" max="8962" width="11.42578125" style="1"/>
    <col min="8963" max="8963" width="27.28515625" style="1" bestFit="1" customWidth="1"/>
    <col min="8964" max="8964" width="27.28515625" style="1" customWidth="1"/>
    <col min="8965" max="8965" width="16" style="1" customWidth="1"/>
    <col min="8966" max="8966" width="23.28515625" style="1" customWidth="1"/>
    <col min="8967" max="8967" width="16.85546875" style="1" customWidth="1"/>
    <col min="8968" max="8968" width="20.42578125" style="1" customWidth="1"/>
    <col min="8969" max="8969" width="18" style="1" customWidth="1"/>
    <col min="8970" max="8970" width="12.85546875" style="1" customWidth="1"/>
    <col min="8971" max="8971" width="16.85546875" style="1" customWidth="1"/>
    <col min="8972" max="8972" width="18.42578125" style="1" customWidth="1"/>
    <col min="8973" max="8974" width="11.42578125" style="1" customWidth="1"/>
    <col min="8975" max="8975" width="17.140625" style="1" customWidth="1"/>
    <col min="8976" max="8976" width="14.140625" style="1" customWidth="1"/>
    <col min="8977" max="8977" width="15.28515625" style="1" customWidth="1"/>
    <col min="8978" max="8978" width="24.7109375" style="1" customWidth="1"/>
    <col min="8979" max="8980" width="21.85546875" style="1" customWidth="1"/>
    <col min="8981" max="8981" width="20.7109375" style="1" customWidth="1"/>
    <col min="8982" max="9218" width="11.42578125" style="1"/>
    <col min="9219" max="9219" width="27.28515625" style="1" bestFit="1" customWidth="1"/>
    <col min="9220" max="9220" width="27.28515625" style="1" customWidth="1"/>
    <col min="9221" max="9221" width="16" style="1" customWidth="1"/>
    <col min="9222" max="9222" width="23.28515625" style="1" customWidth="1"/>
    <col min="9223" max="9223" width="16.85546875" style="1" customWidth="1"/>
    <col min="9224" max="9224" width="20.42578125" style="1" customWidth="1"/>
    <col min="9225" max="9225" width="18" style="1" customWidth="1"/>
    <col min="9226" max="9226" width="12.85546875" style="1" customWidth="1"/>
    <col min="9227" max="9227" width="16.85546875" style="1" customWidth="1"/>
    <col min="9228" max="9228" width="18.42578125" style="1" customWidth="1"/>
    <col min="9229" max="9230" width="11.42578125" style="1" customWidth="1"/>
    <col min="9231" max="9231" width="17.140625" style="1" customWidth="1"/>
    <col min="9232" max="9232" width="14.140625" style="1" customWidth="1"/>
    <col min="9233" max="9233" width="15.28515625" style="1" customWidth="1"/>
    <col min="9234" max="9234" width="24.7109375" style="1" customWidth="1"/>
    <col min="9235" max="9236" width="21.85546875" style="1" customWidth="1"/>
    <col min="9237" max="9237" width="20.7109375" style="1" customWidth="1"/>
    <col min="9238" max="9474" width="11.42578125" style="1"/>
    <col min="9475" max="9475" width="27.28515625" style="1" bestFit="1" customWidth="1"/>
    <col min="9476" max="9476" width="27.28515625" style="1" customWidth="1"/>
    <col min="9477" max="9477" width="16" style="1" customWidth="1"/>
    <col min="9478" max="9478" width="23.28515625" style="1" customWidth="1"/>
    <col min="9479" max="9479" width="16.85546875" style="1" customWidth="1"/>
    <col min="9480" max="9480" width="20.42578125" style="1" customWidth="1"/>
    <col min="9481" max="9481" width="18" style="1" customWidth="1"/>
    <col min="9482" max="9482" width="12.85546875" style="1" customWidth="1"/>
    <col min="9483" max="9483" width="16.85546875" style="1" customWidth="1"/>
    <col min="9484" max="9484" width="18.42578125" style="1" customWidth="1"/>
    <col min="9485" max="9486" width="11.42578125" style="1" customWidth="1"/>
    <col min="9487" max="9487" width="17.140625" style="1" customWidth="1"/>
    <col min="9488" max="9488" width="14.140625" style="1" customWidth="1"/>
    <col min="9489" max="9489" width="15.28515625" style="1" customWidth="1"/>
    <col min="9490" max="9490" width="24.7109375" style="1" customWidth="1"/>
    <col min="9491" max="9492" width="21.85546875" style="1" customWidth="1"/>
    <col min="9493" max="9493" width="20.7109375" style="1" customWidth="1"/>
    <col min="9494" max="9730" width="11.42578125" style="1"/>
    <col min="9731" max="9731" width="27.28515625" style="1" bestFit="1" customWidth="1"/>
    <col min="9732" max="9732" width="27.28515625" style="1" customWidth="1"/>
    <col min="9733" max="9733" width="16" style="1" customWidth="1"/>
    <col min="9734" max="9734" width="23.28515625" style="1" customWidth="1"/>
    <col min="9735" max="9735" width="16.85546875" style="1" customWidth="1"/>
    <col min="9736" max="9736" width="20.42578125" style="1" customWidth="1"/>
    <col min="9737" max="9737" width="18" style="1" customWidth="1"/>
    <col min="9738" max="9738" width="12.85546875" style="1" customWidth="1"/>
    <col min="9739" max="9739" width="16.85546875" style="1" customWidth="1"/>
    <col min="9740" max="9740" width="18.42578125" style="1" customWidth="1"/>
    <col min="9741" max="9742" width="11.42578125" style="1" customWidth="1"/>
    <col min="9743" max="9743" width="17.140625" style="1" customWidth="1"/>
    <col min="9744" max="9744" width="14.140625" style="1" customWidth="1"/>
    <col min="9745" max="9745" width="15.28515625" style="1" customWidth="1"/>
    <col min="9746" max="9746" width="24.7109375" style="1" customWidth="1"/>
    <col min="9747" max="9748" width="21.85546875" style="1" customWidth="1"/>
    <col min="9749" max="9749" width="20.7109375" style="1" customWidth="1"/>
    <col min="9750" max="9986" width="11.42578125" style="1"/>
    <col min="9987" max="9987" width="27.28515625" style="1" bestFit="1" customWidth="1"/>
    <col min="9988" max="9988" width="27.28515625" style="1" customWidth="1"/>
    <col min="9989" max="9989" width="16" style="1" customWidth="1"/>
    <col min="9990" max="9990" width="23.28515625" style="1" customWidth="1"/>
    <col min="9991" max="9991" width="16.85546875" style="1" customWidth="1"/>
    <col min="9992" max="9992" width="20.42578125" style="1" customWidth="1"/>
    <col min="9993" max="9993" width="18" style="1" customWidth="1"/>
    <col min="9994" max="9994" width="12.85546875" style="1" customWidth="1"/>
    <col min="9995" max="9995" width="16.85546875" style="1" customWidth="1"/>
    <col min="9996" max="9996" width="18.42578125" style="1" customWidth="1"/>
    <col min="9997" max="9998" width="11.42578125" style="1" customWidth="1"/>
    <col min="9999" max="9999" width="17.140625" style="1" customWidth="1"/>
    <col min="10000" max="10000" width="14.140625" style="1" customWidth="1"/>
    <col min="10001" max="10001" width="15.28515625" style="1" customWidth="1"/>
    <col min="10002" max="10002" width="24.7109375" style="1" customWidth="1"/>
    <col min="10003" max="10004" width="21.85546875" style="1" customWidth="1"/>
    <col min="10005" max="10005" width="20.7109375" style="1" customWidth="1"/>
    <col min="10006" max="10242" width="11.42578125" style="1"/>
    <col min="10243" max="10243" width="27.28515625" style="1" bestFit="1" customWidth="1"/>
    <col min="10244" max="10244" width="27.28515625" style="1" customWidth="1"/>
    <col min="10245" max="10245" width="16" style="1" customWidth="1"/>
    <col min="10246" max="10246" width="23.28515625" style="1" customWidth="1"/>
    <col min="10247" max="10247" width="16.85546875" style="1" customWidth="1"/>
    <col min="10248" max="10248" width="20.42578125" style="1" customWidth="1"/>
    <col min="10249" max="10249" width="18" style="1" customWidth="1"/>
    <col min="10250" max="10250" width="12.85546875" style="1" customWidth="1"/>
    <col min="10251" max="10251" width="16.85546875" style="1" customWidth="1"/>
    <col min="10252" max="10252" width="18.42578125" style="1" customWidth="1"/>
    <col min="10253" max="10254" width="11.42578125" style="1" customWidth="1"/>
    <col min="10255" max="10255" width="17.140625" style="1" customWidth="1"/>
    <col min="10256" max="10256" width="14.140625" style="1" customWidth="1"/>
    <col min="10257" max="10257" width="15.28515625" style="1" customWidth="1"/>
    <col min="10258" max="10258" width="24.7109375" style="1" customWidth="1"/>
    <col min="10259" max="10260" width="21.85546875" style="1" customWidth="1"/>
    <col min="10261" max="10261" width="20.7109375" style="1" customWidth="1"/>
    <col min="10262" max="10498" width="11.42578125" style="1"/>
    <col min="10499" max="10499" width="27.28515625" style="1" bestFit="1" customWidth="1"/>
    <col min="10500" max="10500" width="27.28515625" style="1" customWidth="1"/>
    <col min="10501" max="10501" width="16" style="1" customWidth="1"/>
    <col min="10502" max="10502" width="23.28515625" style="1" customWidth="1"/>
    <col min="10503" max="10503" width="16.85546875" style="1" customWidth="1"/>
    <col min="10504" max="10504" width="20.42578125" style="1" customWidth="1"/>
    <col min="10505" max="10505" width="18" style="1" customWidth="1"/>
    <col min="10506" max="10506" width="12.85546875" style="1" customWidth="1"/>
    <col min="10507" max="10507" width="16.85546875" style="1" customWidth="1"/>
    <col min="10508" max="10508" width="18.42578125" style="1" customWidth="1"/>
    <col min="10509" max="10510" width="11.42578125" style="1" customWidth="1"/>
    <col min="10511" max="10511" width="17.140625" style="1" customWidth="1"/>
    <col min="10512" max="10512" width="14.140625" style="1" customWidth="1"/>
    <col min="10513" max="10513" width="15.28515625" style="1" customWidth="1"/>
    <col min="10514" max="10514" width="24.7109375" style="1" customWidth="1"/>
    <col min="10515" max="10516" width="21.85546875" style="1" customWidth="1"/>
    <col min="10517" max="10517" width="20.7109375" style="1" customWidth="1"/>
    <col min="10518" max="10754" width="11.42578125" style="1"/>
    <col min="10755" max="10755" width="27.28515625" style="1" bestFit="1" customWidth="1"/>
    <col min="10756" max="10756" width="27.28515625" style="1" customWidth="1"/>
    <col min="10757" max="10757" width="16" style="1" customWidth="1"/>
    <col min="10758" max="10758" width="23.28515625" style="1" customWidth="1"/>
    <col min="10759" max="10759" width="16.85546875" style="1" customWidth="1"/>
    <col min="10760" max="10760" width="20.42578125" style="1" customWidth="1"/>
    <col min="10761" max="10761" width="18" style="1" customWidth="1"/>
    <col min="10762" max="10762" width="12.85546875" style="1" customWidth="1"/>
    <col min="10763" max="10763" width="16.85546875" style="1" customWidth="1"/>
    <col min="10764" max="10764" width="18.42578125" style="1" customWidth="1"/>
    <col min="10765" max="10766" width="11.42578125" style="1" customWidth="1"/>
    <col min="10767" max="10767" width="17.140625" style="1" customWidth="1"/>
    <col min="10768" max="10768" width="14.140625" style="1" customWidth="1"/>
    <col min="10769" max="10769" width="15.28515625" style="1" customWidth="1"/>
    <col min="10770" max="10770" width="24.7109375" style="1" customWidth="1"/>
    <col min="10771" max="10772" width="21.85546875" style="1" customWidth="1"/>
    <col min="10773" max="10773" width="20.7109375" style="1" customWidth="1"/>
    <col min="10774" max="11010" width="11.42578125" style="1"/>
    <col min="11011" max="11011" width="27.28515625" style="1" bestFit="1" customWidth="1"/>
    <col min="11012" max="11012" width="27.28515625" style="1" customWidth="1"/>
    <col min="11013" max="11013" width="16" style="1" customWidth="1"/>
    <col min="11014" max="11014" width="23.28515625" style="1" customWidth="1"/>
    <col min="11015" max="11015" width="16.85546875" style="1" customWidth="1"/>
    <col min="11016" max="11016" width="20.42578125" style="1" customWidth="1"/>
    <col min="11017" max="11017" width="18" style="1" customWidth="1"/>
    <col min="11018" max="11018" width="12.85546875" style="1" customWidth="1"/>
    <col min="11019" max="11019" width="16.85546875" style="1" customWidth="1"/>
    <col min="11020" max="11020" width="18.42578125" style="1" customWidth="1"/>
    <col min="11021" max="11022" width="11.42578125" style="1" customWidth="1"/>
    <col min="11023" max="11023" width="17.140625" style="1" customWidth="1"/>
    <col min="11024" max="11024" width="14.140625" style="1" customWidth="1"/>
    <col min="11025" max="11025" width="15.28515625" style="1" customWidth="1"/>
    <col min="11026" max="11026" width="24.7109375" style="1" customWidth="1"/>
    <col min="11027" max="11028" width="21.85546875" style="1" customWidth="1"/>
    <col min="11029" max="11029" width="20.7109375" style="1" customWidth="1"/>
    <col min="11030" max="11266" width="11.42578125" style="1"/>
    <col min="11267" max="11267" width="27.28515625" style="1" bestFit="1" customWidth="1"/>
    <col min="11268" max="11268" width="27.28515625" style="1" customWidth="1"/>
    <col min="11269" max="11269" width="16" style="1" customWidth="1"/>
    <col min="11270" max="11270" width="23.28515625" style="1" customWidth="1"/>
    <col min="11271" max="11271" width="16.85546875" style="1" customWidth="1"/>
    <col min="11272" max="11272" width="20.42578125" style="1" customWidth="1"/>
    <col min="11273" max="11273" width="18" style="1" customWidth="1"/>
    <col min="11274" max="11274" width="12.85546875" style="1" customWidth="1"/>
    <col min="11275" max="11275" width="16.85546875" style="1" customWidth="1"/>
    <col min="11276" max="11276" width="18.42578125" style="1" customWidth="1"/>
    <col min="11277" max="11278" width="11.42578125" style="1" customWidth="1"/>
    <col min="11279" max="11279" width="17.140625" style="1" customWidth="1"/>
    <col min="11280" max="11280" width="14.140625" style="1" customWidth="1"/>
    <col min="11281" max="11281" width="15.28515625" style="1" customWidth="1"/>
    <col min="11282" max="11282" width="24.7109375" style="1" customWidth="1"/>
    <col min="11283" max="11284" width="21.85546875" style="1" customWidth="1"/>
    <col min="11285" max="11285" width="20.7109375" style="1" customWidth="1"/>
    <col min="11286" max="11522" width="11.42578125" style="1"/>
    <col min="11523" max="11523" width="27.28515625" style="1" bestFit="1" customWidth="1"/>
    <col min="11524" max="11524" width="27.28515625" style="1" customWidth="1"/>
    <col min="11525" max="11525" width="16" style="1" customWidth="1"/>
    <col min="11526" max="11526" width="23.28515625" style="1" customWidth="1"/>
    <col min="11527" max="11527" width="16.85546875" style="1" customWidth="1"/>
    <col min="11528" max="11528" width="20.42578125" style="1" customWidth="1"/>
    <col min="11529" max="11529" width="18" style="1" customWidth="1"/>
    <col min="11530" max="11530" width="12.85546875" style="1" customWidth="1"/>
    <col min="11531" max="11531" width="16.85546875" style="1" customWidth="1"/>
    <col min="11532" max="11532" width="18.42578125" style="1" customWidth="1"/>
    <col min="11533" max="11534" width="11.42578125" style="1" customWidth="1"/>
    <col min="11535" max="11535" width="17.140625" style="1" customWidth="1"/>
    <col min="11536" max="11536" width="14.140625" style="1" customWidth="1"/>
    <col min="11537" max="11537" width="15.28515625" style="1" customWidth="1"/>
    <col min="11538" max="11538" width="24.7109375" style="1" customWidth="1"/>
    <col min="11539" max="11540" width="21.85546875" style="1" customWidth="1"/>
    <col min="11541" max="11541" width="20.7109375" style="1" customWidth="1"/>
    <col min="11542" max="11778" width="11.42578125" style="1"/>
    <col min="11779" max="11779" width="27.28515625" style="1" bestFit="1" customWidth="1"/>
    <col min="11780" max="11780" width="27.28515625" style="1" customWidth="1"/>
    <col min="11781" max="11781" width="16" style="1" customWidth="1"/>
    <col min="11782" max="11782" width="23.28515625" style="1" customWidth="1"/>
    <col min="11783" max="11783" width="16.85546875" style="1" customWidth="1"/>
    <col min="11784" max="11784" width="20.42578125" style="1" customWidth="1"/>
    <col min="11785" max="11785" width="18" style="1" customWidth="1"/>
    <col min="11786" max="11786" width="12.85546875" style="1" customWidth="1"/>
    <col min="11787" max="11787" width="16.85546875" style="1" customWidth="1"/>
    <col min="11788" max="11788" width="18.42578125" style="1" customWidth="1"/>
    <col min="11789" max="11790" width="11.42578125" style="1" customWidth="1"/>
    <col min="11791" max="11791" width="17.140625" style="1" customWidth="1"/>
    <col min="11792" max="11792" width="14.140625" style="1" customWidth="1"/>
    <col min="11793" max="11793" width="15.28515625" style="1" customWidth="1"/>
    <col min="11794" max="11794" width="24.7109375" style="1" customWidth="1"/>
    <col min="11795" max="11796" width="21.85546875" style="1" customWidth="1"/>
    <col min="11797" max="11797" width="20.7109375" style="1" customWidth="1"/>
    <col min="11798" max="12034" width="11.42578125" style="1"/>
    <col min="12035" max="12035" width="27.28515625" style="1" bestFit="1" customWidth="1"/>
    <col min="12036" max="12036" width="27.28515625" style="1" customWidth="1"/>
    <col min="12037" max="12037" width="16" style="1" customWidth="1"/>
    <col min="12038" max="12038" width="23.28515625" style="1" customWidth="1"/>
    <col min="12039" max="12039" width="16.85546875" style="1" customWidth="1"/>
    <col min="12040" max="12040" width="20.42578125" style="1" customWidth="1"/>
    <col min="12041" max="12041" width="18" style="1" customWidth="1"/>
    <col min="12042" max="12042" width="12.85546875" style="1" customWidth="1"/>
    <col min="12043" max="12043" width="16.85546875" style="1" customWidth="1"/>
    <col min="12044" max="12044" width="18.42578125" style="1" customWidth="1"/>
    <col min="12045" max="12046" width="11.42578125" style="1" customWidth="1"/>
    <col min="12047" max="12047" width="17.140625" style="1" customWidth="1"/>
    <col min="12048" max="12048" width="14.140625" style="1" customWidth="1"/>
    <col min="12049" max="12049" width="15.28515625" style="1" customWidth="1"/>
    <col min="12050" max="12050" width="24.7109375" style="1" customWidth="1"/>
    <col min="12051" max="12052" width="21.85546875" style="1" customWidth="1"/>
    <col min="12053" max="12053" width="20.7109375" style="1" customWidth="1"/>
    <col min="12054" max="12290" width="11.42578125" style="1"/>
    <col min="12291" max="12291" width="27.28515625" style="1" bestFit="1" customWidth="1"/>
    <col min="12292" max="12292" width="27.28515625" style="1" customWidth="1"/>
    <col min="12293" max="12293" width="16" style="1" customWidth="1"/>
    <col min="12294" max="12294" width="23.28515625" style="1" customWidth="1"/>
    <col min="12295" max="12295" width="16.85546875" style="1" customWidth="1"/>
    <col min="12296" max="12296" width="20.42578125" style="1" customWidth="1"/>
    <col min="12297" max="12297" width="18" style="1" customWidth="1"/>
    <col min="12298" max="12298" width="12.85546875" style="1" customWidth="1"/>
    <col min="12299" max="12299" width="16.85546875" style="1" customWidth="1"/>
    <col min="12300" max="12300" width="18.42578125" style="1" customWidth="1"/>
    <col min="12301" max="12302" width="11.42578125" style="1" customWidth="1"/>
    <col min="12303" max="12303" width="17.140625" style="1" customWidth="1"/>
    <col min="12304" max="12304" width="14.140625" style="1" customWidth="1"/>
    <col min="12305" max="12305" width="15.28515625" style="1" customWidth="1"/>
    <col min="12306" max="12306" width="24.7109375" style="1" customWidth="1"/>
    <col min="12307" max="12308" width="21.85546875" style="1" customWidth="1"/>
    <col min="12309" max="12309" width="20.7109375" style="1" customWidth="1"/>
    <col min="12310" max="12546" width="11.42578125" style="1"/>
    <col min="12547" max="12547" width="27.28515625" style="1" bestFit="1" customWidth="1"/>
    <col min="12548" max="12548" width="27.28515625" style="1" customWidth="1"/>
    <col min="12549" max="12549" width="16" style="1" customWidth="1"/>
    <col min="12550" max="12550" width="23.28515625" style="1" customWidth="1"/>
    <col min="12551" max="12551" width="16.85546875" style="1" customWidth="1"/>
    <col min="12552" max="12552" width="20.42578125" style="1" customWidth="1"/>
    <col min="12553" max="12553" width="18" style="1" customWidth="1"/>
    <col min="12554" max="12554" width="12.85546875" style="1" customWidth="1"/>
    <col min="12555" max="12555" width="16.85546875" style="1" customWidth="1"/>
    <col min="12556" max="12556" width="18.42578125" style="1" customWidth="1"/>
    <col min="12557" max="12558" width="11.42578125" style="1" customWidth="1"/>
    <col min="12559" max="12559" width="17.140625" style="1" customWidth="1"/>
    <col min="12560" max="12560" width="14.140625" style="1" customWidth="1"/>
    <col min="12561" max="12561" width="15.28515625" style="1" customWidth="1"/>
    <col min="12562" max="12562" width="24.7109375" style="1" customWidth="1"/>
    <col min="12563" max="12564" width="21.85546875" style="1" customWidth="1"/>
    <col min="12565" max="12565" width="20.7109375" style="1" customWidth="1"/>
    <col min="12566" max="12802" width="11.42578125" style="1"/>
    <col min="12803" max="12803" width="27.28515625" style="1" bestFit="1" customWidth="1"/>
    <col min="12804" max="12804" width="27.28515625" style="1" customWidth="1"/>
    <col min="12805" max="12805" width="16" style="1" customWidth="1"/>
    <col min="12806" max="12806" width="23.28515625" style="1" customWidth="1"/>
    <col min="12807" max="12807" width="16.85546875" style="1" customWidth="1"/>
    <col min="12808" max="12808" width="20.42578125" style="1" customWidth="1"/>
    <col min="12809" max="12809" width="18" style="1" customWidth="1"/>
    <col min="12810" max="12810" width="12.85546875" style="1" customWidth="1"/>
    <col min="12811" max="12811" width="16.85546875" style="1" customWidth="1"/>
    <col min="12812" max="12812" width="18.42578125" style="1" customWidth="1"/>
    <col min="12813" max="12814" width="11.42578125" style="1" customWidth="1"/>
    <col min="12815" max="12815" width="17.140625" style="1" customWidth="1"/>
    <col min="12816" max="12816" width="14.140625" style="1" customWidth="1"/>
    <col min="12817" max="12817" width="15.28515625" style="1" customWidth="1"/>
    <col min="12818" max="12818" width="24.7109375" style="1" customWidth="1"/>
    <col min="12819" max="12820" width="21.85546875" style="1" customWidth="1"/>
    <col min="12821" max="12821" width="20.7109375" style="1" customWidth="1"/>
    <col min="12822" max="13058" width="11.42578125" style="1"/>
    <col min="13059" max="13059" width="27.28515625" style="1" bestFit="1" customWidth="1"/>
    <col min="13060" max="13060" width="27.28515625" style="1" customWidth="1"/>
    <col min="13061" max="13061" width="16" style="1" customWidth="1"/>
    <col min="13062" max="13062" width="23.28515625" style="1" customWidth="1"/>
    <col min="13063" max="13063" width="16.85546875" style="1" customWidth="1"/>
    <col min="13064" max="13064" width="20.42578125" style="1" customWidth="1"/>
    <col min="13065" max="13065" width="18" style="1" customWidth="1"/>
    <col min="13066" max="13066" width="12.85546875" style="1" customWidth="1"/>
    <col min="13067" max="13067" width="16.85546875" style="1" customWidth="1"/>
    <col min="13068" max="13068" width="18.42578125" style="1" customWidth="1"/>
    <col min="13069" max="13070" width="11.42578125" style="1" customWidth="1"/>
    <col min="13071" max="13071" width="17.140625" style="1" customWidth="1"/>
    <col min="13072" max="13072" width="14.140625" style="1" customWidth="1"/>
    <col min="13073" max="13073" width="15.28515625" style="1" customWidth="1"/>
    <col min="13074" max="13074" width="24.7109375" style="1" customWidth="1"/>
    <col min="13075" max="13076" width="21.85546875" style="1" customWidth="1"/>
    <col min="13077" max="13077" width="20.7109375" style="1" customWidth="1"/>
    <col min="13078" max="13314" width="11.42578125" style="1"/>
    <col min="13315" max="13315" width="27.28515625" style="1" bestFit="1" customWidth="1"/>
    <col min="13316" max="13316" width="27.28515625" style="1" customWidth="1"/>
    <col min="13317" max="13317" width="16" style="1" customWidth="1"/>
    <col min="13318" max="13318" width="23.28515625" style="1" customWidth="1"/>
    <col min="13319" max="13319" width="16.85546875" style="1" customWidth="1"/>
    <col min="13320" max="13320" width="20.42578125" style="1" customWidth="1"/>
    <col min="13321" max="13321" width="18" style="1" customWidth="1"/>
    <col min="13322" max="13322" width="12.85546875" style="1" customWidth="1"/>
    <col min="13323" max="13323" width="16.85546875" style="1" customWidth="1"/>
    <col min="13324" max="13324" width="18.42578125" style="1" customWidth="1"/>
    <col min="13325" max="13326" width="11.42578125" style="1" customWidth="1"/>
    <col min="13327" max="13327" width="17.140625" style="1" customWidth="1"/>
    <col min="13328" max="13328" width="14.140625" style="1" customWidth="1"/>
    <col min="13329" max="13329" width="15.28515625" style="1" customWidth="1"/>
    <col min="13330" max="13330" width="24.7109375" style="1" customWidth="1"/>
    <col min="13331" max="13332" width="21.85546875" style="1" customWidth="1"/>
    <col min="13333" max="13333" width="20.7109375" style="1" customWidth="1"/>
    <col min="13334" max="13570" width="11.42578125" style="1"/>
    <col min="13571" max="13571" width="27.28515625" style="1" bestFit="1" customWidth="1"/>
    <col min="13572" max="13572" width="27.28515625" style="1" customWidth="1"/>
    <col min="13573" max="13573" width="16" style="1" customWidth="1"/>
    <col min="13574" max="13574" width="23.28515625" style="1" customWidth="1"/>
    <col min="13575" max="13575" width="16.85546875" style="1" customWidth="1"/>
    <col min="13576" max="13576" width="20.42578125" style="1" customWidth="1"/>
    <col min="13577" max="13577" width="18" style="1" customWidth="1"/>
    <col min="13578" max="13578" width="12.85546875" style="1" customWidth="1"/>
    <col min="13579" max="13579" width="16.85546875" style="1" customWidth="1"/>
    <col min="13580" max="13580" width="18.42578125" style="1" customWidth="1"/>
    <col min="13581" max="13582" width="11.42578125" style="1" customWidth="1"/>
    <col min="13583" max="13583" width="17.140625" style="1" customWidth="1"/>
    <col min="13584" max="13584" width="14.140625" style="1" customWidth="1"/>
    <col min="13585" max="13585" width="15.28515625" style="1" customWidth="1"/>
    <col min="13586" max="13586" width="24.7109375" style="1" customWidth="1"/>
    <col min="13587" max="13588" width="21.85546875" style="1" customWidth="1"/>
    <col min="13589" max="13589" width="20.7109375" style="1" customWidth="1"/>
    <col min="13590" max="13826" width="11.42578125" style="1"/>
    <col min="13827" max="13827" width="27.28515625" style="1" bestFit="1" customWidth="1"/>
    <col min="13828" max="13828" width="27.28515625" style="1" customWidth="1"/>
    <col min="13829" max="13829" width="16" style="1" customWidth="1"/>
    <col min="13830" max="13830" width="23.28515625" style="1" customWidth="1"/>
    <col min="13831" max="13831" width="16.85546875" style="1" customWidth="1"/>
    <col min="13832" max="13832" width="20.42578125" style="1" customWidth="1"/>
    <col min="13833" max="13833" width="18" style="1" customWidth="1"/>
    <col min="13834" max="13834" width="12.85546875" style="1" customWidth="1"/>
    <col min="13835" max="13835" width="16.85546875" style="1" customWidth="1"/>
    <col min="13836" max="13836" width="18.42578125" style="1" customWidth="1"/>
    <col min="13837" max="13838" width="11.42578125" style="1" customWidth="1"/>
    <col min="13839" max="13839" width="17.140625" style="1" customWidth="1"/>
    <col min="13840" max="13840" width="14.140625" style="1" customWidth="1"/>
    <col min="13841" max="13841" width="15.28515625" style="1" customWidth="1"/>
    <col min="13842" max="13842" width="24.7109375" style="1" customWidth="1"/>
    <col min="13843" max="13844" width="21.85546875" style="1" customWidth="1"/>
    <col min="13845" max="13845" width="20.7109375" style="1" customWidth="1"/>
    <col min="13846" max="14082" width="11.42578125" style="1"/>
    <col min="14083" max="14083" width="27.28515625" style="1" bestFit="1" customWidth="1"/>
    <col min="14084" max="14084" width="27.28515625" style="1" customWidth="1"/>
    <col min="14085" max="14085" width="16" style="1" customWidth="1"/>
    <col min="14086" max="14086" width="23.28515625" style="1" customWidth="1"/>
    <col min="14087" max="14087" width="16.85546875" style="1" customWidth="1"/>
    <col min="14088" max="14088" width="20.42578125" style="1" customWidth="1"/>
    <col min="14089" max="14089" width="18" style="1" customWidth="1"/>
    <col min="14090" max="14090" width="12.85546875" style="1" customWidth="1"/>
    <col min="14091" max="14091" width="16.85546875" style="1" customWidth="1"/>
    <col min="14092" max="14092" width="18.42578125" style="1" customWidth="1"/>
    <col min="14093" max="14094" width="11.42578125" style="1" customWidth="1"/>
    <col min="14095" max="14095" width="17.140625" style="1" customWidth="1"/>
    <col min="14096" max="14096" width="14.140625" style="1" customWidth="1"/>
    <col min="14097" max="14097" width="15.28515625" style="1" customWidth="1"/>
    <col min="14098" max="14098" width="24.7109375" style="1" customWidth="1"/>
    <col min="14099" max="14100" width="21.85546875" style="1" customWidth="1"/>
    <col min="14101" max="14101" width="20.7109375" style="1" customWidth="1"/>
    <col min="14102" max="14338" width="11.42578125" style="1"/>
    <col min="14339" max="14339" width="27.28515625" style="1" bestFit="1" customWidth="1"/>
    <col min="14340" max="14340" width="27.28515625" style="1" customWidth="1"/>
    <col min="14341" max="14341" width="16" style="1" customWidth="1"/>
    <col min="14342" max="14342" width="23.28515625" style="1" customWidth="1"/>
    <col min="14343" max="14343" width="16.85546875" style="1" customWidth="1"/>
    <col min="14344" max="14344" width="20.42578125" style="1" customWidth="1"/>
    <col min="14345" max="14345" width="18" style="1" customWidth="1"/>
    <col min="14346" max="14346" width="12.85546875" style="1" customWidth="1"/>
    <col min="14347" max="14347" width="16.85546875" style="1" customWidth="1"/>
    <col min="14348" max="14348" width="18.42578125" style="1" customWidth="1"/>
    <col min="14349" max="14350" width="11.42578125" style="1" customWidth="1"/>
    <col min="14351" max="14351" width="17.140625" style="1" customWidth="1"/>
    <col min="14352" max="14352" width="14.140625" style="1" customWidth="1"/>
    <col min="14353" max="14353" width="15.28515625" style="1" customWidth="1"/>
    <col min="14354" max="14354" width="24.7109375" style="1" customWidth="1"/>
    <col min="14355" max="14356" width="21.85546875" style="1" customWidth="1"/>
    <col min="14357" max="14357" width="20.7109375" style="1" customWidth="1"/>
    <col min="14358" max="14594" width="11.42578125" style="1"/>
    <col min="14595" max="14595" width="27.28515625" style="1" bestFit="1" customWidth="1"/>
    <col min="14596" max="14596" width="27.28515625" style="1" customWidth="1"/>
    <col min="14597" max="14597" width="16" style="1" customWidth="1"/>
    <col min="14598" max="14598" width="23.28515625" style="1" customWidth="1"/>
    <col min="14599" max="14599" width="16.85546875" style="1" customWidth="1"/>
    <col min="14600" max="14600" width="20.42578125" style="1" customWidth="1"/>
    <col min="14601" max="14601" width="18" style="1" customWidth="1"/>
    <col min="14602" max="14602" width="12.85546875" style="1" customWidth="1"/>
    <col min="14603" max="14603" width="16.85546875" style="1" customWidth="1"/>
    <col min="14604" max="14604" width="18.42578125" style="1" customWidth="1"/>
    <col min="14605" max="14606" width="11.42578125" style="1" customWidth="1"/>
    <col min="14607" max="14607" width="17.140625" style="1" customWidth="1"/>
    <col min="14608" max="14608" width="14.140625" style="1" customWidth="1"/>
    <col min="14609" max="14609" width="15.28515625" style="1" customWidth="1"/>
    <col min="14610" max="14610" width="24.7109375" style="1" customWidth="1"/>
    <col min="14611" max="14612" width="21.85546875" style="1" customWidth="1"/>
    <col min="14613" max="14613" width="20.7109375" style="1" customWidth="1"/>
    <col min="14614" max="14850" width="11.42578125" style="1"/>
    <col min="14851" max="14851" width="27.28515625" style="1" bestFit="1" customWidth="1"/>
    <col min="14852" max="14852" width="27.28515625" style="1" customWidth="1"/>
    <col min="14853" max="14853" width="16" style="1" customWidth="1"/>
    <col min="14854" max="14854" width="23.28515625" style="1" customWidth="1"/>
    <col min="14855" max="14855" width="16.85546875" style="1" customWidth="1"/>
    <col min="14856" max="14856" width="20.42578125" style="1" customWidth="1"/>
    <col min="14857" max="14857" width="18" style="1" customWidth="1"/>
    <col min="14858" max="14858" width="12.85546875" style="1" customWidth="1"/>
    <col min="14859" max="14859" width="16.85546875" style="1" customWidth="1"/>
    <col min="14860" max="14860" width="18.42578125" style="1" customWidth="1"/>
    <col min="14861" max="14862" width="11.42578125" style="1" customWidth="1"/>
    <col min="14863" max="14863" width="17.140625" style="1" customWidth="1"/>
    <col min="14864" max="14864" width="14.140625" style="1" customWidth="1"/>
    <col min="14865" max="14865" width="15.28515625" style="1" customWidth="1"/>
    <col min="14866" max="14866" width="24.7109375" style="1" customWidth="1"/>
    <col min="14867" max="14868" width="21.85546875" style="1" customWidth="1"/>
    <col min="14869" max="14869" width="20.7109375" style="1" customWidth="1"/>
    <col min="14870" max="15106" width="11.42578125" style="1"/>
    <col min="15107" max="15107" width="27.28515625" style="1" bestFit="1" customWidth="1"/>
    <col min="15108" max="15108" width="27.28515625" style="1" customWidth="1"/>
    <col min="15109" max="15109" width="16" style="1" customWidth="1"/>
    <col min="15110" max="15110" width="23.28515625" style="1" customWidth="1"/>
    <col min="15111" max="15111" width="16.85546875" style="1" customWidth="1"/>
    <col min="15112" max="15112" width="20.42578125" style="1" customWidth="1"/>
    <col min="15113" max="15113" width="18" style="1" customWidth="1"/>
    <col min="15114" max="15114" width="12.85546875" style="1" customWidth="1"/>
    <col min="15115" max="15115" width="16.85546875" style="1" customWidth="1"/>
    <col min="15116" max="15116" width="18.42578125" style="1" customWidth="1"/>
    <col min="15117" max="15118" width="11.42578125" style="1" customWidth="1"/>
    <col min="15119" max="15119" width="17.140625" style="1" customWidth="1"/>
    <col min="15120" max="15120" width="14.140625" style="1" customWidth="1"/>
    <col min="15121" max="15121" width="15.28515625" style="1" customWidth="1"/>
    <col min="15122" max="15122" width="24.7109375" style="1" customWidth="1"/>
    <col min="15123" max="15124" width="21.85546875" style="1" customWidth="1"/>
    <col min="15125" max="15125" width="20.7109375" style="1" customWidth="1"/>
    <col min="15126" max="15362" width="11.42578125" style="1"/>
    <col min="15363" max="15363" width="27.28515625" style="1" bestFit="1" customWidth="1"/>
    <col min="15364" max="15364" width="27.28515625" style="1" customWidth="1"/>
    <col min="15365" max="15365" width="16" style="1" customWidth="1"/>
    <col min="15366" max="15366" width="23.28515625" style="1" customWidth="1"/>
    <col min="15367" max="15367" width="16.85546875" style="1" customWidth="1"/>
    <col min="15368" max="15368" width="20.42578125" style="1" customWidth="1"/>
    <col min="15369" max="15369" width="18" style="1" customWidth="1"/>
    <col min="15370" max="15370" width="12.85546875" style="1" customWidth="1"/>
    <col min="15371" max="15371" width="16.85546875" style="1" customWidth="1"/>
    <col min="15372" max="15372" width="18.42578125" style="1" customWidth="1"/>
    <col min="15373" max="15374" width="11.42578125" style="1" customWidth="1"/>
    <col min="15375" max="15375" width="17.140625" style="1" customWidth="1"/>
    <col min="15376" max="15376" width="14.140625" style="1" customWidth="1"/>
    <col min="15377" max="15377" width="15.28515625" style="1" customWidth="1"/>
    <col min="15378" max="15378" width="24.7109375" style="1" customWidth="1"/>
    <col min="15379" max="15380" width="21.85546875" style="1" customWidth="1"/>
    <col min="15381" max="15381" width="20.7109375" style="1" customWidth="1"/>
    <col min="15382" max="15618" width="11.42578125" style="1"/>
    <col min="15619" max="15619" width="27.28515625" style="1" bestFit="1" customWidth="1"/>
    <col min="15620" max="15620" width="27.28515625" style="1" customWidth="1"/>
    <col min="15621" max="15621" width="16" style="1" customWidth="1"/>
    <col min="15622" max="15622" width="23.28515625" style="1" customWidth="1"/>
    <col min="15623" max="15623" width="16.85546875" style="1" customWidth="1"/>
    <col min="15624" max="15624" width="20.42578125" style="1" customWidth="1"/>
    <col min="15625" max="15625" width="18" style="1" customWidth="1"/>
    <col min="15626" max="15626" width="12.85546875" style="1" customWidth="1"/>
    <col min="15627" max="15627" width="16.85546875" style="1" customWidth="1"/>
    <col min="15628" max="15628" width="18.42578125" style="1" customWidth="1"/>
    <col min="15629" max="15630" width="11.42578125" style="1" customWidth="1"/>
    <col min="15631" max="15631" width="17.140625" style="1" customWidth="1"/>
    <col min="15632" max="15632" width="14.140625" style="1" customWidth="1"/>
    <col min="15633" max="15633" width="15.28515625" style="1" customWidth="1"/>
    <col min="15634" max="15634" width="24.7109375" style="1" customWidth="1"/>
    <col min="15635" max="15636" width="21.85546875" style="1" customWidth="1"/>
    <col min="15637" max="15637" width="20.7109375" style="1" customWidth="1"/>
    <col min="15638" max="15874" width="11.42578125" style="1"/>
    <col min="15875" max="15875" width="27.28515625" style="1" bestFit="1" customWidth="1"/>
    <col min="15876" max="15876" width="27.28515625" style="1" customWidth="1"/>
    <col min="15877" max="15877" width="16" style="1" customWidth="1"/>
    <col min="15878" max="15878" width="23.28515625" style="1" customWidth="1"/>
    <col min="15879" max="15879" width="16.85546875" style="1" customWidth="1"/>
    <col min="15880" max="15880" width="20.42578125" style="1" customWidth="1"/>
    <col min="15881" max="15881" width="18" style="1" customWidth="1"/>
    <col min="15882" max="15882" width="12.85546875" style="1" customWidth="1"/>
    <col min="15883" max="15883" width="16.85546875" style="1" customWidth="1"/>
    <col min="15884" max="15884" width="18.42578125" style="1" customWidth="1"/>
    <col min="15885" max="15886" width="11.42578125" style="1" customWidth="1"/>
    <col min="15887" max="15887" width="17.140625" style="1" customWidth="1"/>
    <col min="15888" max="15888" width="14.140625" style="1" customWidth="1"/>
    <col min="15889" max="15889" width="15.28515625" style="1" customWidth="1"/>
    <col min="15890" max="15890" width="24.7109375" style="1" customWidth="1"/>
    <col min="15891" max="15892" width="21.85546875" style="1" customWidth="1"/>
    <col min="15893" max="15893" width="20.7109375" style="1" customWidth="1"/>
    <col min="15894" max="16130" width="11.42578125" style="1"/>
    <col min="16131" max="16131" width="27.28515625" style="1" bestFit="1" customWidth="1"/>
    <col min="16132" max="16132" width="27.28515625" style="1" customWidth="1"/>
    <col min="16133" max="16133" width="16" style="1" customWidth="1"/>
    <col min="16134" max="16134" width="23.28515625" style="1" customWidth="1"/>
    <col min="16135" max="16135" width="16.85546875" style="1" customWidth="1"/>
    <col min="16136" max="16136" width="20.42578125" style="1" customWidth="1"/>
    <col min="16137" max="16137" width="18" style="1" customWidth="1"/>
    <col min="16138" max="16138" width="12.85546875" style="1" customWidth="1"/>
    <col min="16139" max="16139" width="16.85546875" style="1" customWidth="1"/>
    <col min="16140" max="16140" width="18.42578125" style="1" customWidth="1"/>
    <col min="16141" max="16142" width="11.42578125" style="1" customWidth="1"/>
    <col min="16143" max="16143" width="17.140625" style="1" customWidth="1"/>
    <col min="16144" max="16144" width="14.140625" style="1" customWidth="1"/>
    <col min="16145" max="16145" width="15.28515625" style="1" customWidth="1"/>
    <col min="16146" max="16146" width="24.7109375" style="1" customWidth="1"/>
    <col min="16147" max="16148" width="21.85546875" style="1" customWidth="1"/>
    <col min="16149" max="16149" width="20.7109375" style="1" customWidth="1"/>
    <col min="16150" max="16384" width="11.42578125" style="1"/>
  </cols>
  <sheetData>
    <row r="2" spans="1:9" x14ac:dyDescent="0.25">
      <c r="A2" s="17" t="s">
        <v>27</v>
      </c>
    </row>
    <row r="3" spans="1:9" x14ac:dyDescent="0.25">
      <c r="A3" s="18"/>
      <c r="B3" s="18"/>
    </row>
    <row r="4" spans="1:9" x14ac:dyDescent="0.25">
      <c r="A4" s="18" t="s">
        <v>0</v>
      </c>
      <c r="B4" s="18"/>
    </row>
    <row r="5" spans="1:9" x14ac:dyDescent="0.25">
      <c r="A5" s="18"/>
      <c r="B5" s="18"/>
    </row>
    <row r="6" spans="1:9" x14ac:dyDescent="0.25">
      <c r="A6" s="18" t="s">
        <v>1</v>
      </c>
      <c r="B6" s="18"/>
    </row>
    <row r="7" spans="1:9" x14ac:dyDescent="0.25">
      <c r="A7" s="18" t="s">
        <v>2</v>
      </c>
      <c r="B7" s="18"/>
    </row>
    <row r="8" spans="1:9" x14ac:dyDescent="0.25">
      <c r="A8" s="18"/>
      <c r="B8" s="18"/>
    </row>
    <row r="9" spans="1:9" x14ac:dyDescent="0.25">
      <c r="A9" s="18" t="s">
        <v>3</v>
      </c>
      <c r="B9" s="18"/>
    </row>
    <row r="10" spans="1:9" x14ac:dyDescent="0.25">
      <c r="A10" s="18"/>
      <c r="B10" s="18"/>
    </row>
    <row r="11" spans="1:9" x14ac:dyDescent="0.25">
      <c r="A11" s="19" t="s">
        <v>4</v>
      </c>
      <c r="B11" s="18"/>
    </row>
    <row r="12" spans="1:9" x14ac:dyDescent="0.25">
      <c r="A12" s="145" t="s">
        <v>5</v>
      </c>
      <c r="B12" s="145"/>
      <c r="C12" s="145"/>
      <c r="D12" s="145"/>
      <c r="E12" s="145"/>
      <c r="F12" s="145"/>
      <c r="G12" s="145"/>
      <c r="H12" s="145"/>
      <c r="I12" s="145"/>
    </row>
    <row r="13" spans="1:9" x14ac:dyDescent="0.25">
      <c r="A13" s="19"/>
    </row>
    <row r="15" spans="1:9" s="20" customFormat="1" x14ac:dyDescent="0.25">
      <c r="D15" s="146">
        <v>2020</v>
      </c>
      <c r="E15" s="147"/>
      <c r="F15" s="147"/>
      <c r="G15" s="147"/>
      <c r="H15" s="147"/>
      <c r="I15" s="148"/>
    </row>
    <row r="16" spans="1:9" s="20" customFormat="1" ht="30" x14ac:dyDescent="0.25">
      <c r="A16" s="15" t="s">
        <v>6</v>
      </c>
      <c r="B16" s="15" t="s">
        <v>7</v>
      </c>
      <c r="C16" s="2" t="s">
        <v>8</v>
      </c>
      <c r="D16" s="2" t="s">
        <v>9</v>
      </c>
      <c r="E16" s="15" t="s">
        <v>34</v>
      </c>
      <c r="F16" s="15" t="s">
        <v>10</v>
      </c>
      <c r="G16" s="15" t="s">
        <v>11</v>
      </c>
      <c r="H16" s="15" t="s">
        <v>12</v>
      </c>
      <c r="I16" s="15" t="s">
        <v>13</v>
      </c>
    </row>
    <row r="17" spans="1:16" ht="25.5" x14ac:dyDescent="0.25">
      <c r="A17" s="5">
        <v>1</v>
      </c>
      <c r="B17" s="10" t="s">
        <v>30</v>
      </c>
      <c r="C17" s="11" t="s">
        <v>14</v>
      </c>
      <c r="D17" s="12" t="s">
        <v>35</v>
      </c>
      <c r="E17" s="12">
        <v>6.5</v>
      </c>
      <c r="F17" s="8" t="e">
        <f>+#REF!</f>
        <v>#REF!</v>
      </c>
      <c r="G17" s="13"/>
      <c r="H17" s="13" t="e">
        <f>+F17+G17</f>
        <v>#REF!</v>
      </c>
      <c r="I17" s="32" t="e">
        <f>+H17*E17</f>
        <v>#REF!</v>
      </c>
      <c r="J17" s="21"/>
      <c r="K17" s="22"/>
      <c r="L17" s="22"/>
      <c r="M17" s="1"/>
      <c r="N17" s="1"/>
      <c r="O17" s="1"/>
      <c r="P17" s="1"/>
    </row>
    <row r="18" spans="1:16" ht="86.25" customHeight="1" x14ac:dyDescent="0.25">
      <c r="A18" s="5">
        <v>2</v>
      </c>
      <c r="B18" s="7" t="s">
        <v>31</v>
      </c>
      <c r="C18" s="11" t="s">
        <v>14</v>
      </c>
      <c r="D18" s="12" t="s">
        <v>35</v>
      </c>
      <c r="E18" s="12">
        <v>6.5</v>
      </c>
      <c r="F18" s="8" t="e">
        <f>+#REF!</f>
        <v>#REF!</v>
      </c>
      <c r="G18" s="13"/>
      <c r="H18" s="13" t="e">
        <f>+F18+G18</f>
        <v>#REF!</v>
      </c>
      <c r="I18" s="32" t="e">
        <f>+H18*E18</f>
        <v>#REF!</v>
      </c>
      <c r="J18" s="21"/>
      <c r="K18" s="22"/>
      <c r="M18" s="1"/>
      <c r="N18" s="1"/>
      <c r="O18" s="1"/>
      <c r="P18" s="1"/>
    </row>
    <row r="19" spans="1:16" ht="45" customHeight="1" x14ac:dyDescent="0.25">
      <c r="A19" s="149">
        <v>3</v>
      </c>
      <c r="B19" s="150" t="s">
        <v>32</v>
      </c>
      <c r="C19" s="6" t="s">
        <v>15</v>
      </c>
      <c r="D19" s="14">
        <v>1</v>
      </c>
      <c r="E19" s="14"/>
      <c r="F19" s="8" t="e">
        <f>+#REF!</f>
        <v>#REF!</v>
      </c>
      <c r="G19" s="8" t="e">
        <f t="shared" ref="G19:G25" si="0">ROUND(F19*0.19,0)</f>
        <v>#REF!</v>
      </c>
      <c r="H19" s="13" t="e">
        <f t="shared" ref="H19:H25" si="1">+F19+G19</f>
        <v>#REF!</v>
      </c>
      <c r="I19" s="32" t="e">
        <f>+H19*D19</f>
        <v>#REF!</v>
      </c>
      <c r="J19" s="23"/>
      <c r="K19" s="22"/>
      <c r="M19" s="1"/>
      <c r="N19" s="1"/>
      <c r="O19" s="1"/>
      <c r="P19" s="1"/>
    </row>
    <row r="20" spans="1:16" ht="25.5" x14ac:dyDescent="0.25">
      <c r="A20" s="149"/>
      <c r="B20" s="151"/>
      <c r="C20" s="6" t="s">
        <v>16</v>
      </c>
      <c r="D20" s="14">
        <v>1</v>
      </c>
      <c r="E20" s="14"/>
      <c r="F20" s="9" t="e">
        <f>+#REF!</f>
        <v>#REF!</v>
      </c>
      <c r="G20" s="8" t="e">
        <f t="shared" si="0"/>
        <v>#REF!</v>
      </c>
      <c r="H20" s="13" t="e">
        <f t="shared" si="1"/>
        <v>#REF!</v>
      </c>
      <c r="I20" s="32" t="e">
        <f t="shared" ref="I20:I25" si="2">+H20*D20</f>
        <v>#REF!</v>
      </c>
      <c r="J20" s="23"/>
      <c r="K20" s="22"/>
      <c r="M20" s="1"/>
      <c r="N20" s="1"/>
      <c r="O20" s="1"/>
      <c r="P20" s="1"/>
    </row>
    <row r="21" spans="1:16" ht="38.25" x14ac:dyDescent="0.25">
      <c r="A21" s="149"/>
      <c r="B21" s="151"/>
      <c r="C21" s="6" t="s">
        <v>17</v>
      </c>
      <c r="D21" s="14">
        <v>1</v>
      </c>
      <c r="E21" s="14"/>
      <c r="F21" s="9" t="e">
        <f>+#REF!</f>
        <v>#REF!</v>
      </c>
      <c r="G21" s="8" t="e">
        <f t="shared" si="0"/>
        <v>#REF!</v>
      </c>
      <c r="H21" s="13" t="e">
        <f t="shared" si="1"/>
        <v>#REF!</v>
      </c>
      <c r="I21" s="32" t="e">
        <f t="shared" si="2"/>
        <v>#REF!</v>
      </c>
      <c r="J21" s="23"/>
      <c r="K21" s="22"/>
      <c r="M21" s="1"/>
      <c r="N21" s="1"/>
      <c r="O21" s="1"/>
      <c r="P21" s="1"/>
    </row>
    <row r="22" spans="1:16" ht="25.5" x14ac:dyDescent="0.25">
      <c r="A22" s="149"/>
      <c r="B22" s="151"/>
      <c r="C22" s="6" t="s">
        <v>18</v>
      </c>
      <c r="D22" s="14">
        <v>2</v>
      </c>
      <c r="E22" s="14"/>
      <c r="F22" s="9" t="e">
        <f>+#REF!</f>
        <v>#REF!</v>
      </c>
      <c r="G22" s="8" t="e">
        <f t="shared" si="0"/>
        <v>#REF!</v>
      </c>
      <c r="H22" s="13" t="e">
        <f t="shared" si="1"/>
        <v>#REF!</v>
      </c>
      <c r="I22" s="32" t="e">
        <f t="shared" si="2"/>
        <v>#REF!</v>
      </c>
      <c r="J22" s="23"/>
      <c r="K22" s="22"/>
      <c r="M22" s="1"/>
      <c r="N22" s="1"/>
      <c r="O22" s="1"/>
      <c r="P22" s="1"/>
    </row>
    <row r="23" spans="1:16" ht="38.25" x14ac:dyDescent="0.25">
      <c r="A23" s="149"/>
      <c r="B23" s="151"/>
      <c r="C23" s="6" t="s">
        <v>19</v>
      </c>
      <c r="D23" s="14">
        <v>6</v>
      </c>
      <c r="E23" s="14"/>
      <c r="F23" s="9" t="e">
        <f>+#REF!</f>
        <v>#REF!</v>
      </c>
      <c r="G23" s="8" t="e">
        <f t="shared" si="0"/>
        <v>#REF!</v>
      </c>
      <c r="H23" s="13" t="e">
        <f t="shared" si="1"/>
        <v>#REF!</v>
      </c>
      <c r="I23" s="32" t="e">
        <f t="shared" si="2"/>
        <v>#REF!</v>
      </c>
      <c r="J23" s="43"/>
      <c r="K23" s="22"/>
      <c r="M23" s="1"/>
      <c r="N23" s="1"/>
      <c r="O23" s="1"/>
      <c r="P23" s="1"/>
    </row>
    <row r="24" spans="1:16" ht="25.5" x14ac:dyDescent="0.25">
      <c r="A24" s="149"/>
      <c r="B24" s="151"/>
      <c r="C24" s="6" t="s">
        <v>28</v>
      </c>
      <c r="D24" s="14">
        <v>2</v>
      </c>
      <c r="E24" s="14"/>
      <c r="F24" s="9" t="e">
        <f>+#REF!</f>
        <v>#REF!</v>
      </c>
      <c r="G24" s="8" t="e">
        <f t="shared" si="0"/>
        <v>#REF!</v>
      </c>
      <c r="H24" s="13" t="e">
        <f t="shared" si="1"/>
        <v>#REF!</v>
      </c>
      <c r="I24" s="32" t="e">
        <f t="shared" si="2"/>
        <v>#REF!</v>
      </c>
      <c r="J24" s="41"/>
      <c r="K24" s="42"/>
      <c r="M24" s="1"/>
      <c r="N24" s="1"/>
      <c r="O24" s="1"/>
      <c r="P24" s="1"/>
    </row>
    <row r="25" spans="1:16" ht="25.5" x14ac:dyDescent="0.25">
      <c r="A25" s="149"/>
      <c r="B25" s="152"/>
      <c r="C25" s="6" t="s">
        <v>20</v>
      </c>
      <c r="D25" s="14">
        <v>1</v>
      </c>
      <c r="E25" s="14"/>
      <c r="F25" s="9" t="e">
        <f>+#REF!</f>
        <v>#REF!</v>
      </c>
      <c r="G25" s="8" t="e">
        <f t="shared" si="0"/>
        <v>#REF!</v>
      </c>
      <c r="H25" s="13" t="e">
        <f t="shared" si="1"/>
        <v>#REF!</v>
      </c>
      <c r="I25" s="32" t="e">
        <f t="shared" si="2"/>
        <v>#REF!</v>
      </c>
      <c r="J25" s="41"/>
      <c r="K25" s="42"/>
      <c r="M25" s="1"/>
      <c r="N25" s="1"/>
      <c r="O25" s="1"/>
      <c r="P25" s="1"/>
    </row>
    <row r="26" spans="1:16" x14ac:dyDescent="0.25">
      <c r="A26" s="15">
        <v>3</v>
      </c>
      <c r="B26" s="4" t="s">
        <v>29</v>
      </c>
      <c r="C26" s="24" t="s">
        <v>33</v>
      </c>
      <c r="D26" s="14">
        <v>1</v>
      </c>
      <c r="E26" s="14"/>
      <c r="F26" s="25">
        <v>63025210</v>
      </c>
      <c r="G26" s="8">
        <f>ROUND(F26*0.19,0)</f>
        <v>11974790</v>
      </c>
      <c r="H26" s="8">
        <f>+F26+G26</f>
        <v>75000000</v>
      </c>
      <c r="I26" s="33">
        <f>H26</f>
        <v>75000000</v>
      </c>
      <c r="J26" s="36" t="e">
        <f>SUM(I17:I26)</f>
        <v>#REF!</v>
      </c>
      <c r="K26" s="37" t="s">
        <v>36</v>
      </c>
      <c r="M26" s="1"/>
      <c r="N26" s="1"/>
      <c r="O26" s="1"/>
      <c r="P26" s="1"/>
    </row>
    <row r="27" spans="1:16" x14ac:dyDescent="0.25">
      <c r="A27" s="15">
        <v>4</v>
      </c>
      <c r="B27" s="4" t="s">
        <v>25</v>
      </c>
      <c r="C27" s="24" t="s">
        <v>33</v>
      </c>
      <c r="D27" s="14">
        <v>1</v>
      </c>
      <c r="E27" s="14"/>
      <c r="F27" s="9" t="e">
        <f>+#REF!</f>
        <v>#REF!</v>
      </c>
      <c r="G27" s="8" t="e">
        <f>ROUND(F27*0.19,0)</f>
        <v>#REF!</v>
      </c>
      <c r="H27" s="8" t="e">
        <f>+F27+G27</f>
        <v>#REF!</v>
      </c>
      <c r="I27" s="34" t="e">
        <f>H27</f>
        <v>#REF!</v>
      </c>
      <c r="J27" s="38" t="e">
        <f>+I27</f>
        <v>#REF!</v>
      </c>
      <c r="K27" s="39" t="s">
        <v>37</v>
      </c>
      <c r="M27" s="1"/>
      <c r="N27" s="1"/>
      <c r="O27" s="1"/>
      <c r="P27" s="1"/>
    </row>
    <row r="28" spans="1:16" x14ac:dyDescent="0.25">
      <c r="A28" s="144" t="s">
        <v>21</v>
      </c>
      <c r="B28" s="144"/>
      <c r="C28" s="144"/>
      <c r="D28" s="144"/>
      <c r="E28" s="144"/>
      <c r="F28" s="144"/>
      <c r="G28" s="144"/>
      <c r="H28" s="144"/>
      <c r="I28" s="35" t="e">
        <f>SUM(I17:I27)</f>
        <v>#REF!</v>
      </c>
      <c r="J28" s="40" t="e">
        <f>+J26+J27</f>
        <v>#REF!</v>
      </c>
      <c r="K28" s="40" t="s">
        <v>26</v>
      </c>
      <c r="M28" s="1"/>
      <c r="N28" s="1"/>
      <c r="O28" s="1"/>
      <c r="P28" s="1"/>
    </row>
    <row r="29" spans="1:16" s="3" customFormat="1" x14ac:dyDescent="0.25">
      <c r="A29" s="26"/>
      <c r="B29" s="26"/>
      <c r="C29" s="26"/>
      <c r="D29" s="26"/>
      <c r="E29" s="26"/>
      <c r="F29" s="26"/>
      <c r="G29" s="26"/>
      <c r="H29" s="26"/>
      <c r="I29" s="27"/>
    </row>
    <row r="30" spans="1:16" s="3" customFormat="1" x14ac:dyDescent="0.25">
      <c r="A30" s="143"/>
      <c r="B30" s="143"/>
      <c r="C30" s="143"/>
      <c r="D30" s="143"/>
      <c r="E30" s="143"/>
      <c r="F30" s="143"/>
      <c r="G30" s="26"/>
      <c r="H30" s="26"/>
      <c r="I30" s="27" t="e">
        <f>+I26+I27</f>
        <v>#REF!</v>
      </c>
      <c r="J30" s="28"/>
    </row>
    <row r="31" spans="1:16" s="3" customFormat="1" x14ac:dyDescent="0.25">
      <c r="A31" s="26"/>
      <c r="B31" s="26"/>
      <c r="C31" s="26"/>
      <c r="D31" s="26"/>
      <c r="E31" s="26"/>
      <c r="F31" s="26"/>
      <c r="G31" s="26"/>
      <c r="H31" s="26"/>
      <c r="I31" s="27" t="e">
        <f>+I30/I28</f>
        <v>#REF!</v>
      </c>
    </row>
    <row r="32" spans="1:16" s="3" customFormat="1" x14ac:dyDescent="0.25">
      <c r="I32" s="28"/>
      <c r="M32" s="29"/>
      <c r="N32" s="29"/>
      <c r="O32" s="29"/>
      <c r="P32" s="29"/>
    </row>
    <row r="33" spans="1:9" x14ac:dyDescent="0.25">
      <c r="A33" s="30"/>
      <c r="B33" s="30"/>
      <c r="C33" s="30"/>
      <c r="G33" s="3"/>
      <c r="H33" s="3"/>
      <c r="I33" s="3"/>
    </row>
    <row r="34" spans="1:9" x14ac:dyDescent="0.25">
      <c r="A34" s="18" t="s">
        <v>22</v>
      </c>
      <c r="F34" s="21"/>
      <c r="G34" s="3"/>
      <c r="H34" s="31"/>
      <c r="I34" s="3"/>
    </row>
    <row r="35" spans="1:9" x14ac:dyDescent="0.25">
      <c r="A35" s="19" t="s">
        <v>23</v>
      </c>
      <c r="G35" s="3"/>
      <c r="H35" s="3"/>
      <c r="I35" s="3"/>
    </row>
    <row r="36" spans="1:9" x14ac:dyDescent="0.25">
      <c r="A36" s="19" t="s">
        <v>24</v>
      </c>
      <c r="G36" s="3"/>
      <c r="H36" s="3"/>
      <c r="I36" s="3"/>
    </row>
    <row r="37" spans="1:9" x14ac:dyDescent="0.25">
      <c r="G37" s="3"/>
      <c r="H37" s="3"/>
      <c r="I37" s="3"/>
    </row>
  </sheetData>
  <mergeCells count="6">
    <mergeCell ref="A30:F30"/>
    <mergeCell ref="A28:H28"/>
    <mergeCell ref="A12:I12"/>
    <mergeCell ref="D15:I15"/>
    <mergeCell ref="A19:A25"/>
    <mergeCell ref="B19:B25"/>
  </mergeCells>
  <pageMargins left="0.7" right="0.7" top="0.75" bottom="0.75" header="0.3" footer="0.3"/>
  <pageSetup paperSize="9" orientation="portrait" horizontalDpi="300" verticalDpi="300" r:id="rId1"/>
  <ignoredErrors>
    <ignoredError sqref="I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2:T121"/>
  <sheetViews>
    <sheetView showGridLines="0" tabSelected="1" defaultGridColor="0" colorId="17" zoomScale="115" zoomScaleNormal="115" workbookViewId="0">
      <selection activeCell="I9" sqref="I9"/>
    </sheetView>
  </sheetViews>
  <sheetFormatPr baseColWidth="10" defaultColWidth="11.42578125" defaultRowHeight="12.75" x14ac:dyDescent="0.2"/>
  <cols>
    <col min="1" max="1" width="5.5703125" style="48" customWidth="1"/>
    <col min="2" max="2" width="1.28515625" style="48" customWidth="1"/>
    <col min="3" max="3" width="4.42578125" style="46" customWidth="1"/>
    <col min="4" max="4" width="11.7109375" style="46" customWidth="1"/>
    <col min="5" max="5" width="37.85546875" style="46" customWidth="1"/>
    <col min="6" max="6" width="7.85546875" style="46" bestFit="1" customWidth="1"/>
    <col min="7" max="7" width="7.85546875" style="46" customWidth="1"/>
    <col min="8" max="9" width="22.5703125" style="48" customWidth="1"/>
    <col min="10" max="10" width="10.7109375" style="48" customWidth="1"/>
    <col min="11" max="11" width="24.85546875" style="48" customWidth="1"/>
    <col min="12" max="12" width="11.42578125" style="48"/>
    <col min="13" max="13" width="26.85546875" style="48" customWidth="1"/>
    <col min="14" max="14" width="11.42578125" style="48"/>
    <col min="15" max="15" width="28" style="48" customWidth="1"/>
    <col min="16" max="16" width="11.42578125" style="48"/>
    <col min="17" max="17" width="20.85546875" style="48" customWidth="1"/>
    <col min="18" max="18" width="11.42578125" style="48"/>
    <col min="19" max="19" width="20.85546875" style="48" customWidth="1"/>
    <col min="20" max="16384" width="11.42578125" style="48"/>
  </cols>
  <sheetData>
    <row r="2" spans="3:20" ht="17.25" customHeight="1" x14ac:dyDescent="0.2">
      <c r="C2" s="162"/>
      <c r="D2" s="162"/>
      <c r="E2" s="155" t="s">
        <v>153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</row>
    <row r="3" spans="3:20" ht="43.5" customHeight="1" x14ac:dyDescent="0.2">
      <c r="C3" s="162"/>
      <c r="D3" s="162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</row>
    <row r="4" spans="3:20" ht="32.25" customHeight="1" x14ac:dyDescent="0.2">
      <c r="C4" s="163" t="s">
        <v>50</v>
      </c>
      <c r="D4" s="163" t="s">
        <v>135</v>
      </c>
      <c r="E4" s="163" t="s">
        <v>136</v>
      </c>
      <c r="F4" s="163" t="s">
        <v>127</v>
      </c>
      <c r="G4" s="163" t="s">
        <v>146</v>
      </c>
      <c r="H4" s="167" t="s">
        <v>137</v>
      </c>
      <c r="I4" s="105" t="s">
        <v>147</v>
      </c>
      <c r="J4" s="153" t="s">
        <v>131</v>
      </c>
      <c r="K4" s="105" t="s">
        <v>148</v>
      </c>
      <c r="L4" s="153" t="s">
        <v>131</v>
      </c>
      <c r="M4" s="105" t="s">
        <v>149</v>
      </c>
      <c r="N4" s="153" t="s">
        <v>131</v>
      </c>
      <c r="O4" s="105" t="s">
        <v>150</v>
      </c>
      <c r="P4" s="153" t="s">
        <v>131</v>
      </c>
      <c r="Q4" s="105" t="s">
        <v>151</v>
      </c>
      <c r="R4" s="153" t="s">
        <v>131</v>
      </c>
      <c r="S4" s="105" t="s">
        <v>152</v>
      </c>
      <c r="T4" s="153" t="s">
        <v>131</v>
      </c>
    </row>
    <row r="5" spans="3:20" ht="22.5" x14ac:dyDescent="0.2">
      <c r="C5" s="164"/>
      <c r="D5" s="164"/>
      <c r="E5" s="164"/>
      <c r="F5" s="164"/>
      <c r="G5" s="164"/>
      <c r="H5" s="168"/>
      <c r="I5" s="106" t="s">
        <v>130</v>
      </c>
      <c r="J5" s="154"/>
      <c r="K5" s="106" t="s">
        <v>130</v>
      </c>
      <c r="L5" s="154"/>
      <c r="M5" s="106" t="s">
        <v>130</v>
      </c>
      <c r="N5" s="154"/>
      <c r="O5" s="106" t="s">
        <v>130</v>
      </c>
      <c r="P5" s="154"/>
      <c r="Q5" s="106" t="s">
        <v>130</v>
      </c>
      <c r="R5" s="154"/>
      <c r="S5" s="106" t="s">
        <v>130</v>
      </c>
      <c r="T5" s="154"/>
    </row>
    <row r="6" spans="3:20" ht="33.75" x14ac:dyDescent="0.2">
      <c r="C6" s="142">
        <v>1</v>
      </c>
      <c r="D6" s="64" t="s">
        <v>138</v>
      </c>
      <c r="E6" s="64" t="s">
        <v>139</v>
      </c>
      <c r="F6" s="64">
        <v>1</v>
      </c>
      <c r="G6" s="64">
        <v>8</v>
      </c>
      <c r="H6" s="107">
        <v>18854400</v>
      </c>
      <c r="I6" s="50">
        <v>33752800</v>
      </c>
      <c r="J6" s="156" t="str">
        <f>+IF(I13&lt;=H13,"Cumple","No Cumple")</f>
        <v>No Cumple</v>
      </c>
      <c r="K6" s="110">
        <v>2709244.08</v>
      </c>
      <c r="L6" s="159" t="str">
        <f>+IF(K13&lt;=H13,"Cumple","No Cumple")</f>
        <v>Cumple</v>
      </c>
      <c r="M6" s="50">
        <v>2665907.7599999998</v>
      </c>
      <c r="N6" s="159" t="str">
        <f>+IF(M13&lt;=H13,"Cumple","No Cumple")</f>
        <v>Cumple</v>
      </c>
      <c r="O6" s="50">
        <v>19008629.199999999</v>
      </c>
      <c r="P6" s="159" t="str">
        <f>+IF(O13&lt;=H13,"Cumple","No Cumple")</f>
        <v>Cumple</v>
      </c>
      <c r="Q6" s="50">
        <v>3558410.64</v>
      </c>
      <c r="R6" s="159" t="str">
        <f>+IF(Q13&lt;=H13,"Cumple","No Cumple")</f>
        <v>Cumple</v>
      </c>
      <c r="S6" s="50">
        <v>7743690.6399999997</v>
      </c>
      <c r="T6" s="159" t="str">
        <f>+IF(S13&lt;=H13,"Cumple","No Cumple")</f>
        <v>Cumple</v>
      </c>
    </row>
    <row r="7" spans="3:20" ht="33.75" x14ac:dyDescent="0.2">
      <c r="C7" s="142">
        <v>2</v>
      </c>
      <c r="D7" s="64" t="s">
        <v>140</v>
      </c>
      <c r="E7" s="64" t="s">
        <v>141</v>
      </c>
      <c r="F7" s="64">
        <v>1</v>
      </c>
      <c r="G7" s="64">
        <v>8</v>
      </c>
      <c r="H7" s="107">
        <v>31524800</v>
      </c>
      <c r="I7" s="50">
        <v>58667200</v>
      </c>
      <c r="J7" s="157"/>
      <c r="K7" s="110">
        <v>5863116.4800000004</v>
      </c>
      <c r="L7" s="160"/>
      <c r="M7" s="50">
        <v>5769331.4400000004</v>
      </c>
      <c r="N7" s="160"/>
      <c r="O7" s="50">
        <v>27433087.68</v>
      </c>
      <c r="P7" s="160"/>
      <c r="Q7" s="50">
        <v>7162288.4000000004</v>
      </c>
      <c r="R7" s="160"/>
      <c r="S7" s="50">
        <v>8733315.3599999994</v>
      </c>
      <c r="T7" s="160"/>
    </row>
    <row r="8" spans="3:20" ht="33.75" x14ac:dyDescent="0.2">
      <c r="C8" s="142">
        <v>3</v>
      </c>
      <c r="D8" s="64" t="s">
        <v>142</v>
      </c>
      <c r="E8" s="64" t="s">
        <v>143</v>
      </c>
      <c r="F8" s="64">
        <v>1</v>
      </c>
      <c r="G8" s="64">
        <v>8</v>
      </c>
      <c r="H8" s="107">
        <v>40949600</v>
      </c>
      <c r="I8" s="119">
        <v>69236720</v>
      </c>
      <c r="J8" s="157"/>
      <c r="K8" s="110">
        <v>9166682.3200000003</v>
      </c>
      <c r="L8" s="160"/>
      <c r="M8" s="50">
        <v>9020054.6400000006</v>
      </c>
      <c r="N8" s="160"/>
      <c r="O8" s="50">
        <v>41691776</v>
      </c>
      <c r="P8" s="160"/>
      <c r="Q8" s="50">
        <v>12686592.16</v>
      </c>
      <c r="R8" s="160"/>
      <c r="S8" s="50">
        <v>14304923.76</v>
      </c>
      <c r="T8" s="160"/>
    </row>
    <row r="9" spans="3:20" ht="33.75" x14ac:dyDescent="0.2">
      <c r="C9" s="142">
        <v>4</v>
      </c>
      <c r="D9" s="64" t="s">
        <v>142</v>
      </c>
      <c r="E9" s="64" t="s">
        <v>143</v>
      </c>
      <c r="F9" s="64">
        <v>1</v>
      </c>
      <c r="G9" s="64">
        <v>8</v>
      </c>
      <c r="H9" s="107">
        <v>40949600</v>
      </c>
      <c r="I9" s="119">
        <v>69236720</v>
      </c>
      <c r="J9" s="157"/>
      <c r="K9" s="110">
        <v>9166682.3200000003</v>
      </c>
      <c r="L9" s="160"/>
      <c r="M9" s="50">
        <v>9020054.6400000006</v>
      </c>
      <c r="N9" s="160"/>
      <c r="O9" s="50">
        <v>41691776</v>
      </c>
      <c r="P9" s="160"/>
      <c r="Q9" s="50">
        <v>12686592.16</v>
      </c>
      <c r="R9" s="160"/>
      <c r="S9" s="50">
        <v>13610009.039999999</v>
      </c>
      <c r="T9" s="160"/>
    </row>
    <row r="10" spans="3:20" ht="33.75" x14ac:dyDescent="0.2">
      <c r="C10" s="142">
        <v>5</v>
      </c>
      <c r="D10" s="64" t="s">
        <v>140</v>
      </c>
      <c r="E10" s="64" t="s">
        <v>141</v>
      </c>
      <c r="F10" s="64">
        <v>1</v>
      </c>
      <c r="G10" s="64">
        <v>8</v>
      </c>
      <c r="H10" s="107">
        <v>31524800</v>
      </c>
      <c r="I10" s="119">
        <v>58667200</v>
      </c>
      <c r="J10" s="157"/>
      <c r="K10" s="110">
        <v>5863116.4800000004</v>
      </c>
      <c r="L10" s="160"/>
      <c r="M10" s="50">
        <v>5769331.4400000004</v>
      </c>
      <c r="N10" s="160"/>
      <c r="O10" s="50">
        <v>27433087.039999999</v>
      </c>
      <c r="P10" s="160"/>
      <c r="Q10" s="119">
        <v>7162288.4000000004</v>
      </c>
      <c r="R10" s="160"/>
      <c r="S10" s="119">
        <v>11450122.640000001</v>
      </c>
      <c r="T10" s="160"/>
    </row>
    <row r="11" spans="3:20" x14ac:dyDescent="0.2">
      <c r="C11" s="169" t="s">
        <v>144</v>
      </c>
      <c r="D11" s="170"/>
      <c r="E11" s="170"/>
      <c r="F11" s="170"/>
      <c r="G11" s="171"/>
      <c r="H11" s="107">
        <v>2047700</v>
      </c>
      <c r="I11" s="119">
        <v>250000</v>
      </c>
      <c r="J11" s="157"/>
      <c r="K11" s="110">
        <v>0</v>
      </c>
      <c r="L11" s="160"/>
      <c r="M11" s="50">
        <v>0</v>
      </c>
      <c r="N11" s="160"/>
      <c r="O11" s="50">
        <v>0</v>
      </c>
      <c r="P11" s="160"/>
      <c r="Q11" s="119">
        <v>1110650</v>
      </c>
      <c r="R11" s="160"/>
      <c r="S11" s="119">
        <v>0</v>
      </c>
      <c r="T11" s="160"/>
    </row>
    <row r="12" spans="3:20" ht="15" customHeight="1" x14ac:dyDescent="0.2">
      <c r="C12" s="169" t="s">
        <v>145</v>
      </c>
      <c r="D12" s="170"/>
      <c r="E12" s="170"/>
      <c r="F12" s="170"/>
      <c r="G12" s="171"/>
      <c r="H12" s="107">
        <v>31511671</v>
      </c>
      <c r="I12" s="119">
        <v>55064021.600000001</v>
      </c>
      <c r="J12" s="157"/>
      <c r="K12" s="110">
        <v>6226079.9199999999</v>
      </c>
      <c r="L12" s="160"/>
      <c r="M12" s="50">
        <v>6126489.1699999999</v>
      </c>
      <c r="N12" s="160"/>
      <c r="O12" s="50">
        <v>29879087.629999999</v>
      </c>
      <c r="P12" s="160"/>
      <c r="Q12" s="119">
        <v>8429696.1400000006</v>
      </c>
      <c r="R12" s="160"/>
      <c r="S12" s="119">
        <v>10609991.67</v>
      </c>
      <c r="T12" s="160"/>
    </row>
    <row r="13" spans="3:20" ht="15" customHeight="1" x14ac:dyDescent="0.2">
      <c r="C13" s="165" t="s">
        <v>41</v>
      </c>
      <c r="D13" s="166"/>
      <c r="E13" s="166"/>
      <c r="F13" s="166"/>
      <c r="G13" s="117"/>
      <c r="H13" s="111">
        <f>SUM(H6:H12)</f>
        <v>197362571</v>
      </c>
      <c r="I13" s="111">
        <f>SUM(I6:I12)</f>
        <v>344874661.60000002</v>
      </c>
      <c r="J13" s="158"/>
      <c r="K13" s="111">
        <f>SUM(K6:K12)</f>
        <v>38994921.600000001</v>
      </c>
      <c r="L13" s="161"/>
      <c r="M13" s="111">
        <f>SUM(M6:M12)</f>
        <v>38371169.090000004</v>
      </c>
      <c r="N13" s="161"/>
      <c r="O13" s="111">
        <f>SUM(O6:O12)</f>
        <v>187137443.54999998</v>
      </c>
      <c r="P13" s="161"/>
      <c r="Q13" s="111">
        <f>SUM(Q6:Q12)</f>
        <v>52796517.899999999</v>
      </c>
      <c r="R13" s="161"/>
      <c r="S13" s="111">
        <f>SUM(S6:S12)</f>
        <v>66452053.109999999</v>
      </c>
      <c r="T13" s="161"/>
    </row>
    <row r="14" spans="3:20" s="49" customFormat="1" ht="16.5" customHeight="1" x14ac:dyDescent="0.2">
      <c r="C14" s="172" t="s">
        <v>49</v>
      </c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</row>
    <row r="15" spans="3:20" s="49" customFormat="1" ht="12.75" hidden="1" customHeight="1" x14ac:dyDescent="0.2"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</row>
    <row r="16" spans="3:20" s="49" customFormat="1" ht="9" customHeight="1" x14ac:dyDescent="0.2"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</row>
    <row r="17" s="49" customFormat="1" ht="12.75" customHeight="1" x14ac:dyDescent="0.2"/>
    <row r="18" s="49" customFormat="1" x14ac:dyDescent="0.2"/>
    <row r="19" s="49" customFormat="1" x14ac:dyDescent="0.2"/>
    <row r="20" s="49" customFormat="1" x14ac:dyDescent="0.2"/>
    <row r="21" s="49" customFormat="1" x14ac:dyDescent="0.2"/>
    <row r="22" s="49" customFormat="1" x14ac:dyDescent="0.2"/>
    <row r="23" s="49" customFormat="1" x14ac:dyDescent="0.2"/>
    <row r="24" s="49" customFormat="1" x14ac:dyDescent="0.2"/>
    <row r="25" s="49" customFormat="1" ht="99.75" customHeight="1" x14ac:dyDescent="0.2"/>
    <row r="26" s="49" customFormat="1" ht="99.75" customHeight="1" x14ac:dyDescent="0.2"/>
    <row r="27" s="49" customFormat="1" ht="99.75" customHeight="1" x14ac:dyDescent="0.2"/>
    <row r="28" s="49" customFormat="1" ht="99.75" customHeight="1" x14ac:dyDescent="0.2"/>
    <row r="29" s="49" customFormat="1" ht="99.75" customHeight="1" x14ac:dyDescent="0.2"/>
    <row r="30" s="49" customFormat="1" ht="99.75" customHeight="1" x14ac:dyDescent="0.2"/>
    <row r="31" s="49" customFormat="1" ht="99.75" customHeight="1" x14ac:dyDescent="0.2"/>
    <row r="32" s="49" customFormat="1" ht="99.75" customHeight="1" x14ac:dyDescent="0.2"/>
    <row r="33" spans="3:7" s="49" customFormat="1" ht="99.75" customHeight="1" x14ac:dyDescent="0.2"/>
    <row r="34" spans="3:7" s="49" customFormat="1" ht="99.75" customHeight="1" x14ac:dyDescent="0.2"/>
    <row r="35" spans="3:7" s="49" customFormat="1" ht="99.75" customHeight="1" x14ac:dyDescent="0.2"/>
    <row r="36" spans="3:7" s="49" customFormat="1" x14ac:dyDescent="0.2"/>
    <row r="37" spans="3:7" s="49" customFormat="1" x14ac:dyDescent="0.2"/>
    <row r="38" spans="3:7" x14ac:dyDescent="0.2">
      <c r="C38" s="48"/>
      <c r="D38" s="48"/>
      <c r="E38" s="48"/>
      <c r="F38" s="48"/>
      <c r="G38" s="48"/>
    </row>
    <row r="39" spans="3:7" x14ac:dyDescent="0.2">
      <c r="C39" s="48"/>
      <c r="D39" s="48"/>
      <c r="E39" s="48"/>
      <c r="F39" s="48"/>
      <c r="G39" s="48"/>
    </row>
    <row r="40" spans="3:7" ht="12.75" customHeight="1" x14ac:dyDescent="0.2">
      <c r="C40" s="48"/>
      <c r="D40" s="48"/>
      <c r="E40" s="48"/>
      <c r="F40" s="48"/>
      <c r="G40" s="48"/>
    </row>
    <row r="41" spans="3:7" x14ac:dyDescent="0.2">
      <c r="C41" s="48"/>
      <c r="D41" s="48"/>
      <c r="E41" s="48"/>
      <c r="F41" s="48"/>
      <c r="G41" s="48"/>
    </row>
    <row r="42" spans="3:7" x14ac:dyDescent="0.2">
      <c r="C42" s="48"/>
      <c r="D42" s="48"/>
      <c r="E42" s="48"/>
      <c r="F42" s="48"/>
      <c r="G42" s="48"/>
    </row>
    <row r="43" spans="3:7" x14ac:dyDescent="0.2">
      <c r="C43" s="48"/>
      <c r="D43" s="48"/>
      <c r="E43" s="48"/>
      <c r="F43" s="48"/>
      <c r="G43" s="48"/>
    </row>
    <row r="44" spans="3:7" x14ac:dyDescent="0.2">
      <c r="C44" s="48"/>
      <c r="D44" s="48"/>
      <c r="E44" s="48"/>
      <c r="F44" s="48"/>
      <c r="G44" s="48"/>
    </row>
    <row r="45" spans="3:7" x14ac:dyDescent="0.2">
      <c r="C45" s="48"/>
      <c r="D45" s="48"/>
      <c r="E45" s="48"/>
      <c r="F45" s="48"/>
      <c r="G45" s="48"/>
    </row>
    <row r="46" spans="3:7" x14ac:dyDescent="0.2">
      <c r="C46" s="48"/>
      <c r="D46" s="48"/>
      <c r="E46" s="48"/>
      <c r="F46" s="48"/>
      <c r="G46" s="48"/>
    </row>
    <row r="47" spans="3:7" x14ac:dyDescent="0.2">
      <c r="C47" s="48"/>
      <c r="D47" s="48"/>
      <c r="E47" s="48"/>
      <c r="F47" s="48"/>
      <c r="G47" s="48"/>
    </row>
    <row r="48" spans="3:7" x14ac:dyDescent="0.2">
      <c r="C48" s="48"/>
      <c r="D48" s="48"/>
      <c r="E48" s="48"/>
      <c r="F48" s="48"/>
      <c r="G48" s="48"/>
    </row>
    <row r="49" spans="3:7" x14ac:dyDescent="0.2">
      <c r="C49" s="48"/>
      <c r="D49" s="48"/>
      <c r="E49" s="48"/>
      <c r="F49" s="48"/>
      <c r="G49" s="48"/>
    </row>
    <row r="50" spans="3:7" x14ac:dyDescent="0.2">
      <c r="C50" s="48"/>
      <c r="D50" s="48"/>
      <c r="E50" s="48"/>
      <c r="F50" s="48"/>
      <c r="G50" s="48"/>
    </row>
    <row r="51" spans="3:7" x14ac:dyDescent="0.2">
      <c r="C51" s="48"/>
      <c r="D51" s="48"/>
      <c r="E51" s="48"/>
      <c r="F51" s="48"/>
      <c r="G51" s="48"/>
    </row>
    <row r="52" spans="3:7" x14ac:dyDescent="0.2">
      <c r="C52" s="48"/>
      <c r="D52" s="48"/>
      <c r="E52" s="48"/>
      <c r="F52" s="48"/>
      <c r="G52" s="48"/>
    </row>
    <row r="53" spans="3:7" x14ac:dyDescent="0.2">
      <c r="C53" s="48"/>
      <c r="D53" s="48"/>
      <c r="E53" s="48"/>
      <c r="F53" s="48"/>
      <c r="G53" s="48"/>
    </row>
    <row r="54" spans="3:7" x14ac:dyDescent="0.2">
      <c r="C54" s="48"/>
      <c r="D54" s="48"/>
      <c r="E54" s="48"/>
      <c r="F54" s="48"/>
      <c r="G54" s="48"/>
    </row>
    <row r="55" spans="3:7" x14ac:dyDescent="0.2">
      <c r="C55" s="48"/>
      <c r="D55" s="48"/>
      <c r="E55" s="48"/>
      <c r="F55" s="48"/>
      <c r="G55" s="48"/>
    </row>
    <row r="56" spans="3:7" x14ac:dyDescent="0.2">
      <c r="C56" s="48"/>
      <c r="D56" s="48"/>
      <c r="E56" s="48"/>
      <c r="F56" s="48"/>
      <c r="G56" s="48"/>
    </row>
    <row r="57" spans="3:7" x14ac:dyDescent="0.2">
      <c r="C57" s="48"/>
      <c r="D57" s="48"/>
      <c r="E57" s="48"/>
      <c r="F57" s="48"/>
      <c r="G57" s="48"/>
    </row>
    <row r="58" spans="3:7" x14ac:dyDescent="0.2">
      <c r="C58" s="48"/>
      <c r="D58" s="48"/>
      <c r="E58" s="48"/>
      <c r="F58" s="48"/>
      <c r="G58" s="48"/>
    </row>
    <row r="59" spans="3:7" x14ac:dyDescent="0.2">
      <c r="C59" s="48"/>
      <c r="D59" s="48"/>
      <c r="E59" s="48"/>
      <c r="F59" s="48"/>
      <c r="G59" s="48"/>
    </row>
    <row r="60" spans="3:7" x14ac:dyDescent="0.2">
      <c r="C60" s="48"/>
      <c r="D60" s="48"/>
      <c r="E60" s="48"/>
      <c r="F60" s="48"/>
      <c r="G60" s="48"/>
    </row>
    <row r="61" spans="3:7" x14ac:dyDescent="0.2">
      <c r="C61" s="48"/>
      <c r="D61" s="48"/>
      <c r="E61" s="48"/>
      <c r="F61" s="48"/>
      <c r="G61" s="48"/>
    </row>
    <row r="62" spans="3:7" x14ac:dyDescent="0.2">
      <c r="C62" s="48"/>
      <c r="D62" s="48"/>
      <c r="E62" s="48"/>
      <c r="F62" s="48"/>
      <c r="G62" s="48"/>
    </row>
    <row r="63" spans="3:7" x14ac:dyDescent="0.2">
      <c r="C63" s="48"/>
      <c r="D63" s="48"/>
      <c r="E63" s="48"/>
      <c r="F63" s="48"/>
      <c r="G63" s="48"/>
    </row>
    <row r="64" spans="3:7" x14ac:dyDescent="0.2">
      <c r="C64" s="48"/>
      <c r="D64" s="48"/>
      <c r="E64" s="48"/>
      <c r="F64" s="48"/>
      <c r="G64" s="48"/>
    </row>
    <row r="65" spans="3:7" x14ac:dyDescent="0.2">
      <c r="C65" s="48"/>
      <c r="D65" s="48"/>
      <c r="E65" s="48"/>
      <c r="F65" s="48"/>
      <c r="G65" s="48"/>
    </row>
    <row r="66" spans="3:7" x14ac:dyDescent="0.2">
      <c r="C66" s="48"/>
      <c r="D66" s="48"/>
      <c r="E66" s="48"/>
      <c r="F66" s="48"/>
      <c r="G66" s="48"/>
    </row>
    <row r="67" spans="3:7" x14ac:dyDescent="0.2">
      <c r="C67" s="48"/>
      <c r="D67" s="48"/>
      <c r="E67" s="48"/>
      <c r="F67" s="48"/>
      <c r="G67" s="48"/>
    </row>
    <row r="68" spans="3:7" x14ac:dyDescent="0.2">
      <c r="C68" s="48"/>
      <c r="D68" s="48"/>
      <c r="E68" s="48"/>
      <c r="F68" s="48"/>
      <c r="G68" s="48"/>
    </row>
    <row r="69" spans="3:7" x14ac:dyDescent="0.2">
      <c r="C69" s="48"/>
      <c r="D69" s="48"/>
      <c r="E69" s="48"/>
      <c r="F69" s="48"/>
      <c r="G69" s="48"/>
    </row>
    <row r="70" spans="3:7" x14ac:dyDescent="0.2">
      <c r="C70" s="48"/>
      <c r="D70" s="48"/>
      <c r="E70" s="48"/>
      <c r="F70" s="48"/>
      <c r="G70" s="48"/>
    </row>
    <row r="71" spans="3:7" x14ac:dyDescent="0.2">
      <c r="C71" s="48"/>
      <c r="D71" s="48"/>
      <c r="E71" s="48"/>
      <c r="F71" s="48"/>
      <c r="G71" s="48"/>
    </row>
    <row r="72" spans="3:7" x14ac:dyDescent="0.2">
      <c r="C72" s="48"/>
      <c r="D72" s="48"/>
      <c r="E72" s="48"/>
      <c r="F72" s="48"/>
      <c r="G72" s="48"/>
    </row>
    <row r="73" spans="3:7" x14ac:dyDescent="0.2">
      <c r="C73" s="48"/>
      <c r="D73" s="48"/>
      <c r="E73" s="48"/>
      <c r="F73" s="48"/>
      <c r="G73" s="48"/>
    </row>
    <row r="74" spans="3:7" x14ac:dyDescent="0.2">
      <c r="C74" s="48"/>
      <c r="D74" s="48"/>
      <c r="E74" s="48"/>
      <c r="F74" s="48"/>
      <c r="G74" s="48"/>
    </row>
    <row r="75" spans="3:7" x14ac:dyDescent="0.2">
      <c r="C75" s="48"/>
      <c r="D75" s="48"/>
      <c r="E75" s="48"/>
      <c r="F75" s="48"/>
      <c r="G75" s="48"/>
    </row>
    <row r="76" spans="3:7" x14ac:dyDescent="0.2">
      <c r="C76" s="48"/>
      <c r="D76" s="48"/>
      <c r="E76" s="48"/>
      <c r="F76" s="48"/>
      <c r="G76" s="48"/>
    </row>
    <row r="77" spans="3:7" x14ac:dyDescent="0.2">
      <c r="C77" s="48"/>
      <c r="D77" s="48"/>
      <c r="E77" s="48"/>
      <c r="F77" s="48"/>
      <c r="G77" s="48"/>
    </row>
    <row r="78" spans="3:7" x14ac:dyDescent="0.2">
      <c r="C78" s="48"/>
      <c r="D78" s="48"/>
      <c r="E78" s="48"/>
      <c r="F78" s="48"/>
      <c r="G78" s="48"/>
    </row>
    <row r="79" spans="3:7" x14ac:dyDescent="0.2">
      <c r="C79" s="48"/>
      <c r="D79" s="48"/>
      <c r="E79" s="48"/>
      <c r="F79" s="48"/>
      <c r="G79" s="48"/>
    </row>
    <row r="80" spans="3:7" x14ac:dyDescent="0.2">
      <c r="C80" s="48"/>
      <c r="D80" s="48"/>
      <c r="E80" s="48"/>
      <c r="F80" s="48"/>
      <c r="G80" s="48"/>
    </row>
    <row r="81" spans="3:7" x14ac:dyDescent="0.2">
      <c r="C81" s="48"/>
      <c r="D81" s="48"/>
      <c r="E81" s="48"/>
      <c r="F81" s="48"/>
      <c r="G81" s="48"/>
    </row>
    <row r="82" spans="3:7" x14ac:dyDescent="0.2">
      <c r="C82" s="48"/>
      <c r="D82" s="48"/>
      <c r="E82" s="48"/>
      <c r="F82" s="48"/>
      <c r="G82" s="48"/>
    </row>
    <row r="83" spans="3:7" x14ac:dyDescent="0.2">
      <c r="C83" s="48"/>
      <c r="D83" s="48"/>
      <c r="E83" s="48"/>
      <c r="F83" s="48"/>
      <c r="G83" s="48"/>
    </row>
    <row r="84" spans="3:7" x14ac:dyDescent="0.2">
      <c r="C84" s="48"/>
      <c r="D84" s="48"/>
      <c r="E84" s="48"/>
      <c r="F84" s="48"/>
      <c r="G84" s="48"/>
    </row>
    <row r="85" spans="3:7" x14ac:dyDescent="0.2">
      <c r="C85" s="48"/>
      <c r="D85" s="48"/>
      <c r="E85" s="48"/>
      <c r="F85" s="48"/>
      <c r="G85" s="48"/>
    </row>
    <row r="86" spans="3:7" x14ac:dyDescent="0.2">
      <c r="C86" s="48"/>
      <c r="D86" s="48"/>
      <c r="E86" s="48"/>
      <c r="F86" s="48"/>
      <c r="G86" s="48"/>
    </row>
    <row r="87" spans="3:7" x14ac:dyDescent="0.2">
      <c r="C87" s="48"/>
      <c r="D87" s="48"/>
      <c r="E87" s="48"/>
      <c r="F87" s="48"/>
      <c r="G87" s="48"/>
    </row>
    <row r="88" spans="3:7" x14ac:dyDescent="0.2">
      <c r="C88" s="48"/>
      <c r="D88" s="48"/>
      <c r="E88" s="48"/>
      <c r="F88" s="48"/>
      <c r="G88" s="48"/>
    </row>
    <row r="89" spans="3:7" x14ac:dyDescent="0.2">
      <c r="C89" s="48"/>
      <c r="D89" s="48"/>
      <c r="E89" s="48"/>
      <c r="F89" s="48"/>
      <c r="G89" s="48"/>
    </row>
    <row r="90" spans="3:7" x14ac:dyDescent="0.2">
      <c r="C90" s="48"/>
      <c r="D90" s="48"/>
      <c r="E90" s="48"/>
      <c r="F90" s="48"/>
      <c r="G90" s="48"/>
    </row>
    <row r="91" spans="3:7" x14ac:dyDescent="0.2">
      <c r="C91" s="48"/>
      <c r="D91" s="48"/>
      <c r="E91" s="48"/>
      <c r="F91" s="48"/>
      <c r="G91" s="48"/>
    </row>
    <row r="92" spans="3:7" x14ac:dyDescent="0.2">
      <c r="C92" s="48"/>
      <c r="D92" s="48"/>
      <c r="E92" s="48"/>
      <c r="F92" s="48"/>
      <c r="G92" s="48"/>
    </row>
    <row r="93" spans="3:7" x14ac:dyDescent="0.2">
      <c r="C93" s="48"/>
      <c r="D93" s="48"/>
      <c r="E93" s="48"/>
      <c r="F93" s="48"/>
      <c r="G93" s="48"/>
    </row>
    <row r="94" spans="3:7" x14ac:dyDescent="0.2">
      <c r="C94" s="48"/>
      <c r="D94" s="48"/>
      <c r="E94" s="48"/>
      <c r="F94" s="48"/>
      <c r="G94" s="48"/>
    </row>
    <row r="95" spans="3:7" x14ac:dyDescent="0.2">
      <c r="C95" s="48"/>
      <c r="D95" s="48"/>
      <c r="E95" s="48"/>
      <c r="F95" s="48"/>
      <c r="G95" s="48"/>
    </row>
    <row r="96" spans="3:7" x14ac:dyDescent="0.2">
      <c r="C96" s="48"/>
      <c r="D96" s="48"/>
      <c r="E96" s="48"/>
      <c r="F96" s="48"/>
      <c r="G96" s="48"/>
    </row>
    <row r="97" spans="3:7" x14ac:dyDescent="0.2">
      <c r="C97" s="48"/>
      <c r="D97" s="48"/>
      <c r="E97" s="48"/>
      <c r="F97" s="48"/>
      <c r="G97" s="48"/>
    </row>
    <row r="98" spans="3:7" x14ac:dyDescent="0.2">
      <c r="C98" s="48"/>
      <c r="D98" s="48"/>
      <c r="E98" s="48"/>
      <c r="F98" s="48"/>
      <c r="G98" s="48"/>
    </row>
    <row r="99" spans="3:7" x14ac:dyDescent="0.2">
      <c r="C99" s="48"/>
      <c r="D99" s="48"/>
      <c r="E99" s="48"/>
      <c r="F99" s="48"/>
      <c r="G99" s="48"/>
    </row>
    <row r="100" spans="3:7" x14ac:dyDescent="0.2">
      <c r="C100" s="48"/>
      <c r="D100" s="48"/>
      <c r="E100" s="48"/>
      <c r="F100" s="48"/>
      <c r="G100" s="48"/>
    </row>
    <row r="101" spans="3:7" x14ac:dyDescent="0.2">
      <c r="C101" s="48"/>
      <c r="D101" s="48"/>
      <c r="E101" s="48"/>
      <c r="F101" s="48"/>
      <c r="G101" s="48"/>
    </row>
    <row r="102" spans="3:7" x14ac:dyDescent="0.2">
      <c r="C102" s="48"/>
      <c r="D102" s="48"/>
      <c r="E102" s="48"/>
      <c r="F102" s="48"/>
      <c r="G102" s="48"/>
    </row>
    <row r="103" spans="3:7" x14ac:dyDescent="0.2">
      <c r="C103" s="48"/>
      <c r="D103" s="48"/>
      <c r="E103" s="48"/>
      <c r="F103" s="48"/>
      <c r="G103" s="48"/>
    </row>
    <row r="104" spans="3:7" x14ac:dyDescent="0.2">
      <c r="C104" s="48"/>
      <c r="D104" s="48"/>
      <c r="E104" s="48"/>
      <c r="F104" s="48"/>
      <c r="G104" s="48"/>
    </row>
    <row r="105" spans="3:7" x14ac:dyDescent="0.2">
      <c r="C105" s="48"/>
      <c r="D105" s="48"/>
      <c r="E105" s="48"/>
      <c r="F105" s="48"/>
      <c r="G105" s="48"/>
    </row>
    <row r="106" spans="3:7" x14ac:dyDescent="0.2">
      <c r="C106" s="48"/>
      <c r="D106" s="48"/>
      <c r="E106" s="48"/>
      <c r="F106" s="48"/>
      <c r="G106" s="48"/>
    </row>
    <row r="107" spans="3:7" x14ac:dyDescent="0.2">
      <c r="C107" s="48"/>
      <c r="D107" s="48"/>
      <c r="E107" s="48"/>
      <c r="F107" s="48"/>
      <c r="G107" s="48"/>
    </row>
    <row r="108" spans="3:7" x14ac:dyDescent="0.2">
      <c r="C108" s="48"/>
      <c r="D108" s="48"/>
      <c r="E108" s="48"/>
      <c r="F108" s="48"/>
      <c r="G108" s="48"/>
    </row>
    <row r="109" spans="3:7" x14ac:dyDescent="0.2">
      <c r="C109" s="48"/>
      <c r="D109" s="48"/>
      <c r="E109" s="48"/>
      <c r="F109" s="48"/>
      <c r="G109" s="48"/>
    </row>
    <row r="110" spans="3:7" x14ac:dyDescent="0.2">
      <c r="C110" s="48"/>
      <c r="D110" s="48"/>
      <c r="E110" s="48"/>
      <c r="F110" s="48"/>
      <c r="G110" s="48"/>
    </row>
    <row r="111" spans="3:7" x14ac:dyDescent="0.2">
      <c r="C111" s="48"/>
      <c r="D111" s="48"/>
      <c r="E111" s="48"/>
      <c r="F111" s="48"/>
      <c r="G111" s="48"/>
    </row>
    <row r="112" spans="3:7" x14ac:dyDescent="0.2">
      <c r="C112" s="48"/>
      <c r="D112" s="48"/>
      <c r="E112" s="48"/>
      <c r="F112" s="48"/>
      <c r="G112" s="48"/>
    </row>
    <row r="113" spans="3:7" x14ac:dyDescent="0.2">
      <c r="C113" s="48"/>
      <c r="D113" s="48"/>
      <c r="E113" s="48"/>
      <c r="F113" s="48"/>
      <c r="G113" s="48"/>
    </row>
    <row r="114" spans="3:7" x14ac:dyDescent="0.2">
      <c r="C114" s="48"/>
      <c r="D114" s="48"/>
      <c r="E114" s="48"/>
      <c r="F114" s="48"/>
      <c r="G114" s="48"/>
    </row>
    <row r="115" spans="3:7" x14ac:dyDescent="0.2">
      <c r="C115" s="48"/>
      <c r="D115" s="48"/>
      <c r="E115" s="48"/>
      <c r="F115" s="48"/>
      <c r="G115" s="48"/>
    </row>
    <row r="116" spans="3:7" x14ac:dyDescent="0.2">
      <c r="C116" s="48"/>
      <c r="D116" s="48"/>
      <c r="E116" s="48"/>
      <c r="F116" s="48"/>
      <c r="G116" s="48"/>
    </row>
    <row r="117" spans="3:7" x14ac:dyDescent="0.2">
      <c r="C117" s="48"/>
      <c r="D117" s="48"/>
      <c r="E117" s="48"/>
      <c r="F117" s="48"/>
      <c r="G117" s="48"/>
    </row>
    <row r="118" spans="3:7" x14ac:dyDescent="0.2">
      <c r="C118" s="48"/>
      <c r="D118" s="48"/>
      <c r="E118" s="48"/>
      <c r="F118" s="48"/>
      <c r="G118" s="48"/>
    </row>
    <row r="119" spans="3:7" x14ac:dyDescent="0.2">
      <c r="C119" s="48"/>
      <c r="D119" s="48"/>
      <c r="E119" s="48"/>
      <c r="F119" s="48"/>
      <c r="G119" s="48"/>
    </row>
    <row r="120" spans="3:7" x14ac:dyDescent="0.2">
      <c r="C120" s="48"/>
      <c r="D120" s="48"/>
      <c r="E120" s="48"/>
      <c r="F120" s="48"/>
      <c r="G120" s="48"/>
    </row>
    <row r="121" spans="3:7" x14ac:dyDescent="0.2">
      <c r="C121" s="48"/>
      <c r="D121" s="48"/>
      <c r="E121" s="48"/>
      <c r="F121" s="48"/>
      <c r="G121" s="48"/>
    </row>
  </sheetData>
  <sheetProtection algorithmName="SHA-512" hashValue="ZB4FA0mycB1p/eS2cXFH9eHE+PjzImsyKDAyS+7+AU+4IZVoWaNJOn4r7bjHkdOyaBxP6/ksYSBrWQbkJW4V9Q==" saltValue="eWMfs027ULIuMR7LLwPX5Q==" spinCount="100000" sheet="1" objects="1" scenarios="1"/>
  <mergeCells count="24">
    <mergeCell ref="C12:G12"/>
    <mergeCell ref="C14:T16"/>
    <mergeCell ref="C2:D3"/>
    <mergeCell ref="C4:C5"/>
    <mergeCell ref="D4:D5"/>
    <mergeCell ref="E4:E5"/>
    <mergeCell ref="G4:G5"/>
    <mergeCell ref="F4:F5"/>
    <mergeCell ref="T4:T5"/>
    <mergeCell ref="E2:T3"/>
    <mergeCell ref="J6:J13"/>
    <mergeCell ref="L6:L13"/>
    <mergeCell ref="N6:N13"/>
    <mergeCell ref="P6:P13"/>
    <mergeCell ref="R6:R13"/>
    <mergeCell ref="T6:T13"/>
    <mergeCell ref="C13:F13"/>
    <mergeCell ref="N4:N5"/>
    <mergeCell ref="P4:P5"/>
    <mergeCell ref="R4:R5"/>
    <mergeCell ref="H4:H5"/>
    <mergeCell ref="J4:J5"/>
    <mergeCell ref="L4:L5"/>
    <mergeCell ref="C11:G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C2:M121"/>
  <sheetViews>
    <sheetView showGridLines="0" defaultGridColor="0" colorId="17" zoomScale="115" zoomScaleNormal="115" workbookViewId="0">
      <selection activeCell="M16" sqref="M16"/>
    </sheetView>
  </sheetViews>
  <sheetFormatPr baseColWidth="10" defaultColWidth="11.42578125" defaultRowHeight="12.75" x14ac:dyDescent="0.2"/>
  <cols>
    <col min="1" max="1" width="5.5703125" style="48" customWidth="1"/>
    <col min="2" max="2" width="1.28515625" style="48" customWidth="1"/>
    <col min="3" max="3" width="4.42578125" style="46" customWidth="1"/>
    <col min="4" max="4" width="11.7109375" style="46" customWidth="1"/>
    <col min="5" max="5" width="37.85546875" style="46" customWidth="1"/>
    <col min="6" max="6" width="7.85546875" style="46" bestFit="1" customWidth="1"/>
    <col min="7" max="7" width="7.85546875" style="46" customWidth="1"/>
    <col min="8" max="9" width="22.5703125" style="48" customWidth="1"/>
    <col min="10" max="10" width="17.85546875" style="48" bestFit="1" customWidth="1"/>
    <col min="11" max="12" width="11.42578125" style="48"/>
    <col min="13" max="13" width="14.85546875" style="48" bestFit="1" customWidth="1"/>
    <col min="14" max="16384" width="11.42578125" style="48"/>
  </cols>
  <sheetData>
    <row r="2" spans="3:13" ht="17.25" customHeight="1" x14ac:dyDescent="0.2">
      <c r="C2" s="162"/>
      <c r="D2" s="162"/>
      <c r="E2" s="155" t="s">
        <v>153</v>
      </c>
      <c r="F2" s="155"/>
      <c r="G2" s="155"/>
      <c r="H2" s="155"/>
      <c r="I2" s="155"/>
      <c r="J2" s="155"/>
      <c r="K2" s="155"/>
    </row>
    <row r="3" spans="3:13" ht="43.5" customHeight="1" x14ac:dyDescent="0.2">
      <c r="C3" s="162"/>
      <c r="D3" s="162"/>
      <c r="E3" s="155"/>
      <c r="F3" s="155"/>
      <c r="G3" s="155"/>
      <c r="H3" s="155"/>
      <c r="I3" s="155"/>
      <c r="J3" s="155"/>
      <c r="K3" s="155"/>
    </row>
    <row r="4" spans="3:13" ht="32.25" customHeight="1" x14ac:dyDescent="0.2">
      <c r="C4" s="163" t="s">
        <v>50</v>
      </c>
      <c r="D4" s="163" t="s">
        <v>135</v>
      </c>
      <c r="E4" s="163" t="s">
        <v>136</v>
      </c>
      <c r="F4" s="163" t="s">
        <v>127</v>
      </c>
      <c r="G4" s="163" t="s">
        <v>146</v>
      </c>
      <c r="H4" s="167" t="s">
        <v>137</v>
      </c>
      <c r="I4" s="218" t="s">
        <v>149</v>
      </c>
      <c r="J4" s="219"/>
      <c r="K4" s="153" t="s">
        <v>131</v>
      </c>
    </row>
    <row r="5" spans="3:13" ht="24" x14ac:dyDescent="0.2">
      <c r="C5" s="164"/>
      <c r="D5" s="164"/>
      <c r="E5" s="164"/>
      <c r="F5" s="164"/>
      <c r="G5" s="164"/>
      <c r="H5" s="168"/>
      <c r="I5" s="220" t="s">
        <v>170</v>
      </c>
      <c r="J5" s="220" t="s">
        <v>171</v>
      </c>
      <c r="K5" s="154"/>
    </row>
    <row r="6" spans="3:13" ht="33.75" x14ac:dyDescent="0.2">
      <c r="C6" s="142">
        <v>1</v>
      </c>
      <c r="D6" s="64" t="s">
        <v>138</v>
      </c>
      <c r="E6" s="64" t="s">
        <v>139</v>
      </c>
      <c r="F6" s="64">
        <v>1</v>
      </c>
      <c r="G6" s="64">
        <v>8</v>
      </c>
      <c r="H6" s="107">
        <v>18854400</v>
      </c>
      <c r="I6" s="107">
        <v>4055797</v>
      </c>
      <c r="J6" s="50">
        <v>2665907.7599999998</v>
      </c>
      <c r="K6" s="159" t="str">
        <f>+IF(J13&lt;=H13,"Cumple","No Cumple")</f>
        <v>Cumple</v>
      </c>
    </row>
    <row r="7" spans="3:13" ht="33.75" x14ac:dyDescent="0.2">
      <c r="C7" s="142">
        <v>2</v>
      </c>
      <c r="D7" s="64" t="s">
        <v>140</v>
      </c>
      <c r="E7" s="64" t="s">
        <v>141</v>
      </c>
      <c r="F7" s="64">
        <v>1</v>
      </c>
      <c r="G7" s="64">
        <v>8</v>
      </c>
      <c r="H7" s="107">
        <v>31524800</v>
      </c>
      <c r="I7" s="107">
        <v>8777212</v>
      </c>
      <c r="J7" s="50">
        <v>5769331.4400000004</v>
      </c>
      <c r="K7" s="160"/>
    </row>
    <row r="8" spans="3:13" ht="33.75" x14ac:dyDescent="0.2">
      <c r="C8" s="142">
        <v>3</v>
      </c>
      <c r="D8" s="64" t="s">
        <v>142</v>
      </c>
      <c r="E8" s="64" t="s">
        <v>143</v>
      </c>
      <c r="F8" s="64">
        <v>1</v>
      </c>
      <c r="G8" s="64">
        <v>8</v>
      </c>
      <c r="H8" s="107">
        <v>40949600</v>
      </c>
      <c r="I8" s="107">
        <v>13722722</v>
      </c>
      <c r="J8" s="50">
        <v>9020054.6400000006</v>
      </c>
      <c r="K8" s="160"/>
      <c r="M8" s="222"/>
    </row>
    <row r="9" spans="3:13" ht="33.75" x14ac:dyDescent="0.2">
      <c r="C9" s="142">
        <v>4</v>
      </c>
      <c r="D9" s="64" t="s">
        <v>142</v>
      </c>
      <c r="E9" s="64" t="s">
        <v>143</v>
      </c>
      <c r="F9" s="64">
        <v>1</v>
      </c>
      <c r="G9" s="64">
        <v>8</v>
      </c>
      <c r="H9" s="107">
        <v>40949600</v>
      </c>
      <c r="I9" s="107">
        <v>13722722</v>
      </c>
      <c r="J9" s="50">
        <v>9020054.6400000006</v>
      </c>
      <c r="K9" s="160"/>
      <c r="M9" s="222"/>
    </row>
    <row r="10" spans="3:13" ht="33.75" x14ac:dyDescent="0.2">
      <c r="C10" s="142">
        <v>5</v>
      </c>
      <c r="D10" s="64" t="s">
        <v>140</v>
      </c>
      <c r="E10" s="64" t="s">
        <v>141</v>
      </c>
      <c r="F10" s="64">
        <v>1</v>
      </c>
      <c r="G10" s="64">
        <v>8</v>
      </c>
      <c r="H10" s="107">
        <v>31524800</v>
      </c>
      <c r="I10" s="107">
        <v>8777212</v>
      </c>
      <c r="J10" s="50">
        <v>5769331.4400000004</v>
      </c>
      <c r="K10" s="160"/>
      <c r="M10" s="222"/>
    </row>
    <row r="11" spans="3:13" x14ac:dyDescent="0.2">
      <c r="C11" s="169" t="s">
        <v>144</v>
      </c>
      <c r="D11" s="170"/>
      <c r="E11" s="170"/>
      <c r="F11" s="170"/>
      <c r="G11" s="171"/>
      <c r="H11" s="107">
        <v>2047700</v>
      </c>
      <c r="I11" s="107"/>
      <c r="J11" s="50">
        <v>0</v>
      </c>
      <c r="K11" s="160"/>
    </row>
    <row r="12" spans="3:13" ht="15" customHeight="1" x14ac:dyDescent="0.2">
      <c r="C12" s="169" t="s">
        <v>145</v>
      </c>
      <c r="D12" s="170"/>
      <c r="E12" s="170"/>
      <c r="F12" s="170"/>
      <c r="G12" s="171"/>
      <c r="H12" s="107">
        <v>31511671</v>
      </c>
      <c r="I12" s="107">
        <v>9320576.3499999996</v>
      </c>
      <c r="J12" s="50">
        <v>6126489.1699999999</v>
      </c>
      <c r="K12" s="160"/>
      <c r="M12" s="221"/>
    </row>
    <row r="13" spans="3:13" ht="15" customHeight="1" x14ac:dyDescent="0.2">
      <c r="C13" s="165" t="s">
        <v>41</v>
      </c>
      <c r="D13" s="166"/>
      <c r="E13" s="166"/>
      <c r="F13" s="166"/>
      <c r="G13" s="118"/>
      <c r="H13" s="111">
        <f>SUM(H6:H12)</f>
        <v>197362571</v>
      </c>
      <c r="I13" s="111">
        <f>SUM(I6:I12)</f>
        <v>58376241.350000001</v>
      </c>
      <c r="J13" s="111">
        <f>SUM(J6:J12)</f>
        <v>38371169.090000004</v>
      </c>
      <c r="K13" s="161"/>
    </row>
    <row r="14" spans="3:13" s="49" customFormat="1" ht="16.5" customHeight="1" x14ac:dyDescent="0.2">
      <c r="C14" s="172" t="s">
        <v>49</v>
      </c>
      <c r="D14" s="172"/>
      <c r="E14" s="172"/>
      <c r="F14" s="172"/>
      <c r="G14" s="172"/>
      <c r="H14" s="172"/>
      <c r="I14" s="172"/>
      <c r="J14" s="172"/>
      <c r="K14" s="172"/>
      <c r="M14" s="60"/>
    </row>
    <row r="15" spans="3:13" s="49" customFormat="1" ht="12.75" hidden="1" customHeight="1" x14ac:dyDescent="0.2">
      <c r="C15" s="172"/>
      <c r="D15" s="172"/>
      <c r="E15" s="172"/>
      <c r="F15" s="172"/>
      <c r="G15" s="172"/>
      <c r="H15" s="172"/>
      <c r="I15" s="172"/>
      <c r="J15" s="172"/>
      <c r="K15" s="172"/>
    </row>
    <row r="16" spans="3:13" s="49" customFormat="1" ht="9" customHeight="1" x14ac:dyDescent="0.2">
      <c r="C16" s="172"/>
      <c r="D16" s="172"/>
      <c r="E16" s="172"/>
      <c r="F16" s="172"/>
      <c r="G16" s="172"/>
      <c r="H16" s="172"/>
      <c r="I16" s="172"/>
      <c r="J16" s="172"/>
      <c r="K16" s="172"/>
    </row>
    <row r="17" s="49" customFormat="1" ht="12.75" customHeight="1" x14ac:dyDescent="0.2"/>
    <row r="18" s="49" customFormat="1" x14ac:dyDescent="0.2"/>
    <row r="19" s="49" customFormat="1" x14ac:dyDescent="0.2"/>
    <row r="20" s="49" customFormat="1" x14ac:dyDescent="0.2"/>
    <row r="21" s="49" customFormat="1" x14ac:dyDescent="0.2"/>
    <row r="22" s="49" customFormat="1" x14ac:dyDescent="0.2"/>
    <row r="23" s="49" customFormat="1" x14ac:dyDescent="0.2"/>
    <row r="24" s="49" customFormat="1" x14ac:dyDescent="0.2"/>
    <row r="25" s="49" customFormat="1" ht="99.75" customHeight="1" x14ac:dyDescent="0.2"/>
    <row r="26" s="49" customFormat="1" ht="99.75" customHeight="1" x14ac:dyDescent="0.2"/>
    <row r="27" s="49" customFormat="1" ht="99.75" customHeight="1" x14ac:dyDescent="0.2"/>
    <row r="28" s="49" customFormat="1" ht="99.75" customHeight="1" x14ac:dyDescent="0.2"/>
    <row r="29" s="49" customFormat="1" ht="99.75" customHeight="1" x14ac:dyDescent="0.2"/>
    <row r="30" s="49" customFormat="1" ht="99.75" customHeight="1" x14ac:dyDescent="0.2"/>
    <row r="31" s="49" customFormat="1" ht="99.75" customHeight="1" x14ac:dyDescent="0.2"/>
    <row r="32" s="49" customFormat="1" ht="99.75" customHeight="1" x14ac:dyDescent="0.2"/>
    <row r="33" spans="3:7" s="49" customFormat="1" ht="99.75" customHeight="1" x14ac:dyDescent="0.2"/>
    <row r="34" spans="3:7" s="49" customFormat="1" ht="99.75" customHeight="1" x14ac:dyDescent="0.2"/>
    <row r="35" spans="3:7" s="49" customFormat="1" ht="99.75" customHeight="1" x14ac:dyDescent="0.2"/>
    <row r="36" spans="3:7" s="49" customFormat="1" x14ac:dyDescent="0.2"/>
    <row r="37" spans="3:7" s="49" customFormat="1" x14ac:dyDescent="0.2"/>
    <row r="38" spans="3:7" x14ac:dyDescent="0.2">
      <c r="C38" s="48"/>
      <c r="D38" s="48"/>
      <c r="E38" s="48"/>
      <c r="F38" s="48"/>
      <c r="G38" s="48"/>
    </row>
    <row r="39" spans="3:7" x14ac:dyDescent="0.2">
      <c r="C39" s="48"/>
      <c r="D39" s="48"/>
      <c r="E39" s="48"/>
      <c r="F39" s="48"/>
      <c r="G39" s="48"/>
    </row>
    <row r="40" spans="3:7" ht="12.75" customHeight="1" x14ac:dyDescent="0.2">
      <c r="C40" s="48"/>
      <c r="D40" s="48"/>
      <c r="E40" s="48"/>
      <c r="F40" s="48"/>
      <c r="G40" s="48"/>
    </row>
    <row r="41" spans="3:7" x14ac:dyDescent="0.2">
      <c r="C41" s="48"/>
      <c r="D41" s="48"/>
      <c r="E41" s="48"/>
      <c r="F41" s="48"/>
      <c r="G41" s="48"/>
    </row>
    <row r="42" spans="3:7" x14ac:dyDescent="0.2">
      <c r="C42" s="48"/>
      <c r="D42" s="48"/>
      <c r="E42" s="48"/>
      <c r="F42" s="48"/>
      <c r="G42" s="48"/>
    </row>
    <row r="43" spans="3:7" x14ac:dyDescent="0.2">
      <c r="C43" s="48"/>
      <c r="D43" s="48"/>
      <c r="E43" s="48"/>
      <c r="F43" s="48"/>
      <c r="G43" s="48"/>
    </row>
    <row r="44" spans="3:7" x14ac:dyDescent="0.2">
      <c r="C44" s="48"/>
      <c r="D44" s="48"/>
      <c r="E44" s="48"/>
      <c r="F44" s="48"/>
      <c r="G44" s="48"/>
    </row>
    <row r="45" spans="3:7" x14ac:dyDescent="0.2">
      <c r="C45" s="48"/>
      <c r="D45" s="48"/>
      <c r="E45" s="48"/>
      <c r="F45" s="48"/>
      <c r="G45" s="48"/>
    </row>
    <row r="46" spans="3:7" x14ac:dyDescent="0.2">
      <c r="C46" s="48"/>
      <c r="D46" s="48"/>
      <c r="E46" s="48"/>
      <c r="F46" s="48"/>
      <c r="G46" s="48"/>
    </row>
    <row r="47" spans="3:7" x14ac:dyDescent="0.2">
      <c r="C47" s="48"/>
      <c r="D47" s="48"/>
      <c r="E47" s="48"/>
      <c r="F47" s="48"/>
      <c r="G47" s="48"/>
    </row>
    <row r="48" spans="3:7" x14ac:dyDescent="0.2">
      <c r="C48" s="48"/>
      <c r="D48" s="48"/>
      <c r="E48" s="48"/>
      <c r="F48" s="48"/>
      <c r="G48" s="48"/>
    </row>
    <row r="49" spans="3:7" x14ac:dyDescent="0.2">
      <c r="C49" s="48"/>
      <c r="D49" s="48"/>
      <c r="E49" s="48"/>
      <c r="F49" s="48"/>
      <c r="G49" s="48"/>
    </row>
    <row r="50" spans="3:7" x14ac:dyDescent="0.2">
      <c r="C50" s="48"/>
      <c r="D50" s="48"/>
      <c r="E50" s="48"/>
      <c r="F50" s="48"/>
      <c r="G50" s="48"/>
    </row>
    <row r="51" spans="3:7" x14ac:dyDescent="0.2">
      <c r="C51" s="48"/>
      <c r="D51" s="48"/>
      <c r="E51" s="48"/>
      <c r="F51" s="48"/>
      <c r="G51" s="48"/>
    </row>
    <row r="52" spans="3:7" x14ac:dyDescent="0.2">
      <c r="C52" s="48"/>
      <c r="D52" s="48"/>
      <c r="E52" s="48"/>
      <c r="F52" s="48"/>
      <c r="G52" s="48"/>
    </row>
    <row r="53" spans="3:7" x14ac:dyDescent="0.2">
      <c r="C53" s="48"/>
      <c r="D53" s="48"/>
      <c r="E53" s="48"/>
      <c r="F53" s="48"/>
      <c r="G53" s="48"/>
    </row>
    <row r="54" spans="3:7" x14ac:dyDescent="0.2">
      <c r="C54" s="48"/>
      <c r="D54" s="48"/>
      <c r="E54" s="48"/>
      <c r="F54" s="48"/>
      <c r="G54" s="48"/>
    </row>
    <row r="55" spans="3:7" x14ac:dyDescent="0.2">
      <c r="C55" s="48"/>
      <c r="D55" s="48"/>
      <c r="E55" s="48"/>
      <c r="F55" s="48"/>
      <c r="G55" s="48"/>
    </row>
    <row r="56" spans="3:7" x14ac:dyDescent="0.2">
      <c r="C56" s="48"/>
      <c r="D56" s="48"/>
      <c r="E56" s="48"/>
      <c r="F56" s="48"/>
      <c r="G56" s="48"/>
    </row>
    <row r="57" spans="3:7" x14ac:dyDescent="0.2">
      <c r="C57" s="48"/>
      <c r="D57" s="48"/>
      <c r="E57" s="48"/>
      <c r="F57" s="48"/>
      <c r="G57" s="48"/>
    </row>
    <row r="58" spans="3:7" x14ac:dyDescent="0.2">
      <c r="C58" s="48"/>
      <c r="D58" s="48"/>
      <c r="E58" s="48"/>
      <c r="F58" s="48"/>
      <c r="G58" s="48"/>
    </row>
    <row r="59" spans="3:7" x14ac:dyDescent="0.2">
      <c r="C59" s="48"/>
      <c r="D59" s="48"/>
      <c r="E59" s="48"/>
      <c r="F59" s="48"/>
      <c r="G59" s="48"/>
    </row>
    <row r="60" spans="3:7" x14ac:dyDescent="0.2">
      <c r="C60" s="48"/>
      <c r="D60" s="48"/>
      <c r="E60" s="48"/>
      <c r="F60" s="48"/>
      <c r="G60" s="48"/>
    </row>
    <row r="61" spans="3:7" x14ac:dyDescent="0.2">
      <c r="C61" s="48"/>
      <c r="D61" s="48"/>
      <c r="E61" s="48"/>
      <c r="F61" s="48"/>
      <c r="G61" s="48"/>
    </row>
    <row r="62" spans="3:7" x14ac:dyDescent="0.2">
      <c r="C62" s="48"/>
      <c r="D62" s="48"/>
      <c r="E62" s="48"/>
      <c r="F62" s="48"/>
      <c r="G62" s="48"/>
    </row>
    <row r="63" spans="3:7" x14ac:dyDescent="0.2">
      <c r="C63" s="48"/>
      <c r="D63" s="48"/>
      <c r="E63" s="48"/>
      <c r="F63" s="48"/>
      <c r="G63" s="48"/>
    </row>
    <row r="64" spans="3:7" x14ac:dyDescent="0.2">
      <c r="C64" s="48"/>
      <c r="D64" s="48"/>
      <c r="E64" s="48"/>
      <c r="F64" s="48"/>
      <c r="G64" s="48"/>
    </row>
    <row r="65" spans="3:7" x14ac:dyDescent="0.2">
      <c r="C65" s="48"/>
      <c r="D65" s="48"/>
      <c r="E65" s="48"/>
      <c r="F65" s="48"/>
      <c r="G65" s="48"/>
    </row>
    <row r="66" spans="3:7" x14ac:dyDescent="0.2">
      <c r="C66" s="48"/>
      <c r="D66" s="48"/>
      <c r="E66" s="48"/>
      <c r="F66" s="48"/>
      <c r="G66" s="48"/>
    </row>
    <row r="67" spans="3:7" x14ac:dyDescent="0.2">
      <c r="C67" s="48"/>
      <c r="D67" s="48"/>
      <c r="E67" s="48"/>
      <c r="F67" s="48"/>
      <c r="G67" s="48"/>
    </row>
    <row r="68" spans="3:7" x14ac:dyDescent="0.2">
      <c r="C68" s="48"/>
      <c r="D68" s="48"/>
      <c r="E68" s="48"/>
      <c r="F68" s="48"/>
      <c r="G68" s="48"/>
    </row>
    <row r="69" spans="3:7" x14ac:dyDescent="0.2">
      <c r="C69" s="48"/>
      <c r="D69" s="48"/>
      <c r="E69" s="48"/>
      <c r="F69" s="48"/>
      <c r="G69" s="48"/>
    </row>
    <row r="70" spans="3:7" x14ac:dyDescent="0.2">
      <c r="C70" s="48"/>
      <c r="D70" s="48"/>
      <c r="E70" s="48"/>
      <c r="F70" s="48"/>
      <c r="G70" s="48"/>
    </row>
    <row r="71" spans="3:7" x14ac:dyDescent="0.2">
      <c r="C71" s="48"/>
      <c r="D71" s="48"/>
      <c r="E71" s="48"/>
      <c r="F71" s="48"/>
      <c r="G71" s="48"/>
    </row>
    <row r="72" spans="3:7" x14ac:dyDescent="0.2">
      <c r="C72" s="48"/>
      <c r="D72" s="48"/>
      <c r="E72" s="48"/>
      <c r="F72" s="48"/>
      <c r="G72" s="48"/>
    </row>
    <row r="73" spans="3:7" x14ac:dyDescent="0.2">
      <c r="C73" s="48"/>
      <c r="D73" s="48"/>
      <c r="E73" s="48"/>
      <c r="F73" s="48"/>
      <c r="G73" s="48"/>
    </row>
    <row r="74" spans="3:7" x14ac:dyDescent="0.2">
      <c r="C74" s="48"/>
      <c r="D74" s="48"/>
      <c r="E74" s="48"/>
      <c r="F74" s="48"/>
      <c r="G74" s="48"/>
    </row>
    <row r="75" spans="3:7" x14ac:dyDescent="0.2">
      <c r="C75" s="48"/>
      <c r="D75" s="48"/>
      <c r="E75" s="48"/>
      <c r="F75" s="48"/>
      <c r="G75" s="48"/>
    </row>
    <row r="76" spans="3:7" x14ac:dyDescent="0.2">
      <c r="C76" s="48"/>
      <c r="D76" s="48"/>
      <c r="E76" s="48"/>
      <c r="F76" s="48"/>
      <c r="G76" s="48"/>
    </row>
    <row r="77" spans="3:7" x14ac:dyDescent="0.2">
      <c r="C77" s="48"/>
      <c r="D77" s="48"/>
      <c r="E77" s="48"/>
      <c r="F77" s="48"/>
      <c r="G77" s="48"/>
    </row>
    <row r="78" spans="3:7" x14ac:dyDescent="0.2">
      <c r="C78" s="48"/>
      <c r="D78" s="48"/>
      <c r="E78" s="48"/>
      <c r="F78" s="48"/>
      <c r="G78" s="48"/>
    </row>
    <row r="79" spans="3:7" x14ac:dyDescent="0.2">
      <c r="C79" s="48"/>
      <c r="D79" s="48"/>
      <c r="E79" s="48"/>
      <c r="F79" s="48"/>
      <c r="G79" s="48"/>
    </row>
    <row r="80" spans="3:7" x14ac:dyDescent="0.2">
      <c r="C80" s="48"/>
      <c r="D80" s="48"/>
      <c r="E80" s="48"/>
      <c r="F80" s="48"/>
      <c r="G80" s="48"/>
    </row>
    <row r="81" spans="3:7" x14ac:dyDescent="0.2">
      <c r="C81" s="48"/>
      <c r="D81" s="48"/>
      <c r="E81" s="48"/>
      <c r="F81" s="48"/>
      <c r="G81" s="48"/>
    </row>
    <row r="82" spans="3:7" x14ac:dyDescent="0.2">
      <c r="C82" s="48"/>
      <c r="D82" s="48"/>
      <c r="E82" s="48"/>
      <c r="F82" s="48"/>
      <c r="G82" s="48"/>
    </row>
    <row r="83" spans="3:7" x14ac:dyDescent="0.2">
      <c r="C83" s="48"/>
      <c r="D83" s="48"/>
      <c r="E83" s="48"/>
      <c r="F83" s="48"/>
      <c r="G83" s="48"/>
    </row>
    <row r="84" spans="3:7" x14ac:dyDescent="0.2">
      <c r="C84" s="48"/>
      <c r="D84" s="48"/>
      <c r="E84" s="48"/>
      <c r="F84" s="48"/>
      <c r="G84" s="48"/>
    </row>
    <row r="85" spans="3:7" x14ac:dyDescent="0.2">
      <c r="C85" s="48"/>
      <c r="D85" s="48"/>
      <c r="E85" s="48"/>
      <c r="F85" s="48"/>
      <c r="G85" s="48"/>
    </row>
    <row r="86" spans="3:7" x14ac:dyDescent="0.2">
      <c r="C86" s="48"/>
      <c r="D86" s="48"/>
      <c r="E86" s="48"/>
      <c r="F86" s="48"/>
      <c r="G86" s="48"/>
    </row>
    <row r="87" spans="3:7" x14ac:dyDescent="0.2">
      <c r="C87" s="48"/>
      <c r="D87" s="48"/>
      <c r="E87" s="48"/>
      <c r="F87" s="48"/>
      <c r="G87" s="48"/>
    </row>
    <row r="88" spans="3:7" x14ac:dyDescent="0.2">
      <c r="C88" s="48"/>
      <c r="D88" s="48"/>
      <c r="E88" s="48"/>
      <c r="F88" s="48"/>
      <c r="G88" s="48"/>
    </row>
    <row r="89" spans="3:7" x14ac:dyDescent="0.2">
      <c r="C89" s="48"/>
      <c r="D89" s="48"/>
      <c r="E89" s="48"/>
      <c r="F89" s="48"/>
      <c r="G89" s="48"/>
    </row>
    <row r="90" spans="3:7" x14ac:dyDescent="0.2">
      <c r="C90" s="48"/>
      <c r="D90" s="48"/>
      <c r="E90" s="48"/>
      <c r="F90" s="48"/>
      <c r="G90" s="48"/>
    </row>
    <row r="91" spans="3:7" x14ac:dyDescent="0.2">
      <c r="C91" s="48"/>
      <c r="D91" s="48"/>
      <c r="E91" s="48"/>
      <c r="F91" s="48"/>
      <c r="G91" s="48"/>
    </row>
    <row r="92" spans="3:7" x14ac:dyDescent="0.2">
      <c r="C92" s="48"/>
      <c r="D92" s="48"/>
      <c r="E92" s="48"/>
      <c r="F92" s="48"/>
      <c r="G92" s="48"/>
    </row>
    <row r="93" spans="3:7" x14ac:dyDescent="0.2">
      <c r="C93" s="48"/>
      <c r="D93" s="48"/>
      <c r="E93" s="48"/>
      <c r="F93" s="48"/>
      <c r="G93" s="48"/>
    </row>
    <row r="94" spans="3:7" x14ac:dyDescent="0.2">
      <c r="C94" s="48"/>
      <c r="D94" s="48"/>
      <c r="E94" s="48"/>
      <c r="F94" s="48"/>
      <c r="G94" s="48"/>
    </row>
    <row r="95" spans="3:7" x14ac:dyDescent="0.2">
      <c r="C95" s="48"/>
      <c r="D95" s="48"/>
      <c r="E95" s="48"/>
      <c r="F95" s="48"/>
      <c r="G95" s="48"/>
    </row>
    <row r="96" spans="3:7" x14ac:dyDescent="0.2">
      <c r="C96" s="48"/>
      <c r="D96" s="48"/>
      <c r="E96" s="48"/>
      <c r="F96" s="48"/>
      <c r="G96" s="48"/>
    </row>
    <row r="97" spans="3:7" x14ac:dyDescent="0.2">
      <c r="C97" s="48"/>
      <c r="D97" s="48"/>
      <c r="E97" s="48"/>
      <c r="F97" s="48"/>
      <c r="G97" s="48"/>
    </row>
    <row r="98" spans="3:7" x14ac:dyDescent="0.2">
      <c r="C98" s="48"/>
      <c r="D98" s="48"/>
      <c r="E98" s="48"/>
      <c r="F98" s="48"/>
      <c r="G98" s="48"/>
    </row>
    <row r="99" spans="3:7" x14ac:dyDescent="0.2">
      <c r="C99" s="48"/>
      <c r="D99" s="48"/>
      <c r="E99" s="48"/>
      <c r="F99" s="48"/>
      <c r="G99" s="48"/>
    </row>
    <row r="100" spans="3:7" x14ac:dyDescent="0.2">
      <c r="C100" s="48"/>
      <c r="D100" s="48"/>
      <c r="E100" s="48"/>
      <c r="F100" s="48"/>
      <c r="G100" s="48"/>
    </row>
    <row r="101" spans="3:7" x14ac:dyDescent="0.2">
      <c r="C101" s="48"/>
      <c r="D101" s="48"/>
      <c r="E101" s="48"/>
      <c r="F101" s="48"/>
      <c r="G101" s="48"/>
    </row>
    <row r="102" spans="3:7" x14ac:dyDescent="0.2">
      <c r="C102" s="48"/>
      <c r="D102" s="48"/>
      <c r="E102" s="48"/>
      <c r="F102" s="48"/>
      <c r="G102" s="48"/>
    </row>
    <row r="103" spans="3:7" x14ac:dyDescent="0.2">
      <c r="C103" s="48"/>
      <c r="D103" s="48"/>
      <c r="E103" s="48"/>
      <c r="F103" s="48"/>
      <c r="G103" s="48"/>
    </row>
    <row r="104" spans="3:7" x14ac:dyDescent="0.2">
      <c r="C104" s="48"/>
      <c r="D104" s="48"/>
      <c r="E104" s="48"/>
      <c r="F104" s="48"/>
      <c r="G104" s="48"/>
    </row>
    <row r="105" spans="3:7" x14ac:dyDescent="0.2">
      <c r="C105" s="48"/>
      <c r="D105" s="48"/>
      <c r="E105" s="48"/>
      <c r="F105" s="48"/>
      <c r="G105" s="48"/>
    </row>
    <row r="106" spans="3:7" x14ac:dyDescent="0.2">
      <c r="C106" s="48"/>
      <c r="D106" s="48"/>
      <c r="E106" s="48"/>
      <c r="F106" s="48"/>
      <c r="G106" s="48"/>
    </row>
    <row r="107" spans="3:7" x14ac:dyDescent="0.2">
      <c r="C107" s="48"/>
      <c r="D107" s="48"/>
      <c r="E107" s="48"/>
      <c r="F107" s="48"/>
      <c r="G107" s="48"/>
    </row>
    <row r="108" spans="3:7" x14ac:dyDescent="0.2">
      <c r="C108" s="48"/>
      <c r="D108" s="48"/>
      <c r="E108" s="48"/>
      <c r="F108" s="48"/>
      <c r="G108" s="48"/>
    </row>
    <row r="109" spans="3:7" x14ac:dyDescent="0.2">
      <c r="C109" s="48"/>
      <c r="D109" s="48"/>
      <c r="E109" s="48"/>
      <c r="F109" s="48"/>
      <c r="G109" s="48"/>
    </row>
    <row r="110" spans="3:7" x14ac:dyDescent="0.2">
      <c r="C110" s="48"/>
      <c r="D110" s="48"/>
      <c r="E110" s="48"/>
      <c r="F110" s="48"/>
      <c r="G110" s="48"/>
    </row>
    <row r="111" spans="3:7" x14ac:dyDescent="0.2">
      <c r="C111" s="48"/>
      <c r="D111" s="48"/>
      <c r="E111" s="48"/>
      <c r="F111" s="48"/>
      <c r="G111" s="48"/>
    </row>
    <row r="112" spans="3:7" x14ac:dyDescent="0.2">
      <c r="C112" s="48"/>
      <c r="D112" s="48"/>
      <c r="E112" s="48"/>
      <c r="F112" s="48"/>
      <c r="G112" s="48"/>
    </row>
    <row r="113" spans="3:7" x14ac:dyDescent="0.2">
      <c r="C113" s="48"/>
      <c r="D113" s="48"/>
      <c r="E113" s="48"/>
      <c r="F113" s="48"/>
      <c r="G113" s="48"/>
    </row>
    <row r="114" spans="3:7" x14ac:dyDescent="0.2">
      <c r="C114" s="48"/>
      <c r="D114" s="48"/>
      <c r="E114" s="48"/>
      <c r="F114" s="48"/>
      <c r="G114" s="48"/>
    </row>
    <row r="115" spans="3:7" x14ac:dyDescent="0.2">
      <c r="C115" s="48"/>
      <c r="D115" s="48"/>
      <c r="E115" s="48"/>
      <c r="F115" s="48"/>
      <c r="G115" s="48"/>
    </row>
    <row r="116" spans="3:7" x14ac:dyDescent="0.2">
      <c r="C116" s="48"/>
      <c r="D116" s="48"/>
      <c r="E116" s="48"/>
      <c r="F116" s="48"/>
      <c r="G116" s="48"/>
    </row>
    <row r="117" spans="3:7" x14ac:dyDescent="0.2">
      <c r="C117" s="48"/>
      <c r="D117" s="48"/>
      <c r="E117" s="48"/>
      <c r="F117" s="48"/>
      <c r="G117" s="48"/>
    </row>
    <row r="118" spans="3:7" x14ac:dyDescent="0.2">
      <c r="C118" s="48"/>
      <c r="D118" s="48"/>
      <c r="E118" s="48"/>
      <c r="F118" s="48"/>
      <c r="G118" s="48"/>
    </row>
    <row r="119" spans="3:7" x14ac:dyDescent="0.2">
      <c r="C119" s="48"/>
      <c r="D119" s="48"/>
      <c r="E119" s="48"/>
      <c r="F119" s="48"/>
      <c r="G119" s="48"/>
    </row>
    <row r="120" spans="3:7" x14ac:dyDescent="0.2">
      <c r="C120" s="48"/>
      <c r="D120" s="48"/>
      <c r="E120" s="48"/>
      <c r="F120" s="48"/>
      <c r="G120" s="48"/>
    </row>
    <row r="121" spans="3:7" x14ac:dyDescent="0.2">
      <c r="C121" s="48"/>
      <c r="D121" s="48"/>
      <c r="E121" s="48"/>
      <c r="F121" s="48"/>
      <c r="G121" s="48"/>
    </row>
  </sheetData>
  <sheetProtection algorithmName="SHA-512" hashValue="2fIupBN+BMQMPb7qR/+pLd9TPoofmnDuyzPjOFpMGSSPdTnBPd32cZWC93vTHBagzCMC1g6n8G04DvGfKqk71w==" saltValue="0eiWXx5I8iwe2KC0+UcfhA==" spinCount="100000" sheet="1" objects="1" scenarios="1"/>
  <mergeCells count="15">
    <mergeCell ref="C11:G11"/>
    <mergeCell ref="C12:G12"/>
    <mergeCell ref="C13:F13"/>
    <mergeCell ref="C14:K16"/>
    <mergeCell ref="I4:J4"/>
    <mergeCell ref="K4:K5"/>
    <mergeCell ref="K6:K13"/>
    <mergeCell ref="C2:D3"/>
    <mergeCell ref="E2:K3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2:E17"/>
  <sheetViews>
    <sheetView showGridLines="0" workbookViewId="0">
      <selection activeCell="D19" sqref="D19"/>
    </sheetView>
  </sheetViews>
  <sheetFormatPr baseColWidth="10" defaultRowHeight="15" x14ac:dyDescent="0.25"/>
  <cols>
    <col min="2" max="2" width="7.28515625" customWidth="1"/>
    <col min="3" max="3" width="54.42578125" style="97" customWidth="1"/>
    <col min="4" max="4" width="21.5703125" bestFit="1" customWidth="1"/>
    <col min="5" max="5" width="33.5703125" bestFit="1" customWidth="1"/>
    <col min="6" max="6" width="11.85546875" customWidth="1"/>
  </cols>
  <sheetData>
    <row r="2" spans="2:5" x14ac:dyDescent="0.25">
      <c r="B2" s="174" t="s">
        <v>167</v>
      </c>
      <c r="C2" s="175"/>
      <c r="D2" s="175"/>
      <c r="E2" s="176"/>
    </row>
    <row r="3" spans="2:5" x14ac:dyDescent="0.25">
      <c r="B3" s="173" t="s">
        <v>166</v>
      </c>
      <c r="C3" s="173"/>
      <c r="D3" s="173"/>
      <c r="E3" s="173"/>
    </row>
    <row r="4" spans="2:5" x14ac:dyDescent="0.25">
      <c r="B4" s="173"/>
      <c r="C4" s="173"/>
      <c r="D4" s="173"/>
      <c r="E4" s="173"/>
    </row>
    <row r="5" spans="2:5" x14ac:dyDescent="0.25">
      <c r="B5" s="98" t="s">
        <v>128</v>
      </c>
      <c r="C5" s="99" t="s">
        <v>132</v>
      </c>
      <c r="D5" s="100" t="s">
        <v>133</v>
      </c>
      <c r="E5" s="100" t="s">
        <v>134</v>
      </c>
    </row>
    <row r="6" spans="2:5" s="101" customFormat="1" ht="30" x14ac:dyDescent="0.25">
      <c r="B6" s="109">
        <v>1</v>
      </c>
      <c r="C6" s="112" t="s">
        <v>154</v>
      </c>
      <c r="D6" s="113">
        <v>344874661.60000002</v>
      </c>
      <c r="E6" s="112" t="s">
        <v>169</v>
      </c>
    </row>
    <row r="7" spans="2:5" s="101" customFormat="1" ht="15.75" x14ac:dyDescent="0.25">
      <c r="B7" s="109">
        <v>2</v>
      </c>
      <c r="C7" s="112" t="s">
        <v>155</v>
      </c>
      <c r="D7" s="116">
        <v>38994921.600000001</v>
      </c>
      <c r="E7" s="112"/>
    </row>
    <row r="8" spans="2:5" s="101" customFormat="1" ht="15.75" x14ac:dyDescent="0.25">
      <c r="B8" s="109">
        <v>3</v>
      </c>
      <c r="C8" s="115" t="s">
        <v>156</v>
      </c>
      <c r="D8" s="116">
        <v>38371169.090000004</v>
      </c>
      <c r="E8" s="112" t="s">
        <v>129</v>
      </c>
    </row>
    <row r="9" spans="2:5" s="101" customFormat="1" ht="15.75" x14ac:dyDescent="0.25">
      <c r="B9" s="109">
        <v>4</v>
      </c>
      <c r="C9" s="115" t="s">
        <v>157</v>
      </c>
      <c r="D9" s="116">
        <v>187137443.54999998</v>
      </c>
      <c r="E9" s="112"/>
    </row>
    <row r="10" spans="2:5" s="101" customFormat="1" ht="15.75" x14ac:dyDescent="0.25">
      <c r="B10" s="109">
        <v>5</v>
      </c>
      <c r="C10" s="115" t="s">
        <v>158</v>
      </c>
      <c r="D10" s="116">
        <v>52796517.899999999</v>
      </c>
      <c r="E10" s="112"/>
    </row>
    <row r="11" spans="2:5" s="101" customFormat="1" ht="15.75" x14ac:dyDescent="0.25">
      <c r="B11" s="109">
        <v>6</v>
      </c>
      <c r="C11" s="114" t="s">
        <v>159</v>
      </c>
      <c r="D11" s="116">
        <v>66452053.109999999</v>
      </c>
      <c r="E11" s="112"/>
    </row>
    <row r="12" spans="2:5" x14ac:dyDescent="0.25">
      <c r="C12" s="102"/>
    </row>
    <row r="13" spans="2:5" x14ac:dyDescent="0.25">
      <c r="C13" s="103"/>
    </row>
    <row r="14" spans="2:5" x14ac:dyDescent="0.25">
      <c r="B14" s="104"/>
      <c r="C14" s="103"/>
      <c r="D14" s="108"/>
    </row>
    <row r="15" spans="2:5" x14ac:dyDescent="0.25">
      <c r="B15" s="104"/>
      <c r="C15" s="103"/>
    </row>
    <row r="16" spans="2:5" x14ac:dyDescent="0.25">
      <c r="B16" s="104"/>
      <c r="C16" s="103"/>
    </row>
    <row r="17" spans="2:3" x14ac:dyDescent="0.25">
      <c r="B17" s="104"/>
      <c r="C17"/>
    </row>
  </sheetData>
  <sheetProtection algorithmName="SHA-512" hashValue="Btv4VvErtY+SL/4PmvVZyy5ATzLWYr0e/eMbxOgJzU3b4l5nOOEEnea11neJHO5gB8M5uPqNCBzMfYujo9PNHg==" saltValue="ufV/s/dRcMVgi0BcRfWZnQ==" spinCount="100000" sheet="1" objects="1" scenarios="1"/>
  <mergeCells count="2">
    <mergeCell ref="B3:E4"/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2:F12"/>
  <sheetViews>
    <sheetView showGridLines="0" workbookViewId="0">
      <selection activeCell="D8" sqref="D8"/>
    </sheetView>
  </sheetViews>
  <sheetFormatPr baseColWidth="10" defaultRowHeight="15" x14ac:dyDescent="0.25"/>
  <cols>
    <col min="1" max="1" width="6.28515625" style="120" customWidth="1"/>
    <col min="2" max="2" width="7.28515625" style="120" customWidth="1"/>
    <col min="3" max="3" width="48.140625" style="120" customWidth="1"/>
    <col min="4" max="4" width="25.42578125" style="137" customWidth="1"/>
    <col min="5" max="5" width="22.5703125" style="137" customWidth="1"/>
    <col min="6" max="6" width="17.140625" style="120" customWidth="1"/>
    <col min="7" max="7" width="14.85546875" style="120" bestFit="1" customWidth="1"/>
    <col min="8" max="16384" width="11.42578125" style="120"/>
  </cols>
  <sheetData>
    <row r="2" spans="2:6" ht="64.5" customHeight="1" x14ac:dyDescent="0.25">
      <c r="B2" s="177" t="s">
        <v>166</v>
      </c>
      <c r="C2" s="178"/>
      <c r="D2" s="178"/>
      <c r="E2" s="178"/>
      <c r="F2" s="178"/>
    </row>
    <row r="3" spans="2:6" x14ac:dyDescent="0.25">
      <c r="B3" s="121" t="s">
        <v>128</v>
      </c>
      <c r="C3" s="121" t="s">
        <v>160</v>
      </c>
      <c r="D3" s="122" t="s">
        <v>161</v>
      </c>
      <c r="E3" s="123" t="s">
        <v>162</v>
      </c>
      <c r="F3" s="123" t="s">
        <v>163</v>
      </c>
    </row>
    <row r="4" spans="2:6" ht="30" x14ac:dyDescent="0.25">
      <c r="B4" s="124">
        <v>4</v>
      </c>
      <c r="C4" s="125" t="s">
        <v>168</v>
      </c>
      <c r="D4" s="126">
        <v>187137443.54999998</v>
      </c>
      <c r="E4" s="128"/>
      <c r="F4" s="127"/>
    </row>
    <row r="5" spans="2:6" x14ac:dyDescent="0.25">
      <c r="B5" s="124">
        <v>6</v>
      </c>
      <c r="C5" s="125" t="s">
        <v>159</v>
      </c>
      <c r="D5" s="126">
        <v>66452053.109999999</v>
      </c>
      <c r="E5" s="128"/>
      <c r="F5" s="127"/>
    </row>
    <row r="6" spans="2:6" x14ac:dyDescent="0.25">
      <c r="B6" s="124">
        <v>5</v>
      </c>
      <c r="C6" s="125" t="s">
        <v>158</v>
      </c>
      <c r="D6" s="126">
        <v>52796517.899999999</v>
      </c>
      <c r="E6" s="140"/>
      <c r="F6" s="127"/>
    </row>
    <row r="7" spans="2:6" x14ac:dyDescent="0.25">
      <c r="B7" s="124">
        <v>2</v>
      </c>
      <c r="C7" s="125" t="s">
        <v>155</v>
      </c>
      <c r="D7" s="126">
        <v>38994921.600000001</v>
      </c>
      <c r="E7" s="120"/>
    </row>
    <row r="8" spans="2:6" x14ac:dyDescent="0.25">
      <c r="B8" s="129">
        <v>3</v>
      </c>
      <c r="C8" s="130" t="s">
        <v>156</v>
      </c>
      <c r="D8" s="131">
        <v>38371169.090000004</v>
      </c>
      <c r="E8" s="141">
        <f>D8-D$12</f>
        <v>48351209.941039406</v>
      </c>
      <c r="F8" s="132">
        <f>+(D12-D8)/D12</f>
        <v>4.8447907841984152</v>
      </c>
    </row>
    <row r="9" spans="2:6" ht="5.25" customHeight="1" x14ac:dyDescent="0.25">
      <c r="B9" s="133"/>
      <c r="C9" s="133"/>
      <c r="D9" s="133"/>
      <c r="E9" s="133"/>
      <c r="F9" s="134"/>
    </row>
    <row r="10" spans="2:6" x14ac:dyDescent="0.25">
      <c r="C10" s="135" t="s">
        <v>164</v>
      </c>
      <c r="D10" s="136">
        <f>+MEDIAN(D4:D8)</f>
        <v>52796517.899999999</v>
      </c>
    </row>
    <row r="11" spans="2:6" x14ac:dyDescent="0.25">
      <c r="C11" s="135" t="s">
        <v>47</v>
      </c>
      <c r="D11" s="136">
        <f>+_xlfn.STDEV.S(D4:D8)</f>
        <v>62776558.751039401</v>
      </c>
    </row>
    <row r="12" spans="2:6" s="137" customFormat="1" ht="15.75" thickBot="1" x14ac:dyDescent="0.3">
      <c r="B12" s="120"/>
      <c r="C12" s="138" t="s">
        <v>165</v>
      </c>
      <c r="D12" s="139">
        <f>+D10-D11</f>
        <v>-9980040.8510394022</v>
      </c>
      <c r="F12" s="120"/>
    </row>
  </sheetData>
  <sheetProtection algorithmName="SHA-512" hashValue="C2y93bcDOmNhG/PlkFpAEBM/68Nwbk7KDGeU2d5bE35KMPw0tmpLZqpU7zeJCcH3vkLL2AfzXJ79Nvx0knyfFw==" saltValue="pe8NKn92SBiA1CPVX4wAKw==" spinCount="100000" sheet="1" objects="1" scenarios="1"/>
  <mergeCells count="1">
    <mergeCell ref="B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1:S148"/>
  <sheetViews>
    <sheetView showGridLines="0" defaultGridColor="0" topLeftCell="C1" colorId="20" workbookViewId="0">
      <selection activeCell="M14" sqref="M14"/>
    </sheetView>
  </sheetViews>
  <sheetFormatPr baseColWidth="10" defaultColWidth="11.42578125" defaultRowHeight="12.75" x14ac:dyDescent="0.2"/>
  <cols>
    <col min="1" max="1" width="5.5703125" style="48" customWidth="1"/>
    <col min="2" max="2" width="1.28515625" style="48" customWidth="1"/>
    <col min="3" max="3" width="4.42578125" style="46" customWidth="1"/>
    <col min="4" max="4" width="20.5703125" style="46" customWidth="1"/>
    <col min="5" max="5" width="47.7109375" style="46" customWidth="1"/>
    <col min="6" max="6" width="15.85546875" style="47" customWidth="1"/>
    <col min="7" max="7" width="9.42578125" style="47" customWidth="1"/>
    <col min="8" max="8" width="13.85546875" style="48" bestFit="1" customWidth="1"/>
    <col min="9" max="9" width="16" style="48" customWidth="1"/>
    <col min="10" max="10" width="14.140625" style="44" bestFit="1" customWidth="1"/>
    <col min="11" max="11" width="17.28515625" style="44" customWidth="1"/>
    <col min="12" max="12" width="14.42578125" style="44" bestFit="1" customWidth="1"/>
    <col min="13" max="13" width="16.5703125" style="44" customWidth="1"/>
    <col min="14" max="14" width="19.85546875" style="48" customWidth="1"/>
    <col min="15" max="16" width="17.42578125" style="48" customWidth="1"/>
    <col min="17" max="17" width="17.5703125" style="48" customWidth="1"/>
    <col min="18" max="18" width="17" style="48" customWidth="1"/>
    <col min="19" max="16384" width="11.42578125" style="48"/>
  </cols>
  <sheetData>
    <row r="1" spans="3:19" ht="13.5" thickBot="1" x14ac:dyDescent="0.25">
      <c r="J1" s="45"/>
      <c r="K1" s="45"/>
      <c r="L1" s="45"/>
      <c r="M1" s="45"/>
    </row>
    <row r="2" spans="3:19" ht="17.25" customHeight="1" x14ac:dyDescent="0.2">
      <c r="C2" s="184"/>
      <c r="D2" s="185"/>
      <c r="E2" s="188" t="s">
        <v>51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90"/>
    </row>
    <row r="3" spans="3:19" ht="43.5" customHeight="1" thickBot="1" x14ac:dyDescent="0.25">
      <c r="C3" s="186"/>
      <c r="D3" s="187"/>
      <c r="E3" s="191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3"/>
    </row>
    <row r="4" spans="3:19" ht="17.25" customHeight="1" x14ac:dyDescent="0.2">
      <c r="C4" s="194" t="s">
        <v>50</v>
      </c>
      <c r="D4" s="194" t="s">
        <v>52</v>
      </c>
      <c r="E4" s="194" t="s">
        <v>53</v>
      </c>
      <c r="F4" s="197" t="s">
        <v>54</v>
      </c>
      <c r="G4" s="199" t="s">
        <v>125</v>
      </c>
      <c r="H4" s="200" t="s">
        <v>38</v>
      </c>
      <c r="I4" s="201"/>
      <c r="J4" s="204" t="s">
        <v>39</v>
      </c>
      <c r="K4" s="204"/>
      <c r="L4" s="206" t="s">
        <v>40</v>
      </c>
      <c r="M4" s="207"/>
      <c r="N4" s="210" t="s">
        <v>42</v>
      </c>
      <c r="O4" s="211"/>
      <c r="P4" s="211"/>
      <c r="Q4" s="212"/>
      <c r="R4" s="213" t="s">
        <v>47</v>
      </c>
      <c r="S4" s="215" t="s">
        <v>48</v>
      </c>
    </row>
    <row r="5" spans="3:19" ht="16.5" customHeight="1" thickBot="1" x14ac:dyDescent="0.25">
      <c r="C5" s="195"/>
      <c r="D5" s="195"/>
      <c r="E5" s="195"/>
      <c r="F5" s="197"/>
      <c r="G5" s="197"/>
      <c r="H5" s="202"/>
      <c r="I5" s="203"/>
      <c r="J5" s="205"/>
      <c r="K5" s="205"/>
      <c r="L5" s="208"/>
      <c r="M5" s="209"/>
      <c r="N5" s="54" t="s">
        <v>43</v>
      </c>
      <c r="O5" s="51" t="s">
        <v>44</v>
      </c>
      <c r="P5" s="51" t="s">
        <v>45</v>
      </c>
      <c r="Q5" s="52" t="s">
        <v>46</v>
      </c>
      <c r="R5" s="214"/>
      <c r="S5" s="216"/>
    </row>
    <row r="6" spans="3:19" ht="24" customHeight="1" thickBot="1" x14ac:dyDescent="0.25">
      <c r="C6" s="196"/>
      <c r="D6" s="196"/>
      <c r="E6" s="196"/>
      <c r="F6" s="198"/>
      <c r="G6" s="197"/>
      <c r="H6" s="83" t="s">
        <v>124</v>
      </c>
      <c r="I6" s="83" t="s">
        <v>126</v>
      </c>
      <c r="J6" s="84" t="s">
        <v>124</v>
      </c>
      <c r="K6" s="83" t="s">
        <v>126</v>
      </c>
      <c r="L6" s="84" t="s">
        <v>124</v>
      </c>
      <c r="M6" s="83" t="s">
        <v>126</v>
      </c>
      <c r="N6" s="66" t="s">
        <v>124</v>
      </c>
      <c r="O6" s="66" t="s">
        <v>124</v>
      </c>
      <c r="P6" s="66" t="s">
        <v>124</v>
      </c>
      <c r="Q6" s="66" t="s">
        <v>124</v>
      </c>
      <c r="R6" s="67" t="s">
        <v>124</v>
      </c>
      <c r="S6" s="217"/>
    </row>
    <row r="7" spans="3:19" x14ac:dyDescent="0.2">
      <c r="C7" s="61">
        <v>1</v>
      </c>
      <c r="D7" s="62" t="s">
        <v>55</v>
      </c>
      <c r="E7" s="62" t="s">
        <v>56</v>
      </c>
      <c r="F7" s="65" t="s">
        <v>57</v>
      </c>
      <c r="G7" s="77">
        <v>200</v>
      </c>
      <c r="H7" s="82">
        <v>1735</v>
      </c>
      <c r="I7" s="85">
        <f t="shared" ref="I7:I12" si="0">+H7*G7</f>
        <v>347000</v>
      </c>
      <c r="J7" s="82">
        <v>1735</v>
      </c>
      <c r="K7" s="85">
        <f>+J7*G7</f>
        <v>347000</v>
      </c>
      <c r="L7" s="82">
        <v>1204</v>
      </c>
      <c r="M7" s="85">
        <f>+L7*G7</f>
        <v>240800</v>
      </c>
      <c r="N7" s="55">
        <f>+MIN(I7,K7,M7)</f>
        <v>240800</v>
      </c>
      <c r="O7" s="50">
        <f>+AVERAGE(I7,K7,M7)</f>
        <v>311600</v>
      </c>
      <c r="P7" s="50">
        <f>+GEOMEAN(I7,K7,M7)</f>
        <v>307212.21344038233</v>
      </c>
      <c r="Q7" s="59">
        <f>+HARMEAN(I7,K7,M7)</f>
        <v>302525.70601013763</v>
      </c>
      <c r="R7" s="50">
        <f>+_xlfn.STDEV.P(I7,K7,M7)</f>
        <v>50063.160108007563</v>
      </c>
      <c r="S7" s="68">
        <f>+R7/O7</f>
        <v>0.16066482704752105</v>
      </c>
    </row>
    <row r="8" spans="3:19" s="94" customFormat="1" x14ac:dyDescent="0.2">
      <c r="C8" s="86">
        <v>2</v>
      </c>
      <c r="D8" s="79" t="s">
        <v>58</v>
      </c>
      <c r="E8" s="80" t="s">
        <v>58</v>
      </c>
      <c r="F8" s="95" t="s">
        <v>59</v>
      </c>
      <c r="G8" s="88">
        <v>60</v>
      </c>
      <c r="H8" s="89">
        <v>7497</v>
      </c>
      <c r="I8" s="90">
        <f t="shared" si="0"/>
        <v>449820</v>
      </c>
      <c r="J8" s="89">
        <v>6265</v>
      </c>
      <c r="K8" s="90">
        <f t="shared" ref="K8:K39" si="1">+J8*G8</f>
        <v>375900</v>
      </c>
      <c r="L8" s="89">
        <v>16868</v>
      </c>
      <c r="M8" s="90">
        <f t="shared" ref="M8:M39" si="2">+L8*G8</f>
        <v>1012080</v>
      </c>
      <c r="N8" s="91">
        <f t="shared" ref="N8:N39" si="3">+MIN(I8,K8,M8)</f>
        <v>375900</v>
      </c>
      <c r="O8" s="92">
        <f t="shared" ref="O8:O39" si="4">+AVERAGE(I8,K8,M8)</f>
        <v>612600</v>
      </c>
      <c r="P8" s="92">
        <f t="shared" ref="P8:P39" si="5">+GEOMEAN(I8,K8,M8)</f>
        <v>555190.43654802081</v>
      </c>
      <c r="Q8" s="93">
        <f t="shared" ref="Q8:Q39" si="6">+HARMEAN(I8,K8,M8)</f>
        <v>510946.37537239818</v>
      </c>
      <c r="R8" s="92">
        <f t="shared" ref="R8:R39" si="7">+_xlfn.STDEV.P(I8,K8,M8)</f>
        <v>284082.4345150541</v>
      </c>
      <c r="S8" s="75">
        <f t="shared" ref="S8:S39" si="8">+R8/O8</f>
        <v>0.46373234494785193</v>
      </c>
    </row>
    <row r="9" spans="3:19" s="94" customFormat="1" x14ac:dyDescent="0.2">
      <c r="C9" s="86">
        <v>3</v>
      </c>
      <c r="D9" s="79" t="s">
        <v>60</v>
      </c>
      <c r="E9" s="80" t="s">
        <v>61</v>
      </c>
      <c r="F9" s="95" t="s">
        <v>62</v>
      </c>
      <c r="G9" s="88">
        <v>250</v>
      </c>
      <c r="H9" s="89">
        <v>3927</v>
      </c>
      <c r="I9" s="90">
        <f t="shared" si="0"/>
        <v>981750</v>
      </c>
      <c r="J9" s="89">
        <v>1012</v>
      </c>
      <c r="K9" s="90">
        <f t="shared" si="1"/>
        <v>253000</v>
      </c>
      <c r="L9" s="89">
        <v>7854</v>
      </c>
      <c r="M9" s="90">
        <f t="shared" si="2"/>
        <v>1963500</v>
      </c>
      <c r="N9" s="91">
        <f t="shared" si="3"/>
        <v>253000</v>
      </c>
      <c r="O9" s="92">
        <f t="shared" si="4"/>
        <v>1066083.3333333333</v>
      </c>
      <c r="P9" s="92">
        <f t="shared" si="5"/>
        <v>787137.81863886304</v>
      </c>
      <c r="Q9" s="93">
        <f t="shared" si="6"/>
        <v>547400.00000000012</v>
      </c>
      <c r="R9" s="92">
        <f t="shared" si="7"/>
        <v>700850.26733405923</v>
      </c>
      <c r="S9" s="75">
        <f t="shared" si="8"/>
        <v>0.65740664488460188</v>
      </c>
    </row>
    <row r="10" spans="3:19" x14ac:dyDescent="0.2">
      <c r="C10" s="53">
        <v>4</v>
      </c>
      <c r="D10" s="64" t="s">
        <v>63</v>
      </c>
      <c r="E10" s="62" t="s">
        <v>64</v>
      </c>
      <c r="F10" s="65" t="s">
        <v>62</v>
      </c>
      <c r="G10" s="77">
        <v>200</v>
      </c>
      <c r="H10" s="63">
        <v>2699</v>
      </c>
      <c r="I10" s="85">
        <f t="shared" si="0"/>
        <v>539800</v>
      </c>
      <c r="J10" s="63">
        <v>2603</v>
      </c>
      <c r="K10" s="85">
        <f t="shared" si="1"/>
        <v>520600</v>
      </c>
      <c r="L10" s="63">
        <v>3181</v>
      </c>
      <c r="M10" s="85">
        <f t="shared" si="2"/>
        <v>636200</v>
      </c>
      <c r="N10" s="55">
        <f t="shared" si="3"/>
        <v>520600</v>
      </c>
      <c r="O10" s="50">
        <f t="shared" si="4"/>
        <v>565533.33333333337</v>
      </c>
      <c r="P10" s="50">
        <f t="shared" si="5"/>
        <v>563348.18951410404</v>
      </c>
      <c r="Q10" s="59">
        <f t="shared" si="6"/>
        <v>561247.93168050156</v>
      </c>
      <c r="R10" s="50">
        <f t="shared" si="7"/>
        <v>50579.925750132221</v>
      </c>
      <c r="S10" s="68">
        <f t="shared" si="8"/>
        <v>8.9437567635504339E-2</v>
      </c>
    </row>
    <row r="11" spans="3:19" x14ac:dyDescent="0.2">
      <c r="C11" s="53">
        <v>5</v>
      </c>
      <c r="D11" s="64" t="s">
        <v>63</v>
      </c>
      <c r="E11" s="62" t="s">
        <v>65</v>
      </c>
      <c r="F11" s="65" t="s">
        <v>62</v>
      </c>
      <c r="G11" s="77">
        <v>400</v>
      </c>
      <c r="H11" s="63">
        <v>2892</v>
      </c>
      <c r="I11" s="85">
        <f t="shared" si="0"/>
        <v>1156800</v>
      </c>
      <c r="J11" s="63">
        <v>4338</v>
      </c>
      <c r="K11" s="85">
        <f t="shared" si="1"/>
        <v>1735200</v>
      </c>
      <c r="L11" s="63">
        <v>3374</v>
      </c>
      <c r="M11" s="85">
        <f t="shared" si="2"/>
        <v>1349600</v>
      </c>
      <c r="N11" s="55">
        <f t="shared" si="3"/>
        <v>1156800</v>
      </c>
      <c r="O11" s="50">
        <f t="shared" si="4"/>
        <v>1413866.6666666667</v>
      </c>
      <c r="P11" s="50">
        <f t="shared" si="5"/>
        <v>1394026.285598953</v>
      </c>
      <c r="Q11" s="59">
        <f t="shared" si="6"/>
        <v>1375064.1509433964</v>
      </c>
      <c r="R11" s="50">
        <f t="shared" si="7"/>
        <v>240463.84805667197</v>
      </c>
      <c r="S11" s="68">
        <f t="shared" si="8"/>
        <v>0.17007533576245187</v>
      </c>
    </row>
    <row r="12" spans="3:19" x14ac:dyDescent="0.2">
      <c r="C12" s="53">
        <v>6</v>
      </c>
      <c r="D12" s="64" t="s">
        <v>66</v>
      </c>
      <c r="E12" s="62" t="s">
        <v>67</v>
      </c>
      <c r="F12" s="65" t="s">
        <v>62</v>
      </c>
      <c r="G12" s="81">
        <v>3000</v>
      </c>
      <c r="H12" s="63">
        <v>1190</v>
      </c>
      <c r="I12" s="85">
        <f t="shared" si="0"/>
        <v>3570000</v>
      </c>
      <c r="J12" s="63">
        <v>2313</v>
      </c>
      <c r="K12" s="85">
        <f t="shared" si="1"/>
        <v>6939000</v>
      </c>
      <c r="L12" s="63">
        <v>1083</v>
      </c>
      <c r="M12" s="85">
        <f t="shared" si="2"/>
        <v>3249000</v>
      </c>
      <c r="N12" s="55">
        <f t="shared" si="3"/>
        <v>3249000</v>
      </c>
      <c r="O12" s="50">
        <f t="shared" si="4"/>
        <v>4586000</v>
      </c>
      <c r="P12" s="50">
        <f t="shared" si="5"/>
        <v>4317558.9073354173</v>
      </c>
      <c r="Q12" s="59">
        <f t="shared" si="6"/>
        <v>4098293.2422517482</v>
      </c>
      <c r="R12" s="50">
        <f t="shared" si="7"/>
        <v>1668975.1346260374</v>
      </c>
      <c r="S12" s="68">
        <f t="shared" si="8"/>
        <v>0.36392828927737408</v>
      </c>
    </row>
    <row r="13" spans="3:19" x14ac:dyDescent="0.2">
      <c r="C13" s="53">
        <v>7</v>
      </c>
      <c r="D13" s="64" t="s">
        <v>68</v>
      </c>
      <c r="E13" s="62" t="s">
        <v>69</v>
      </c>
      <c r="F13" s="65" t="s">
        <v>70</v>
      </c>
      <c r="G13" s="77">
        <v>600</v>
      </c>
      <c r="H13" s="63">
        <v>1000</v>
      </c>
      <c r="I13" s="85">
        <f t="shared" ref="I13:I38" si="9">+H13*G13</f>
        <v>600000</v>
      </c>
      <c r="J13" s="63">
        <v>1157</v>
      </c>
      <c r="K13" s="85">
        <f t="shared" si="1"/>
        <v>694200</v>
      </c>
      <c r="L13" s="63">
        <v>725</v>
      </c>
      <c r="M13" s="85">
        <f t="shared" si="2"/>
        <v>435000</v>
      </c>
      <c r="N13" s="55">
        <f t="shared" si="3"/>
        <v>435000</v>
      </c>
      <c r="O13" s="50">
        <f t="shared" si="4"/>
        <v>576400</v>
      </c>
      <c r="P13" s="50">
        <f t="shared" si="5"/>
        <v>565859.18825196102</v>
      </c>
      <c r="Q13" s="59">
        <f t="shared" si="6"/>
        <v>554936.46228625521</v>
      </c>
      <c r="R13" s="50">
        <f t="shared" si="7"/>
        <v>107125.72053433293</v>
      </c>
      <c r="S13" s="68">
        <f t="shared" si="8"/>
        <v>0.18585308906025838</v>
      </c>
    </row>
    <row r="14" spans="3:19" x14ac:dyDescent="0.2">
      <c r="C14" s="53">
        <v>8</v>
      </c>
      <c r="D14" s="64" t="s">
        <v>71</v>
      </c>
      <c r="E14" s="62" t="s">
        <v>72</v>
      </c>
      <c r="F14" s="65" t="s">
        <v>70</v>
      </c>
      <c r="G14" s="77">
        <v>250</v>
      </c>
      <c r="H14" s="63">
        <v>3084</v>
      </c>
      <c r="I14" s="85">
        <f t="shared" si="9"/>
        <v>771000</v>
      </c>
      <c r="J14" s="63">
        <v>2699</v>
      </c>
      <c r="K14" s="85">
        <f t="shared" si="1"/>
        <v>674750</v>
      </c>
      <c r="L14" s="63">
        <v>1928</v>
      </c>
      <c r="M14" s="85">
        <f t="shared" si="2"/>
        <v>482000</v>
      </c>
      <c r="N14" s="55">
        <f t="shared" si="3"/>
        <v>482000</v>
      </c>
      <c r="O14" s="50">
        <f t="shared" si="4"/>
        <v>642583.33333333337</v>
      </c>
      <c r="P14" s="50">
        <f t="shared" si="5"/>
        <v>630591.48657472827</v>
      </c>
      <c r="Q14" s="59">
        <f t="shared" si="6"/>
        <v>618080.58278651733</v>
      </c>
      <c r="R14" s="50">
        <f t="shared" si="7"/>
        <v>120156.20620213044</v>
      </c>
      <c r="S14" s="68">
        <f t="shared" si="8"/>
        <v>0.18698929768195632</v>
      </c>
    </row>
    <row r="15" spans="3:19" x14ac:dyDescent="0.2">
      <c r="C15" s="53">
        <v>9</v>
      </c>
      <c r="D15" s="64" t="s">
        <v>73</v>
      </c>
      <c r="E15" s="62" t="s">
        <v>74</v>
      </c>
      <c r="F15" s="65" t="s">
        <v>70</v>
      </c>
      <c r="G15" s="77">
        <v>600</v>
      </c>
      <c r="H15" s="63">
        <v>3641</v>
      </c>
      <c r="I15" s="85">
        <f t="shared" si="9"/>
        <v>2184600</v>
      </c>
      <c r="J15" s="63">
        <v>7326</v>
      </c>
      <c r="K15" s="85">
        <f t="shared" si="1"/>
        <v>4395600</v>
      </c>
      <c r="L15" s="63">
        <v>2401</v>
      </c>
      <c r="M15" s="85">
        <f t="shared" si="2"/>
        <v>1440600</v>
      </c>
      <c r="N15" s="55">
        <f t="shared" si="3"/>
        <v>1440600</v>
      </c>
      <c r="O15" s="50">
        <f t="shared" si="4"/>
        <v>2673600</v>
      </c>
      <c r="P15" s="50">
        <f t="shared" si="5"/>
        <v>2400552.2774775797</v>
      </c>
      <c r="Q15" s="59">
        <f t="shared" si="6"/>
        <v>2174850.5252969526</v>
      </c>
      <c r="R15" s="50">
        <f t="shared" si="7"/>
        <v>1254949.4013704297</v>
      </c>
      <c r="S15" s="75">
        <f t="shared" si="8"/>
        <v>0.46938562289438573</v>
      </c>
    </row>
    <row r="16" spans="3:19" x14ac:dyDescent="0.2">
      <c r="C16" s="53">
        <v>10</v>
      </c>
      <c r="D16" s="64" t="s">
        <v>75</v>
      </c>
      <c r="E16" s="62" t="s">
        <v>76</v>
      </c>
      <c r="F16" s="65" t="s">
        <v>62</v>
      </c>
      <c r="G16" s="77">
        <v>100</v>
      </c>
      <c r="H16" s="63">
        <v>52717</v>
      </c>
      <c r="I16" s="85">
        <f t="shared" si="9"/>
        <v>5271700</v>
      </c>
      <c r="J16" s="63">
        <v>52517</v>
      </c>
      <c r="K16" s="85">
        <f t="shared" si="1"/>
        <v>5251700</v>
      </c>
      <c r="L16" s="63">
        <v>52918</v>
      </c>
      <c r="M16" s="85">
        <f t="shared" si="2"/>
        <v>5291800</v>
      </c>
      <c r="N16" s="55">
        <f t="shared" si="3"/>
        <v>5251700</v>
      </c>
      <c r="O16" s="50">
        <f t="shared" si="4"/>
        <v>5271733.333333333</v>
      </c>
      <c r="P16" s="50">
        <f t="shared" si="5"/>
        <v>5271707.914576075</v>
      </c>
      <c r="Q16" s="59">
        <f t="shared" si="6"/>
        <v>5271682.4959795391</v>
      </c>
      <c r="R16" s="50">
        <f t="shared" si="7"/>
        <v>16370.773415517737</v>
      </c>
      <c r="S16" s="68">
        <f t="shared" si="8"/>
        <v>3.1053872380085749E-3</v>
      </c>
    </row>
    <row r="17" spans="3:19" ht="22.5" x14ac:dyDescent="0.2">
      <c r="C17" s="53">
        <v>11</v>
      </c>
      <c r="D17" s="64" t="s">
        <v>77</v>
      </c>
      <c r="E17" s="62" t="s">
        <v>78</v>
      </c>
      <c r="F17" s="65" t="s">
        <v>62</v>
      </c>
      <c r="G17" s="77">
        <v>500</v>
      </c>
      <c r="H17" s="63">
        <v>11662</v>
      </c>
      <c r="I17" s="85">
        <f t="shared" si="9"/>
        <v>5831000</v>
      </c>
      <c r="J17" s="63">
        <v>8675</v>
      </c>
      <c r="K17" s="85">
        <f t="shared" si="1"/>
        <v>4337500</v>
      </c>
      <c r="L17" s="63">
        <v>14047</v>
      </c>
      <c r="M17" s="85">
        <f t="shared" si="2"/>
        <v>7023500</v>
      </c>
      <c r="N17" s="55">
        <f t="shared" si="3"/>
        <v>4337500</v>
      </c>
      <c r="O17" s="50">
        <f t="shared" si="4"/>
        <v>5730666.666666667</v>
      </c>
      <c r="P17" s="50">
        <f t="shared" si="5"/>
        <v>5621411.4249311835</v>
      </c>
      <c r="Q17" s="59">
        <f t="shared" si="6"/>
        <v>5510412.2540034717</v>
      </c>
      <c r="R17" s="50">
        <f t="shared" si="7"/>
        <v>1098847.6034262239</v>
      </c>
      <c r="S17" s="68">
        <f t="shared" si="8"/>
        <v>0.19174865113300787</v>
      </c>
    </row>
    <row r="18" spans="3:19" x14ac:dyDescent="0.2">
      <c r="C18" s="53">
        <v>12</v>
      </c>
      <c r="D18" s="64" t="s">
        <v>79</v>
      </c>
      <c r="E18" s="62" t="s">
        <v>80</v>
      </c>
      <c r="F18" s="65" t="s">
        <v>81</v>
      </c>
      <c r="G18" s="77">
        <v>200</v>
      </c>
      <c r="H18" s="63">
        <v>4284</v>
      </c>
      <c r="I18" s="85">
        <f t="shared" si="9"/>
        <v>856800</v>
      </c>
      <c r="J18" s="63">
        <v>4241</v>
      </c>
      <c r="K18" s="85">
        <f t="shared" si="1"/>
        <v>848200</v>
      </c>
      <c r="L18" s="63">
        <v>4522</v>
      </c>
      <c r="M18" s="85">
        <f t="shared" si="2"/>
        <v>904400</v>
      </c>
      <c r="N18" s="55">
        <f t="shared" si="3"/>
        <v>848200</v>
      </c>
      <c r="O18" s="50">
        <f t="shared" si="4"/>
        <v>869800</v>
      </c>
      <c r="P18" s="50">
        <f t="shared" si="5"/>
        <v>869452.96572613798</v>
      </c>
      <c r="Q18" s="59">
        <f t="shared" si="6"/>
        <v>869110.21052145713</v>
      </c>
      <c r="R18" s="50">
        <f t="shared" si="7"/>
        <v>24716.526185260474</v>
      </c>
      <c r="S18" s="68">
        <f t="shared" si="8"/>
        <v>2.8416332703219676E-2</v>
      </c>
    </row>
    <row r="19" spans="3:19" x14ac:dyDescent="0.2">
      <c r="C19" s="53">
        <v>13</v>
      </c>
      <c r="D19" s="64" t="s">
        <v>82</v>
      </c>
      <c r="E19" s="62" t="s">
        <v>83</v>
      </c>
      <c r="F19" s="65" t="s">
        <v>81</v>
      </c>
      <c r="G19" s="77">
        <v>50</v>
      </c>
      <c r="H19" s="63">
        <v>3332</v>
      </c>
      <c r="I19" s="85">
        <f t="shared" si="9"/>
        <v>166600</v>
      </c>
      <c r="J19" s="63">
        <v>2121</v>
      </c>
      <c r="K19" s="85">
        <f t="shared" si="1"/>
        <v>106050</v>
      </c>
      <c r="L19" s="63">
        <v>7711</v>
      </c>
      <c r="M19" s="85">
        <f t="shared" si="2"/>
        <v>385550</v>
      </c>
      <c r="N19" s="55">
        <f t="shared" si="3"/>
        <v>106050</v>
      </c>
      <c r="O19" s="50">
        <f t="shared" si="4"/>
        <v>219400</v>
      </c>
      <c r="P19" s="50">
        <f t="shared" si="5"/>
        <v>189563.82319358308</v>
      </c>
      <c r="Q19" s="59">
        <f t="shared" si="6"/>
        <v>166429.84941847497</v>
      </c>
      <c r="R19" s="50">
        <f t="shared" si="7"/>
        <v>120058.15951723843</v>
      </c>
      <c r="S19" s="75">
        <f t="shared" si="8"/>
        <v>0.54721130135477858</v>
      </c>
    </row>
    <row r="20" spans="3:19" s="94" customFormat="1" ht="22.5" x14ac:dyDescent="0.2">
      <c r="C20" s="86">
        <v>14</v>
      </c>
      <c r="D20" s="79" t="s">
        <v>84</v>
      </c>
      <c r="E20" s="80" t="s">
        <v>85</v>
      </c>
      <c r="F20" s="87" t="s">
        <v>62</v>
      </c>
      <c r="G20" s="88">
        <v>100</v>
      </c>
      <c r="H20" s="89">
        <v>2737</v>
      </c>
      <c r="I20" s="90">
        <f t="shared" si="9"/>
        <v>273700</v>
      </c>
      <c r="J20" s="89">
        <v>1639</v>
      </c>
      <c r="K20" s="90">
        <f t="shared" si="1"/>
        <v>163900</v>
      </c>
      <c r="L20" s="89">
        <v>15615</v>
      </c>
      <c r="M20" s="90">
        <f t="shared" si="2"/>
        <v>1561500</v>
      </c>
      <c r="N20" s="91">
        <f t="shared" si="3"/>
        <v>163900</v>
      </c>
      <c r="O20" s="92">
        <f t="shared" si="4"/>
        <v>666366.66666666663</v>
      </c>
      <c r="P20" s="92">
        <f t="shared" si="5"/>
        <v>412222.70915640512</v>
      </c>
      <c r="Q20" s="93">
        <f t="shared" si="6"/>
        <v>288591.22418262187</v>
      </c>
      <c r="R20" s="92">
        <f t="shared" si="7"/>
        <v>634540.13444558589</v>
      </c>
      <c r="S20" s="75">
        <f>+R20/O20</f>
        <v>0.95223870908746822</v>
      </c>
    </row>
    <row r="21" spans="3:19" x14ac:dyDescent="0.2">
      <c r="C21" s="53">
        <v>15</v>
      </c>
      <c r="D21" s="64" t="s">
        <v>86</v>
      </c>
      <c r="E21" s="62" t="s">
        <v>87</v>
      </c>
      <c r="F21" s="65" t="s">
        <v>62</v>
      </c>
      <c r="G21" s="77">
        <v>100</v>
      </c>
      <c r="H21" s="63">
        <v>3689</v>
      </c>
      <c r="I21" s="85">
        <f t="shared" si="9"/>
        <v>368900</v>
      </c>
      <c r="J21" s="63">
        <v>2492</v>
      </c>
      <c r="K21" s="85">
        <f t="shared" si="1"/>
        <v>249200</v>
      </c>
      <c r="L21" s="63">
        <v>3278</v>
      </c>
      <c r="M21" s="85">
        <f t="shared" si="2"/>
        <v>327800</v>
      </c>
      <c r="N21" s="55">
        <f t="shared" si="3"/>
        <v>249200</v>
      </c>
      <c r="O21" s="50">
        <f t="shared" si="4"/>
        <v>315300</v>
      </c>
      <c r="P21" s="50">
        <f t="shared" si="5"/>
        <v>311187.31169204193</v>
      </c>
      <c r="Q21" s="59">
        <f t="shared" si="6"/>
        <v>306929.12605715444</v>
      </c>
      <c r="R21" s="50">
        <f t="shared" si="7"/>
        <v>49660.245669952135</v>
      </c>
      <c r="S21" s="68">
        <f t="shared" si="8"/>
        <v>0.15750157205820531</v>
      </c>
    </row>
    <row r="22" spans="3:19" x14ac:dyDescent="0.2">
      <c r="C22" s="53">
        <v>16</v>
      </c>
      <c r="D22" s="64" t="s">
        <v>88</v>
      </c>
      <c r="E22" s="62" t="s">
        <v>89</v>
      </c>
      <c r="F22" s="65" t="s">
        <v>62</v>
      </c>
      <c r="G22" s="77">
        <v>800</v>
      </c>
      <c r="H22" s="63">
        <v>3094</v>
      </c>
      <c r="I22" s="85">
        <f t="shared" si="9"/>
        <v>2475200</v>
      </c>
      <c r="J22" s="63">
        <v>964</v>
      </c>
      <c r="K22" s="85">
        <f t="shared" si="1"/>
        <v>771200</v>
      </c>
      <c r="L22" s="63">
        <v>2506</v>
      </c>
      <c r="M22" s="85">
        <f t="shared" si="2"/>
        <v>2004800</v>
      </c>
      <c r="N22" s="55">
        <f t="shared" si="3"/>
        <v>771200</v>
      </c>
      <c r="O22" s="50">
        <f t="shared" si="4"/>
        <v>1750400</v>
      </c>
      <c r="P22" s="50">
        <f t="shared" si="5"/>
        <v>1564165.8156972888</v>
      </c>
      <c r="Q22" s="59">
        <f t="shared" si="6"/>
        <v>1363951.8531528828</v>
      </c>
      <c r="R22" s="50">
        <f t="shared" si="7"/>
        <v>718537.18066638696</v>
      </c>
      <c r="S22" s="75">
        <f t="shared" si="8"/>
        <v>0.41049884635876771</v>
      </c>
    </row>
    <row r="23" spans="3:19" x14ac:dyDescent="0.2">
      <c r="C23" s="53">
        <v>17</v>
      </c>
      <c r="D23" s="64" t="s">
        <v>90</v>
      </c>
      <c r="E23" s="62" t="s">
        <v>91</v>
      </c>
      <c r="F23" s="65" t="s">
        <v>92</v>
      </c>
      <c r="G23" s="81">
        <v>7000</v>
      </c>
      <c r="H23" s="63">
        <v>20230</v>
      </c>
      <c r="I23" s="85">
        <f t="shared" si="9"/>
        <v>141610000</v>
      </c>
      <c r="J23" s="63">
        <v>17929</v>
      </c>
      <c r="K23" s="85">
        <f t="shared" si="1"/>
        <v>125503000</v>
      </c>
      <c r="L23" s="63">
        <v>18218</v>
      </c>
      <c r="M23" s="85">
        <f t="shared" si="2"/>
        <v>127526000</v>
      </c>
      <c r="N23" s="55">
        <f t="shared" si="3"/>
        <v>125503000</v>
      </c>
      <c r="O23" s="50">
        <f t="shared" si="4"/>
        <v>131546333.33333333</v>
      </c>
      <c r="P23" s="50">
        <f t="shared" si="5"/>
        <v>131355699.83304587</v>
      </c>
      <c r="Q23" s="59">
        <f t="shared" si="6"/>
        <v>131169770.13821582</v>
      </c>
      <c r="R23" s="50">
        <f t="shared" si="7"/>
        <v>7163852.4241887862</v>
      </c>
      <c r="S23" s="68">
        <f t="shared" si="8"/>
        <v>5.4458776939345477E-2</v>
      </c>
    </row>
    <row r="24" spans="3:19" x14ac:dyDescent="0.2">
      <c r="C24" s="53">
        <v>18</v>
      </c>
      <c r="D24" s="64" t="s">
        <v>93</v>
      </c>
      <c r="E24" s="62" t="s">
        <v>94</v>
      </c>
      <c r="F24" s="65" t="s">
        <v>92</v>
      </c>
      <c r="G24" s="81">
        <v>4000</v>
      </c>
      <c r="H24" s="63">
        <v>24990</v>
      </c>
      <c r="I24" s="85">
        <f t="shared" si="9"/>
        <v>99960000</v>
      </c>
      <c r="J24" s="63">
        <v>22912</v>
      </c>
      <c r="K24" s="85">
        <f t="shared" si="1"/>
        <v>91648000</v>
      </c>
      <c r="L24" s="63">
        <v>23712</v>
      </c>
      <c r="M24" s="85">
        <f t="shared" si="2"/>
        <v>94848000</v>
      </c>
      <c r="N24" s="55">
        <f t="shared" si="3"/>
        <v>91648000</v>
      </c>
      <c r="O24" s="50">
        <f t="shared" si="4"/>
        <v>95485333.333333328</v>
      </c>
      <c r="P24" s="50">
        <f t="shared" si="5"/>
        <v>95424334.324028701</v>
      </c>
      <c r="Q24" s="59">
        <f t="shared" si="6"/>
        <v>95363735.187884703</v>
      </c>
      <c r="R24" s="50">
        <f t="shared" si="7"/>
        <v>3423154.6204569191</v>
      </c>
      <c r="S24" s="68">
        <f t="shared" si="8"/>
        <v>3.5850056767429403E-2</v>
      </c>
    </row>
    <row r="25" spans="3:19" x14ac:dyDescent="0.2">
      <c r="C25" s="53">
        <v>19</v>
      </c>
      <c r="D25" s="64" t="s">
        <v>95</v>
      </c>
      <c r="E25" s="62" t="s">
        <v>96</v>
      </c>
      <c r="F25" s="65" t="s">
        <v>62</v>
      </c>
      <c r="G25" s="77">
        <v>600</v>
      </c>
      <c r="H25" s="63">
        <v>7616</v>
      </c>
      <c r="I25" s="85">
        <f t="shared" si="9"/>
        <v>4569600</v>
      </c>
      <c r="J25" s="63">
        <v>2506</v>
      </c>
      <c r="K25" s="85">
        <f t="shared" si="1"/>
        <v>1503600</v>
      </c>
      <c r="L25" s="63">
        <v>4558</v>
      </c>
      <c r="M25" s="85">
        <f t="shared" si="2"/>
        <v>2734800</v>
      </c>
      <c r="N25" s="55">
        <f t="shared" si="3"/>
        <v>1503600</v>
      </c>
      <c r="O25" s="50">
        <f t="shared" si="4"/>
        <v>2936000</v>
      </c>
      <c r="P25" s="50">
        <f t="shared" si="5"/>
        <v>2658553.2162603186</v>
      </c>
      <c r="Q25" s="59">
        <f t="shared" si="6"/>
        <v>2400834.5596988685</v>
      </c>
      <c r="R25" s="50">
        <f t="shared" si="7"/>
        <v>1259748.6733471879</v>
      </c>
      <c r="S25" s="75">
        <f t="shared" si="8"/>
        <v>0.42906971163051361</v>
      </c>
    </row>
    <row r="26" spans="3:19" x14ac:dyDescent="0.2">
      <c r="C26" s="53">
        <v>20</v>
      </c>
      <c r="D26" s="64" t="s">
        <v>95</v>
      </c>
      <c r="E26" s="62" t="s">
        <v>97</v>
      </c>
      <c r="F26" s="65" t="s">
        <v>62</v>
      </c>
      <c r="G26" s="77">
        <v>500</v>
      </c>
      <c r="H26" s="63">
        <v>6902</v>
      </c>
      <c r="I26" s="85">
        <f t="shared" si="9"/>
        <v>3451000</v>
      </c>
      <c r="J26" s="63">
        <v>2410</v>
      </c>
      <c r="K26" s="85">
        <f t="shared" si="1"/>
        <v>1205000</v>
      </c>
      <c r="L26" s="63">
        <v>5301</v>
      </c>
      <c r="M26" s="85">
        <f t="shared" si="2"/>
        <v>2650500</v>
      </c>
      <c r="N26" s="55">
        <f t="shared" si="3"/>
        <v>1205000</v>
      </c>
      <c r="O26" s="50">
        <f t="shared" si="4"/>
        <v>2435500</v>
      </c>
      <c r="P26" s="50">
        <f t="shared" si="5"/>
        <v>2225460.7455550241</v>
      </c>
      <c r="Q26" s="59">
        <f t="shared" si="6"/>
        <v>2004096.5017783002</v>
      </c>
      <c r="R26" s="50">
        <f t="shared" si="7"/>
        <v>929443.47147455218</v>
      </c>
      <c r="S26" s="68">
        <f t="shared" si="8"/>
        <v>0.38162326892816761</v>
      </c>
    </row>
    <row r="27" spans="3:19" x14ac:dyDescent="0.2">
      <c r="C27" s="53">
        <v>21</v>
      </c>
      <c r="D27" s="64" t="s">
        <v>98</v>
      </c>
      <c r="E27" s="62" t="s">
        <v>99</v>
      </c>
      <c r="F27" s="65" t="s">
        <v>62</v>
      </c>
      <c r="G27" s="77">
        <v>600</v>
      </c>
      <c r="H27" s="63">
        <v>1309</v>
      </c>
      <c r="I27" s="85">
        <f t="shared" si="9"/>
        <v>785400</v>
      </c>
      <c r="J27" s="63">
        <v>578</v>
      </c>
      <c r="K27" s="85">
        <f t="shared" si="1"/>
        <v>346800</v>
      </c>
      <c r="L27" s="63">
        <v>655</v>
      </c>
      <c r="M27" s="85">
        <f t="shared" si="2"/>
        <v>393000</v>
      </c>
      <c r="N27" s="55">
        <f t="shared" si="3"/>
        <v>346800</v>
      </c>
      <c r="O27" s="50">
        <f t="shared" si="4"/>
        <v>508400</v>
      </c>
      <c r="P27" s="50">
        <f t="shared" si="5"/>
        <v>474811.08049147204</v>
      </c>
      <c r="Q27" s="59">
        <f t="shared" si="6"/>
        <v>447676.19080120465</v>
      </c>
      <c r="R27" s="50">
        <f t="shared" si="7"/>
        <v>196774.59185575764</v>
      </c>
      <c r="S27" s="68">
        <f t="shared" si="8"/>
        <v>0.38704679751329196</v>
      </c>
    </row>
    <row r="28" spans="3:19" x14ac:dyDescent="0.2">
      <c r="C28" s="53">
        <v>22</v>
      </c>
      <c r="D28" s="64" t="s">
        <v>100</v>
      </c>
      <c r="E28" s="62" t="s">
        <v>101</v>
      </c>
      <c r="F28" s="65" t="s">
        <v>62</v>
      </c>
      <c r="G28" s="81">
        <v>5000</v>
      </c>
      <c r="H28" s="63">
        <v>2380</v>
      </c>
      <c r="I28" s="85">
        <f t="shared" si="9"/>
        <v>11900000</v>
      </c>
      <c r="J28" s="63">
        <v>1301</v>
      </c>
      <c r="K28" s="85">
        <f t="shared" si="1"/>
        <v>6505000</v>
      </c>
      <c r="L28" s="63">
        <v>1488</v>
      </c>
      <c r="M28" s="85">
        <f t="shared" si="2"/>
        <v>7440000</v>
      </c>
      <c r="N28" s="55">
        <f t="shared" si="3"/>
        <v>6505000</v>
      </c>
      <c r="O28" s="50">
        <f t="shared" si="4"/>
        <v>8615000</v>
      </c>
      <c r="P28" s="50">
        <f t="shared" si="5"/>
        <v>8319982.2407781677</v>
      </c>
      <c r="Q28" s="59">
        <f t="shared" si="6"/>
        <v>8060829.8766414709</v>
      </c>
      <c r="R28" s="50">
        <f t="shared" si="7"/>
        <v>2354000.1416029413</v>
      </c>
      <c r="S28" s="68">
        <f t="shared" si="8"/>
        <v>0.27324435770202454</v>
      </c>
    </row>
    <row r="29" spans="3:19" x14ac:dyDescent="0.2">
      <c r="C29" s="53">
        <v>23</v>
      </c>
      <c r="D29" s="64" t="s">
        <v>102</v>
      </c>
      <c r="E29" s="62" t="s">
        <v>103</v>
      </c>
      <c r="F29" s="65" t="s">
        <v>62</v>
      </c>
      <c r="G29" s="77">
        <v>500</v>
      </c>
      <c r="H29" s="63">
        <v>226</v>
      </c>
      <c r="I29" s="85">
        <f t="shared" si="9"/>
        <v>113000</v>
      </c>
      <c r="J29" s="63">
        <v>1928</v>
      </c>
      <c r="K29" s="85">
        <f t="shared" si="1"/>
        <v>964000</v>
      </c>
      <c r="L29" s="63">
        <v>2737</v>
      </c>
      <c r="M29" s="85">
        <f t="shared" si="2"/>
        <v>1368500</v>
      </c>
      <c r="N29" s="55">
        <f t="shared" si="3"/>
        <v>113000</v>
      </c>
      <c r="O29" s="50">
        <f t="shared" si="4"/>
        <v>815166.66666666663</v>
      </c>
      <c r="P29" s="50">
        <f t="shared" si="5"/>
        <v>530233.00778695813</v>
      </c>
      <c r="Q29" s="59">
        <f t="shared" si="6"/>
        <v>282548.95718459587</v>
      </c>
      <c r="R29" s="50">
        <f t="shared" si="7"/>
        <v>523248.56001288292</v>
      </c>
      <c r="S29" s="75">
        <f t="shared" si="8"/>
        <v>0.64189150686511909</v>
      </c>
    </row>
    <row r="30" spans="3:19" x14ac:dyDescent="0.2">
      <c r="C30" s="53">
        <v>24</v>
      </c>
      <c r="D30" s="64" t="s">
        <v>104</v>
      </c>
      <c r="E30" s="62" t="s">
        <v>105</v>
      </c>
      <c r="F30" s="65" t="s">
        <v>62</v>
      </c>
      <c r="G30" s="81">
        <v>4000</v>
      </c>
      <c r="H30" s="63">
        <v>238</v>
      </c>
      <c r="I30" s="85">
        <f t="shared" si="9"/>
        <v>952000</v>
      </c>
      <c r="J30" s="63">
        <v>143</v>
      </c>
      <c r="K30" s="85">
        <f t="shared" si="1"/>
        <v>572000</v>
      </c>
      <c r="L30" s="63">
        <v>113</v>
      </c>
      <c r="M30" s="85">
        <f t="shared" si="2"/>
        <v>452000</v>
      </c>
      <c r="N30" s="55">
        <f t="shared" si="3"/>
        <v>452000</v>
      </c>
      <c r="O30" s="50">
        <f t="shared" si="4"/>
        <v>658666.66666666663</v>
      </c>
      <c r="P30" s="50">
        <f t="shared" si="5"/>
        <v>626696.30964853882</v>
      </c>
      <c r="Q30" s="59">
        <f t="shared" si="6"/>
        <v>598675.57435105788</v>
      </c>
      <c r="R30" s="50">
        <f t="shared" si="7"/>
        <v>213124.89817527708</v>
      </c>
      <c r="S30" s="68">
        <f t="shared" si="8"/>
        <v>0.32357018953736399</v>
      </c>
    </row>
    <row r="31" spans="3:19" x14ac:dyDescent="0.2">
      <c r="C31" s="53">
        <v>25</v>
      </c>
      <c r="D31" s="64" t="s">
        <v>104</v>
      </c>
      <c r="E31" s="62" t="s">
        <v>106</v>
      </c>
      <c r="F31" s="65" t="s">
        <v>62</v>
      </c>
      <c r="G31" s="81">
        <v>1000</v>
      </c>
      <c r="H31" s="63">
        <v>476</v>
      </c>
      <c r="I31" s="85">
        <f t="shared" si="9"/>
        <v>476000</v>
      </c>
      <c r="J31" s="63">
        <v>208</v>
      </c>
      <c r="K31" s="85">
        <f t="shared" si="1"/>
        <v>208000</v>
      </c>
      <c r="L31" s="63">
        <v>198</v>
      </c>
      <c r="M31" s="85">
        <f t="shared" si="2"/>
        <v>198000</v>
      </c>
      <c r="N31" s="55">
        <f t="shared" si="3"/>
        <v>198000</v>
      </c>
      <c r="O31" s="50">
        <f t="shared" si="4"/>
        <v>294000</v>
      </c>
      <c r="P31" s="50">
        <f t="shared" si="5"/>
        <v>269636.38295390009</v>
      </c>
      <c r="Q31" s="59">
        <f t="shared" si="6"/>
        <v>250856.30438491722</v>
      </c>
      <c r="R31" s="50">
        <f t="shared" si="7"/>
        <v>128758.1712617365</v>
      </c>
      <c r="S31" s="75">
        <f t="shared" si="8"/>
        <v>0.43795296347529422</v>
      </c>
    </row>
    <row r="32" spans="3:19" x14ac:dyDescent="0.2">
      <c r="C32" s="53">
        <v>26</v>
      </c>
      <c r="D32" s="64" t="s">
        <v>104</v>
      </c>
      <c r="E32" s="62" t="s">
        <v>107</v>
      </c>
      <c r="F32" s="65" t="s">
        <v>62</v>
      </c>
      <c r="G32" s="81">
        <v>4000</v>
      </c>
      <c r="H32" s="63">
        <v>31297</v>
      </c>
      <c r="I32" s="85">
        <f>+H32*G32</f>
        <v>125188000</v>
      </c>
      <c r="J32" s="63">
        <v>23134</v>
      </c>
      <c r="K32" s="85">
        <f t="shared" si="1"/>
        <v>92536000</v>
      </c>
      <c r="L32" s="63">
        <v>117</v>
      </c>
      <c r="M32" s="85">
        <f t="shared" si="2"/>
        <v>468000</v>
      </c>
      <c r="N32" s="55">
        <f t="shared" si="3"/>
        <v>468000</v>
      </c>
      <c r="O32" s="50">
        <f t="shared" si="4"/>
        <v>72730666.666666672</v>
      </c>
      <c r="P32" s="50">
        <f t="shared" si="5"/>
        <v>17567356.943177357</v>
      </c>
      <c r="Q32" s="59">
        <f t="shared" si="6"/>
        <v>1391758.2770459023</v>
      </c>
      <c r="R32" s="50">
        <f t="shared" si="7"/>
        <v>52807562.724375844</v>
      </c>
      <c r="S32" s="75">
        <f t="shared" si="8"/>
        <v>0.72607010418863904</v>
      </c>
    </row>
    <row r="33" spans="3:19" x14ac:dyDescent="0.2">
      <c r="C33" s="53">
        <v>27</v>
      </c>
      <c r="D33" s="64" t="s">
        <v>108</v>
      </c>
      <c r="E33" s="62" t="s">
        <v>109</v>
      </c>
      <c r="F33" s="65" t="s">
        <v>62</v>
      </c>
      <c r="G33" s="77">
        <v>600</v>
      </c>
      <c r="H33" s="63">
        <v>298</v>
      </c>
      <c r="I33" s="85">
        <f>+H33*G33</f>
        <v>178800</v>
      </c>
      <c r="J33" s="63">
        <v>19278</v>
      </c>
      <c r="K33" s="85">
        <f t="shared" si="1"/>
        <v>11566800</v>
      </c>
      <c r="L33" s="63">
        <v>30405</v>
      </c>
      <c r="M33" s="85">
        <f t="shared" si="2"/>
        <v>18243000</v>
      </c>
      <c r="N33" s="55">
        <f t="shared" si="3"/>
        <v>178800</v>
      </c>
      <c r="O33" s="50">
        <f t="shared" si="4"/>
        <v>9996200</v>
      </c>
      <c r="P33" s="50">
        <f t="shared" si="5"/>
        <v>3353968.6558493734</v>
      </c>
      <c r="Q33" s="59">
        <f t="shared" si="6"/>
        <v>523184.84540567925</v>
      </c>
      <c r="R33" s="50">
        <f t="shared" si="7"/>
        <v>7457833.4065598436</v>
      </c>
      <c r="S33" s="75">
        <f t="shared" si="8"/>
        <v>0.74606684605748619</v>
      </c>
    </row>
    <row r="34" spans="3:19" x14ac:dyDescent="0.2">
      <c r="C34" s="53">
        <v>28</v>
      </c>
      <c r="D34" s="64" t="s">
        <v>110</v>
      </c>
      <c r="E34" s="62" t="s">
        <v>111</v>
      </c>
      <c r="F34" s="65" t="s">
        <v>62</v>
      </c>
      <c r="G34" s="77">
        <v>700</v>
      </c>
      <c r="H34" s="63">
        <v>6664</v>
      </c>
      <c r="I34" s="85">
        <f t="shared" si="9"/>
        <v>4664800</v>
      </c>
      <c r="J34" s="63">
        <v>3663</v>
      </c>
      <c r="K34" s="85">
        <f t="shared" si="1"/>
        <v>2564100</v>
      </c>
      <c r="L34" s="63">
        <v>1285</v>
      </c>
      <c r="M34" s="85">
        <f t="shared" si="2"/>
        <v>899500</v>
      </c>
      <c r="N34" s="55">
        <f t="shared" si="3"/>
        <v>899500</v>
      </c>
      <c r="O34" s="50">
        <f t="shared" si="4"/>
        <v>2709466.6666666665</v>
      </c>
      <c r="P34" s="50">
        <f t="shared" si="5"/>
        <v>2207613.5528236791</v>
      </c>
      <c r="Q34" s="59">
        <f t="shared" si="6"/>
        <v>1748149.2726183806</v>
      </c>
      <c r="R34" s="50">
        <f t="shared" si="7"/>
        <v>1540610.1871949597</v>
      </c>
      <c r="S34" s="75">
        <f t="shared" si="8"/>
        <v>0.56860274612283834</v>
      </c>
    </row>
    <row r="35" spans="3:19" ht="22.5" x14ac:dyDescent="0.2">
      <c r="C35" s="53">
        <v>29</v>
      </c>
      <c r="D35" s="64" t="s">
        <v>112</v>
      </c>
      <c r="E35" s="62" t="s">
        <v>113</v>
      </c>
      <c r="F35" s="65" t="s">
        <v>114</v>
      </c>
      <c r="G35" s="77">
        <v>300</v>
      </c>
      <c r="H35" s="63">
        <v>2023</v>
      </c>
      <c r="I35" s="85">
        <f t="shared" si="9"/>
        <v>606900</v>
      </c>
      <c r="J35" s="63">
        <v>1253</v>
      </c>
      <c r="K35" s="85">
        <f t="shared" si="1"/>
        <v>375900</v>
      </c>
      <c r="L35" s="63">
        <v>8579</v>
      </c>
      <c r="M35" s="85">
        <f t="shared" si="2"/>
        <v>2573700</v>
      </c>
      <c r="N35" s="55">
        <f t="shared" si="3"/>
        <v>375900</v>
      </c>
      <c r="O35" s="50">
        <f t="shared" si="4"/>
        <v>1185500</v>
      </c>
      <c r="P35" s="50">
        <f t="shared" si="5"/>
        <v>837366.91048680223</v>
      </c>
      <c r="Q35" s="59">
        <f t="shared" si="6"/>
        <v>638767.35627262772</v>
      </c>
      <c r="R35" s="50">
        <f t="shared" si="7"/>
        <v>986125.30643929832</v>
      </c>
      <c r="S35" s="75">
        <f t="shared" si="8"/>
        <v>0.83182227451648949</v>
      </c>
    </row>
    <row r="36" spans="3:19" ht="22.5" x14ac:dyDescent="0.2">
      <c r="C36" s="53">
        <v>30</v>
      </c>
      <c r="D36" s="64" t="s">
        <v>115</v>
      </c>
      <c r="E36" s="62" t="s">
        <v>116</v>
      </c>
      <c r="F36" s="65" t="s">
        <v>117</v>
      </c>
      <c r="G36" s="77">
        <v>150</v>
      </c>
      <c r="H36" s="63">
        <v>2261</v>
      </c>
      <c r="I36" s="85">
        <f t="shared" si="9"/>
        <v>339150</v>
      </c>
      <c r="J36" s="63">
        <v>1446</v>
      </c>
      <c r="K36" s="85">
        <f t="shared" si="1"/>
        <v>216900</v>
      </c>
      <c r="L36" s="63">
        <v>2603</v>
      </c>
      <c r="M36" s="85">
        <f t="shared" si="2"/>
        <v>390450</v>
      </c>
      <c r="N36" s="55">
        <f t="shared" si="3"/>
        <v>216900</v>
      </c>
      <c r="O36" s="50">
        <f t="shared" si="4"/>
        <v>315500</v>
      </c>
      <c r="P36" s="50">
        <f t="shared" si="5"/>
        <v>306247.29886208457</v>
      </c>
      <c r="Q36" s="59">
        <f t="shared" si="6"/>
        <v>296439.3254923647</v>
      </c>
      <c r="R36" s="50">
        <f t="shared" si="7"/>
        <v>72798.31728824506</v>
      </c>
      <c r="S36" s="68">
        <f t="shared" si="8"/>
        <v>0.23073951596908102</v>
      </c>
    </row>
    <row r="37" spans="3:19" x14ac:dyDescent="0.2">
      <c r="C37" s="53">
        <v>31</v>
      </c>
      <c r="D37" s="64" t="s">
        <v>118</v>
      </c>
      <c r="E37" s="62" t="s">
        <v>119</v>
      </c>
      <c r="F37" s="65" t="s">
        <v>62</v>
      </c>
      <c r="G37" s="77">
        <v>80</v>
      </c>
      <c r="H37" s="63">
        <v>5117</v>
      </c>
      <c r="I37" s="85">
        <f t="shared" si="9"/>
        <v>409360</v>
      </c>
      <c r="J37" s="63">
        <v>4916</v>
      </c>
      <c r="K37" s="85">
        <f t="shared" si="1"/>
        <v>393280</v>
      </c>
      <c r="L37" s="63">
        <v>5591</v>
      </c>
      <c r="M37" s="85">
        <f t="shared" si="2"/>
        <v>447280</v>
      </c>
      <c r="N37" s="55">
        <f t="shared" si="3"/>
        <v>393280</v>
      </c>
      <c r="O37" s="50">
        <f t="shared" si="4"/>
        <v>416640</v>
      </c>
      <c r="P37" s="50">
        <f t="shared" si="5"/>
        <v>416034.08660729701</v>
      </c>
      <c r="Q37" s="59">
        <f t="shared" si="6"/>
        <v>415438.16632472689</v>
      </c>
      <c r="R37" s="50">
        <f t="shared" si="7"/>
        <v>22638.445176292473</v>
      </c>
      <c r="S37" s="68">
        <f t="shared" si="8"/>
        <v>5.4335745910840227E-2</v>
      </c>
    </row>
    <row r="38" spans="3:19" x14ac:dyDescent="0.2">
      <c r="C38" s="53">
        <v>32</v>
      </c>
      <c r="D38" s="64" t="s">
        <v>120</v>
      </c>
      <c r="E38" s="62" t="s">
        <v>121</v>
      </c>
      <c r="F38" s="65" t="s">
        <v>62</v>
      </c>
      <c r="G38" s="77">
        <v>100</v>
      </c>
      <c r="H38" s="63">
        <v>8925</v>
      </c>
      <c r="I38" s="85">
        <f t="shared" si="9"/>
        <v>892500</v>
      </c>
      <c r="J38" s="63">
        <v>5109</v>
      </c>
      <c r="K38" s="85">
        <f t="shared" si="1"/>
        <v>510900</v>
      </c>
      <c r="L38" s="63">
        <v>16541</v>
      </c>
      <c r="M38" s="85">
        <f t="shared" si="2"/>
        <v>1654100</v>
      </c>
      <c r="N38" s="55">
        <f t="shared" si="3"/>
        <v>510900</v>
      </c>
      <c r="O38" s="50">
        <f t="shared" si="4"/>
        <v>1019166.6666666666</v>
      </c>
      <c r="P38" s="50">
        <f t="shared" si="5"/>
        <v>910266.64621924818</v>
      </c>
      <c r="Q38" s="59">
        <f t="shared" si="6"/>
        <v>814700.0676121224</v>
      </c>
      <c r="R38" s="50">
        <f t="shared" si="7"/>
        <v>475226.18708241329</v>
      </c>
      <c r="S38" s="75">
        <f t="shared" si="8"/>
        <v>0.46628898160171378</v>
      </c>
    </row>
    <row r="39" spans="3:19" ht="13.5" thickBot="1" x14ac:dyDescent="0.25">
      <c r="C39" s="53">
        <v>33</v>
      </c>
      <c r="D39" s="64" t="s">
        <v>122</v>
      </c>
      <c r="E39" s="62" t="s">
        <v>123</v>
      </c>
      <c r="F39" s="65" t="s">
        <v>62</v>
      </c>
      <c r="G39" s="77">
        <v>100</v>
      </c>
      <c r="H39" s="63">
        <v>11662</v>
      </c>
      <c r="I39" s="85">
        <f>+H39*G39</f>
        <v>1166200</v>
      </c>
      <c r="J39" s="63">
        <v>8675</v>
      </c>
      <c r="K39" s="85">
        <f t="shared" si="1"/>
        <v>867500</v>
      </c>
      <c r="L39" s="63">
        <v>12049</v>
      </c>
      <c r="M39" s="85">
        <f t="shared" si="2"/>
        <v>1204900</v>
      </c>
      <c r="N39" s="55">
        <f t="shared" si="3"/>
        <v>867500</v>
      </c>
      <c r="O39" s="50">
        <f t="shared" si="4"/>
        <v>1079533.3333333333</v>
      </c>
      <c r="P39" s="50">
        <f t="shared" si="5"/>
        <v>1068229.3551878482</v>
      </c>
      <c r="Q39" s="59">
        <f t="shared" si="6"/>
        <v>1056275.5452415228</v>
      </c>
      <c r="R39" s="50">
        <f t="shared" si="7"/>
        <v>150760.34698229577</v>
      </c>
      <c r="S39" s="68">
        <f t="shared" si="8"/>
        <v>0.13965325787281149</v>
      </c>
    </row>
    <row r="40" spans="3:19" ht="15" customHeight="1" thickBot="1" x14ac:dyDescent="0.25">
      <c r="C40" s="179" t="s">
        <v>41</v>
      </c>
      <c r="D40" s="180"/>
      <c r="E40" s="180"/>
      <c r="F40" s="180"/>
      <c r="G40" s="76"/>
      <c r="H40" s="69">
        <f t="shared" ref="H40:Q40" si="10">SUM(H7:H39)</f>
        <v>241794</v>
      </c>
      <c r="I40" s="69">
        <f>SUM(I7:I39)</f>
        <v>423107380</v>
      </c>
      <c r="J40" s="70">
        <f>SUM(J7:J39)</f>
        <v>219486</v>
      </c>
      <c r="K40" s="70">
        <f>SUM(K7:K39)</f>
        <v>365149780</v>
      </c>
      <c r="L40" s="71">
        <f t="shared" si="10"/>
        <v>273365</v>
      </c>
      <c r="M40" s="70">
        <f>SUM(M7:M39)</f>
        <v>291799860</v>
      </c>
      <c r="N40" s="72">
        <f t="shared" si="10"/>
        <v>251266630</v>
      </c>
      <c r="O40" s="73">
        <f t="shared" si="10"/>
        <v>360019006.66666675</v>
      </c>
      <c r="P40" s="73">
        <f t="shared" si="10"/>
        <v>294313679.35811538</v>
      </c>
      <c r="Q40" s="74">
        <f t="shared" si="10"/>
        <v>271984188.1368978</v>
      </c>
      <c r="R40" s="74">
        <f>SUM(R7:R39)</f>
        <v>86845637.19529824</v>
      </c>
    </row>
    <row r="41" spans="3:19" s="49" customFormat="1" ht="30" customHeight="1" thickBot="1" x14ac:dyDescent="0.25">
      <c r="C41" s="181" t="s">
        <v>49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3"/>
    </row>
    <row r="42" spans="3:19" s="49" customFormat="1" x14ac:dyDescent="0.2">
      <c r="J42" s="45"/>
      <c r="K42" s="45"/>
      <c r="L42" s="45"/>
      <c r="M42" s="45"/>
    </row>
    <row r="43" spans="3:19" s="49" customFormat="1" x14ac:dyDescent="0.2">
      <c r="J43" s="45"/>
      <c r="K43" s="45"/>
      <c r="L43" s="45"/>
      <c r="M43" s="45"/>
    </row>
    <row r="44" spans="3:19" s="49" customFormat="1" x14ac:dyDescent="0.2">
      <c r="J44" s="45"/>
      <c r="K44" s="45"/>
      <c r="L44" s="45"/>
      <c r="M44" s="45"/>
      <c r="N44" s="60">
        <f>+_xlfn.STDEV.P(I40,K40,M40)</f>
        <v>53728700.141768634</v>
      </c>
    </row>
    <row r="45" spans="3:19" s="49" customFormat="1" x14ac:dyDescent="0.2">
      <c r="J45" s="45"/>
      <c r="K45" s="45"/>
      <c r="L45" s="45"/>
      <c r="M45" s="45"/>
      <c r="R45" s="96"/>
    </row>
    <row r="46" spans="3:19" s="49" customFormat="1" ht="15" x14ac:dyDescent="0.25">
      <c r="H46" s="57"/>
      <c r="I46" s="57"/>
      <c r="J46" s="58"/>
      <c r="K46" s="58"/>
      <c r="L46" s="58"/>
      <c r="M46" s="58"/>
    </row>
    <row r="47" spans="3:19" s="49" customFormat="1" ht="15" x14ac:dyDescent="0.25">
      <c r="G47" s="78"/>
      <c r="H47" s="57"/>
      <c r="I47" s="57"/>
      <c r="J47" s="58"/>
      <c r="K47" s="58"/>
      <c r="L47" s="58"/>
      <c r="M47" s="58"/>
    </row>
    <row r="48" spans="3:19" s="49" customFormat="1" x14ac:dyDescent="0.2">
      <c r="J48" s="45"/>
      <c r="K48" s="45"/>
      <c r="L48" s="58"/>
      <c r="M48" s="58"/>
      <c r="N48" s="96">
        <f>+N44/O40</f>
        <v>0.14923851004209562</v>
      </c>
    </row>
    <row r="49" spans="6:13" s="49" customFormat="1" x14ac:dyDescent="0.2">
      <c r="J49" s="45"/>
      <c r="K49" s="45"/>
      <c r="L49" s="45"/>
      <c r="M49" s="45"/>
    </row>
    <row r="50" spans="6:13" s="49" customFormat="1" x14ac:dyDescent="0.2">
      <c r="J50" s="45"/>
      <c r="K50" s="45"/>
      <c r="L50" s="45"/>
      <c r="M50" s="45"/>
    </row>
    <row r="51" spans="6:13" s="49" customFormat="1" x14ac:dyDescent="0.2">
      <c r="J51" s="45"/>
      <c r="K51" s="45"/>
      <c r="L51" s="45"/>
      <c r="M51" s="45"/>
    </row>
    <row r="52" spans="6:13" s="49" customFormat="1" x14ac:dyDescent="0.2">
      <c r="J52" s="45"/>
      <c r="K52" s="45"/>
      <c r="L52" s="45"/>
      <c r="M52" s="45"/>
    </row>
    <row r="53" spans="6:13" s="49" customFormat="1" x14ac:dyDescent="0.2">
      <c r="J53" s="45"/>
      <c r="K53" s="45"/>
      <c r="L53" s="45"/>
      <c r="M53" s="45"/>
    </row>
    <row r="54" spans="6:13" s="49" customFormat="1" x14ac:dyDescent="0.2">
      <c r="J54" s="45"/>
      <c r="K54" s="45"/>
      <c r="L54" s="45"/>
      <c r="M54" s="45"/>
    </row>
    <row r="55" spans="6:13" s="49" customFormat="1" x14ac:dyDescent="0.2">
      <c r="J55" s="45"/>
      <c r="K55" s="45"/>
      <c r="L55" s="45"/>
      <c r="M55" s="45"/>
    </row>
    <row r="56" spans="6:13" s="49" customFormat="1" x14ac:dyDescent="0.2">
      <c r="J56" s="45"/>
      <c r="K56" s="45"/>
      <c r="L56" s="45"/>
      <c r="M56" s="45"/>
    </row>
    <row r="57" spans="6:13" s="49" customFormat="1" x14ac:dyDescent="0.2">
      <c r="J57" s="45"/>
      <c r="K57" s="45"/>
      <c r="L57" s="45"/>
      <c r="M57" s="45"/>
    </row>
    <row r="58" spans="6:13" s="49" customFormat="1" x14ac:dyDescent="0.2">
      <c r="J58" s="45"/>
      <c r="K58" s="45"/>
      <c r="L58" s="45"/>
      <c r="M58" s="45"/>
    </row>
    <row r="59" spans="6:13" s="49" customFormat="1" x14ac:dyDescent="0.2">
      <c r="J59" s="45"/>
      <c r="K59" s="45"/>
      <c r="L59" s="45"/>
      <c r="M59" s="45"/>
    </row>
    <row r="60" spans="6:13" s="49" customFormat="1" x14ac:dyDescent="0.2">
      <c r="F60" s="56"/>
      <c r="G60" s="56"/>
      <c r="H60" s="56"/>
      <c r="I60" s="56"/>
      <c r="J60" s="45"/>
      <c r="K60" s="45"/>
      <c r="L60" s="45"/>
      <c r="M60" s="45"/>
    </row>
    <row r="61" spans="6:13" s="49" customFormat="1" x14ac:dyDescent="0.2">
      <c r="J61" s="45"/>
      <c r="K61" s="45"/>
      <c r="L61" s="45"/>
      <c r="M61" s="45"/>
    </row>
    <row r="62" spans="6:13" s="49" customFormat="1" x14ac:dyDescent="0.2">
      <c r="J62" s="45"/>
      <c r="K62" s="45"/>
      <c r="L62" s="45"/>
      <c r="M62" s="45"/>
    </row>
    <row r="63" spans="6:13" s="49" customFormat="1" x14ac:dyDescent="0.2">
      <c r="J63" s="45"/>
      <c r="K63" s="45"/>
      <c r="L63" s="45"/>
      <c r="M63" s="45"/>
    </row>
    <row r="64" spans="6:13" s="49" customFormat="1" x14ac:dyDescent="0.2">
      <c r="J64" s="45"/>
      <c r="K64" s="45"/>
      <c r="L64" s="45"/>
      <c r="M64" s="45"/>
    </row>
    <row r="65" spans="3:13" x14ac:dyDescent="0.2">
      <c r="C65" s="48"/>
      <c r="D65" s="48"/>
      <c r="E65" s="48"/>
      <c r="F65" s="48"/>
      <c r="G65" s="48"/>
      <c r="J65" s="45"/>
      <c r="K65" s="45"/>
      <c r="L65" s="45"/>
      <c r="M65" s="45"/>
    </row>
    <row r="66" spans="3:13" x14ac:dyDescent="0.2">
      <c r="C66" s="48"/>
      <c r="D66" s="48"/>
      <c r="E66" s="48"/>
      <c r="F66" s="48"/>
      <c r="G66" s="48"/>
      <c r="J66" s="45"/>
      <c r="K66" s="45"/>
      <c r="L66" s="45"/>
      <c r="M66" s="45"/>
    </row>
    <row r="67" spans="3:13" x14ac:dyDescent="0.2">
      <c r="C67" s="48"/>
      <c r="D67" s="48"/>
      <c r="E67" s="48"/>
      <c r="F67" s="48"/>
      <c r="G67" s="48"/>
    </row>
    <row r="68" spans="3:13" x14ac:dyDescent="0.2">
      <c r="C68" s="48"/>
      <c r="D68" s="48"/>
      <c r="E68" s="48"/>
      <c r="F68" s="48"/>
      <c r="G68" s="48"/>
    </row>
    <row r="69" spans="3:13" x14ac:dyDescent="0.2">
      <c r="C69" s="48"/>
      <c r="D69" s="48"/>
      <c r="E69" s="48"/>
      <c r="F69" s="48"/>
      <c r="G69" s="48"/>
    </row>
    <row r="70" spans="3:13" x14ac:dyDescent="0.2">
      <c r="C70" s="48"/>
      <c r="D70" s="48"/>
      <c r="E70" s="48"/>
      <c r="F70" s="48"/>
      <c r="G70" s="48"/>
    </row>
    <row r="71" spans="3:13" x14ac:dyDescent="0.2">
      <c r="C71" s="48"/>
      <c r="D71" s="48"/>
      <c r="E71" s="48"/>
      <c r="F71" s="48"/>
      <c r="G71" s="48"/>
    </row>
    <row r="72" spans="3:13" x14ac:dyDescent="0.2">
      <c r="C72" s="48"/>
      <c r="D72" s="48"/>
      <c r="E72" s="48"/>
      <c r="F72" s="48"/>
      <c r="G72" s="48"/>
    </row>
    <row r="73" spans="3:13" x14ac:dyDescent="0.2">
      <c r="C73" s="48"/>
      <c r="D73" s="48"/>
      <c r="E73" s="48"/>
      <c r="F73" s="48"/>
      <c r="G73" s="48"/>
    </row>
    <row r="74" spans="3:13" x14ac:dyDescent="0.2">
      <c r="C74" s="48"/>
      <c r="D74" s="48"/>
      <c r="E74" s="48"/>
      <c r="F74" s="48"/>
      <c r="G74" s="48"/>
    </row>
    <row r="75" spans="3:13" x14ac:dyDescent="0.2">
      <c r="C75" s="48"/>
      <c r="D75" s="48"/>
      <c r="E75" s="48"/>
      <c r="F75" s="48"/>
      <c r="G75" s="48"/>
    </row>
    <row r="76" spans="3:13" x14ac:dyDescent="0.2">
      <c r="C76" s="48"/>
      <c r="D76" s="48"/>
      <c r="E76" s="48"/>
      <c r="F76" s="48"/>
      <c r="G76" s="48"/>
    </row>
    <row r="77" spans="3:13" x14ac:dyDescent="0.2">
      <c r="C77" s="48"/>
      <c r="D77" s="48"/>
      <c r="E77" s="48"/>
      <c r="F77" s="48"/>
      <c r="G77" s="48"/>
    </row>
    <row r="78" spans="3:13" x14ac:dyDescent="0.2">
      <c r="C78" s="48"/>
      <c r="D78" s="48"/>
      <c r="E78" s="48"/>
      <c r="F78" s="48"/>
      <c r="G78" s="48"/>
    </row>
    <row r="79" spans="3:13" x14ac:dyDescent="0.2">
      <c r="C79" s="48"/>
      <c r="D79" s="48"/>
      <c r="E79" s="48"/>
      <c r="F79" s="48"/>
      <c r="G79" s="48"/>
    </row>
    <row r="80" spans="3:13" x14ac:dyDescent="0.2">
      <c r="C80" s="48"/>
      <c r="D80" s="48"/>
      <c r="E80" s="48"/>
      <c r="F80" s="48"/>
      <c r="G80" s="48"/>
    </row>
    <row r="81" spans="3:7" x14ac:dyDescent="0.2">
      <c r="C81" s="48"/>
      <c r="D81" s="48"/>
      <c r="E81" s="48"/>
      <c r="F81" s="48"/>
      <c r="G81" s="48"/>
    </row>
    <row r="82" spans="3:7" x14ac:dyDescent="0.2">
      <c r="C82" s="48"/>
      <c r="D82" s="48"/>
      <c r="E82" s="48"/>
      <c r="F82" s="48"/>
      <c r="G82" s="48"/>
    </row>
    <row r="83" spans="3:7" x14ac:dyDescent="0.2">
      <c r="C83" s="48"/>
      <c r="D83" s="48"/>
      <c r="E83" s="48"/>
      <c r="F83" s="48"/>
      <c r="G83" s="48"/>
    </row>
    <row r="84" spans="3:7" x14ac:dyDescent="0.2">
      <c r="C84" s="48"/>
      <c r="D84" s="48"/>
      <c r="E84" s="48"/>
      <c r="F84" s="48"/>
      <c r="G84" s="48"/>
    </row>
    <row r="85" spans="3:7" x14ac:dyDescent="0.2">
      <c r="C85" s="48"/>
      <c r="D85" s="48"/>
      <c r="E85" s="48"/>
      <c r="F85" s="48"/>
      <c r="G85" s="48"/>
    </row>
    <row r="86" spans="3:7" x14ac:dyDescent="0.2">
      <c r="C86" s="48"/>
      <c r="D86" s="48"/>
      <c r="E86" s="48"/>
      <c r="F86" s="48"/>
      <c r="G86" s="48"/>
    </row>
    <row r="87" spans="3:7" x14ac:dyDescent="0.2">
      <c r="C87" s="48"/>
      <c r="D87" s="48"/>
      <c r="E87" s="48"/>
      <c r="F87" s="48"/>
      <c r="G87" s="48"/>
    </row>
    <row r="88" spans="3:7" x14ac:dyDescent="0.2">
      <c r="C88" s="48"/>
      <c r="D88" s="48"/>
      <c r="E88" s="48"/>
      <c r="F88" s="48"/>
      <c r="G88" s="48"/>
    </row>
    <row r="89" spans="3:7" x14ac:dyDescent="0.2">
      <c r="C89" s="48"/>
      <c r="D89" s="48"/>
      <c r="E89" s="48"/>
      <c r="F89" s="48"/>
      <c r="G89" s="48"/>
    </row>
    <row r="90" spans="3:7" x14ac:dyDescent="0.2">
      <c r="C90" s="48"/>
      <c r="D90" s="48"/>
      <c r="E90" s="48"/>
      <c r="F90" s="48"/>
      <c r="G90" s="48"/>
    </row>
    <row r="91" spans="3:7" x14ac:dyDescent="0.2">
      <c r="C91" s="48"/>
      <c r="D91" s="48"/>
      <c r="E91" s="48"/>
      <c r="F91" s="48"/>
      <c r="G91" s="48"/>
    </row>
    <row r="92" spans="3:7" x14ac:dyDescent="0.2">
      <c r="C92" s="48"/>
      <c r="D92" s="48"/>
      <c r="E92" s="48"/>
      <c r="F92" s="48"/>
      <c r="G92" s="48"/>
    </row>
    <row r="93" spans="3:7" x14ac:dyDescent="0.2">
      <c r="C93" s="48"/>
      <c r="D93" s="48"/>
      <c r="E93" s="48"/>
      <c r="F93" s="48"/>
      <c r="G93" s="48"/>
    </row>
    <row r="94" spans="3:7" x14ac:dyDescent="0.2">
      <c r="C94" s="48"/>
      <c r="D94" s="48"/>
      <c r="E94" s="48"/>
      <c r="F94" s="48"/>
      <c r="G94" s="48"/>
    </row>
    <row r="95" spans="3:7" x14ac:dyDescent="0.2">
      <c r="C95" s="48"/>
      <c r="D95" s="48"/>
      <c r="E95" s="48"/>
      <c r="F95" s="48"/>
      <c r="G95" s="48"/>
    </row>
    <row r="96" spans="3:7" x14ac:dyDescent="0.2">
      <c r="C96" s="48"/>
      <c r="D96" s="48"/>
      <c r="E96" s="48"/>
      <c r="F96" s="48"/>
      <c r="G96" s="48"/>
    </row>
    <row r="97" spans="3:7" x14ac:dyDescent="0.2">
      <c r="C97" s="48"/>
      <c r="D97" s="48"/>
      <c r="E97" s="48"/>
      <c r="F97" s="48"/>
      <c r="G97" s="48"/>
    </row>
    <row r="98" spans="3:7" x14ac:dyDescent="0.2">
      <c r="C98" s="48"/>
      <c r="D98" s="48"/>
      <c r="E98" s="48"/>
      <c r="F98" s="48"/>
      <c r="G98" s="48"/>
    </row>
    <row r="99" spans="3:7" x14ac:dyDescent="0.2">
      <c r="C99" s="48"/>
      <c r="D99" s="48"/>
      <c r="E99" s="48"/>
      <c r="F99" s="48"/>
      <c r="G99" s="48"/>
    </row>
    <row r="100" spans="3:7" x14ac:dyDescent="0.2">
      <c r="C100" s="48"/>
      <c r="D100" s="48"/>
      <c r="E100" s="48"/>
      <c r="F100" s="48"/>
      <c r="G100" s="48"/>
    </row>
    <row r="101" spans="3:7" x14ac:dyDescent="0.2">
      <c r="C101" s="48"/>
      <c r="D101" s="48"/>
      <c r="E101" s="48"/>
      <c r="F101" s="48"/>
      <c r="G101" s="48"/>
    </row>
    <row r="102" spans="3:7" x14ac:dyDescent="0.2">
      <c r="C102" s="48"/>
      <c r="D102" s="48"/>
      <c r="E102" s="48"/>
      <c r="F102" s="48"/>
      <c r="G102" s="48"/>
    </row>
    <row r="103" spans="3:7" x14ac:dyDescent="0.2">
      <c r="C103" s="48"/>
      <c r="D103" s="48"/>
      <c r="E103" s="48"/>
      <c r="F103" s="48"/>
      <c r="G103" s="48"/>
    </row>
    <row r="104" spans="3:7" x14ac:dyDescent="0.2">
      <c r="C104" s="48"/>
      <c r="D104" s="48"/>
      <c r="E104" s="48"/>
      <c r="F104" s="48"/>
      <c r="G104" s="48"/>
    </row>
    <row r="105" spans="3:7" x14ac:dyDescent="0.2">
      <c r="C105" s="48"/>
      <c r="D105" s="48"/>
      <c r="E105" s="48"/>
      <c r="F105" s="48"/>
      <c r="G105" s="48"/>
    </row>
    <row r="106" spans="3:7" x14ac:dyDescent="0.2">
      <c r="C106" s="48"/>
      <c r="D106" s="48"/>
      <c r="E106" s="48"/>
      <c r="F106" s="48"/>
      <c r="G106" s="48"/>
    </row>
    <row r="107" spans="3:7" x14ac:dyDescent="0.2">
      <c r="C107" s="48"/>
      <c r="D107" s="48"/>
      <c r="E107" s="48"/>
      <c r="F107" s="48"/>
      <c r="G107" s="48"/>
    </row>
    <row r="108" spans="3:7" x14ac:dyDescent="0.2">
      <c r="C108" s="48"/>
      <c r="D108" s="48"/>
      <c r="E108" s="48"/>
      <c r="F108" s="48"/>
      <c r="G108" s="48"/>
    </row>
    <row r="109" spans="3:7" x14ac:dyDescent="0.2">
      <c r="C109" s="48"/>
      <c r="D109" s="48"/>
      <c r="E109" s="48"/>
      <c r="F109" s="48"/>
      <c r="G109" s="48"/>
    </row>
    <row r="110" spans="3:7" x14ac:dyDescent="0.2">
      <c r="C110" s="48"/>
      <c r="D110" s="48"/>
      <c r="E110" s="48"/>
      <c r="F110" s="48"/>
      <c r="G110" s="48"/>
    </row>
    <row r="111" spans="3:7" x14ac:dyDescent="0.2">
      <c r="C111" s="48"/>
      <c r="D111" s="48"/>
      <c r="E111" s="48"/>
      <c r="F111" s="48"/>
      <c r="G111" s="48"/>
    </row>
    <row r="112" spans="3:7" x14ac:dyDescent="0.2">
      <c r="C112" s="48"/>
      <c r="D112" s="48"/>
      <c r="E112" s="48"/>
      <c r="F112" s="48"/>
      <c r="G112" s="48"/>
    </row>
    <row r="113" spans="3:7" x14ac:dyDescent="0.2">
      <c r="C113" s="48"/>
      <c r="D113" s="48"/>
      <c r="E113" s="48"/>
      <c r="F113" s="48"/>
      <c r="G113" s="48"/>
    </row>
    <row r="114" spans="3:7" x14ac:dyDescent="0.2">
      <c r="C114" s="48"/>
      <c r="D114" s="48"/>
      <c r="E114" s="48"/>
      <c r="F114" s="48"/>
      <c r="G114" s="48"/>
    </row>
    <row r="115" spans="3:7" x14ac:dyDescent="0.2">
      <c r="C115" s="48"/>
      <c r="D115" s="48"/>
      <c r="E115" s="48"/>
      <c r="F115" s="48"/>
      <c r="G115" s="48"/>
    </row>
    <row r="116" spans="3:7" x14ac:dyDescent="0.2">
      <c r="C116" s="48"/>
      <c r="D116" s="48"/>
      <c r="E116" s="48"/>
      <c r="F116" s="48"/>
      <c r="G116" s="48"/>
    </row>
    <row r="117" spans="3:7" x14ac:dyDescent="0.2">
      <c r="C117" s="48"/>
      <c r="D117" s="48"/>
      <c r="E117" s="48"/>
      <c r="F117" s="48"/>
      <c r="G117" s="48"/>
    </row>
    <row r="118" spans="3:7" x14ac:dyDescent="0.2">
      <c r="C118" s="48"/>
      <c r="D118" s="48"/>
      <c r="E118" s="48"/>
      <c r="F118" s="48"/>
      <c r="G118" s="48"/>
    </row>
    <row r="119" spans="3:7" x14ac:dyDescent="0.2">
      <c r="C119" s="48"/>
      <c r="D119" s="48"/>
      <c r="E119" s="48"/>
      <c r="F119" s="48"/>
      <c r="G119" s="48"/>
    </row>
    <row r="120" spans="3:7" x14ac:dyDescent="0.2">
      <c r="C120" s="48"/>
      <c r="D120" s="48"/>
      <c r="E120" s="48"/>
      <c r="F120" s="48"/>
      <c r="G120" s="48"/>
    </row>
    <row r="121" spans="3:7" x14ac:dyDescent="0.2">
      <c r="C121" s="48"/>
      <c r="D121" s="48"/>
      <c r="E121" s="48"/>
      <c r="F121" s="48"/>
      <c r="G121" s="48"/>
    </row>
    <row r="122" spans="3:7" x14ac:dyDescent="0.2">
      <c r="C122" s="48"/>
      <c r="D122" s="48"/>
      <c r="E122" s="48"/>
      <c r="F122" s="48"/>
      <c r="G122" s="48"/>
    </row>
    <row r="123" spans="3:7" x14ac:dyDescent="0.2">
      <c r="C123" s="48"/>
      <c r="D123" s="48"/>
      <c r="E123" s="48"/>
      <c r="F123" s="48"/>
      <c r="G123" s="48"/>
    </row>
    <row r="124" spans="3:7" x14ac:dyDescent="0.2">
      <c r="C124" s="48"/>
      <c r="D124" s="48"/>
      <c r="E124" s="48"/>
      <c r="F124" s="48"/>
      <c r="G124" s="48"/>
    </row>
    <row r="125" spans="3:7" x14ac:dyDescent="0.2">
      <c r="C125" s="48"/>
      <c r="D125" s="48"/>
      <c r="E125" s="48"/>
      <c r="F125" s="48"/>
      <c r="G125" s="48"/>
    </row>
    <row r="126" spans="3:7" x14ac:dyDescent="0.2">
      <c r="C126" s="48"/>
      <c r="D126" s="48"/>
      <c r="E126" s="48"/>
      <c r="F126" s="48"/>
      <c r="G126" s="48"/>
    </row>
    <row r="127" spans="3:7" x14ac:dyDescent="0.2">
      <c r="C127" s="48"/>
      <c r="D127" s="48"/>
      <c r="E127" s="48"/>
      <c r="F127" s="48"/>
      <c r="G127" s="48"/>
    </row>
    <row r="128" spans="3:7" x14ac:dyDescent="0.2">
      <c r="C128" s="48"/>
      <c r="D128" s="48"/>
      <c r="E128" s="48"/>
      <c r="F128" s="48"/>
      <c r="G128" s="48"/>
    </row>
    <row r="129" spans="3:7" x14ac:dyDescent="0.2">
      <c r="C129" s="48"/>
      <c r="D129" s="48"/>
      <c r="E129" s="48"/>
      <c r="F129" s="48"/>
      <c r="G129" s="48"/>
    </row>
    <row r="130" spans="3:7" x14ac:dyDescent="0.2">
      <c r="C130" s="48"/>
      <c r="D130" s="48"/>
      <c r="E130" s="48"/>
      <c r="F130" s="48"/>
      <c r="G130" s="48"/>
    </row>
    <row r="131" spans="3:7" x14ac:dyDescent="0.2">
      <c r="C131" s="48"/>
      <c r="D131" s="48"/>
      <c r="E131" s="48"/>
      <c r="F131" s="48"/>
      <c r="G131" s="48"/>
    </row>
    <row r="132" spans="3:7" x14ac:dyDescent="0.2">
      <c r="C132" s="48"/>
      <c r="D132" s="48"/>
      <c r="E132" s="48"/>
      <c r="F132" s="48"/>
      <c r="G132" s="48"/>
    </row>
    <row r="133" spans="3:7" x14ac:dyDescent="0.2">
      <c r="C133" s="48"/>
      <c r="D133" s="48"/>
      <c r="E133" s="48"/>
      <c r="F133" s="48"/>
      <c r="G133" s="48"/>
    </row>
    <row r="134" spans="3:7" x14ac:dyDescent="0.2">
      <c r="C134" s="48"/>
      <c r="D134" s="48"/>
      <c r="E134" s="48"/>
      <c r="F134" s="48"/>
      <c r="G134" s="48"/>
    </row>
    <row r="135" spans="3:7" x14ac:dyDescent="0.2">
      <c r="C135" s="48"/>
      <c r="D135" s="48"/>
      <c r="E135" s="48"/>
      <c r="F135" s="48"/>
      <c r="G135" s="48"/>
    </row>
    <row r="136" spans="3:7" x14ac:dyDescent="0.2">
      <c r="C136" s="48"/>
      <c r="D136" s="48"/>
      <c r="E136" s="48"/>
      <c r="F136" s="48"/>
      <c r="G136" s="48"/>
    </row>
    <row r="137" spans="3:7" x14ac:dyDescent="0.2">
      <c r="C137" s="48"/>
      <c r="D137" s="48"/>
      <c r="E137" s="48"/>
      <c r="F137" s="48"/>
      <c r="G137" s="48"/>
    </row>
    <row r="138" spans="3:7" x14ac:dyDescent="0.2">
      <c r="C138" s="48"/>
      <c r="D138" s="48"/>
      <c r="E138" s="48"/>
      <c r="F138" s="48"/>
      <c r="G138" s="48"/>
    </row>
    <row r="139" spans="3:7" x14ac:dyDescent="0.2">
      <c r="C139" s="48"/>
      <c r="D139" s="48"/>
      <c r="E139" s="48"/>
      <c r="F139" s="48"/>
      <c r="G139" s="48"/>
    </row>
    <row r="140" spans="3:7" x14ac:dyDescent="0.2">
      <c r="C140" s="48"/>
      <c r="D140" s="48"/>
      <c r="E140" s="48"/>
      <c r="F140" s="48"/>
      <c r="G140" s="48"/>
    </row>
    <row r="141" spans="3:7" x14ac:dyDescent="0.2">
      <c r="C141" s="48"/>
      <c r="D141" s="48"/>
      <c r="E141" s="48"/>
      <c r="F141" s="48"/>
      <c r="G141" s="48"/>
    </row>
    <row r="142" spans="3:7" x14ac:dyDescent="0.2">
      <c r="C142" s="48"/>
      <c r="D142" s="48"/>
      <c r="E142" s="48"/>
      <c r="F142" s="48"/>
      <c r="G142" s="48"/>
    </row>
    <row r="143" spans="3:7" x14ac:dyDescent="0.2">
      <c r="C143" s="48"/>
      <c r="D143" s="48"/>
      <c r="E143" s="48"/>
      <c r="F143" s="48"/>
      <c r="G143" s="48"/>
    </row>
    <row r="144" spans="3:7" x14ac:dyDescent="0.2">
      <c r="C144" s="48"/>
      <c r="D144" s="48"/>
      <c r="E144" s="48"/>
      <c r="F144" s="48"/>
      <c r="G144" s="48"/>
    </row>
    <row r="145" spans="3:7" x14ac:dyDescent="0.2">
      <c r="C145" s="48"/>
      <c r="D145" s="48"/>
      <c r="E145" s="48"/>
      <c r="F145" s="48"/>
      <c r="G145" s="48"/>
    </row>
    <row r="146" spans="3:7" x14ac:dyDescent="0.2">
      <c r="C146" s="48"/>
      <c r="D146" s="48"/>
      <c r="E146" s="48"/>
      <c r="F146" s="48"/>
      <c r="G146" s="48"/>
    </row>
    <row r="147" spans="3:7" x14ac:dyDescent="0.2">
      <c r="C147" s="48"/>
      <c r="D147" s="48"/>
      <c r="E147" s="48"/>
      <c r="F147" s="48"/>
      <c r="G147" s="48"/>
    </row>
    <row r="148" spans="3:7" x14ac:dyDescent="0.2">
      <c r="C148" s="48"/>
      <c r="D148" s="48"/>
      <c r="E148" s="48"/>
      <c r="F148" s="48"/>
      <c r="G148" s="48"/>
    </row>
  </sheetData>
  <mergeCells count="15">
    <mergeCell ref="C40:F40"/>
    <mergeCell ref="C41:S41"/>
    <mergeCell ref="C2:D3"/>
    <mergeCell ref="E2:S3"/>
    <mergeCell ref="C4:C6"/>
    <mergeCell ref="D4:D6"/>
    <mergeCell ref="E4:E6"/>
    <mergeCell ref="F4:F6"/>
    <mergeCell ref="G4:G6"/>
    <mergeCell ref="H4:I5"/>
    <mergeCell ref="J4:K5"/>
    <mergeCell ref="L4:M5"/>
    <mergeCell ref="N4:Q4"/>
    <mergeCell ref="R4:R5"/>
    <mergeCell ref="S4:S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Cotización</vt:lpstr>
      <vt:lpstr>Evaluacion Licencias Glogle </vt:lpstr>
      <vt:lpstr>Analisis Compar Oferta Comcel</vt:lpstr>
      <vt:lpstr>Evaluacion.</vt:lpstr>
      <vt:lpstr>Precios Bajos </vt:lpstr>
      <vt:lpstr>Analisis _ Media Aritmetica tot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Aldair suarez roca</dc:creator>
  <cp:lastModifiedBy>familiar</cp:lastModifiedBy>
  <cp:lastPrinted>2022-07-16T18:29:48Z</cp:lastPrinted>
  <dcterms:created xsi:type="dcterms:W3CDTF">2019-07-15T16:28:14Z</dcterms:created>
  <dcterms:modified xsi:type="dcterms:W3CDTF">2026-04-29T23:10:21Z</dcterms:modified>
</cp:coreProperties>
</file>