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tbcsj-my.sharepoint.com/personal/yurregg_deaj_ramajudicial_gov_co/Documents/1. DOCUMENTOS/1. Unidad Compras Publicas/1. ESTUDIOS DEL SECTOR/2. AÑO 2024/68. E.S. Acuerdo Macro Compra de Vehiculos/2. Camionetas/"/>
    </mc:Choice>
  </mc:AlternateContent>
  <xr:revisionPtr revIDLastSave="32" documentId="8_{A3DB5FBD-3B41-4988-9F27-C6041A8235BE}" xr6:coauthVersionLast="47" xr6:coauthVersionMax="47" xr10:uidLastSave="{AEC8284A-00BF-4B6E-AA99-FC2C51807ECC}"/>
  <bookViews>
    <workbookView xWindow="-105" yWindow="0" windowWidth="14610" windowHeight="15585" firstSheet="2" activeTab="2" xr2:uid="{51F1FBBF-372D-415D-AB0A-2F270968905A}"/>
  </bookViews>
  <sheets>
    <sheet name="E.M. Furgon" sheetId="1" state="hidden" r:id="rId1"/>
    <sheet name="D.P" sheetId="3" state="hidden" r:id="rId2"/>
    <sheet name="E.M. Camionetas" sheetId="2" r:id="rId3"/>
    <sheet name="D.P.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4" l="1"/>
  <c r="B2" i="4"/>
  <c r="G2" i="3"/>
  <c r="B2" i="3"/>
  <c r="X15" i="1" l="1"/>
  <c r="X16" i="1"/>
  <c r="N17" i="2"/>
  <c r="N18" i="2"/>
  <c r="O17" i="2" l="1"/>
  <c r="O18" i="2"/>
  <c r="AM10" i="2"/>
  <c r="AN10" i="2"/>
  <c r="AO10" i="2"/>
  <c r="L8" i="2"/>
  <c r="L10" i="2" s="1"/>
  <c r="AC8" i="2"/>
  <c r="AC10" i="2" s="1"/>
  <c r="AD8" i="2"/>
  <c r="AD10" i="2" s="1"/>
  <c r="AE8" i="2"/>
  <c r="AE10" i="2" s="1"/>
  <c r="AF8" i="2"/>
  <c r="AF10" i="2" s="1"/>
  <c r="AG8" i="2"/>
  <c r="AG10" i="2" s="1"/>
  <c r="AH8" i="2"/>
  <c r="AH10" i="2" s="1"/>
  <c r="AI8" i="2"/>
  <c r="AI10" i="2" s="1"/>
  <c r="AJ8" i="2"/>
  <c r="AJ10" i="2" s="1"/>
  <c r="AK8" i="2"/>
  <c r="AK10" i="2" s="1"/>
  <c r="AL8" i="2"/>
  <c r="AL10" i="2" s="1"/>
  <c r="AP8" i="2"/>
  <c r="AP10" i="2" s="1"/>
  <c r="X8" i="2"/>
  <c r="W8" i="2"/>
  <c r="M14" i="2" l="1"/>
  <c r="N14" i="2" s="1"/>
  <c r="O14" i="2" s="1"/>
  <c r="M16" i="2"/>
  <c r="M15" i="2"/>
  <c r="M19" i="2" l="1"/>
  <c r="N19" i="2" s="1"/>
  <c r="N15" i="2"/>
  <c r="O15" i="2" s="1"/>
  <c r="N16" i="2"/>
  <c r="O16" i="2" s="1"/>
  <c r="O19" i="2" l="1"/>
  <c r="T14" i="2" l="1"/>
  <c r="Y16" i="1"/>
  <c r="Y15" i="1"/>
  <c r="L5" i="1" l="1"/>
  <c r="L7" i="1" s="1"/>
  <c r="W12" i="1" s="1"/>
  <c r="X12" i="1" s="1"/>
  <c r="AC5" i="1"/>
  <c r="AC7" i="1" s="1"/>
  <c r="AD5" i="1"/>
  <c r="AD7" i="1" s="1"/>
  <c r="AE5" i="1"/>
  <c r="AE7" i="1" s="1"/>
  <c r="AF5" i="1"/>
  <c r="AF7" i="1" s="1"/>
  <c r="AG5" i="1"/>
  <c r="AG7" i="1" s="1"/>
  <c r="AH5" i="1"/>
  <c r="AH7" i="1" s="1"/>
  <c r="AI5" i="1"/>
  <c r="AI7" i="1" s="1"/>
  <c r="AJ5" i="1"/>
  <c r="AJ7" i="1" s="1"/>
  <c r="AB5" i="1"/>
  <c r="AB7" i="1" s="1"/>
  <c r="W14" i="1" l="1"/>
  <c r="Y12" i="1"/>
  <c r="W13" i="1"/>
  <c r="W7" i="1"/>
  <c r="X7" i="1" s="1"/>
  <c r="X14" i="1" l="1"/>
  <c r="Y14" i="1" s="1"/>
  <c r="X13" i="1"/>
  <c r="Y13" i="1" s="1"/>
  <c r="W17" i="1"/>
  <c r="X17" i="1" l="1"/>
  <c r="Y17" i="1" s="1"/>
  <c r="AD12" i="1" s="1"/>
  <c r="AD13" i="1" s="1"/>
  <c r="S14" i="2" s="1"/>
  <c r="T15" i="2" s="1"/>
</calcChain>
</file>

<file path=xl/sharedStrings.xml><?xml version="1.0" encoding="utf-8"?>
<sst xmlns="http://schemas.openxmlformats.org/spreadsheetml/2006/main" count="353" uniqueCount="124">
  <si>
    <t>No.</t>
  </si>
  <si>
    <t>Proveedor</t>
  </si>
  <si>
    <t>Lote</t>
  </si>
  <si>
    <t>Segmento</t>
  </si>
  <si>
    <t>División</t>
  </si>
  <si>
    <t>Breve Descripción</t>
  </si>
  <si>
    <t>Marca</t>
  </si>
  <si>
    <t>Código CCE</t>
  </si>
  <si>
    <t>Rango de potencia (HP/kW)</t>
  </si>
  <si>
    <t>Potencia (HP/kW)</t>
  </si>
  <si>
    <t>Puertas</t>
  </si>
  <si>
    <t>Precio-2024</t>
  </si>
  <si>
    <t>Tracción</t>
  </si>
  <si>
    <t>Transmisión</t>
  </si>
  <si>
    <t>Tipo de Combustible</t>
  </si>
  <si>
    <t>No. Ejes</t>
  </si>
  <si>
    <t>Peso Bruto Vehícular Permitido (Kg)</t>
  </si>
  <si>
    <t>Peso Vehicular (Kg)</t>
  </si>
  <si>
    <t>Capacidad de Carga Kg (cuando aplique)</t>
  </si>
  <si>
    <t>Rango de Capacidad de Carga</t>
  </si>
  <si>
    <t>Precio del Vehículo Especial</t>
  </si>
  <si>
    <t>Intervalo de precios</t>
  </si>
  <si>
    <t>Sensores de reversa en las referencias a costo del Proveedor</t>
  </si>
  <si>
    <t>SOAT por un año a costo del Proveedor</t>
  </si>
  <si>
    <t>Sensores de reversa en las referencias a costo del proveedor + SOAT por un año a costo del Proveedor</t>
  </si>
  <si>
    <t>% de descuento ofrecido sobre el costo total de la matrícula a costa del proveedor</t>
  </si>
  <si>
    <t xml:space="preserve">Alarma (por unidad)  </t>
  </si>
  <si>
    <t xml:space="preserve">Cámara de reversa (por unidad)  </t>
  </si>
  <si>
    <t xml:space="preserve">Cintas Retrorreflectiva (por metro lineal)   </t>
  </si>
  <si>
    <t xml:space="preserve">Sensor de reversa (por unidad)  </t>
  </si>
  <si>
    <t xml:space="preserve">Carrocería Adaptada para Furgón  </t>
  </si>
  <si>
    <t xml:space="preserve">Película de seguridad (por vidrio)  </t>
  </si>
  <si>
    <t xml:space="preserve">Aire Acondicionado  </t>
  </si>
  <si>
    <t xml:space="preserve">Seguridad Antirrobo para espejos, pernos y repuesto  </t>
  </si>
  <si>
    <t xml:space="preserve">Precio del Mantenimiento Preventivo por 2 años o 50.000 km.  incremento 2,99%  </t>
  </si>
  <si>
    <t>AUTOMAYOR S.A.</t>
  </si>
  <si>
    <t>Otros Tipos de Vehículos</t>
  </si>
  <si>
    <t>Camión</t>
  </si>
  <si>
    <t>Cabina Sencilla</t>
  </si>
  <si>
    <t>N.A.</t>
  </si>
  <si>
    <t>NKR [3] [FL] 700P REWARD MWB [122HP] MT 3000CC TD 4X2 ABS</t>
  </si>
  <si>
    <t>Chevrolet</t>
  </si>
  <si>
    <t>CCEVeh663</t>
  </si>
  <si>
    <t>Mecánica</t>
  </si>
  <si>
    <t>Diésel</t>
  </si>
  <si>
    <t>2 Ejes</t>
  </si>
  <si>
    <t>Menor a 5 Ton</t>
  </si>
  <si>
    <t>Intervalo de precio 1</t>
  </si>
  <si>
    <t>Si</t>
  </si>
  <si>
    <t>NKR [3] [FL] 700P REWARD LWB [122HP] MT 3000CC TD 4X2 ABS</t>
  </si>
  <si>
    <t>CCEVeh664</t>
  </si>
  <si>
    <t>UT Morarci Autocom 2020</t>
  </si>
  <si>
    <t>JKR MEDIO POWER +, Camión cabina sencilla, de 3 pasajeros</t>
  </si>
  <si>
    <t>JAC</t>
  </si>
  <si>
    <t>CCEVeh685</t>
  </si>
  <si>
    <t>PROMEDIO</t>
  </si>
  <si>
    <t>CANTIDAD</t>
  </si>
  <si>
    <t>VALOR TOTAL</t>
  </si>
  <si>
    <t>2 a 5 Descuento</t>
  </si>
  <si>
    <t>VALOR VEHICULO</t>
  </si>
  <si>
    <t>VALOR ACCESORIOS</t>
  </si>
  <si>
    <t>MANTENIMIENTO</t>
  </si>
  <si>
    <t>SOAT</t>
  </si>
  <si>
    <t>MATRICULA</t>
  </si>
  <si>
    <t>CANTIDAD DE VEHICULOS ADQUIRIR</t>
  </si>
  <si>
    <t>% DESCUENTO</t>
  </si>
  <si>
    <t>VALOR VAHICULO CON DESCCUENTO</t>
  </si>
  <si>
    <t>VALOR TOTAL VEHICULO</t>
  </si>
  <si>
    <t>VALOR TOTAL VEHICULOS</t>
  </si>
  <si>
    <t>VALOR UNITARIO CON IVA</t>
  </si>
  <si>
    <t>VALOR UNITARIO REDONDEADO</t>
  </si>
  <si>
    <t>DESCRIPCIÓN</t>
  </si>
  <si>
    <t>A-02-02-01-004-009</t>
  </si>
  <si>
    <t>Rubro</t>
  </si>
  <si>
    <t>Saldo CDP 27-01-02-000</t>
  </si>
  <si>
    <t>Saldo X comprometer</t>
  </si>
  <si>
    <t>Sobrante CDP para compra de Camionetas</t>
  </si>
  <si>
    <t>Subdivisión</t>
  </si>
  <si>
    <t>2 a 5</t>
  </si>
  <si>
    <t>6 a 10</t>
  </si>
  <si>
    <t xml:space="preserve">Elevavidrios Eléctricos </t>
  </si>
  <si>
    <t xml:space="preserve">Luces Exploradoras </t>
  </si>
  <si>
    <t xml:space="preserve">Recubrimiento Polimérico (Platón)  </t>
  </si>
  <si>
    <t xml:space="preserve">Vidrio polarizado (por vidrio)  </t>
  </si>
  <si>
    <t>Discos ventilados en las cuatro ruedas</t>
  </si>
  <si>
    <t>Airbags Conductor</t>
  </si>
  <si>
    <t>Airbags Pasajero</t>
  </si>
  <si>
    <t>ALBORAUTOS S.A.S.</t>
  </si>
  <si>
    <t>Vehículos Convencionales</t>
  </si>
  <si>
    <t>Pick Up</t>
  </si>
  <si>
    <t>PICKUP DOBLE CAB - PLATON</t>
  </si>
  <si>
    <t>4x4</t>
  </si>
  <si>
    <t>HILUX D,C 4X4 DIESEL</t>
  </si>
  <si>
    <t>Toyota</t>
  </si>
  <si>
    <t>CCEVeh368</t>
  </si>
  <si>
    <t>Menor a 150</t>
  </si>
  <si>
    <t>Intervalo de precio 2</t>
  </si>
  <si>
    <t>No</t>
  </si>
  <si>
    <t>YOKOMOTOR S.A.</t>
  </si>
  <si>
    <t xml:space="preserve">HILUX 2,4 4X4 </t>
  </si>
  <si>
    <t>CCEVeh400</t>
  </si>
  <si>
    <t>UT Motorysa-Casatoro2020</t>
  </si>
  <si>
    <t>Mitsubishi L200 GLX MT 2300CC 4X4 ABS EURO VI</t>
  </si>
  <si>
    <t>Mitsubishi</t>
  </si>
  <si>
    <t>CCEVeh419</t>
  </si>
  <si>
    <t>Volkswagen Amarok DC</t>
  </si>
  <si>
    <t>Volkswagen</t>
  </si>
  <si>
    <t>CCEVeh429</t>
  </si>
  <si>
    <t>Volkswagen Amarok DC Rin</t>
  </si>
  <si>
    <t>CCEVeh430</t>
  </si>
  <si>
    <t>DISTRIBUIDORA TOYOTA S.A.S.</t>
  </si>
  <si>
    <t>HILUX D.C. 4X4 DIESEL 2,4 MT - TC7</t>
  </si>
  <si>
    <t>CCEVeh437</t>
  </si>
  <si>
    <t>UNIDAD</t>
  </si>
  <si>
    <t>No. CDP</t>
  </si>
  <si>
    <t>RUBRO</t>
  </si>
  <si>
    <t>FECHA</t>
  </si>
  <si>
    <t>VALOR DE RUBRO</t>
  </si>
  <si>
    <t xml:space="preserve">VALOR CDP </t>
  </si>
  <si>
    <t>VALOR AFECTAR</t>
  </si>
  <si>
    <t>27-01-02-000</t>
  </si>
  <si>
    <t>CANTIDAD DE VEHICULOS UTILIARIOS  ADQUIRIR</t>
  </si>
  <si>
    <t>VALOR TECHO UNITARIO CON IVA</t>
  </si>
  <si>
    <t>VALOR TECHO UNITARIO REDONDEADO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</si>
</sst>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(* #,##0.00_);_(* \(#,##0.00\);_(* &quot;-&quot;??_);_(@_)"/>
    <numFmt numFmtId="165" formatCode="_-* #,##0_-;\-* #,##0_-;_-* &quot;-&quot;??_-;_-@_-"/>
    <numFmt numFmtId="166" formatCode="0.0"/>
    <numFmt numFmtId="167" formatCode="&quot;$&quot;\ #,##0"/>
    <numFmt numFmtId="168" formatCode="_-&quot;$&quot;\ * #,##0.00_-;\-&quot;$&quot;\ * #,##0.00_-;_-&quot;$&quot;\ * &quot;-&quot;_-;_-@_-"/>
    <numFmt numFmtId="169" formatCode="_-[$$-240A]\ * #,##0.00_-;\-[$$-240A]\ * #,##0.00_-;_-[$$-240A]\ 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name val="Arial"/>
      <family val="2"/>
    </font>
    <font>
      <sz val="8"/>
      <color theme="1"/>
      <name val="Aptos Narrow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ptos Narrow"/>
      <family val="2"/>
      <scheme val="minor"/>
    </font>
    <font>
      <b/>
      <sz val="8"/>
      <color rgb="FFFF0000"/>
      <name val="Aptos Narrow"/>
      <family val="2"/>
      <scheme val="minor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b/>
      <sz val="11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6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44" fontId="2" fillId="3" borderId="1" xfId="1" applyFont="1" applyFill="1" applyBorder="1" applyAlignment="1">
      <alignment horizontal="center" vertical="center" wrapText="1"/>
    </xf>
    <xf numFmtId="10" fontId="2" fillId="0" borderId="1" xfId="3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44" fontId="4" fillId="3" borderId="1" xfId="1" applyFont="1" applyFill="1" applyBorder="1" applyAlignment="1">
      <alignment vertical="center"/>
    </xf>
    <xf numFmtId="1" fontId="4" fillId="0" borderId="1" xfId="0" applyNumberFormat="1" applyFont="1" applyBorder="1" applyAlignment="1">
      <alignment horizontal="center" vertical="center"/>
    </xf>
    <xf numFmtId="165" fontId="4" fillId="0" borderId="1" xfId="4" applyNumberFormat="1" applyFont="1" applyFill="1" applyBorder="1" applyAlignment="1">
      <alignment vertical="center"/>
    </xf>
    <xf numFmtId="166" fontId="4" fillId="0" borderId="1" xfId="0" applyNumberFormat="1" applyFont="1" applyBorder="1" applyAlignment="1">
      <alignment horizontal="center" vertical="center"/>
    </xf>
    <xf numFmtId="10" fontId="4" fillId="0" borderId="1" xfId="3" applyNumberFormat="1" applyFont="1" applyBorder="1" applyAlignment="1">
      <alignment vertical="center"/>
    </xf>
    <xf numFmtId="9" fontId="4" fillId="0" borderId="1" xfId="3" applyFont="1" applyBorder="1" applyAlignment="1">
      <alignment vertical="center"/>
    </xf>
    <xf numFmtId="0" fontId="3" fillId="7" borderId="0" xfId="0" applyFont="1" applyFill="1"/>
    <xf numFmtId="0" fontId="2" fillId="8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7" fontId="4" fillId="4" borderId="1" xfId="2" applyNumberFormat="1" applyFont="1" applyFill="1" applyBorder="1" applyAlignment="1">
      <alignment horizontal="center" vertical="center" wrapText="1"/>
    </xf>
    <xf numFmtId="167" fontId="3" fillId="7" borderId="0" xfId="0" applyNumberFormat="1" applyFont="1" applyFill="1"/>
    <xf numFmtId="0" fontId="4" fillId="9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vertical="center"/>
    </xf>
    <xf numFmtId="44" fontId="4" fillId="9" borderId="1" xfId="1" applyFont="1" applyFill="1" applyBorder="1" applyAlignment="1">
      <alignment vertical="center"/>
    </xf>
    <xf numFmtId="1" fontId="4" fillId="9" borderId="1" xfId="0" applyNumberFormat="1" applyFont="1" applyFill="1" applyBorder="1" applyAlignment="1">
      <alignment horizontal="center" vertical="center"/>
    </xf>
    <xf numFmtId="165" fontId="4" fillId="9" borderId="1" xfId="4" applyNumberFormat="1" applyFont="1" applyFill="1" applyBorder="1" applyAlignment="1">
      <alignment vertical="center"/>
    </xf>
    <xf numFmtId="166" fontId="4" fillId="9" borderId="1" xfId="0" applyNumberFormat="1" applyFont="1" applyFill="1" applyBorder="1" applyAlignment="1">
      <alignment horizontal="center" vertical="center"/>
    </xf>
    <xf numFmtId="10" fontId="4" fillId="9" borderId="1" xfId="3" applyNumberFormat="1" applyFont="1" applyFill="1" applyBorder="1" applyAlignment="1">
      <alignment vertical="center"/>
    </xf>
    <xf numFmtId="9" fontId="4" fillId="9" borderId="1" xfId="3" applyFont="1" applyFill="1" applyBorder="1" applyAlignment="1">
      <alignment vertical="center"/>
    </xf>
    <xf numFmtId="167" fontId="4" fillId="9" borderId="1" xfId="2" applyNumberFormat="1" applyFont="1" applyFill="1" applyBorder="1" applyAlignment="1">
      <alignment horizontal="center" vertical="center" wrapText="1"/>
    </xf>
    <xf numFmtId="44" fontId="3" fillId="7" borderId="0" xfId="0" applyNumberFormat="1" applyFont="1" applyFill="1"/>
    <xf numFmtId="0" fontId="6" fillId="7" borderId="0" xfId="0" applyFont="1" applyFill="1"/>
    <xf numFmtId="44" fontId="6" fillId="7" borderId="0" xfId="0" applyNumberFormat="1" applyFont="1" applyFill="1"/>
    <xf numFmtId="167" fontId="6" fillId="7" borderId="0" xfId="0" applyNumberFormat="1" applyFont="1" applyFill="1"/>
    <xf numFmtId="0" fontId="3" fillId="7" borderId="0" xfId="0" applyFont="1" applyFill="1" applyAlignment="1">
      <alignment wrapText="1"/>
    </xf>
    <xf numFmtId="0" fontId="3" fillId="7" borderId="0" xfId="0" applyFont="1" applyFill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6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left" vertical="center"/>
    </xf>
    <xf numFmtId="0" fontId="3" fillId="7" borderId="0" xfId="0" applyFont="1" applyFill="1" applyAlignment="1">
      <alignment horizontal="left" vertical="center"/>
    </xf>
    <xf numFmtId="44" fontId="3" fillId="7" borderId="1" xfId="1" applyFont="1" applyFill="1" applyBorder="1" applyAlignment="1">
      <alignment horizontal="right" vertical="center" wrapText="1"/>
    </xf>
    <xf numFmtId="0" fontId="3" fillId="7" borderId="0" xfId="0" applyFont="1" applyFill="1" applyAlignment="1">
      <alignment horizontal="right" vertical="center"/>
    </xf>
    <xf numFmtId="44" fontId="3" fillId="7" borderId="1" xfId="0" applyNumberFormat="1" applyFont="1" applyFill="1" applyBorder="1" applyAlignment="1">
      <alignment horizontal="right" vertical="center" wrapText="1"/>
    </xf>
    <xf numFmtId="167" fontId="3" fillId="7" borderId="1" xfId="1" applyNumberFormat="1" applyFont="1" applyFill="1" applyBorder="1" applyAlignment="1">
      <alignment horizontal="right" vertical="center" wrapText="1"/>
    </xf>
    <xf numFmtId="0" fontId="6" fillId="10" borderId="1" xfId="0" applyFont="1" applyFill="1" applyBorder="1" applyAlignment="1">
      <alignment horizontal="left" vertical="center"/>
    </xf>
    <xf numFmtId="44" fontId="6" fillId="10" borderId="1" xfId="1" applyFont="1" applyFill="1" applyBorder="1" applyAlignment="1">
      <alignment horizontal="right" vertical="center"/>
    </xf>
    <xf numFmtId="0" fontId="6" fillId="7" borderId="0" xfId="0" applyFont="1" applyFill="1" applyAlignment="1">
      <alignment horizontal="center" vertical="center" wrapText="1"/>
    </xf>
    <xf numFmtId="44" fontId="6" fillId="10" borderId="1" xfId="0" applyNumberFormat="1" applyFont="1" applyFill="1" applyBorder="1" applyAlignment="1">
      <alignment horizontal="right" vertical="center" wrapText="1"/>
    </xf>
    <xf numFmtId="0" fontId="6" fillId="10" borderId="1" xfId="0" applyFont="1" applyFill="1" applyBorder="1" applyAlignment="1">
      <alignment horizontal="center" vertical="center" wrapText="1"/>
    </xf>
    <xf numFmtId="44" fontId="3" fillId="7" borderId="0" xfId="1" applyFont="1" applyFill="1"/>
    <xf numFmtId="44" fontId="7" fillId="7" borderId="1" xfId="0" applyNumberFormat="1" applyFont="1" applyFill="1" applyBorder="1" applyAlignment="1">
      <alignment horizontal="right" vertical="center" wrapText="1"/>
    </xf>
    <xf numFmtId="0" fontId="2" fillId="5" borderId="6" xfId="0" applyFont="1" applyFill="1" applyBorder="1" applyAlignment="1">
      <alignment horizontal="center" vertical="center" wrapText="1"/>
    </xf>
    <xf numFmtId="1" fontId="4" fillId="0" borderId="1" xfId="3" applyNumberFormat="1" applyFont="1" applyFill="1" applyBorder="1" applyAlignment="1">
      <alignment horizontal="center" vertical="center" wrapText="1"/>
    </xf>
    <xf numFmtId="10" fontId="4" fillId="0" borderId="1" xfId="3" applyNumberFormat="1" applyFont="1" applyFill="1" applyBorder="1" applyAlignment="1">
      <alignment horizontal="center" vertical="center"/>
    </xf>
    <xf numFmtId="9" fontId="4" fillId="0" borderId="1" xfId="3" applyFont="1" applyFill="1" applyBorder="1" applyAlignment="1">
      <alignment vertical="center"/>
    </xf>
    <xf numFmtId="167" fontId="4" fillId="4" borderId="7" xfId="2" applyNumberFormat="1" applyFont="1" applyFill="1" applyBorder="1" applyAlignment="1">
      <alignment horizontal="center" vertical="center" wrapText="1"/>
    </xf>
    <xf numFmtId="167" fontId="4" fillId="4" borderId="8" xfId="2" applyNumberFormat="1" applyFont="1" applyFill="1" applyBorder="1" applyAlignment="1">
      <alignment horizontal="center" vertical="center" wrapText="1"/>
    </xf>
    <xf numFmtId="10" fontId="4" fillId="0" borderId="1" xfId="3" applyNumberFormat="1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168" fontId="4" fillId="0" borderId="1" xfId="2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44" fontId="8" fillId="0" borderId="0" xfId="0" applyNumberFormat="1" applyFont="1" applyAlignment="1">
      <alignment vertical="center"/>
    </xf>
    <xf numFmtId="10" fontId="8" fillId="0" borderId="0" xfId="0" applyNumberFormat="1" applyFont="1" applyAlignment="1">
      <alignment vertical="center"/>
    </xf>
    <xf numFmtId="169" fontId="8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44" fontId="5" fillId="0" borderId="1" xfId="1" applyFont="1" applyBorder="1" applyAlignment="1">
      <alignment horizontal="right" vertical="center"/>
    </xf>
    <xf numFmtId="44" fontId="8" fillId="0" borderId="1" xfId="1" applyFont="1" applyBorder="1" applyAlignment="1">
      <alignment horizontal="right" vertical="center"/>
    </xf>
    <xf numFmtId="44" fontId="5" fillId="0" borderId="1" xfId="0" applyNumberFormat="1" applyFont="1" applyBorder="1" applyAlignment="1">
      <alignment vertical="center"/>
    </xf>
    <xf numFmtId="44" fontId="9" fillId="0" borderId="1" xfId="0" applyNumberFormat="1" applyFont="1" applyBorder="1" applyAlignment="1">
      <alignment vertical="center"/>
    </xf>
    <xf numFmtId="0" fontId="10" fillId="7" borderId="0" xfId="0" applyFont="1" applyFill="1" applyAlignment="1">
      <alignment horizontal="center" vertical="center"/>
    </xf>
    <xf numFmtId="0" fontId="0" fillId="7" borderId="0" xfId="0" applyFill="1"/>
    <xf numFmtId="0" fontId="10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left" vertical="center"/>
    </xf>
    <xf numFmtId="44" fontId="0" fillId="7" borderId="1" xfId="0" applyNumberFormat="1" applyFill="1" applyBorder="1" applyAlignment="1">
      <alignment horizontal="left" vertical="center"/>
    </xf>
    <xf numFmtId="14" fontId="0" fillId="7" borderId="1" xfId="0" applyNumberFormat="1" applyFill="1" applyBorder="1" applyAlignment="1">
      <alignment horizontal="left" vertical="center"/>
    </xf>
    <xf numFmtId="44" fontId="0" fillId="7" borderId="1" xfId="1" applyFont="1" applyFill="1" applyBorder="1" applyAlignment="1">
      <alignment horizontal="left" vertical="center"/>
    </xf>
    <xf numFmtId="0" fontId="0" fillId="7" borderId="0" xfId="0" applyFill="1" applyAlignment="1">
      <alignment vertical="center"/>
    </xf>
    <xf numFmtId="44" fontId="0" fillId="7" borderId="0" xfId="1" applyFont="1" applyFill="1"/>
    <xf numFmtId="44" fontId="0" fillId="7" borderId="0" xfId="0" applyNumberFormat="1" applyFill="1"/>
    <xf numFmtId="0" fontId="6" fillId="7" borderId="2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left" vertical="center"/>
    </xf>
    <xf numFmtId="0" fontId="6" fillId="10" borderId="3" xfId="0" applyFont="1" applyFill="1" applyBorder="1" applyAlignment="1">
      <alignment horizontal="left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7" borderId="1" xfId="0" applyFont="1" applyFill="1" applyBorder="1" applyAlignment="1">
      <alignment horizontal="left" vertical="center"/>
    </xf>
  </cellXfs>
  <cellStyles count="5">
    <cellStyle name="Millares 2" xfId="4" xr:uid="{B98B9EA6-2A99-4029-ADEB-B818E9C9FD90}"/>
    <cellStyle name="Moneda" xfId="1" builtinId="4"/>
    <cellStyle name="Moneda [0]" xfId="2" builtinId="7"/>
    <cellStyle name="Normal" xfId="0" builtinId="0"/>
    <cellStyle name="Porcentaje" xfId="3" builtinId="5"/>
  </cellStyles>
  <dxfs count="19"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4E2D6-639A-4A91-8B95-6902F847410C}">
  <dimension ref="A1:AJ24"/>
  <sheetViews>
    <sheetView topLeftCell="L1" workbookViewId="0">
      <selection activeCell="AC16" sqref="AC16"/>
    </sheetView>
  </sheetViews>
  <sheetFormatPr baseColWidth="10" defaultRowHeight="11.25" x14ac:dyDescent="0.2"/>
  <cols>
    <col min="1" max="1" width="3.5703125" style="20" bestFit="1" customWidth="1"/>
    <col min="2" max="2" width="10.7109375" style="20" customWidth="1"/>
    <col min="3" max="3" width="11.140625" style="20" bestFit="1" customWidth="1"/>
    <col min="4" max="4" width="9.140625" style="20" bestFit="1" customWidth="1"/>
    <col min="5" max="5" width="7.140625" style="20" bestFit="1" customWidth="1"/>
    <col min="6" max="6" width="11.28515625" style="20" bestFit="1" customWidth="1"/>
    <col min="7" max="7" width="7.5703125" style="20" bestFit="1" customWidth="1"/>
    <col min="8" max="8" width="10.140625" style="20" bestFit="1" customWidth="1"/>
    <col min="9" max="9" width="8.28515625" style="20" bestFit="1" customWidth="1"/>
    <col min="10" max="10" width="7.7109375" style="20" bestFit="1" customWidth="1"/>
    <col min="11" max="11" width="10.7109375" style="20" bestFit="1" customWidth="1"/>
    <col min="12" max="12" width="14.140625" style="20" bestFit="1" customWidth="1"/>
    <col min="13" max="22" width="0" style="20" hidden="1" customWidth="1"/>
    <col min="23" max="23" width="13.7109375" style="20" bestFit="1" customWidth="1"/>
    <col min="24" max="24" width="17.28515625" style="20" customWidth="1"/>
    <col min="25" max="25" width="15.85546875" style="20" customWidth="1"/>
    <col min="26" max="26" width="17.7109375" style="20" bestFit="1" customWidth="1"/>
    <col min="27" max="27" width="9.5703125" style="20" bestFit="1" customWidth="1"/>
    <col min="28" max="28" width="14.42578125" style="20" customWidth="1"/>
    <col min="29" max="30" width="14.7109375" style="20" bestFit="1" customWidth="1"/>
    <col min="31" max="31" width="10.85546875" style="20" bestFit="1" customWidth="1"/>
    <col min="32" max="32" width="10.42578125" style="20" bestFit="1" customWidth="1"/>
    <col min="33" max="33" width="9.7109375" style="20" bestFit="1" customWidth="1"/>
    <col min="34" max="34" width="10.5703125" style="20" bestFit="1" customWidth="1"/>
    <col min="35" max="35" width="9.140625" style="20" bestFit="1" customWidth="1"/>
    <col min="36" max="16384" width="11.42578125" style="20"/>
  </cols>
  <sheetData>
    <row r="1" spans="1:36" ht="101.2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3" t="s">
        <v>8</v>
      </c>
      <c r="J1" s="4" t="s">
        <v>9</v>
      </c>
      <c r="K1" s="1" t="s">
        <v>10</v>
      </c>
      <c r="L1" s="5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6" t="s">
        <v>58</v>
      </c>
      <c r="X1" s="1" t="s">
        <v>22</v>
      </c>
      <c r="Y1" s="1" t="s">
        <v>23</v>
      </c>
      <c r="Z1" s="1" t="s">
        <v>24</v>
      </c>
      <c r="AA1" s="7" t="s">
        <v>25</v>
      </c>
      <c r="AB1" s="21" t="s">
        <v>26</v>
      </c>
      <c r="AC1" s="21" t="s">
        <v>27</v>
      </c>
      <c r="AD1" s="21" t="s">
        <v>28</v>
      </c>
      <c r="AE1" s="21" t="s">
        <v>29</v>
      </c>
      <c r="AF1" s="21" t="s">
        <v>30</v>
      </c>
      <c r="AG1" s="21" t="s">
        <v>31</v>
      </c>
      <c r="AH1" s="21" t="s">
        <v>32</v>
      </c>
      <c r="AI1" s="21" t="s">
        <v>33</v>
      </c>
      <c r="AJ1" s="22" t="s">
        <v>34</v>
      </c>
    </row>
    <row r="2" spans="1:36" ht="56.25" x14ac:dyDescent="0.2">
      <c r="A2" s="8">
        <v>497</v>
      </c>
      <c r="B2" s="9" t="s">
        <v>35</v>
      </c>
      <c r="C2" s="10" t="s">
        <v>36</v>
      </c>
      <c r="D2" s="9" t="s">
        <v>37</v>
      </c>
      <c r="E2" s="11" t="s">
        <v>38</v>
      </c>
      <c r="F2" s="12" t="s">
        <v>40</v>
      </c>
      <c r="G2" s="8" t="s">
        <v>41</v>
      </c>
      <c r="H2" s="8" t="s">
        <v>42</v>
      </c>
      <c r="I2" s="13" t="s">
        <v>39</v>
      </c>
      <c r="J2" s="8">
        <v>122</v>
      </c>
      <c r="K2" s="8" t="s">
        <v>39</v>
      </c>
      <c r="L2" s="14">
        <v>162300000</v>
      </c>
      <c r="M2" s="8" t="s">
        <v>39</v>
      </c>
      <c r="N2" s="8" t="s">
        <v>43</v>
      </c>
      <c r="O2" s="8" t="s">
        <v>44</v>
      </c>
      <c r="P2" s="15" t="s">
        <v>45</v>
      </c>
      <c r="Q2" s="8">
        <v>5200</v>
      </c>
      <c r="R2" s="8">
        <v>2164</v>
      </c>
      <c r="S2" s="16">
        <v>3036</v>
      </c>
      <c r="T2" s="17" t="s">
        <v>46</v>
      </c>
      <c r="U2" s="8" t="s">
        <v>39</v>
      </c>
      <c r="V2" s="15" t="s">
        <v>47</v>
      </c>
      <c r="W2" s="18">
        <v>0.05</v>
      </c>
      <c r="X2" s="8" t="s">
        <v>48</v>
      </c>
      <c r="Y2" s="8" t="s">
        <v>48</v>
      </c>
      <c r="Z2" s="8" t="s">
        <v>48</v>
      </c>
      <c r="AA2" s="19">
        <v>1</v>
      </c>
      <c r="AB2" s="23">
        <v>687966</v>
      </c>
      <c r="AC2" s="23">
        <v>1203940</v>
      </c>
      <c r="AD2" s="23">
        <v>115587</v>
      </c>
      <c r="AE2" s="23">
        <v>1357169</v>
      </c>
      <c r="AF2" s="23">
        <v>19424921</v>
      </c>
      <c r="AG2" s="23">
        <v>117041</v>
      </c>
      <c r="AH2" s="23">
        <v>7360776</v>
      </c>
      <c r="AI2" s="23">
        <v>1821086</v>
      </c>
      <c r="AJ2" s="23">
        <v>17012565.050000001</v>
      </c>
    </row>
    <row r="3" spans="1:36" ht="56.25" x14ac:dyDescent="0.2">
      <c r="A3" s="8">
        <v>498</v>
      </c>
      <c r="B3" s="9" t="s">
        <v>35</v>
      </c>
      <c r="C3" s="10" t="s">
        <v>36</v>
      </c>
      <c r="D3" s="9" t="s">
        <v>37</v>
      </c>
      <c r="E3" s="11" t="s">
        <v>38</v>
      </c>
      <c r="F3" s="12" t="s">
        <v>49</v>
      </c>
      <c r="G3" s="8" t="s">
        <v>41</v>
      </c>
      <c r="H3" s="8" t="s">
        <v>50</v>
      </c>
      <c r="I3" s="13" t="s">
        <v>39</v>
      </c>
      <c r="J3" s="8">
        <v>122</v>
      </c>
      <c r="K3" s="8" t="s">
        <v>39</v>
      </c>
      <c r="L3" s="14">
        <v>169900000</v>
      </c>
      <c r="M3" s="8" t="s">
        <v>39</v>
      </c>
      <c r="N3" s="8" t="s">
        <v>43</v>
      </c>
      <c r="O3" s="8" t="s">
        <v>44</v>
      </c>
      <c r="P3" s="15" t="s">
        <v>45</v>
      </c>
      <c r="Q3" s="8">
        <v>5200</v>
      </c>
      <c r="R3" s="8">
        <v>2214</v>
      </c>
      <c r="S3" s="16">
        <v>2986</v>
      </c>
      <c r="T3" s="17" t="s">
        <v>46</v>
      </c>
      <c r="U3" s="8" t="s">
        <v>39</v>
      </c>
      <c r="V3" s="15" t="s">
        <v>47</v>
      </c>
      <c r="W3" s="18">
        <v>0.05</v>
      </c>
      <c r="X3" s="8" t="s">
        <v>48</v>
      </c>
      <c r="Y3" s="8" t="s">
        <v>48</v>
      </c>
      <c r="Z3" s="8" t="s">
        <v>48</v>
      </c>
      <c r="AA3" s="19">
        <v>1</v>
      </c>
      <c r="AB3" s="23">
        <v>687966</v>
      </c>
      <c r="AC3" s="23">
        <v>1203940</v>
      </c>
      <c r="AD3" s="23">
        <v>115587</v>
      </c>
      <c r="AE3" s="23">
        <v>1357169</v>
      </c>
      <c r="AF3" s="23">
        <v>23195858</v>
      </c>
      <c r="AG3" s="23">
        <v>117041</v>
      </c>
      <c r="AH3" s="23">
        <v>7360776</v>
      </c>
      <c r="AI3" s="23">
        <v>1821086</v>
      </c>
      <c r="AJ3" s="23">
        <v>17012565.050000001</v>
      </c>
    </row>
    <row r="4" spans="1:36" ht="56.25" x14ac:dyDescent="0.2">
      <c r="A4" s="25">
        <v>517</v>
      </c>
      <c r="B4" s="26" t="s">
        <v>51</v>
      </c>
      <c r="C4" s="27" t="s">
        <v>36</v>
      </c>
      <c r="D4" s="27" t="s">
        <v>37</v>
      </c>
      <c r="E4" s="28" t="s">
        <v>38</v>
      </c>
      <c r="F4" s="26" t="s">
        <v>52</v>
      </c>
      <c r="G4" s="25" t="s">
        <v>53</v>
      </c>
      <c r="H4" s="25" t="s">
        <v>54</v>
      </c>
      <c r="I4" s="29" t="s">
        <v>39</v>
      </c>
      <c r="J4" s="25">
        <v>121</v>
      </c>
      <c r="K4" s="25" t="s">
        <v>39</v>
      </c>
      <c r="L4" s="30">
        <v>105000000</v>
      </c>
      <c r="M4" s="25" t="s">
        <v>39</v>
      </c>
      <c r="N4" s="25" t="s">
        <v>43</v>
      </c>
      <c r="O4" s="25" t="s">
        <v>44</v>
      </c>
      <c r="P4" s="31" t="s">
        <v>45</v>
      </c>
      <c r="Q4" s="25">
        <v>5600</v>
      </c>
      <c r="R4" s="25">
        <v>2200</v>
      </c>
      <c r="S4" s="32">
        <v>3400</v>
      </c>
      <c r="T4" s="33" t="s">
        <v>46</v>
      </c>
      <c r="U4" s="25" t="s">
        <v>39</v>
      </c>
      <c r="V4" s="31" t="s">
        <v>47</v>
      </c>
      <c r="W4" s="34">
        <v>0.03</v>
      </c>
      <c r="X4" s="25" t="s">
        <v>48</v>
      </c>
      <c r="Y4" s="25" t="s">
        <v>48</v>
      </c>
      <c r="Z4" s="25" t="s">
        <v>48</v>
      </c>
      <c r="AA4" s="35">
        <v>0.51</v>
      </c>
      <c r="AB4" s="36">
        <v>571901</v>
      </c>
      <c r="AC4" s="36" t="s">
        <v>39</v>
      </c>
      <c r="AD4" s="36">
        <v>114380</v>
      </c>
      <c r="AE4" s="36">
        <v>508357</v>
      </c>
      <c r="AF4" s="36">
        <v>19698826</v>
      </c>
      <c r="AG4" s="36">
        <v>88962</v>
      </c>
      <c r="AH4" s="36">
        <v>5337747</v>
      </c>
      <c r="AI4" s="36">
        <v>508357</v>
      </c>
      <c r="AJ4" s="36">
        <v>14095463.5</v>
      </c>
    </row>
    <row r="5" spans="1:36" x14ac:dyDescent="0.2">
      <c r="K5" s="38" t="s">
        <v>55</v>
      </c>
      <c r="L5" s="37">
        <f>AVERAGE(L2,L3)</f>
        <v>166100000</v>
      </c>
      <c r="AB5" s="24">
        <f>AVERAGE(AB2,AB3)</f>
        <v>687966</v>
      </c>
      <c r="AC5" s="24">
        <f t="shared" ref="AC5:AJ5" si="0">AVERAGE(AC2,AC3)</f>
        <v>1203940</v>
      </c>
      <c r="AD5" s="24">
        <f t="shared" si="0"/>
        <v>115587</v>
      </c>
      <c r="AE5" s="24">
        <f t="shared" si="0"/>
        <v>1357169</v>
      </c>
      <c r="AF5" s="24">
        <f t="shared" si="0"/>
        <v>21310389.5</v>
      </c>
      <c r="AG5" s="24">
        <f t="shared" si="0"/>
        <v>117041</v>
      </c>
      <c r="AH5" s="24">
        <f t="shared" si="0"/>
        <v>7360776</v>
      </c>
      <c r="AI5" s="24">
        <f t="shared" si="0"/>
        <v>1821086</v>
      </c>
      <c r="AJ5" s="24">
        <f t="shared" si="0"/>
        <v>17012565.050000001</v>
      </c>
    </row>
    <row r="6" spans="1:36" x14ac:dyDescent="0.2">
      <c r="K6" s="38" t="s">
        <v>56</v>
      </c>
      <c r="L6" s="20">
        <v>1</v>
      </c>
      <c r="W6" s="44" t="s">
        <v>65</v>
      </c>
      <c r="X6" s="45" t="s">
        <v>66</v>
      </c>
      <c r="AB6" s="20">
        <v>1</v>
      </c>
      <c r="AC6" s="20">
        <v>1</v>
      </c>
      <c r="AD6" s="20">
        <v>40</v>
      </c>
      <c r="AE6" s="20">
        <v>4</v>
      </c>
      <c r="AF6" s="20">
        <v>1</v>
      </c>
      <c r="AG6" s="20">
        <v>2</v>
      </c>
      <c r="AH6" s="20">
        <v>1</v>
      </c>
      <c r="AI6" s="20">
        <v>1</v>
      </c>
      <c r="AJ6" s="20">
        <v>1</v>
      </c>
    </row>
    <row r="7" spans="1:36" x14ac:dyDescent="0.2">
      <c r="A7" s="38"/>
      <c r="B7" s="38"/>
      <c r="C7" s="38"/>
      <c r="D7" s="38"/>
      <c r="E7" s="38"/>
      <c r="F7" s="38"/>
      <c r="G7" s="38"/>
      <c r="H7" s="38"/>
      <c r="I7" s="38"/>
      <c r="J7" s="38"/>
      <c r="K7" s="38" t="s">
        <v>57</v>
      </c>
      <c r="L7" s="39">
        <f>L5*L6</f>
        <v>166100000</v>
      </c>
      <c r="M7" s="38"/>
      <c r="N7" s="38"/>
      <c r="O7" s="38"/>
      <c r="P7" s="38"/>
      <c r="Q7" s="38"/>
      <c r="R7" s="38"/>
      <c r="S7" s="38"/>
      <c r="T7" s="38"/>
      <c r="U7" s="38"/>
      <c r="V7" s="38"/>
      <c r="W7" s="37">
        <f>L7*W3</f>
        <v>8305000</v>
      </c>
      <c r="X7" s="39">
        <f>L7-W7</f>
        <v>157795000</v>
      </c>
      <c r="Y7" s="38"/>
      <c r="Z7" s="38"/>
      <c r="AA7" s="38"/>
      <c r="AB7" s="40">
        <f>AB5*AB6</f>
        <v>687966</v>
      </c>
      <c r="AC7" s="40">
        <f t="shared" ref="AC7:AJ7" si="1">AC5*AC6</f>
        <v>1203940</v>
      </c>
      <c r="AD7" s="40">
        <f t="shared" si="1"/>
        <v>4623480</v>
      </c>
      <c r="AE7" s="40">
        <f t="shared" si="1"/>
        <v>5428676</v>
      </c>
      <c r="AF7" s="40">
        <f t="shared" si="1"/>
        <v>21310389.5</v>
      </c>
      <c r="AG7" s="40">
        <f t="shared" si="1"/>
        <v>234082</v>
      </c>
      <c r="AH7" s="40">
        <f t="shared" si="1"/>
        <v>7360776</v>
      </c>
      <c r="AI7" s="40">
        <f t="shared" si="1"/>
        <v>1821086</v>
      </c>
      <c r="AJ7" s="40">
        <f t="shared" si="1"/>
        <v>17012565.050000001</v>
      </c>
    </row>
    <row r="8" spans="1:36" x14ac:dyDescent="0.2">
      <c r="AI8" s="41"/>
    </row>
    <row r="9" spans="1:36" x14ac:dyDescent="0.2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9"/>
      <c r="M9" s="38"/>
      <c r="N9" s="38"/>
      <c r="O9" s="38"/>
      <c r="P9" s="38"/>
      <c r="Q9" s="38"/>
      <c r="R9" s="38"/>
      <c r="S9" s="38"/>
      <c r="T9" s="38"/>
      <c r="U9" s="38"/>
      <c r="V9" s="38"/>
      <c r="W9" s="37"/>
      <c r="X9" s="39"/>
      <c r="Y9" s="38"/>
      <c r="Z9" s="38"/>
      <c r="AA9" s="38"/>
      <c r="AB9" s="40"/>
      <c r="AC9" s="40"/>
      <c r="AD9" s="40"/>
      <c r="AE9" s="40"/>
      <c r="AF9" s="40"/>
      <c r="AG9" s="40"/>
      <c r="AH9" s="40"/>
      <c r="AI9" s="41"/>
      <c r="AJ9" s="40"/>
    </row>
    <row r="10" spans="1:36" x14ac:dyDescent="0.2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9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7"/>
      <c r="X10" s="39"/>
      <c r="Y10" s="38"/>
      <c r="Z10" s="38"/>
      <c r="AA10" s="38"/>
      <c r="AB10" s="40"/>
      <c r="AC10" s="40"/>
      <c r="AD10" s="40"/>
      <c r="AE10" s="40"/>
      <c r="AF10" s="40"/>
      <c r="AG10" s="40"/>
      <c r="AH10" s="40"/>
      <c r="AI10" s="41"/>
      <c r="AJ10" s="40"/>
    </row>
    <row r="11" spans="1:36" s="41" customFormat="1" ht="22.5" x14ac:dyDescent="0.2">
      <c r="I11" s="94" t="s">
        <v>64</v>
      </c>
      <c r="J11" s="94"/>
      <c r="K11" s="93" t="s">
        <v>71</v>
      </c>
      <c r="L11" s="93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 t="s">
        <v>69</v>
      </c>
      <c r="X11" s="55" t="s">
        <v>70</v>
      </c>
      <c r="Y11" s="55" t="s">
        <v>68</v>
      </c>
      <c r="AA11" s="53"/>
      <c r="AB11" s="55" t="s">
        <v>73</v>
      </c>
      <c r="AC11" s="55" t="s">
        <v>74</v>
      </c>
      <c r="AD11" s="55" t="s">
        <v>75</v>
      </c>
    </row>
    <row r="12" spans="1:36" s="41" customFormat="1" x14ac:dyDescent="0.2">
      <c r="I12" s="95">
        <v>2</v>
      </c>
      <c r="J12" s="95"/>
      <c r="K12" s="96" t="s">
        <v>59</v>
      </c>
      <c r="L12" s="96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7">
        <f>L7</f>
        <v>166100000</v>
      </c>
      <c r="X12" s="49">
        <f>ROUND(W12,0)</f>
        <v>166100000</v>
      </c>
      <c r="Y12" s="49">
        <f>X12*I12</f>
        <v>332200000</v>
      </c>
      <c r="AB12" s="43" t="s">
        <v>72</v>
      </c>
      <c r="AC12" s="47">
        <v>2421000000</v>
      </c>
      <c r="AD12" s="49">
        <f>Y17</f>
        <v>454583922</v>
      </c>
    </row>
    <row r="13" spans="1:36" s="41" customFormat="1" ht="22.5" customHeight="1" x14ac:dyDescent="0.2">
      <c r="I13" s="95"/>
      <c r="J13" s="95"/>
      <c r="K13" s="96" t="s">
        <v>60</v>
      </c>
      <c r="L13" s="96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50">
        <f>SUM(AB7:AI7)</f>
        <v>42670395.5</v>
      </c>
      <c r="X13" s="49">
        <f t="shared" ref="X13:X17" si="2">ROUND(W13,0)</f>
        <v>42670396</v>
      </c>
      <c r="Y13" s="49">
        <f>X13*I12</f>
        <v>85340792</v>
      </c>
      <c r="AB13" s="89" t="s">
        <v>76</v>
      </c>
      <c r="AC13" s="90"/>
      <c r="AD13" s="57">
        <f>AC12-AD12</f>
        <v>1966416078</v>
      </c>
    </row>
    <row r="14" spans="1:36" s="41" customFormat="1" ht="22.5" customHeight="1" x14ac:dyDescent="0.2">
      <c r="H14" s="42"/>
      <c r="I14" s="95"/>
      <c r="J14" s="95"/>
      <c r="K14" s="96" t="s">
        <v>61</v>
      </c>
      <c r="L14" s="96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50">
        <f>AJ7</f>
        <v>17012565.050000001</v>
      </c>
      <c r="X14" s="49">
        <f t="shared" si="2"/>
        <v>17012565</v>
      </c>
      <c r="Y14" s="49">
        <f>X14*I12</f>
        <v>34025130</v>
      </c>
    </row>
    <row r="15" spans="1:36" s="41" customFormat="1" x14ac:dyDescent="0.2">
      <c r="H15" s="42"/>
      <c r="I15" s="95"/>
      <c r="J15" s="95"/>
      <c r="K15" s="96" t="s">
        <v>62</v>
      </c>
      <c r="L15" s="96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7">
        <v>968800</v>
      </c>
      <c r="X15" s="49">
        <f t="shared" si="2"/>
        <v>968800</v>
      </c>
      <c r="Y15" s="49">
        <f>X15*I12</f>
        <v>1937600</v>
      </c>
    </row>
    <row r="16" spans="1:36" s="41" customFormat="1" x14ac:dyDescent="0.2">
      <c r="H16" s="42"/>
      <c r="I16" s="95"/>
      <c r="J16" s="95"/>
      <c r="K16" s="96" t="s">
        <v>63</v>
      </c>
      <c r="L16" s="96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7">
        <v>540200</v>
      </c>
      <c r="X16" s="49">
        <f t="shared" si="2"/>
        <v>540200</v>
      </c>
      <c r="Y16" s="49">
        <f>X16*I12</f>
        <v>1080400</v>
      </c>
    </row>
    <row r="17" spans="8:26" x14ac:dyDescent="0.2">
      <c r="H17" s="46"/>
      <c r="I17" s="95"/>
      <c r="J17" s="95"/>
      <c r="K17" s="91" t="s">
        <v>67</v>
      </c>
      <c r="L17" s="92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2">
        <f>SUM(W12:W16)</f>
        <v>227291960.55000001</v>
      </c>
      <c r="X17" s="54">
        <f t="shared" si="2"/>
        <v>227291961</v>
      </c>
      <c r="Y17" s="54">
        <f>X17*I12</f>
        <v>454583922</v>
      </c>
    </row>
    <row r="18" spans="8:26" x14ac:dyDescent="0.2">
      <c r="H18" s="42"/>
      <c r="I18" s="42"/>
      <c r="J18" s="42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8"/>
      <c r="X18" s="48"/>
    </row>
    <row r="19" spans="8:26" x14ac:dyDescent="0.2">
      <c r="H19" s="42"/>
      <c r="I19" s="42"/>
      <c r="J19" s="42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8"/>
      <c r="X19" s="48"/>
    </row>
    <row r="20" spans="8:26" x14ac:dyDescent="0.2">
      <c r="Z20" s="56"/>
    </row>
    <row r="21" spans="8:26" x14ac:dyDescent="0.2">
      <c r="Z21" s="56"/>
    </row>
    <row r="22" spans="8:26" x14ac:dyDescent="0.2">
      <c r="Z22" s="56"/>
    </row>
    <row r="23" spans="8:26" x14ac:dyDescent="0.2">
      <c r="Z23" s="56"/>
    </row>
    <row r="24" spans="8:26" x14ac:dyDescent="0.2">
      <c r="Z24" s="56"/>
    </row>
  </sheetData>
  <mergeCells count="10">
    <mergeCell ref="AB13:AC13"/>
    <mergeCell ref="K17:L17"/>
    <mergeCell ref="K11:L11"/>
    <mergeCell ref="I11:J11"/>
    <mergeCell ref="I12:J17"/>
    <mergeCell ref="K12:L12"/>
    <mergeCell ref="K13:L13"/>
    <mergeCell ref="K14:L14"/>
    <mergeCell ref="K16:L16"/>
    <mergeCell ref="K15:L15"/>
  </mergeCells>
  <conditionalFormatting sqref="A1:C1">
    <cfRule type="containsText" dxfId="18" priority="8" operator="containsText" text="puntaje">
      <formula>NOT(ISERROR(SEARCH("puntaje",A1)))</formula>
    </cfRule>
  </conditionalFormatting>
  <conditionalFormatting sqref="C1">
    <cfRule type="cellIs" dxfId="17" priority="9" operator="equal">
      <formula>"Otros Tipos de Vehículos"</formula>
    </cfRule>
    <cfRule type="cellIs" dxfId="16" priority="10" operator="equal">
      <formula>"Vehículos Especiales"</formula>
    </cfRule>
    <cfRule type="cellIs" dxfId="15" priority="11" operator="equal">
      <formula>"Vehículos Híbridos"</formula>
    </cfRule>
    <cfRule type="cellIs" dxfId="14" priority="12" operator="equal">
      <formula>"Vehículos Eléctricos"</formula>
    </cfRule>
    <cfRule type="cellIs" dxfId="13" priority="13" operator="equal">
      <formula>"Vehículos Convencionales"</formula>
    </cfRule>
  </conditionalFormatting>
  <conditionalFormatting sqref="C2:C4">
    <cfRule type="cellIs" dxfId="12" priority="1" operator="equal">
      <formula>"Vehículos Especiales"</formula>
    </cfRule>
    <cfRule type="cellIs" dxfId="11" priority="2" operator="equal">
      <formula>"Otros Tipos de Vehículos"</formula>
    </cfRule>
    <cfRule type="cellIs" dxfId="10" priority="3" operator="equal">
      <formula>"Vehículos Eléctricos"</formula>
    </cfRule>
    <cfRule type="cellIs" dxfId="9" priority="4" operator="equal">
      <formula>"Vehículos Convencionales"</formula>
    </cfRule>
    <cfRule type="cellIs" dxfId="8" priority="5" operator="equal">
      <formula>"Vehículos Híbridos"</formula>
    </cfRule>
    <cfRule type="containsBlanks" dxfId="7" priority="6">
      <formula>LEN(TRIM(C2))=0</formula>
    </cfRule>
  </conditionalFormatting>
  <conditionalFormatting sqref="V2:V3">
    <cfRule type="colorScale" priority="7">
      <colorScale>
        <cfvo type="min"/>
        <cfvo type="percentile" val="50"/>
        <cfvo type="max"/>
        <color rgb="FFEC5E61"/>
        <color rgb="FFFFEB84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489EC-FB37-4FE9-AC16-F0FA42FC3186}">
  <dimension ref="A1:G2"/>
  <sheetViews>
    <sheetView workbookViewId="0">
      <selection sqref="A1:G2"/>
    </sheetView>
  </sheetViews>
  <sheetFormatPr baseColWidth="10" defaultRowHeight="15" x14ac:dyDescent="0.25"/>
  <cols>
    <col min="1" max="1" width="12.140625" style="86" bestFit="1" customWidth="1"/>
    <col min="2" max="2" width="18.28515625" style="86" bestFit="1" customWidth="1"/>
    <col min="3" max="3" width="10.42578125" style="86" bestFit="1" customWidth="1"/>
    <col min="4" max="4" width="17.85546875" style="86" bestFit="1" customWidth="1"/>
    <col min="5" max="6" width="18.28515625" style="86" bestFit="1" customWidth="1"/>
    <col min="7" max="7" width="16.7109375" style="86" bestFit="1" customWidth="1"/>
    <col min="8" max="16384" width="11.42578125" style="86"/>
  </cols>
  <sheetData>
    <row r="1" spans="1:7" s="78" customFormat="1" x14ac:dyDescent="0.25">
      <c r="A1" s="80" t="s">
        <v>113</v>
      </c>
      <c r="B1" s="80" t="s">
        <v>114</v>
      </c>
      <c r="C1" s="80" t="s">
        <v>116</v>
      </c>
      <c r="D1" s="80" t="s">
        <v>115</v>
      </c>
      <c r="E1" s="80" t="s">
        <v>117</v>
      </c>
      <c r="F1" s="80" t="s">
        <v>118</v>
      </c>
      <c r="G1" s="81" t="s">
        <v>119</v>
      </c>
    </row>
    <row r="2" spans="1:7" x14ac:dyDescent="0.25">
      <c r="A2" s="82" t="s">
        <v>120</v>
      </c>
      <c r="B2" s="83">
        <f>'E.M. Furgon'!AC12</f>
        <v>2421000000</v>
      </c>
      <c r="C2" s="84">
        <v>45615</v>
      </c>
      <c r="D2" s="82" t="s">
        <v>72</v>
      </c>
      <c r="E2" s="85">
        <v>2421000000</v>
      </c>
      <c r="F2" s="85">
        <v>2421000000</v>
      </c>
      <c r="G2" s="83">
        <f>'E.M. Furgon'!Y17</f>
        <v>454583922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4C0F3-9033-43E1-B0F3-38246D198B03}">
  <dimension ref="A1:AP19"/>
  <sheetViews>
    <sheetView tabSelected="1" topLeftCell="C1" workbookViewId="0">
      <selection activeCell="L3" sqref="L3"/>
    </sheetView>
  </sheetViews>
  <sheetFormatPr baseColWidth="10" defaultRowHeight="11.25" x14ac:dyDescent="0.25"/>
  <cols>
    <col min="1" max="1" width="3.5703125" style="73" bestFit="1" customWidth="1"/>
    <col min="2" max="2" width="11.28515625" style="73" bestFit="1" customWidth="1"/>
    <col min="3" max="3" width="12" style="73" bestFit="1" customWidth="1"/>
    <col min="4" max="4" width="9.140625" style="73" bestFit="1" customWidth="1"/>
    <col min="5" max="5" width="11.42578125" style="73"/>
    <col min="6" max="6" width="10.140625" style="73" bestFit="1" customWidth="1"/>
    <col min="7" max="7" width="11.28515625" style="73" bestFit="1" customWidth="1"/>
    <col min="8" max="8" width="9.7109375" style="73" bestFit="1" customWidth="1"/>
    <col min="9" max="9" width="10.140625" style="73" bestFit="1" customWidth="1"/>
    <col min="10" max="10" width="9.5703125" style="73" bestFit="1" customWidth="1"/>
    <col min="11" max="11" width="7.7109375" style="73" bestFit="1" customWidth="1"/>
    <col min="12" max="13" width="14.140625" style="73" bestFit="1" customWidth="1"/>
    <col min="14" max="15" width="15.42578125" style="73" bestFit="1" customWidth="1"/>
    <col min="16" max="16" width="7.140625" style="73" bestFit="1" customWidth="1"/>
    <col min="17" max="17" width="9.7109375" style="73" bestFit="1" customWidth="1"/>
    <col min="18" max="18" width="14.28515625" style="73" bestFit="1" customWidth="1"/>
    <col min="19" max="19" width="17.28515625" style="73" bestFit="1" customWidth="1"/>
    <col min="20" max="20" width="15.42578125" style="73" bestFit="1" customWidth="1"/>
    <col min="21" max="21" width="8.85546875" style="73" bestFit="1" customWidth="1"/>
    <col min="22" max="22" width="10.28515625" style="73" bestFit="1" customWidth="1"/>
    <col min="23" max="24" width="6.140625" style="73" bestFit="1" customWidth="1"/>
    <col min="25" max="25" width="12.28515625" style="73" bestFit="1" customWidth="1"/>
    <col min="26" max="26" width="10.85546875" style="73" bestFit="1" customWidth="1"/>
    <col min="27" max="27" width="12.85546875" style="73" bestFit="1" customWidth="1"/>
    <col min="28" max="28" width="9.5703125" style="73" bestFit="1" customWidth="1"/>
    <col min="29" max="33" width="13" style="73" bestFit="1" customWidth="1"/>
    <col min="34" max="34" width="12" style="73" bestFit="1" customWidth="1"/>
    <col min="35" max="35" width="14.5703125" style="73" bestFit="1" customWidth="1"/>
    <col min="36" max="36" width="13" style="73" bestFit="1" customWidth="1"/>
    <col min="37" max="37" width="12.5703125" style="73" bestFit="1" customWidth="1"/>
    <col min="38" max="38" width="16.28515625" style="73" bestFit="1" customWidth="1"/>
    <col min="39" max="39" width="11.5703125" style="73" bestFit="1" customWidth="1"/>
    <col min="40" max="40" width="9.28515625" style="73" bestFit="1" customWidth="1"/>
    <col min="41" max="41" width="7.85546875" style="73" bestFit="1" customWidth="1"/>
    <col min="42" max="42" width="14.5703125" style="73" bestFit="1" customWidth="1"/>
    <col min="43" max="16384" width="11.42578125" style="73"/>
  </cols>
  <sheetData>
    <row r="1" spans="1:42" customFormat="1" ht="102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77</v>
      </c>
      <c r="G1" s="2" t="s">
        <v>5</v>
      </c>
      <c r="H1" s="1" t="s">
        <v>6</v>
      </c>
      <c r="I1" s="1" t="s">
        <v>7</v>
      </c>
      <c r="J1" s="3" t="s">
        <v>8</v>
      </c>
      <c r="K1" s="4" t="s">
        <v>9</v>
      </c>
      <c r="L1" s="5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6" t="s">
        <v>78</v>
      </c>
      <c r="X1" s="6" t="s">
        <v>79</v>
      </c>
      <c r="Y1" s="1" t="s">
        <v>22</v>
      </c>
      <c r="Z1" s="1" t="s">
        <v>23</v>
      </c>
      <c r="AA1" s="1" t="s">
        <v>24</v>
      </c>
      <c r="AB1" s="7" t="s">
        <v>25</v>
      </c>
      <c r="AC1" s="65" t="s">
        <v>26</v>
      </c>
      <c r="AD1" s="65" t="s">
        <v>27</v>
      </c>
      <c r="AE1" s="65" t="s">
        <v>29</v>
      </c>
      <c r="AF1" s="65" t="s">
        <v>80</v>
      </c>
      <c r="AG1" s="65" t="s">
        <v>81</v>
      </c>
      <c r="AH1" s="65" t="s">
        <v>31</v>
      </c>
      <c r="AI1" s="65" t="s">
        <v>82</v>
      </c>
      <c r="AJ1" s="65" t="s">
        <v>83</v>
      </c>
      <c r="AK1" s="65" t="s">
        <v>32</v>
      </c>
      <c r="AL1" s="65" t="s">
        <v>33</v>
      </c>
      <c r="AM1" s="66" t="s">
        <v>84</v>
      </c>
      <c r="AN1" s="66" t="s">
        <v>85</v>
      </c>
      <c r="AO1" s="66" t="s">
        <v>86</v>
      </c>
      <c r="AP1" s="58" t="s">
        <v>34</v>
      </c>
    </row>
    <row r="2" spans="1:42" customFormat="1" ht="22.5" x14ac:dyDescent="0.25">
      <c r="A2" s="8">
        <v>288</v>
      </c>
      <c r="B2" s="9" t="s">
        <v>87</v>
      </c>
      <c r="C2" s="9" t="s">
        <v>88</v>
      </c>
      <c r="D2" s="9" t="s">
        <v>89</v>
      </c>
      <c r="E2" s="11" t="s">
        <v>90</v>
      </c>
      <c r="F2" s="11" t="s">
        <v>91</v>
      </c>
      <c r="G2" s="12" t="s">
        <v>92</v>
      </c>
      <c r="H2" s="11" t="s">
        <v>93</v>
      </c>
      <c r="I2" s="8" t="s">
        <v>94</v>
      </c>
      <c r="J2" s="13" t="s">
        <v>95</v>
      </c>
      <c r="K2" s="17">
        <v>147</v>
      </c>
      <c r="L2" s="14">
        <v>210500000</v>
      </c>
      <c r="M2" s="8" t="s">
        <v>91</v>
      </c>
      <c r="N2" s="8" t="s">
        <v>43</v>
      </c>
      <c r="O2" s="8" t="s">
        <v>44</v>
      </c>
      <c r="P2" s="8" t="s">
        <v>39</v>
      </c>
      <c r="Q2" s="8" t="s">
        <v>39</v>
      </c>
      <c r="R2" s="11" t="s">
        <v>39</v>
      </c>
      <c r="S2" s="8" t="s">
        <v>39</v>
      </c>
      <c r="T2" s="8" t="s">
        <v>39</v>
      </c>
      <c r="U2" s="8" t="s">
        <v>39</v>
      </c>
      <c r="V2" s="59" t="s">
        <v>96</v>
      </c>
      <c r="W2" s="60">
        <v>0.03</v>
      </c>
      <c r="X2" s="60">
        <v>0.04</v>
      </c>
      <c r="Y2" s="8" t="s">
        <v>48</v>
      </c>
      <c r="Z2" s="8" t="s">
        <v>97</v>
      </c>
      <c r="AA2" s="8" t="s">
        <v>97</v>
      </c>
      <c r="AB2" s="61">
        <v>0</v>
      </c>
      <c r="AC2" s="62">
        <v>587247</v>
      </c>
      <c r="AD2" s="62">
        <v>430648</v>
      </c>
      <c r="AE2" s="62">
        <v>352348</v>
      </c>
      <c r="AF2" s="62">
        <v>0</v>
      </c>
      <c r="AG2" s="62">
        <v>0</v>
      </c>
      <c r="AH2" s="62">
        <v>91350</v>
      </c>
      <c r="AI2" s="62">
        <v>1631242</v>
      </c>
      <c r="AJ2" s="62">
        <v>91350</v>
      </c>
      <c r="AK2" s="62">
        <v>0</v>
      </c>
      <c r="AL2" s="62">
        <v>456749</v>
      </c>
      <c r="AM2" s="67" t="s">
        <v>97</v>
      </c>
      <c r="AN2" s="8" t="s">
        <v>39</v>
      </c>
      <c r="AO2" s="8" t="s">
        <v>39</v>
      </c>
      <c r="AP2" s="63">
        <v>7829961.6200000001</v>
      </c>
    </row>
    <row r="3" spans="1:42" customFormat="1" ht="22.5" x14ac:dyDescent="0.25">
      <c r="A3" s="8">
        <v>313</v>
      </c>
      <c r="B3" s="9" t="s">
        <v>98</v>
      </c>
      <c r="C3" s="9" t="s">
        <v>88</v>
      </c>
      <c r="D3" s="9" t="s">
        <v>89</v>
      </c>
      <c r="E3" s="11" t="s">
        <v>90</v>
      </c>
      <c r="F3" s="11" t="s">
        <v>91</v>
      </c>
      <c r="G3" s="12" t="s">
        <v>99</v>
      </c>
      <c r="H3" s="11" t="s">
        <v>93</v>
      </c>
      <c r="I3" s="8" t="s">
        <v>100</v>
      </c>
      <c r="J3" s="13" t="s">
        <v>95</v>
      </c>
      <c r="K3" s="17">
        <v>147</v>
      </c>
      <c r="L3" s="14">
        <v>210500000</v>
      </c>
      <c r="M3" s="8" t="s">
        <v>91</v>
      </c>
      <c r="N3" s="8" t="s">
        <v>43</v>
      </c>
      <c r="O3" s="8" t="s">
        <v>44</v>
      </c>
      <c r="P3" s="8" t="s">
        <v>39</v>
      </c>
      <c r="Q3" s="8" t="s">
        <v>39</v>
      </c>
      <c r="R3" s="11" t="s">
        <v>39</v>
      </c>
      <c r="S3" s="8" t="s">
        <v>39</v>
      </c>
      <c r="T3" s="8" t="s">
        <v>39</v>
      </c>
      <c r="U3" s="8" t="s">
        <v>39</v>
      </c>
      <c r="V3" s="59" t="s">
        <v>96</v>
      </c>
      <c r="W3" s="64">
        <v>5.0000000000000001E-3</v>
      </c>
      <c r="X3" s="64">
        <v>8.0000000000000002E-3</v>
      </c>
      <c r="Y3" s="8" t="s">
        <v>48</v>
      </c>
      <c r="Z3" s="8" t="s">
        <v>48</v>
      </c>
      <c r="AA3" s="8" t="s">
        <v>48</v>
      </c>
      <c r="AB3" s="61">
        <v>1</v>
      </c>
      <c r="AC3" s="62">
        <v>325509</v>
      </c>
      <c r="AD3" s="62">
        <v>715623</v>
      </c>
      <c r="AE3" s="62">
        <v>331307</v>
      </c>
      <c r="AF3" s="62">
        <v>0</v>
      </c>
      <c r="AG3" s="62">
        <v>0</v>
      </c>
      <c r="AH3" s="62">
        <v>123427</v>
      </c>
      <c r="AI3" s="62">
        <v>1546098</v>
      </c>
      <c r="AJ3" s="62">
        <v>63663</v>
      </c>
      <c r="AK3" s="62" t="s">
        <v>39</v>
      </c>
      <c r="AL3" s="62">
        <v>983711</v>
      </c>
      <c r="AM3" s="11" t="s">
        <v>97</v>
      </c>
      <c r="AN3" s="8" t="s">
        <v>39</v>
      </c>
      <c r="AO3" s="8" t="s">
        <v>39</v>
      </c>
      <c r="AP3" s="63">
        <v>16292493.029999999</v>
      </c>
    </row>
    <row r="4" spans="1:42" customFormat="1" ht="45" x14ac:dyDescent="0.25">
      <c r="A4" s="8">
        <v>332</v>
      </c>
      <c r="B4" s="9" t="s">
        <v>101</v>
      </c>
      <c r="C4" s="9" t="s">
        <v>88</v>
      </c>
      <c r="D4" s="9" t="s">
        <v>89</v>
      </c>
      <c r="E4" s="11" t="s">
        <v>90</v>
      </c>
      <c r="F4" s="11" t="s">
        <v>91</v>
      </c>
      <c r="G4" s="12" t="s">
        <v>102</v>
      </c>
      <c r="H4" s="11" t="s">
        <v>103</v>
      </c>
      <c r="I4" s="8" t="s">
        <v>104</v>
      </c>
      <c r="J4" s="13" t="s">
        <v>95</v>
      </c>
      <c r="K4" s="17">
        <v>134</v>
      </c>
      <c r="L4" s="14">
        <v>199900000</v>
      </c>
      <c r="M4" s="8" t="s">
        <v>91</v>
      </c>
      <c r="N4" s="8" t="s">
        <v>43</v>
      </c>
      <c r="O4" s="8" t="s">
        <v>44</v>
      </c>
      <c r="P4" s="8" t="s">
        <v>39</v>
      </c>
      <c r="Q4" s="8" t="s">
        <v>39</v>
      </c>
      <c r="R4" s="11" t="s">
        <v>39</v>
      </c>
      <c r="S4" s="8" t="s">
        <v>39</v>
      </c>
      <c r="T4" s="8" t="s">
        <v>39</v>
      </c>
      <c r="U4" s="8" t="s">
        <v>39</v>
      </c>
      <c r="V4" s="59" t="s">
        <v>96</v>
      </c>
      <c r="W4" s="64">
        <v>0.04</v>
      </c>
      <c r="X4" s="64">
        <v>0.04</v>
      </c>
      <c r="Y4" s="8" t="s">
        <v>48</v>
      </c>
      <c r="Z4" s="8" t="s">
        <v>48</v>
      </c>
      <c r="AA4" s="8" t="s">
        <v>48</v>
      </c>
      <c r="AB4" s="61">
        <v>1</v>
      </c>
      <c r="AC4" s="62">
        <v>637659</v>
      </c>
      <c r="AD4" s="62">
        <v>328909</v>
      </c>
      <c r="AE4" s="62">
        <v>0</v>
      </c>
      <c r="AF4" s="62" t="s">
        <v>39</v>
      </c>
      <c r="AG4" s="62">
        <v>1145878</v>
      </c>
      <c r="AH4" s="62">
        <v>102796</v>
      </c>
      <c r="AI4" s="62">
        <v>1485397</v>
      </c>
      <c r="AJ4" s="62">
        <v>102796</v>
      </c>
      <c r="AK4" s="62" t="s">
        <v>39</v>
      </c>
      <c r="AL4" s="62">
        <v>670551</v>
      </c>
      <c r="AM4" s="11" t="s">
        <v>97</v>
      </c>
      <c r="AN4" s="8" t="s">
        <v>39</v>
      </c>
      <c r="AO4" s="8" t="s">
        <v>39</v>
      </c>
      <c r="AP4" s="63">
        <v>11264437.029999999</v>
      </c>
    </row>
    <row r="5" spans="1:42" customFormat="1" ht="22.5" x14ac:dyDescent="0.25">
      <c r="A5" s="8">
        <v>342</v>
      </c>
      <c r="B5" s="9" t="s">
        <v>101</v>
      </c>
      <c r="C5" s="9" t="s">
        <v>88</v>
      </c>
      <c r="D5" s="9" t="s">
        <v>89</v>
      </c>
      <c r="E5" s="11" t="s">
        <v>90</v>
      </c>
      <c r="F5" s="11" t="s">
        <v>91</v>
      </c>
      <c r="G5" s="12" t="s">
        <v>105</v>
      </c>
      <c r="H5" s="11" t="s">
        <v>106</v>
      </c>
      <c r="I5" s="8" t="s">
        <v>107</v>
      </c>
      <c r="J5" s="13" t="s">
        <v>95</v>
      </c>
      <c r="K5" s="17">
        <v>140</v>
      </c>
      <c r="L5" s="14">
        <v>187000000</v>
      </c>
      <c r="M5" s="8" t="s">
        <v>91</v>
      </c>
      <c r="N5" s="8" t="s">
        <v>43</v>
      </c>
      <c r="O5" s="8" t="s">
        <v>44</v>
      </c>
      <c r="P5" s="8" t="s">
        <v>39</v>
      </c>
      <c r="Q5" s="8" t="s">
        <v>39</v>
      </c>
      <c r="R5" s="11" t="s">
        <v>39</v>
      </c>
      <c r="S5" s="8" t="s">
        <v>39</v>
      </c>
      <c r="T5" s="8" t="s">
        <v>39</v>
      </c>
      <c r="U5" s="8" t="s">
        <v>39</v>
      </c>
      <c r="V5" s="59" t="s">
        <v>96</v>
      </c>
      <c r="W5" s="64">
        <v>0.08</v>
      </c>
      <c r="X5" s="64">
        <v>0.08</v>
      </c>
      <c r="Y5" s="8" t="s">
        <v>48</v>
      </c>
      <c r="Z5" s="8" t="s">
        <v>48</v>
      </c>
      <c r="AA5" s="8" t="s">
        <v>48</v>
      </c>
      <c r="AB5" s="61">
        <v>1</v>
      </c>
      <c r="AC5" s="62">
        <v>411183</v>
      </c>
      <c r="AD5" s="62" t="s">
        <v>39</v>
      </c>
      <c r="AE5" s="62">
        <v>0</v>
      </c>
      <c r="AF5" s="62">
        <v>367127</v>
      </c>
      <c r="AG5" s="62" t="s">
        <v>39</v>
      </c>
      <c r="AH5" s="62">
        <v>102796</v>
      </c>
      <c r="AI5" s="62">
        <v>2202764</v>
      </c>
      <c r="AJ5" s="62">
        <v>190906</v>
      </c>
      <c r="AK5" s="62" t="s">
        <v>39</v>
      </c>
      <c r="AL5" s="62">
        <v>704884</v>
      </c>
      <c r="AM5" s="11" t="s">
        <v>97</v>
      </c>
      <c r="AN5" s="8" t="s">
        <v>39</v>
      </c>
      <c r="AO5" s="8" t="s">
        <v>39</v>
      </c>
      <c r="AP5" s="63">
        <v>10147399.27</v>
      </c>
    </row>
    <row r="6" spans="1:42" customFormat="1" ht="22.5" x14ac:dyDescent="0.25">
      <c r="A6" s="8">
        <v>343</v>
      </c>
      <c r="B6" s="9" t="s">
        <v>101</v>
      </c>
      <c r="C6" s="9" t="s">
        <v>88</v>
      </c>
      <c r="D6" s="9" t="s">
        <v>89</v>
      </c>
      <c r="E6" s="11" t="s">
        <v>90</v>
      </c>
      <c r="F6" s="11" t="s">
        <v>91</v>
      </c>
      <c r="G6" s="12" t="s">
        <v>108</v>
      </c>
      <c r="H6" s="11" t="s">
        <v>106</v>
      </c>
      <c r="I6" s="8" t="s">
        <v>109</v>
      </c>
      <c r="J6" s="13" t="s">
        <v>95</v>
      </c>
      <c r="K6" s="17">
        <v>140</v>
      </c>
      <c r="L6" s="14">
        <v>199000000</v>
      </c>
      <c r="M6" s="8" t="s">
        <v>91</v>
      </c>
      <c r="N6" s="8" t="s">
        <v>43</v>
      </c>
      <c r="O6" s="8" t="s">
        <v>44</v>
      </c>
      <c r="P6" s="8" t="s">
        <v>39</v>
      </c>
      <c r="Q6" s="8" t="s">
        <v>39</v>
      </c>
      <c r="R6" s="11" t="s">
        <v>39</v>
      </c>
      <c r="S6" s="8" t="s">
        <v>39</v>
      </c>
      <c r="T6" s="8" t="s">
        <v>39</v>
      </c>
      <c r="U6" s="8" t="s">
        <v>39</v>
      </c>
      <c r="V6" s="59" t="s">
        <v>96</v>
      </c>
      <c r="W6" s="64">
        <v>0.08</v>
      </c>
      <c r="X6" s="64">
        <v>0.08</v>
      </c>
      <c r="Y6" s="8" t="s">
        <v>48</v>
      </c>
      <c r="Z6" s="8" t="s">
        <v>48</v>
      </c>
      <c r="AA6" s="8" t="s">
        <v>48</v>
      </c>
      <c r="AB6" s="61">
        <v>1</v>
      </c>
      <c r="AC6" s="62">
        <v>411183</v>
      </c>
      <c r="AD6" s="62" t="s">
        <v>39</v>
      </c>
      <c r="AE6" s="62">
        <v>0</v>
      </c>
      <c r="AF6" s="62">
        <v>367127</v>
      </c>
      <c r="AG6" s="62" t="s">
        <v>39</v>
      </c>
      <c r="AH6" s="62">
        <v>102796</v>
      </c>
      <c r="AI6" s="62">
        <v>2202764</v>
      </c>
      <c r="AJ6" s="62">
        <v>190906</v>
      </c>
      <c r="AK6" s="62" t="s">
        <v>39</v>
      </c>
      <c r="AL6" s="62">
        <v>704884</v>
      </c>
      <c r="AM6" s="11" t="s">
        <v>97</v>
      </c>
      <c r="AN6" s="8" t="s">
        <v>39</v>
      </c>
      <c r="AO6" s="8" t="s">
        <v>39</v>
      </c>
      <c r="AP6" s="63">
        <v>10147399.27</v>
      </c>
    </row>
    <row r="7" spans="1:42" customFormat="1" ht="33.75" x14ac:dyDescent="0.25">
      <c r="A7" s="8">
        <v>350</v>
      </c>
      <c r="B7" s="9" t="s">
        <v>110</v>
      </c>
      <c r="C7" s="9" t="s">
        <v>88</v>
      </c>
      <c r="D7" s="9" t="s">
        <v>89</v>
      </c>
      <c r="E7" s="11" t="s">
        <v>90</v>
      </c>
      <c r="F7" s="11" t="s">
        <v>91</v>
      </c>
      <c r="G7" s="12" t="s">
        <v>111</v>
      </c>
      <c r="H7" s="11" t="s">
        <v>93</v>
      </c>
      <c r="I7" s="8" t="s">
        <v>112</v>
      </c>
      <c r="J7" s="13" t="s">
        <v>95</v>
      </c>
      <c r="K7" s="17">
        <v>147</v>
      </c>
      <c r="L7" s="14">
        <v>204900000</v>
      </c>
      <c r="M7" s="8" t="s">
        <v>91</v>
      </c>
      <c r="N7" s="8" t="s">
        <v>43</v>
      </c>
      <c r="O7" s="8" t="s">
        <v>44</v>
      </c>
      <c r="P7" s="8" t="s">
        <v>39</v>
      </c>
      <c r="Q7" s="8" t="s">
        <v>39</v>
      </c>
      <c r="R7" s="11" t="s">
        <v>39</v>
      </c>
      <c r="S7" s="8" t="s">
        <v>39</v>
      </c>
      <c r="T7" s="8" t="s">
        <v>39</v>
      </c>
      <c r="U7" s="8" t="s">
        <v>39</v>
      </c>
      <c r="V7" s="59" t="s">
        <v>96</v>
      </c>
      <c r="W7" s="64">
        <v>0.04</v>
      </c>
      <c r="X7" s="64">
        <v>0.05</v>
      </c>
      <c r="Y7" s="8" t="s">
        <v>48</v>
      </c>
      <c r="Z7" s="8" t="s">
        <v>48</v>
      </c>
      <c r="AA7" s="8" t="s">
        <v>48</v>
      </c>
      <c r="AB7" s="61">
        <v>0</v>
      </c>
      <c r="AC7" s="62">
        <v>584276</v>
      </c>
      <c r="AD7" s="62">
        <v>786294</v>
      </c>
      <c r="AE7" s="62">
        <v>560485</v>
      </c>
      <c r="AF7" s="62">
        <v>0</v>
      </c>
      <c r="AG7" s="62">
        <v>0</v>
      </c>
      <c r="AH7" s="62">
        <v>65552</v>
      </c>
      <c r="AI7" s="62">
        <v>1342746</v>
      </c>
      <c r="AJ7" s="62">
        <v>183643</v>
      </c>
      <c r="AK7" s="62">
        <v>0</v>
      </c>
      <c r="AL7" s="62">
        <v>1304723</v>
      </c>
      <c r="AM7" s="67" t="s">
        <v>97</v>
      </c>
      <c r="AN7" s="8" t="s">
        <v>39</v>
      </c>
      <c r="AO7" s="8" t="s">
        <v>39</v>
      </c>
      <c r="AP7" s="63">
        <v>4053755.77</v>
      </c>
    </row>
    <row r="8" spans="1:42" s="69" customFormat="1" x14ac:dyDescent="0.25">
      <c r="J8" s="98" t="s">
        <v>55</v>
      </c>
      <c r="K8" s="98"/>
      <c r="L8" s="70">
        <f>AVERAGE(L2:L7)</f>
        <v>201966666.66666666</v>
      </c>
      <c r="W8" s="71">
        <f>AVERAGE(W2:W7)</f>
        <v>4.583333333333333E-2</v>
      </c>
      <c r="X8" s="71">
        <f>AVERAGE(X2:X7)</f>
        <v>4.9666666666666665E-2</v>
      </c>
      <c r="AC8" s="72">
        <f t="shared" ref="AC8:AL8" si="0">AVERAGE(AC2:AC7)</f>
        <v>492842.83333333331</v>
      </c>
      <c r="AD8" s="72">
        <f t="shared" si="0"/>
        <v>565368.5</v>
      </c>
      <c r="AE8" s="72">
        <f t="shared" si="0"/>
        <v>207356.66666666666</v>
      </c>
      <c r="AF8" s="72">
        <f t="shared" si="0"/>
        <v>146850.79999999999</v>
      </c>
      <c r="AG8" s="72">
        <f t="shared" si="0"/>
        <v>286469.5</v>
      </c>
      <c r="AH8" s="72">
        <f t="shared" si="0"/>
        <v>98119.5</v>
      </c>
      <c r="AI8" s="72">
        <f t="shared" si="0"/>
        <v>1735168.5</v>
      </c>
      <c r="AJ8" s="72">
        <f t="shared" si="0"/>
        <v>137210.66666666666</v>
      </c>
      <c r="AK8" s="72">
        <f t="shared" si="0"/>
        <v>0</v>
      </c>
      <c r="AL8" s="72">
        <f t="shared" si="0"/>
        <v>804250.33333333337</v>
      </c>
      <c r="AM8" s="72">
        <v>0</v>
      </c>
      <c r="AN8" s="72">
        <v>0</v>
      </c>
      <c r="AO8" s="72">
        <v>0</v>
      </c>
      <c r="AP8" s="72">
        <f>AVERAGE(AP2:AP7)</f>
        <v>9955907.665000001</v>
      </c>
    </row>
    <row r="9" spans="1:42" x14ac:dyDescent="0.25">
      <c r="J9" s="100" t="s">
        <v>56</v>
      </c>
      <c r="K9" s="100"/>
      <c r="L9" s="68">
        <v>1</v>
      </c>
      <c r="AC9" s="68">
        <v>1</v>
      </c>
      <c r="AD9" s="68">
        <v>1</v>
      </c>
      <c r="AE9" s="68">
        <v>4</v>
      </c>
      <c r="AF9" s="68">
        <v>4</v>
      </c>
      <c r="AG9" s="68">
        <v>2</v>
      </c>
      <c r="AH9" s="68">
        <v>4</v>
      </c>
      <c r="AI9" s="68">
        <v>1</v>
      </c>
      <c r="AJ9" s="68">
        <v>2</v>
      </c>
      <c r="AK9" s="68">
        <v>1</v>
      </c>
      <c r="AL9" s="68">
        <v>1</v>
      </c>
      <c r="AM9" s="68">
        <v>1</v>
      </c>
      <c r="AN9" s="68">
        <v>1</v>
      </c>
      <c r="AO9" s="68">
        <v>1</v>
      </c>
      <c r="AP9" s="68">
        <v>1</v>
      </c>
    </row>
    <row r="10" spans="1:42" s="69" customFormat="1" x14ac:dyDescent="0.25">
      <c r="J10" s="99" t="s">
        <v>57</v>
      </c>
      <c r="K10" s="99"/>
      <c r="L10" s="70">
        <f>L8*L9</f>
        <v>201966666.66666666</v>
      </c>
      <c r="AC10" s="72">
        <f>AC8*AC9</f>
        <v>492842.83333333331</v>
      </c>
      <c r="AD10" s="72">
        <f t="shared" ref="AD10:AP10" si="1">AD8*AD9</f>
        <v>565368.5</v>
      </c>
      <c r="AE10" s="72">
        <f t="shared" si="1"/>
        <v>829426.66666666663</v>
      </c>
      <c r="AF10" s="72">
        <f t="shared" si="1"/>
        <v>587403.19999999995</v>
      </c>
      <c r="AG10" s="72">
        <f t="shared" si="1"/>
        <v>572939</v>
      </c>
      <c r="AH10" s="72">
        <f t="shared" si="1"/>
        <v>392478</v>
      </c>
      <c r="AI10" s="72">
        <f t="shared" si="1"/>
        <v>1735168.5</v>
      </c>
      <c r="AJ10" s="72">
        <f t="shared" si="1"/>
        <v>274421.33333333331</v>
      </c>
      <c r="AK10" s="72">
        <f t="shared" si="1"/>
        <v>0</v>
      </c>
      <c r="AL10" s="72">
        <f t="shared" si="1"/>
        <v>804250.33333333337</v>
      </c>
      <c r="AM10" s="72">
        <f t="shared" si="1"/>
        <v>0</v>
      </c>
      <c r="AN10" s="72">
        <f t="shared" si="1"/>
        <v>0</v>
      </c>
      <c r="AO10" s="72">
        <f t="shared" si="1"/>
        <v>0</v>
      </c>
      <c r="AP10" s="72">
        <f t="shared" si="1"/>
        <v>9955907.665000001</v>
      </c>
    </row>
    <row r="13" spans="1:42" ht="33.75" x14ac:dyDescent="0.25">
      <c r="I13" s="93" t="s">
        <v>121</v>
      </c>
      <c r="J13" s="93"/>
      <c r="K13" s="93" t="s">
        <v>71</v>
      </c>
      <c r="L13" s="93"/>
      <c r="M13" s="55" t="s">
        <v>122</v>
      </c>
      <c r="N13" s="55" t="s">
        <v>123</v>
      </c>
      <c r="O13" s="55" t="s">
        <v>68</v>
      </c>
      <c r="R13" s="55" t="s">
        <v>73</v>
      </c>
      <c r="S13" s="55" t="s">
        <v>74</v>
      </c>
      <c r="T13" s="55" t="s">
        <v>75</v>
      </c>
    </row>
    <row r="14" spans="1:42" x14ac:dyDescent="0.25">
      <c r="I14" s="95">
        <v>8</v>
      </c>
      <c r="J14" s="95"/>
      <c r="K14" s="96" t="s">
        <v>59</v>
      </c>
      <c r="L14" s="96"/>
      <c r="M14" s="74">
        <f>L10</f>
        <v>201966666.66666666</v>
      </c>
      <c r="N14" s="74">
        <f>ROUND(M14,0)</f>
        <v>201966667</v>
      </c>
      <c r="O14" s="74">
        <f>N14*I14</f>
        <v>1615733336</v>
      </c>
      <c r="R14" s="43" t="s">
        <v>72</v>
      </c>
      <c r="S14" s="76">
        <f>'E.M. Furgon'!AD13</f>
        <v>1966416078</v>
      </c>
      <c r="T14" s="76">
        <f>O19</f>
        <v>1757994984</v>
      </c>
    </row>
    <row r="15" spans="1:42" x14ac:dyDescent="0.25">
      <c r="I15" s="95"/>
      <c r="J15" s="95"/>
      <c r="K15" s="96" t="s">
        <v>60</v>
      </c>
      <c r="L15" s="96"/>
      <c r="M15" s="74">
        <f>SUM(AC10:AO10)</f>
        <v>6254298.3666666662</v>
      </c>
      <c r="N15" s="74">
        <f t="shared" ref="N15:N19" si="2">ROUND(M15,0)</f>
        <v>6254298</v>
      </c>
      <c r="O15" s="74">
        <f>N15*I14</f>
        <v>50034384</v>
      </c>
      <c r="R15" s="97" t="s">
        <v>76</v>
      </c>
      <c r="S15" s="97"/>
      <c r="T15" s="77">
        <f>S14-T14</f>
        <v>208421094</v>
      </c>
    </row>
    <row r="16" spans="1:42" x14ac:dyDescent="0.25">
      <c r="I16" s="95"/>
      <c r="J16" s="95"/>
      <c r="K16" s="96" t="s">
        <v>61</v>
      </c>
      <c r="L16" s="96"/>
      <c r="M16" s="74">
        <f>AP10</f>
        <v>9955907.665000001</v>
      </c>
      <c r="N16" s="74">
        <f t="shared" si="2"/>
        <v>9955908</v>
      </c>
      <c r="O16" s="74">
        <f>N16*I14</f>
        <v>79647264</v>
      </c>
    </row>
    <row r="17" spans="9:15" x14ac:dyDescent="0.25">
      <c r="I17" s="95"/>
      <c r="J17" s="95"/>
      <c r="K17" s="96" t="s">
        <v>62</v>
      </c>
      <c r="L17" s="96"/>
      <c r="M17" s="74">
        <v>1032300</v>
      </c>
      <c r="N17" s="74">
        <f t="shared" si="2"/>
        <v>1032300</v>
      </c>
      <c r="O17" s="74">
        <f>N17*I14</f>
        <v>8258400</v>
      </c>
    </row>
    <row r="18" spans="9:15" x14ac:dyDescent="0.25">
      <c r="I18" s="95"/>
      <c r="J18" s="95"/>
      <c r="K18" s="96" t="s">
        <v>63</v>
      </c>
      <c r="L18" s="96"/>
      <c r="M18" s="74">
        <v>540200</v>
      </c>
      <c r="N18" s="74">
        <f t="shared" si="2"/>
        <v>540200</v>
      </c>
      <c r="O18" s="74">
        <f>N18*I14</f>
        <v>4321600</v>
      </c>
    </row>
    <row r="19" spans="9:15" x14ac:dyDescent="0.25">
      <c r="I19" s="95"/>
      <c r="J19" s="95"/>
      <c r="K19" s="101" t="s">
        <v>67</v>
      </c>
      <c r="L19" s="101"/>
      <c r="M19" s="75">
        <f>SUM(M14:M18)</f>
        <v>219749372.69833332</v>
      </c>
      <c r="N19" s="75">
        <f t="shared" si="2"/>
        <v>219749373</v>
      </c>
      <c r="O19" s="75">
        <f>N19*I14</f>
        <v>1757994984</v>
      </c>
    </row>
  </sheetData>
  <mergeCells count="13">
    <mergeCell ref="R15:S15"/>
    <mergeCell ref="K15:L15"/>
    <mergeCell ref="K16:L16"/>
    <mergeCell ref="J8:K8"/>
    <mergeCell ref="I13:J13"/>
    <mergeCell ref="I14:J19"/>
    <mergeCell ref="K14:L14"/>
    <mergeCell ref="J10:K10"/>
    <mergeCell ref="J9:K9"/>
    <mergeCell ref="K17:L17"/>
    <mergeCell ref="K18:L18"/>
    <mergeCell ref="K19:L19"/>
    <mergeCell ref="K13:L13"/>
  </mergeCells>
  <conditionalFormatting sqref="A1:C1">
    <cfRule type="containsText" dxfId="6" priority="4" operator="containsText" text="puntaje">
      <formula>NOT(ISERROR(SEARCH("puntaje",A1)))</formula>
    </cfRule>
  </conditionalFormatting>
  <conditionalFormatting sqref="C1:C7">
    <cfRule type="cellIs" dxfId="5" priority="5" operator="equal">
      <formula>"Otros Tipos de Vehículos"</formula>
    </cfRule>
    <cfRule type="cellIs" dxfId="4" priority="6" operator="equal">
      <formula>"Vehículos Especiales"</formula>
    </cfRule>
    <cfRule type="cellIs" dxfId="3" priority="7" operator="equal">
      <formula>"Vehículos Híbridos"</formula>
    </cfRule>
    <cfRule type="cellIs" dxfId="2" priority="8" operator="equal">
      <formula>"Vehículos Eléctricos"</formula>
    </cfRule>
    <cfRule type="cellIs" dxfId="1" priority="9" operator="equal">
      <formula>"Vehículos Convencionales"</formula>
    </cfRule>
  </conditionalFormatting>
  <conditionalFormatting sqref="C2:C7">
    <cfRule type="containsBlanks" dxfId="0" priority="2">
      <formula>LEN(TRIM(C2))=0</formula>
    </cfRule>
  </conditionalFormatting>
  <conditionalFormatting sqref="V3:V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7 V2">
    <cfRule type="colorScale" priority="3">
      <colorScale>
        <cfvo type="min"/>
        <cfvo type="percentile" val="50"/>
        <cfvo type="max"/>
        <color rgb="FFEC5E61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DC98D-2106-4F40-8655-0129D21CC0BE}">
  <dimension ref="A1:J22"/>
  <sheetViews>
    <sheetView topLeftCell="B1" workbookViewId="0">
      <selection activeCell="D5" sqref="D5"/>
    </sheetView>
  </sheetViews>
  <sheetFormatPr baseColWidth="10" defaultRowHeight="15" x14ac:dyDescent="0.25"/>
  <cols>
    <col min="1" max="1" width="11.42578125" style="79"/>
    <col min="2" max="2" width="18.28515625" style="79" bestFit="1" customWidth="1"/>
    <col min="3" max="3" width="11.42578125" style="79"/>
    <col min="4" max="4" width="17.85546875" style="79" bestFit="1" customWidth="1"/>
    <col min="5" max="7" width="18.28515625" style="79" bestFit="1" customWidth="1"/>
    <col min="8" max="9" width="11.42578125" style="79"/>
    <col min="10" max="10" width="14.5703125" style="79" bestFit="1" customWidth="1"/>
    <col min="11" max="16384" width="11.42578125" style="79"/>
  </cols>
  <sheetData>
    <row r="1" spans="1:7" x14ac:dyDescent="0.25">
      <c r="A1" s="80" t="s">
        <v>113</v>
      </c>
      <c r="B1" s="80" t="s">
        <v>114</v>
      </c>
      <c r="C1" s="80" t="s">
        <v>116</v>
      </c>
      <c r="D1" s="80" t="s">
        <v>115</v>
      </c>
      <c r="E1" s="80" t="s">
        <v>117</v>
      </c>
      <c r="F1" s="80" t="s">
        <v>118</v>
      </c>
      <c r="G1" s="81" t="s">
        <v>119</v>
      </c>
    </row>
    <row r="2" spans="1:7" x14ac:dyDescent="0.25">
      <c r="A2" s="82" t="s">
        <v>120</v>
      </c>
      <c r="B2" s="83">
        <f>'E.M. Furgon'!AC12</f>
        <v>2421000000</v>
      </c>
      <c r="C2" s="84">
        <v>45615</v>
      </c>
      <c r="D2" s="82" t="s">
        <v>72</v>
      </c>
      <c r="E2" s="85">
        <v>2421000000</v>
      </c>
      <c r="F2" s="85">
        <v>2421000000</v>
      </c>
      <c r="G2" s="83">
        <f>'E.M. Camionetas'!O19</f>
        <v>1757994984</v>
      </c>
    </row>
    <row r="20" spans="10:10" x14ac:dyDescent="0.25">
      <c r="J20" s="87"/>
    </row>
    <row r="21" spans="10:10" x14ac:dyDescent="0.25">
      <c r="J21" s="87"/>
    </row>
    <row r="22" spans="10:10" x14ac:dyDescent="0.25">
      <c r="J22" s="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E.M. Furgon</vt:lpstr>
      <vt:lpstr>D.P</vt:lpstr>
      <vt:lpstr>E.M. Camionetas</vt:lpstr>
      <vt:lpstr>D.P.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Yorvi Lorena Urrego Garcia</dc:creator>
  <cp:lastModifiedBy>Yorvi Lorena Urrego Garcia</cp:lastModifiedBy>
  <dcterms:created xsi:type="dcterms:W3CDTF">2024-11-20T19:53:34Z</dcterms:created>
  <dcterms:modified xsi:type="dcterms:W3CDTF">2024-12-16T21:47:22Z</dcterms:modified>
</cp:coreProperties>
</file>