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allares\OneDrive - Servicio Nacional de Aprendizaje\FACTURACION DICIEMBRE-JUNIO ECOLIMPIEZA\FACTURACION JUNIO\MO\"/>
    </mc:Choice>
  </mc:AlternateContent>
  <xr:revisionPtr revIDLastSave="0" documentId="13_ncr:1_{FAF4B82C-9868-4024-9C08-22705DECC13F}" xr6:coauthVersionLast="45" xr6:coauthVersionMax="47" xr10:uidLastSave="{00000000-0000-0000-0000-000000000000}"/>
  <bookViews>
    <workbookView xWindow="-120" yWindow="-120" windowWidth="20730" windowHeight="11160" xr2:uid="{611554A1-B5FA-4C86-88E5-1931DC74991C}"/>
  </bookViews>
  <sheets>
    <sheet name="% ejecucion" sheetId="1" r:id="rId1"/>
    <sheet name="EJECUCION DE RECURSOS" sheetId="2" r:id="rId2"/>
    <sheet name="Hoja1" sheetId="3" r:id="rId3"/>
  </sheets>
  <definedNames>
    <definedName name="_xlnm._FilterDatabase" localSheetId="0" hidden="1">'% ejecucion'!$A$3:$K$21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" i="2" l="1"/>
  <c r="H18" i="1" l="1"/>
  <c r="H3" i="2" l="1"/>
  <c r="F8" i="3" l="1"/>
  <c r="F21" i="2" l="1"/>
  <c r="F18" i="2"/>
  <c r="D21" i="2"/>
  <c r="G3" i="2" l="1"/>
  <c r="B15" i="3" l="1"/>
  <c r="D16" i="3"/>
  <c r="C5" i="3"/>
  <c r="D13" i="3"/>
  <c r="D12" i="3"/>
  <c r="G2" i="2" l="1"/>
  <c r="G4" i="2" l="1"/>
  <c r="H11" i="2" l="1"/>
  <c r="G11" i="2"/>
  <c r="H12" i="2" l="1"/>
  <c r="H4" i="2"/>
  <c r="F17" i="1" l="1"/>
  <c r="H19" i="1" s="1"/>
  <c r="H20" i="1" s="1"/>
  <c r="H21" i="1" l="1"/>
</calcChain>
</file>

<file path=xl/sharedStrings.xml><?xml version="1.0" encoding="utf-8"?>
<sst xmlns="http://schemas.openxmlformats.org/spreadsheetml/2006/main" count="117" uniqueCount="76">
  <si>
    <t>ITEM</t>
  </si>
  <si>
    <t xml:space="preserve">FECHA RADICACION FACTURA </t>
  </si>
  <si>
    <t xml:space="preserve">N° FACTURA </t>
  </si>
  <si>
    <t xml:space="preserve">MES DE SERVICIO PAGADO </t>
  </si>
  <si>
    <t>FECHA TRAMITE</t>
  </si>
  <si>
    <t xml:space="preserve">TOTAL FACTURA </t>
  </si>
  <si>
    <t xml:space="preserve">TOTAL PAGADO </t>
  </si>
  <si>
    <t>% Ejecución OC</t>
  </si>
  <si>
    <t>Total pagado OC SENA-Direccion General</t>
  </si>
  <si>
    <t>CONTROL DE FACTURACION UNION TEMPORAL ECOLIMPIEZA 2023 - OC 103305 DE 2022</t>
  </si>
  <si>
    <t>FE2455</t>
  </si>
  <si>
    <t xml:space="preserve">MANO DE OBRA DÍA 29 DE DICIEMBRE </t>
  </si>
  <si>
    <t>DEPENDENCIA</t>
  </si>
  <si>
    <t>POSIICION DEL CATALOGO</t>
  </si>
  <si>
    <t>FUENTE</t>
  </si>
  <si>
    <t>RECURSO</t>
  </si>
  <si>
    <t>SITUAC.</t>
  </si>
  <si>
    <t>SALDO POR COMPROMETER 2022</t>
  </si>
  <si>
    <t>SALDO POR COMPROMETER 2023</t>
  </si>
  <si>
    <t>404010 DIRECCION ADMINISTRATIVA Y FINANCIERA</t>
  </si>
  <si>
    <t xml:space="preserve">A-02-02-02-008-005 </t>
  </si>
  <si>
    <t>SERVICIOS DE SOPORTE</t>
  </si>
  <si>
    <t>PROPIOS</t>
  </si>
  <si>
    <t>CFS</t>
  </si>
  <si>
    <t>C-3606-1300-13-0-3603010-02</t>
  </si>
  <si>
    <t>ADQUISICION DE BIENES Y SERVICIOS - SERVICIO DE ASISTENCIA  PARA LA FORMACION PARA EL TRABAJO - OPTIMIZACION DE LOS PROCESOS DE APOYO PARA LA FOMRACION, EL RECAUDODE APORTES Y LA PROMOCION Y DIVULGACION DE LOS SERVICIOS DEL SENA  A NIVEL NAC.</t>
  </si>
  <si>
    <t xml:space="preserve">NACION </t>
  </si>
  <si>
    <t>FACTURA</t>
  </si>
  <si>
    <t>FE 2455</t>
  </si>
  <si>
    <t>VALOR</t>
  </si>
  <si>
    <t>FE2457</t>
  </si>
  <si>
    <t>INSUMOS MES DE ENERO</t>
  </si>
  <si>
    <t xml:space="preserve">PROPIOS </t>
  </si>
  <si>
    <t>RP</t>
  </si>
  <si>
    <t>INSUMOS MES DE FEBRERO</t>
  </si>
  <si>
    <t>FE2823</t>
  </si>
  <si>
    <t>MANO DE OBRA DE FEBRERO</t>
  </si>
  <si>
    <t>Valor presupuesto - OC 103305</t>
  </si>
  <si>
    <t>SALDO PRESUPUESTAL OC 103305</t>
  </si>
  <si>
    <t xml:space="preserve">MANO DE OBRA MES ENERO </t>
  </si>
  <si>
    <t>FE2832</t>
  </si>
  <si>
    <t>25/042023</t>
  </si>
  <si>
    <t>FE 2823</t>
  </si>
  <si>
    <t>FE2833</t>
  </si>
  <si>
    <t>FE2881</t>
  </si>
  <si>
    <t>MANO DE OBRA MES DE MARZO</t>
  </si>
  <si>
    <t>FE2883</t>
  </si>
  <si>
    <t>INSUMOS MES DE MARZO</t>
  </si>
  <si>
    <t>FE2890</t>
  </si>
  <si>
    <t>INSUMOS MES DE ABRIL</t>
  </si>
  <si>
    <t>FE2891</t>
  </si>
  <si>
    <t>MANO DE OBRA DE ABRIL</t>
  </si>
  <si>
    <t>MAYO</t>
  </si>
  <si>
    <t>JUNIO</t>
  </si>
  <si>
    <t>SALDO A COMPROMETER</t>
  </si>
  <si>
    <t>% FACTURA MAYO</t>
  </si>
  <si>
    <t>ADICION</t>
  </si>
  <si>
    <t>RESERVAS</t>
  </si>
  <si>
    <t>INSUMOS</t>
  </si>
  <si>
    <t>MO</t>
  </si>
  <si>
    <t>ARRIENDO HORNOS</t>
  </si>
  <si>
    <t>HORNOS</t>
  </si>
  <si>
    <t>MESES</t>
  </si>
  <si>
    <t>VALOR A SOLICITAR</t>
  </si>
  <si>
    <t>FE3081</t>
  </si>
  <si>
    <t>NACION</t>
  </si>
  <si>
    <t>INSUMOS MES DE MAYO</t>
  </si>
  <si>
    <t>FE3082</t>
  </si>
  <si>
    <t>MANO DE OBRA DE MAYO</t>
  </si>
  <si>
    <t>PROPIO</t>
  </si>
  <si>
    <t>REAJUSTE DE PRORROGA Y AJUSTE DE PRECIOS</t>
  </si>
  <si>
    <t>FE3221</t>
  </si>
  <si>
    <t>INSUMOS MES DE JUNIO</t>
  </si>
  <si>
    <t>REAJUSTE+PRORROGA</t>
  </si>
  <si>
    <t>FE3222</t>
  </si>
  <si>
    <t>MANO DE OBRA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</si>
</sst>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$&quot;;[Red]\-#,##0.00\ &quot;$&quot;"/>
    <numFmt numFmtId="44" formatCode="_-* #,##0.00\ &quot;$&quot;_-;\-* #,##0.00\ &quot;$&quot;_-;_-* &quot;-&quot;??\ &quot;$&quot;_-;_-@_-"/>
    <numFmt numFmtId="164" formatCode="&quot;$&quot;\ #,##0.00;[Red]\-&quot;$&quot;\ #,##0.00"/>
    <numFmt numFmtId="165" formatCode="[$$-240A]\ #,##0.00"/>
  </numFmts>
  <fonts count="1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</font>
    <font>
      <b/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8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165" fontId="2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0" fontId="3" fillId="0" borderId="1" xfId="0" applyNumberFormat="1" applyFont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65" fontId="3" fillId="0" borderId="1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4" fillId="0" borderId="1" xfId="0" applyFont="1" applyFill="1" applyBorder="1" applyAlignment="1">
      <alignment horizontal="center" vertical="center" wrapText="1"/>
    </xf>
    <xf numFmtId="165" fontId="0" fillId="0" borderId="0" xfId="0" applyNumberFormat="1"/>
    <xf numFmtId="165" fontId="3" fillId="0" borderId="0" xfId="0" applyNumberFormat="1" applyFont="1" applyBorder="1" applyAlignment="1">
      <alignment horizontal="right" vertical="center" wrapText="1"/>
    </xf>
    <xf numFmtId="165" fontId="3" fillId="0" borderId="0" xfId="0" applyNumberFormat="1" applyFont="1" applyFill="1" applyBorder="1" applyAlignment="1">
      <alignment horizontal="right" vertical="center" wrapText="1"/>
    </xf>
    <xf numFmtId="165" fontId="0" fillId="0" borderId="0" xfId="0" applyNumberFormat="1" applyBorder="1"/>
    <xf numFmtId="0" fontId="5" fillId="0" borderId="0" xfId="0" applyFont="1"/>
    <xf numFmtId="164" fontId="0" fillId="0" borderId="0" xfId="0" applyNumberFormat="1"/>
    <xf numFmtId="164" fontId="6" fillId="0" borderId="0" xfId="0" applyNumberFormat="1" applyFont="1"/>
    <xf numFmtId="4" fontId="0" fillId="0" borderId="0" xfId="0" applyNumberFormat="1"/>
    <xf numFmtId="14" fontId="0" fillId="0" borderId="0" xfId="0" applyNumberFormat="1"/>
    <xf numFmtId="165" fontId="5" fillId="0" borderId="0" xfId="0" applyNumberFormat="1" applyFont="1"/>
    <xf numFmtId="165" fontId="7" fillId="0" borderId="0" xfId="0" applyNumberFormat="1" applyFont="1"/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164" fontId="9" fillId="0" borderId="5" xfId="0" applyNumberFormat="1" applyFont="1" applyBorder="1" applyAlignment="1">
      <alignment vertical="center"/>
    </xf>
    <xf numFmtId="8" fontId="8" fillId="0" borderId="6" xfId="0" applyNumberFormat="1" applyFont="1" applyBorder="1"/>
    <xf numFmtId="8" fontId="8" fillId="0" borderId="7" xfId="0" applyNumberFormat="1" applyFont="1" applyBorder="1"/>
    <xf numFmtId="8" fontId="8" fillId="4" borderId="0" xfId="0" applyNumberFormat="1" applyFont="1" applyFill="1"/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164" fontId="9" fillId="0" borderId="0" xfId="0" applyNumberFormat="1" applyFont="1" applyBorder="1" applyAlignment="1">
      <alignment vertical="center"/>
    </xf>
    <xf numFmtId="164" fontId="9" fillId="0" borderId="2" xfId="0" applyNumberFormat="1" applyFont="1" applyBorder="1" applyAlignment="1">
      <alignment vertical="center"/>
    </xf>
    <xf numFmtId="8" fontId="8" fillId="0" borderId="8" xfId="0" applyNumberFormat="1" applyFont="1" applyBorder="1"/>
    <xf numFmtId="4" fontId="8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4" fontId="0" fillId="0" borderId="0" xfId="1" applyFont="1"/>
    <xf numFmtId="44" fontId="0" fillId="4" borderId="0" xfId="1" applyFont="1" applyFill="1"/>
    <xf numFmtId="44" fontId="0" fillId="0" borderId="0" xfId="1" applyFont="1" applyAlignment="1">
      <alignment horizontal="center"/>
    </xf>
    <xf numFmtId="44" fontId="0" fillId="6" borderId="0" xfId="0" applyNumberFormat="1" applyFill="1"/>
    <xf numFmtId="44" fontId="0" fillId="0" borderId="0" xfId="1" applyFont="1" applyAlignment="1"/>
    <xf numFmtId="0" fontId="0" fillId="0" borderId="0" xfId="0" applyAlignment="1"/>
    <xf numFmtId="44" fontId="0" fillId="7" borderId="0" xfId="1" applyFont="1" applyFill="1"/>
    <xf numFmtId="0" fontId="0" fillId="8" borderId="0" xfId="0" applyFill="1" applyAlignment="1">
      <alignment horizontal="center"/>
    </xf>
    <xf numFmtId="164" fontId="9" fillId="0" borderId="0" xfId="0" applyNumberFormat="1" applyFont="1" applyFill="1" applyBorder="1" applyAlignment="1">
      <alignment vertical="center"/>
    </xf>
    <xf numFmtId="44" fontId="1" fillId="5" borderId="1" xfId="1" applyFont="1" applyFill="1" applyBorder="1" applyAlignment="1">
      <alignment horizontal="center" vertical="center" wrapText="1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0" fillId="4" borderId="0" xfId="0" applyNumberFormat="1" applyFill="1"/>
    <xf numFmtId="44" fontId="0" fillId="9" borderId="0" xfId="1" applyFont="1" applyFill="1"/>
    <xf numFmtId="0" fontId="0" fillId="9" borderId="0" xfId="0" applyFill="1"/>
    <xf numFmtId="8" fontId="9" fillId="0" borderId="5" xfId="0" applyNumberFormat="1" applyFont="1" applyBorder="1" applyAlignment="1">
      <alignment vertical="center"/>
    </xf>
    <xf numFmtId="165" fontId="7" fillId="0" borderId="1" xfId="0" applyNumberFormat="1" applyFont="1" applyBorder="1"/>
    <xf numFmtId="8" fontId="0" fillId="0" borderId="0" xfId="0" applyNumberFormat="1"/>
    <xf numFmtId="8" fontId="0" fillId="0" borderId="0" xfId="1" applyNumberFormat="1" applyFont="1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84DE3-8E56-424E-97B7-2AAFDF3CCDA5}">
  <dimension ref="A2:K30"/>
  <sheetViews>
    <sheetView tabSelected="1" zoomScale="96" zoomScaleNormal="96" workbookViewId="0">
      <pane ySplit="3" topLeftCell="A4" activePane="bottomLeft" state="frozen"/>
      <selection pane="bottomLeft" activeCell="H20" sqref="H20"/>
    </sheetView>
  </sheetViews>
  <sheetFormatPr baseColWidth="10" defaultRowHeight="15" x14ac:dyDescent="0.25"/>
  <cols>
    <col min="1" max="1" width="7" customWidth="1"/>
    <col min="2" max="2" width="18" customWidth="1"/>
    <col min="3" max="3" width="14" customWidth="1"/>
    <col min="4" max="4" width="33.85546875" customWidth="1"/>
    <col min="5" max="5" width="15.85546875" hidden="1" customWidth="1"/>
    <col min="6" max="6" width="18.140625" customWidth="1"/>
    <col min="7" max="7" width="32.42578125" customWidth="1"/>
    <col min="8" max="8" width="20.28515625" bestFit="1" customWidth="1"/>
    <col min="9" max="9" width="16.85546875" bestFit="1" customWidth="1"/>
    <col min="10" max="10" width="14.7109375" customWidth="1"/>
  </cols>
  <sheetData>
    <row r="2" spans="1:11" x14ac:dyDescent="0.25">
      <c r="A2" s="72" t="s">
        <v>9</v>
      </c>
      <c r="B2" s="72"/>
      <c r="C2" s="72"/>
      <c r="D2" s="72"/>
      <c r="E2" s="72"/>
      <c r="F2" s="72"/>
      <c r="H2" s="20"/>
    </row>
    <row r="3" spans="1:11" ht="22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6" t="s">
        <v>5</v>
      </c>
      <c r="H3" s="20"/>
    </row>
    <row r="4" spans="1:11" x14ac:dyDescent="0.25">
      <c r="A4" s="2">
        <v>1</v>
      </c>
      <c r="B4" s="3">
        <v>44998</v>
      </c>
      <c r="C4" s="13" t="s">
        <v>10</v>
      </c>
      <c r="D4" s="4" t="s">
        <v>11</v>
      </c>
      <c r="E4" s="5"/>
      <c r="F4" s="15">
        <v>447109.93</v>
      </c>
      <c r="G4" s="22"/>
      <c r="H4" s="20"/>
      <c r="I4" s="18"/>
    </row>
    <row r="5" spans="1:11" x14ac:dyDescent="0.25">
      <c r="A5" s="2">
        <v>2</v>
      </c>
      <c r="B5" s="3">
        <v>44998</v>
      </c>
      <c r="C5" s="13" t="s">
        <v>30</v>
      </c>
      <c r="D5" s="4" t="s">
        <v>31</v>
      </c>
      <c r="E5" s="5"/>
      <c r="F5" s="15">
        <v>10027110.76</v>
      </c>
      <c r="G5" s="22"/>
      <c r="I5" s="18"/>
    </row>
    <row r="6" spans="1:11" x14ac:dyDescent="0.25">
      <c r="A6" s="2">
        <v>3</v>
      </c>
      <c r="B6" s="3">
        <v>45040</v>
      </c>
      <c r="C6" s="13" t="s">
        <v>35</v>
      </c>
      <c r="D6" s="4" t="s">
        <v>34</v>
      </c>
      <c r="E6" s="3"/>
      <c r="F6" s="15">
        <v>11066365.91</v>
      </c>
      <c r="G6" s="27"/>
      <c r="H6" s="20"/>
      <c r="I6" s="28"/>
    </row>
    <row r="7" spans="1:11" s="16" customFormat="1" x14ac:dyDescent="0.25">
      <c r="A7" s="2">
        <v>4</v>
      </c>
      <c r="B7" s="48" t="s">
        <v>41</v>
      </c>
      <c r="C7" s="49" t="s">
        <v>40</v>
      </c>
      <c r="D7" s="14" t="s">
        <v>36</v>
      </c>
      <c r="E7" s="12"/>
      <c r="F7" s="15">
        <v>107595103</v>
      </c>
      <c r="G7" s="22"/>
      <c r="H7" s="20"/>
      <c r="I7" s="28"/>
    </row>
    <row r="8" spans="1:11" s="16" customFormat="1" x14ac:dyDescent="0.25">
      <c r="A8" s="2">
        <v>5</v>
      </c>
      <c r="B8" s="48">
        <v>45041</v>
      </c>
      <c r="C8" s="50" t="s">
        <v>43</v>
      </c>
      <c r="D8" s="14" t="s">
        <v>39</v>
      </c>
      <c r="E8" s="12"/>
      <c r="F8" s="15">
        <v>83074936.810000002</v>
      </c>
      <c r="G8" s="22"/>
      <c r="H8" s="20"/>
      <c r="I8" s="28"/>
    </row>
    <row r="9" spans="1:11" s="16" customFormat="1" x14ac:dyDescent="0.25">
      <c r="A9" s="2">
        <v>6</v>
      </c>
      <c r="B9" s="12">
        <v>45051</v>
      </c>
      <c r="C9" s="17" t="s">
        <v>44</v>
      </c>
      <c r="D9" s="14" t="s">
        <v>45</v>
      </c>
      <c r="E9" s="12"/>
      <c r="F9" s="15">
        <v>109202227.59</v>
      </c>
      <c r="G9" s="22"/>
      <c r="H9" s="20"/>
      <c r="I9" s="28"/>
    </row>
    <row r="10" spans="1:11" s="16" customFormat="1" x14ac:dyDescent="0.25">
      <c r="A10" s="2">
        <v>7</v>
      </c>
      <c r="B10" s="12">
        <v>45051</v>
      </c>
      <c r="C10" s="17" t="s">
        <v>46</v>
      </c>
      <c r="D10" s="14" t="s">
        <v>47</v>
      </c>
      <c r="E10" s="12"/>
      <c r="F10" s="15">
        <v>13644376.28128</v>
      </c>
      <c r="G10" s="22"/>
      <c r="H10" s="20"/>
      <c r="I10" s="28"/>
    </row>
    <row r="11" spans="1:11" x14ac:dyDescent="0.25">
      <c r="A11" s="2">
        <v>8</v>
      </c>
      <c r="B11" s="3">
        <v>45146</v>
      </c>
      <c r="C11" s="17" t="s">
        <v>48</v>
      </c>
      <c r="D11" s="4" t="s">
        <v>49</v>
      </c>
      <c r="E11" s="3"/>
      <c r="F11" s="15">
        <v>8534630.3246056009</v>
      </c>
      <c r="G11" s="22"/>
      <c r="H11" s="20"/>
      <c r="I11" s="28"/>
      <c r="J11" s="19"/>
      <c r="K11" s="25"/>
    </row>
    <row r="12" spans="1:11" x14ac:dyDescent="0.25">
      <c r="A12" s="2">
        <v>9</v>
      </c>
      <c r="B12" s="3">
        <v>45146</v>
      </c>
      <c r="C12" s="17" t="s">
        <v>50</v>
      </c>
      <c r="D12" s="4" t="s">
        <v>51</v>
      </c>
      <c r="E12" s="3"/>
      <c r="F12" s="15">
        <v>110399872.84999999</v>
      </c>
      <c r="G12" s="22"/>
      <c r="H12" s="20"/>
      <c r="I12" s="28"/>
      <c r="J12" s="19"/>
    </row>
    <row r="13" spans="1:11" x14ac:dyDescent="0.25">
      <c r="A13" s="2">
        <v>10</v>
      </c>
      <c r="B13" s="3">
        <v>45084</v>
      </c>
      <c r="C13" s="17" t="s">
        <v>64</v>
      </c>
      <c r="D13" s="4" t="s">
        <v>66</v>
      </c>
      <c r="E13" s="3"/>
      <c r="F13" s="15">
        <v>14722154.380000001</v>
      </c>
      <c r="G13" s="22"/>
      <c r="H13" s="20"/>
      <c r="I13" s="28"/>
      <c r="J13" s="20"/>
    </row>
    <row r="14" spans="1:11" x14ac:dyDescent="0.25">
      <c r="A14" s="2">
        <v>11</v>
      </c>
      <c r="B14" s="3">
        <v>45084</v>
      </c>
      <c r="C14" s="17" t="s">
        <v>67</v>
      </c>
      <c r="D14" s="4" t="s">
        <v>68</v>
      </c>
      <c r="E14" s="3"/>
      <c r="F14" s="15">
        <v>109999737.21000001</v>
      </c>
      <c r="G14" s="22"/>
      <c r="H14" s="20"/>
      <c r="I14" s="28"/>
      <c r="J14" s="21"/>
    </row>
    <row r="15" spans="1:11" x14ac:dyDescent="0.25">
      <c r="A15" s="2">
        <v>12</v>
      </c>
      <c r="B15" s="3">
        <v>45113</v>
      </c>
      <c r="C15" s="17" t="s">
        <v>71</v>
      </c>
      <c r="D15" s="4" t="s">
        <v>72</v>
      </c>
      <c r="E15" s="3"/>
      <c r="F15" s="15">
        <v>15397484.640000001</v>
      </c>
      <c r="G15" s="22"/>
      <c r="H15" s="20"/>
      <c r="I15" s="28"/>
    </row>
    <row r="16" spans="1:11" x14ac:dyDescent="0.25">
      <c r="A16" s="2">
        <v>13</v>
      </c>
      <c r="B16" s="3">
        <v>45113</v>
      </c>
      <c r="C16" s="17" t="s">
        <v>74</v>
      </c>
      <c r="D16" s="4" t="s">
        <v>75</v>
      </c>
      <c r="E16" s="3"/>
      <c r="F16" s="7">
        <v>110938506.98</v>
      </c>
      <c r="G16" s="22"/>
      <c r="H16" s="20"/>
      <c r="I16" s="28"/>
    </row>
    <row r="17" spans="1:10" ht="15" customHeight="1" x14ac:dyDescent="0.25">
      <c r="A17" s="73" t="s">
        <v>6</v>
      </c>
      <c r="B17" s="74"/>
      <c r="C17" s="74"/>
      <c r="D17" s="74"/>
      <c r="E17" s="75"/>
      <c r="F17" s="8">
        <f>SUM(F4:F16)</f>
        <v>705049616.66588557</v>
      </c>
      <c r="G17" s="9" t="s">
        <v>73</v>
      </c>
      <c r="H17" s="69">
        <v>74000000</v>
      </c>
      <c r="I17" s="23"/>
      <c r="J17" s="23"/>
    </row>
    <row r="18" spans="1:10" ht="15" customHeight="1" x14ac:dyDescent="0.25">
      <c r="G18" s="9" t="s">
        <v>37</v>
      </c>
      <c r="H18" s="7">
        <f>690948538.11+H17</f>
        <v>764948538.11000001</v>
      </c>
    </row>
    <row r="19" spans="1:10" x14ac:dyDescent="0.25">
      <c r="G19" s="9" t="s">
        <v>8</v>
      </c>
      <c r="H19" s="7">
        <f>+F17</f>
        <v>705049616.66588557</v>
      </c>
    </row>
    <row r="20" spans="1:10" x14ac:dyDescent="0.25">
      <c r="G20" s="9" t="s">
        <v>7</v>
      </c>
      <c r="H20" s="10">
        <f>+H19/H18</f>
        <v>0.92169548870292639</v>
      </c>
    </row>
    <row r="21" spans="1:10" ht="27" customHeight="1" x14ac:dyDescent="0.25">
      <c r="G21" s="6" t="s">
        <v>38</v>
      </c>
      <c r="H21" s="11">
        <f>+H18-H19</f>
        <v>59898921.444114447</v>
      </c>
    </row>
    <row r="22" spans="1:10" x14ac:dyDescent="0.25">
      <c r="H22" s="23"/>
    </row>
    <row r="23" spans="1:10" x14ac:dyDescent="0.25">
      <c r="H23" s="18"/>
    </row>
    <row r="24" spans="1:10" x14ac:dyDescent="0.25">
      <c r="H24" s="24"/>
    </row>
    <row r="25" spans="1:10" x14ac:dyDescent="0.25">
      <c r="G25" s="25"/>
      <c r="H25" s="25"/>
    </row>
    <row r="26" spans="1:10" x14ac:dyDescent="0.25">
      <c r="B26" s="26"/>
      <c r="G26" s="25"/>
      <c r="H26" s="25"/>
    </row>
    <row r="27" spans="1:10" x14ac:dyDescent="0.25">
      <c r="G27" s="25"/>
    </row>
    <row r="28" spans="1:10" x14ac:dyDescent="0.25">
      <c r="G28" s="25"/>
    </row>
    <row r="29" spans="1:10" x14ac:dyDescent="0.25">
      <c r="B29" s="26"/>
    </row>
    <row r="30" spans="1:10" x14ac:dyDescent="0.25">
      <c r="B30" s="23"/>
    </row>
  </sheetData>
  <mergeCells count="2">
    <mergeCell ref="A2:F2"/>
    <mergeCell ref="A17:E17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CACBC-85DA-4DA9-8B37-63CCA894B622}">
  <dimension ref="A1:L25"/>
  <sheetViews>
    <sheetView topLeftCell="E1" zoomScaleNormal="100" workbookViewId="0">
      <selection activeCell="G3" sqref="G3"/>
    </sheetView>
  </sheetViews>
  <sheetFormatPr baseColWidth="10" defaultRowHeight="15" x14ac:dyDescent="0.25"/>
  <cols>
    <col min="2" max="2" width="17.85546875" customWidth="1"/>
    <col min="3" max="3" width="26.140625" customWidth="1"/>
    <col min="4" max="4" width="20.7109375" style="53" customWidth="1"/>
    <col min="6" max="6" width="29.140625" style="53" customWidth="1"/>
    <col min="7" max="7" width="21.5703125" customWidth="1"/>
    <col min="8" max="9" width="18.42578125" customWidth="1"/>
    <col min="10" max="10" width="23.28515625" customWidth="1"/>
    <col min="11" max="11" width="27.140625" customWidth="1"/>
    <col min="12" max="12" width="19.5703125" customWidth="1"/>
  </cols>
  <sheetData>
    <row r="1" spans="1:12" ht="22.5" x14ac:dyDescent="0.25">
      <c r="A1" s="37" t="s">
        <v>12</v>
      </c>
      <c r="B1" s="76" t="s">
        <v>13</v>
      </c>
      <c r="C1" s="76"/>
      <c r="D1" s="62" t="s">
        <v>14</v>
      </c>
      <c r="E1" s="37" t="s">
        <v>15</v>
      </c>
      <c r="F1" s="62" t="s">
        <v>16</v>
      </c>
      <c r="G1" s="37" t="s">
        <v>17</v>
      </c>
      <c r="H1" s="37" t="s">
        <v>18</v>
      </c>
      <c r="I1" s="39" t="s">
        <v>27</v>
      </c>
      <c r="J1" s="39" t="s">
        <v>29</v>
      </c>
      <c r="K1" s="39" t="s">
        <v>14</v>
      </c>
      <c r="L1" s="39" t="s">
        <v>33</v>
      </c>
    </row>
    <row r="2" spans="1:12" ht="30" customHeight="1" x14ac:dyDescent="0.25">
      <c r="A2" s="77" t="s">
        <v>19</v>
      </c>
      <c r="B2" s="29" t="s">
        <v>20</v>
      </c>
      <c r="C2" s="29" t="s">
        <v>21</v>
      </c>
      <c r="D2" s="63" t="s">
        <v>22</v>
      </c>
      <c r="E2" s="30">
        <v>27</v>
      </c>
      <c r="F2" s="64" t="s">
        <v>23</v>
      </c>
      <c r="G2" s="41">
        <f>28163900.64-J2-J8</f>
        <v>14072414.428720001</v>
      </c>
      <c r="H2" s="68">
        <f>H9-J3-J6-J4-J5-J7-J9-J10-J12+D24-J13-J14</f>
        <v>28772190.927084103</v>
      </c>
      <c r="I2" s="40" t="s">
        <v>28</v>
      </c>
      <c r="J2" s="43">
        <v>447109.93</v>
      </c>
      <c r="K2" s="45" t="s">
        <v>32</v>
      </c>
      <c r="L2">
        <v>907622</v>
      </c>
    </row>
    <row r="3" spans="1:12" ht="99.75" customHeight="1" thickBot="1" x14ac:dyDescent="0.3">
      <c r="A3" s="77"/>
      <c r="B3" s="29" t="s">
        <v>24</v>
      </c>
      <c r="C3" s="32" t="s">
        <v>25</v>
      </c>
      <c r="D3" s="63" t="s">
        <v>26</v>
      </c>
      <c r="E3" s="30">
        <v>10</v>
      </c>
      <c r="F3" s="64" t="s">
        <v>23</v>
      </c>
      <c r="G3" s="41">
        <f>(29415144.2-J11)</f>
        <v>14692989.809999999</v>
      </c>
      <c r="H3" s="33">
        <f>1861326.27+D25</f>
        <v>2361326.27</v>
      </c>
      <c r="I3" s="40" t="s">
        <v>30</v>
      </c>
      <c r="J3" s="43">
        <v>10027110.76</v>
      </c>
      <c r="K3" s="45" t="s">
        <v>32</v>
      </c>
      <c r="L3" s="44">
        <v>1423</v>
      </c>
    </row>
    <row r="4" spans="1:12" ht="15.75" thickBot="1" x14ac:dyDescent="0.3">
      <c r="G4" s="34">
        <f>G2+G3</f>
        <v>28765404.23872</v>
      </c>
      <c r="H4" s="42">
        <f>H2+H3</f>
        <v>31133517.197084103</v>
      </c>
      <c r="I4" s="40" t="s">
        <v>42</v>
      </c>
      <c r="J4" s="43">
        <v>11066365.9063104</v>
      </c>
      <c r="K4" s="45" t="s">
        <v>32</v>
      </c>
      <c r="L4" s="44">
        <v>1423</v>
      </c>
    </row>
    <row r="5" spans="1:12" x14ac:dyDescent="0.25">
      <c r="I5" s="40" t="s">
        <v>40</v>
      </c>
      <c r="J5" s="43">
        <v>107595103</v>
      </c>
      <c r="K5" s="45" t="s">
        <v>32</v>
      </c>
      <c r="L5" s="44">
        <v>1423</v>
      </c>
    </row>
    <row r="6" spans="1:12" x14ac:dyDescent="0.25">
      <c r="I6" s="40" t="s">
        <v>43</v>
      </c>
      <c r="J6" s="43">
        <v>83074936.810000002</v>
      </c>
      <c r="K6" s="45" t="s">
        <v>32</v>
      </c>
      <c r="L6" s="44">
        <v>1423</v>
      </c>
    </row>
    <row r="7" spans="1:12" x14ac:dyDescent="0.25">
      <c r="I7" s="40" t="s">
        <v>44</v>
      </c>
      <c r="J7" s="43">
        <v>109202227.59</v>
      </c>
      <c r="K7" s="45" t="s">
        <v>32</v>
      </c>
      <c r="L7" s="44">
        <v>1423</v>
      </c>
    </row>
    <row r="8" spans="1:12" ht="22.5" x14ac:dyDescent="0.25">
      <c r="B8" s="78" t="s">
        <v>13</v>
      </c>
      <c r="C8" s="79"/>
      <c r="D8" s="62" t="s">
        <v>14</v>
      </c>
      <c r="E8" s="46" t="s">
        <v>15</v>
      </c>
      <c r="F8" s="62" t="s">
        <v>16</v>
      </c>
      <c r="G8" s="46" t="s">
        <v>17</v>
      </c>
      <c r="H8" s="38" t="s">
        <v>18</v>
      </c>
      <c r="I8" s="40" t="s">
        <v>46</v>
      </c>
      <c r="J8" s="43">
        <v>13644376.28128</v>
      </c>
      <c r="K8" s="45" t="s">
        <v>32</v>
      </c>
      <c r="L8" s="44">
        <v>907622</v>
      </c>
    </row>
    <row r="9" spans="1:12" ht="22.5" x14ac:dyDescent="0.25">
      <c r="B9" s="29" t="s">
        <v>20</v>
      </c>
      <c r="C9" s="29" t="s">
        <v>21</v>
      </c>
      <c r="D9" s="63" t="s">
        <v>22</v>
      </c>
      <c r="E9" s="47">
        <v>27</v>
      </c>
      <c r="F9" s="64" t="s">
        <v>23</v>
      </c>
      <c r="G9" s="31">
        <v>28163900.640000001</v>
      </c>
      <c r="H9" s="31">
        <v>631508167</v>
      </c>
      <c r="I9" s="40" t="s">
        <v>48</v>
      </c>
      <c r="J9" s="43">
        <v>8534630.3266055994</v>
      </c>
      <c r="K9" s="45" t="s">
        <v>32</v>
      </c>
      <c r="L9" s="44">
        <v>1423</v>
      </c>
    </row>
    <row r="10" spans="1:12" ht="113.25" thickBot="1" x14ac:dyDescent="0.3">
      <c r="B10" s="29" t="s">
        <v>24</v>
      </c>
      <c r="C10" s="32" t="s">
        <v>25</v>
      </c>
      <c r="D10" s="63" t="s">
        <v>26</v>
      </c>
      <c r="E10" s="47">
        <v>10</v>
      </c>
      <c r="F10" s="64" t="s">
        <v>23</v>
      </c>
      <c r="G10" s="33">
        <v>29415144.199999999</v>
      </c>
      <c r="H10" s="33">
        <v>1861326.27</v>
      </c>
      <c r="I10" s="40" t="s">
        <v>50</v>
      </c>
      <c r="J10" s="43">
        <v>110399872.84999999</v>
      </c>
      <c r="K10" s="45" t="s">
        <v>32</v>
      </c>
      <c r="L10" s="44">
        <v>1423</v>
      </c>
    </row>
    <row r="11" spans="1:12" ht="15.75" thickBot="1" x14ac:dyDescent="0.3">
      <c r="B11" s="80"/>
      <c r="C11" s="80"/>
      <c r="D11" s="80"/>
      <c r="E11" s="80"/>
      <c r="F11" s="80"/>
      <c r="G11" s="34">
        <f>G9+G10</f>
        <v>57579044.840000004</v>
      </c>
      <c r="H11" s="35">
        <f>H9+H10</f>
        <v>633369493.26999998</v>
      </c>
      <c r="I11" s="61" t="s">
        <v>64</v>
      </c>
      <c r="J11" s="43">
        <v>14722154.390000001</v>
      </c>
      <c r="K11" s="45" t="s">
        <v>65</v>
      </c>
    </row>
    <row r="12" spans="1:12" x14ac:dyDescent="0.25">
      <c r="B12" s="81"/>
      <c r="C12" s="81"/>
      <c r="D12" s="81"/>
      <c r="E12" s="81"/>
      <c r="F12" s="81"/>
      <c r="H12" s="36">
        <f>G11+H11</f>
        <v>690948538.11000001</v>
      </c>
      <c r="I12" s="61" t="s">
        <v>67</v>
      </c>
      <c r="J12" s="43">
        <v>109999737.21000001</v>
      </c>
      <c r="K12" s="45" t="s">
        <v>32</v>
      </c>
      <c r="L12" s="44">
        <v>1423</v>
      </c>
    </row>
    <row r="13" spans="1:12" x14ac:dyDescent="0.25">
      <c r="I13" s="61" t="s">
        <v>71</v>
      </c>
      <c r="J13" s="43">
        <v>15397484.640000001</v>
      </c>
      <c r="K13" s="45" t="s">
        <v>32</v>
      </c>
      <c r="L13" s="44">
        <v>1423</v>
      </c>
    </row>
    <row r="14" spans="1:12" x14ac:dyDescent="0.25">
      <c r="F14" s="71"/>
      <c r="I14" s="61" t="s">
        <v>74</v>
      </c>
      <c r="J14" s="43">
        <v>110938506.98</v>
      </c>
      <c r="K14" s="45" t="s">
        <v>32</v>
      </c>
      <c r="L14" s="44">
        <v>1423</v>
      </c>
    </row>
    <row r="15" spans="1:12" x14ac:dyDescent="0.25">
      <c r="J15" s="70"/>
    </row>
    <row r="16" spans="1:12" x14ac:dyDescent="0.25">
      <c r="G16" s="66">
        <v>73500000</v>
      </c>
      <c r="H16" s="67" t="s">
        <v>69</v>
      </c>
      <c r="J16" s="70"/>
    </row>
    <row r="17" spans="1:10" x14ac:dyDescent="0.25">
      <c r="D17" s="53">
        <v>106899648.21000001</v>
      </c>
      <c r="F17" s="53">
        <v>107968643.90000001</v>
      </c>
      <c r="G17" s="66">
        <v>500000</v>
      </c>
      <c r="H17" s="67" t="s">
        <v>65</v>
      </c>
    </row>
    <row r="18" spans="1:10" x14ac:dyDescent="0.25">
      <c r="D18" s="53">
        <v>1068996</v>
      </c>
      <c r="F18" s="53">
        <f>F17-D18</f>
        <v>106899647.90000001</v>
      </c>
      <c r="J18" s="70"/>
    </row>
    <row r="19" spans="1:10" x14ac:dyDescent="0.25">
      <c r="D19" s="53">
        <v>2031093</v>
      </c>
      <c r="I19" s="53"/>
    </row>
    <row r="21" spans="1:10" x14ac:dyDescent="0.25">
      <c r="D21" s="53">
        <f>D17+D18+D19</f>
        <v>109999737.21000001</v>
      </c>
      <c r="F21" s="53">
        <f>F18+D18+D19</f>
        <v>109999736.90000001</v>
      </c>
    </row>
    <row r="23" spans="1:10" x14ac:dyDescent="0.25">
      <c r="A23" s="81" t="s">
        <v>70</v>
      </c>
      <c r="B23" s="81"/>
      <c r="C23" s="81"/>
      <c r="D23" s="81"/>
      <c r="E23" s="81"/>
      <c r="F23" s="81"/>
    </row>
    <row r="24" spans="1:10" x14ac:dyDescent="0.25">
      <c r="C24" t="s">
        <v>22</v>
      </c>
      <c r="D24" s="53">
        <v>73500000</v>
      </c>
    </row>
    <row r="25" spans="1:10" x14ac:dyDescent="0.25">
      <c r="C25" t="s">
        <v>65</v>
      </c>
      <c r="D25" s="53">
        <v>500000</v>
      </c>
    </row>
  </sheetData>
  <mergeCells count="5">
    <mergeCell ref="B1:C1"/>
    <mergeCell ref="A2:A3"/>
    <mergeCell ref="B8:C8"/>
    <mergeCell ref="B11:F12"/>
    <mergeCell ref="A23:F2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63CC5-B2C2-42A2-B2F1-A03552198FCB}">
  <dimension ref="A1:G16"/>
  <sheetViews>
    <sheetView workbookViewId="0">
      <selection activeCell="F8" sqref="F8"/>
    </sheetView>
  </sheetViews>
  <sheetFormatPr baseColWidth="10" defaultRowHeight="15" x14ac:dyDescent="0.25"/>
  <cols>
    <col min="2" max="2" width="24.85546875" customWidth="1"/>
    <col min="3" max="3" width="22.85546875" style="53" customWidth="1"/>
    <col min="4" max="4" width="26" style="53" customWidth="1"/>
    <col min="5" max="5" width="24.140625" style="51" customWidth="1"/>
    <col min="6" max="6" width="32.28515625" customWidth="1"/>
    <col min="7" max="7" width="23" customWidth="1"/>
  </cols>
  <sheetData>
    <row r="1" spans="1:7" x14ac:dyDescent="0.25">
      <c r="C1" s="55" t="s">
        <v>52</v>
      </c>
      <c r="D1" s="57"/>
    </row>
    <row r="2" spans="1:7" x14ac:dyDescent="0.25">
      <c r="B2" s="51" t="s">
        <v>55</v>
      </c>
      <c r="C2" s="54">
        <v>120000000</v>
      </c>
      <c r="D2" s="57"/>
      <c r="E2" s="60" t="s">
        <v>56</v>
      </c>
      <c r="F2" s="53">
        <v>107367669</v>
      </c>
    </row>
    <row r="3" spans="1:7" x14ac:dyDescent="0.25">
      <c r="B3" s="51" t="s">
        <v>54</v>
      </c>
      <c r="C3" s="54">
        <v>193469246.02708411</v>
      </c>
      <c r="D3" s="57"/>
      <c r="E3" s="52"/>
    </row>
    <row r="4" spans="1:7" x14ac:dyDescent="0.25">
      <c r="B4" s="51" t="s">
        <v>57</v>
      </c>
      <c r="C4" s="54">
        <v>43000000</v>
      </c>
      <c r="D4" s="57"/>
      <c r="E4" s="58"/>
    </row>
    <row r="5" spans="1:7" x14ac:dyDescent="0.25">
      <c r="B5" s="51"/>
      <c r="C5" s="59">
        <f>C3+C4-C2</f>
        <v>116469246.02708411</v>
      </c>
      <c r="D5" s="57"/>
      <c r="E5" s="58"/>
    </row>
    <row r="6" spans="1:7" x14ac:dyDescent="0.25">
      <c r="C6" s="57"/>
      <c r="D6" s="57"/>
      <c r="E6" s="57"/>
      <c r="F6" s="53">
        <v>81608182.547084093</v>
      </c>
      <c r="G6" s="53">
        <v>30000000</v>
      </c>
    </row>
    <row r="7" spans="1:7" x14ac:dyDescent="0.25">
      <c r="C7" s="57"/>
      <c r="D7" s="57"/>
      <c r="E7" s="57"/>
    </row>
    <row r="8" spans="1:7" x14ac:dyDescent="0.25">
      <c r="C8" s="57"/>
      <c r="D8" s="57"/>
      <c r="E8" s="57"/>
      <c r="F8" s="65">
        <f>F6+G6</f>
        <v>111608182.54708409</v>
      </c>
    </row>
    <row r="9" spans="1:7" x14ac:dyDescent="0.25">
      <c r="D9" s="55" t="s">
        <v>53</v>
      </c>
    </row>
    <row r="10" spans="1:7" x14ac:dyDescent="0.25">
      <c r="D10" s="55">
        <v>111000000</v>
      </c>
      <c r="E10" s="51" t="s">
        <v>59</v>
      </c>
    </row>
    <row r="11" spans="1:7" x14ac:dyDescent="0.25">
      <c r="D11" s="55">
        <v>20000000</v>
      </c>
      <c r="E11" s="51" t="s">
        <v>58</v>
      </c>
    </row>
    <row r="12" spans="1:7" x14ac:dyDescent="0.25">
      <c r="B12" s="53">
        <v>15106</v>
      </c>
      <c r="D12" s="53">
        <f>B15</f>
        <v>120848</v>
      </c>
      <c r="E12" s="55" t="s">
        <v>60</v>
      </c>
    </row>
    <row r="13" spans="1:7" x14ac:dyDescent="0.25">
      <c r="A13" t="s">
        <v>61</v>
      </c>
      <c r="B13">
        <v>4</v>
      </c>
      <c r="D13" s="54">
        <f>D10+D11+D12</f>
        <v>131120848</v>
      </c>
    </row>
    <row r="14" spans="1:7" x14ac:dyDescent="0.25">
      <c r="A14" t="s">
        <v>62</v>
      </c>
      <c r="B14">
        <v>2</v>
      </c>
    </row>
    <row r="15" spans="1:7" x14ac:dyDescent="0.25">
      <c r="B15" s="53">
        <f>B12*B13*B14</f>
        <v>120848</v>
      </c>
    </row>
    <row r="16" spans="1:7" x14ac:dyDescent="0.25">
      <c r="D16" s="56">
        <f>D13-C5</f>
        <v>14651601.972915888</v>
      </c>
      <c r="E16" s="5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% ejecucion</vt:lpstr>
      <vt:lpstr>EJECUCION DE RECURSOS</vt:lpstr>
      <vt:lpstr>Hoja1</vt:lpstr>
    </vt:vector>
  </TitlesOfParts>
  <Company>SENA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Del Carmen Oviedo Urbano</dc:creator>
  <cp:lastModifiedBy>Alexandra Pallares Moreno</cp:lastModifiedBy>
  <dcterms:created xsi:type="dcterms:W3CDTF">2020-05-05T00:45:55Z</dcterms:created>
  <dcterms:modified xsi:type="dcterms:W3CDTF">2023-12-11T17:05:02Z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2023-02-24T17:48:48Z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48ba4525-d359-4226-859e-6cbaaba07fef</vt:lpwstr>
  </property>
  <property fmtid="{D5CDD505-2E9C-101B-9397-08002B2CF9AE}" pid="8" name="MSIP_Label_1299739c-ad3d-4908-806e-4d91151a6e13_ContentBits">
    <vt:lpwstr>0</vt:lpwstr>
  </property>
</Properties>
</file>