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DICIEMBRE-JUNIO ECOLIMPIEZA/FACTURACION MAYO/MO/"/>
    </mc:Choice>
  </mc:AlternateContent>
  <xr:revisionPtr revIDLastSave="1056" documentId="106_{46D64688-6162-4664-A29A-FC2D54F3AF39}" xr6:coauthVersionLast="45" xr6:coauthVersionMax="47" xr10:uidLastSave="{1DD1B85C-B4F1-4D00-8425-1F0CA054EB8D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  <sheet name="Hoja1" sheetId="3" r:id="rId3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3" l="1"/>
  <c r="F21" i="2" l="1"/>
  <c r="F18" i="2"/>
  <c r="D21" i="2"/>
  <c r="H2" i="2"/>
  <c r="G3" i="2" l="1"/>
  <c r="B15" i="3" l="1"/>
  <c r="D16" i="3"/>
  <c r="C5" i="3"/>
  <c r="D13" i="3"/>
  <c r="D12" i="3"/>
  <c r="G2" i="2" l="1"/>
  <c r="G4" i="2" l="1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<sst xmlns="http://schemas.openxmlformats.org/spreadsheetml/2006/main" count="105" uniqueCount="70">
  <si>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</si>
  <si>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</si>
  <si>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</si>
  <si>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</si>
  <si>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</si>
  <si>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</si>
  <si>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</si>
  <si>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</si>
  <si>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</si>
  <si>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</si>
  <si>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</si>
  <si>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</si>
  <si>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</si>
  <si>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</si>
  <si>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</si>
  <si>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</si>
  <si>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</si>
  <si>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</si>
  <si>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</si>
  <si>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</si>
  <si>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</si>
  <si>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</si>
  <si>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</si>
  <si>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</si>
  <si>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</si>
  <si>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</si>
  <si>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</si>
  <si>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</si>
  <si>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</si>
  <si>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</si>
  <si>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</si>
  <si>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</si>
  <si>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</si>
  <si>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</si>
  <si>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</si>
  <si>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</si>
  <si>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</si>
  <si>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</si>
  <si>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</si>
  <si>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</si>
  <si>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</si>
  <si>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</si>
  <si>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</si>
  <si>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</si>
  <si>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</si>
  <si>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</si>
  <si>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</si>
  <si>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</si>
  <si>
    <t>FE2890</t>
  </si>
  <si>
    <t>INSUMOS MES DE ABRIL</t>
  </si>
  <si>
    <t>FE2891</t>
  </si>
  <si>
    <t>MANO DE OBRA DE ABRIL</t>
  </si>
  <si>
    <t>MAYO</t>
  </si>
  <si>
    <t>JUNIO</t>
  </si>
  <si>
    <t>SALDO A COMPROMETER</t>
  </si>
  <si>
    <t>% FACTURA MAYO</t>
  </si>
  <si>
    <t>ADICION</t>
  </si>
  <si>
    <t>RESERVAS</t>
  </si>
  <si>
    <t>INSUMOS</t>
  </si>
  <si>
    <t>MO</t>
  </si>
  <si>
    <t>ARRIENDO HORNOS</t>
  </si>
  <si>
    <t>HORNOS</t>
  </si>
  <si>
    <t>MESES</t>
  </si>
  <si>
    <t>VALOR A SOLICITAR</t>
  </si>
  <si>
    <t>FE3081</t>
  </si>
  <si>
    <t>NACION</t>
  </si>
  <si>
    <t>INSUMOS MES DE MAYO</t>
  </si>
  <si>
    <t>FE3082</t>
  </si>
  <si>
    <t>MANO DE OBRA DE MAYO</t>
  </si>
  <si>
    <t>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</si>
</sst>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$&quot;;[Red]\-#,##0.00\ &quot;$&quot;"/>
    <numFmt numFmtId="44" formatCode="_-* #,##0.00\ &quot;$&quot;_-;\-* #,##0.00\ &quot;$&quot;_-;_-* &quot;-&quot;??\ &quot;$&quot;_-;_-@_-"/>
    <numFmt numFmtId="164" formatCode="&quot;$&quot;\ #,##0.00;[Red]\-&quot;$&quot;\ #,##0.00"/>
    <numFmt numFmtId="165" formatCode="[$$-240A]\ #,##0.00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9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0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4" borderId="0" xfId="1" applyFont="1" applyFill="1"/>
    <xf numFmtId="44" fontId="0" fillId="0" borderId="0" xfId="1" applyFont="1" applyAlignment="1">
      <alignment horizontal="center"/>
    </xf>
    <xf numFmtId="44" fontId="0" fillId="6" borderId="0" xfId="0" applyNumberFormat="1" applyFill="1"/>
    <xf numFmtId="44" fontId="0" fillId="0" borderId="0" xfId="1" applyFont="1" applyAlignment="1"/>
    <xf numFmtId="0" fontId="0" fillId="0" borderId="0" xfId="0" applyAlignment="1"/>
    <xf numFmtId="44" fontId="0" fillId="7" borderId="0" xfId="1" applyFont="1" applyFill="1"/>
    <xf numFmtId="0" fontId="0" fillId="8" borderId="0" xfId="0" applyFill="1" applyAlignment="1">
      <alignment horizontal="center"/>
    </xf>
    <xf numFmtId="164" fontId="11" fillId="0" borderId="0" xfId="0" applyNumberFormat="1" applyFont="1" applyFill="1" applyBorder="1" applyAlignment="1">
      <alignment vertical="center"/>
    </xf>
    <xf numFmtId="44" fontId="1" fillId="5" borderId="1" xfId="1" applyFont="1" applyFill="1" applyBorder="1" applyAlignment="1">
      <alignment horizontal="center" vertical="center" wrapText="1"/>
    </xf>
    <xf numFmtId="44" fontId="11" fillId="0" borderId="1" xfId="1" applyFont="1" applyBorder="1" applyAlignment="1">
      <alignment horizontal="center" vertical="center"/>
    </xf>
    <xf numFmtId="44" fontId="11" fillId="0" borderId="1" xfId="1" applyFont="1" applyBorder="1" applyAlignment="1">
      <alignment horizontal="center" vertical="center" wrapText="1"/>
    </xf>
    <xf numFmtId="44" fontId="0" fillId="4" borderId="0" xfId="0" applyNumberFormat="1" applyFill="1"/>
    <xf numFmtId="44" fontId="0" fillId="9" borderId="0" xfId="1" applyFont="1" applyFill="1"/>
    <xf numFmtId="0" fontId="0" fillId="9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37" activePane="bottomLeft" state="frozen"/>
      <selection pane="bottomLeft" activeCell="F14" sqref="F14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79" t="s">
        <v>9</v>
      </c>
      <c r="B2" s="79"/>
      <c r="C2" s="79"/>
      <c r="D2" s="79"/>
      <c r="E2" s="79"/>
      <c r="F2" s="79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59" t="s">
        <v>41</v>
      </c>
      <c r="C7" s="60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61">
        <v>5</v>
      </c>
      <c r="B8" s="59">
        <v>45041</v>
      </c>
      <c r="C8" s="61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>
        <v>6</v>
      </c>
      <c r="B9" s="15">
        <v>45051</v>
      </c>
      <c r="C9" s="20" t="s">
        <v>44</v>
      </c>
      <c r="D9" s="17" t="s">
        <v>45</v>
      </c>
      <c r="E9" s="15"/>
      <c r="F9" s="18">
        <v>109202227.59</v>
      </c>
      <c r="G9" s="26"/>
      <c r="H9" s="23"/>
      <c r="I9" s="34"/>
    </row>
    <row r="10" spans="1:11" s="19" customFormat="1" x14ac:dyDescent="0.25">
      <c r="A10" s="14">
        <v>7</v>
      </c>
      <c r="B10" s="15">
        <v>45051</v>
      </c>
      <c r="C10" s="20" t="s">
        <v>46</v>
      </c>
      <c r="D10" s="17" t="s">
        <v>47</v>
      </c>
      <c r="E10" s="15"/>
      <c r="F10" s="18">
        <v>13644376.28128</v>
      </c>
      <c r="G10" s="26"/>
      <c r="H10" s="23"/>
      <c r="I10" s="34"/>
    </row>
    <row r="11" spans="1:11" x14ac:dyDescent="0.25">
      <c r="A11" s="2">
        <v>8</v>
      </c>
      <c r="B11" s="3">
        <v>45146</v>
      </c>
      <c r="C11" s="20" t="s">
        <v>48</v>
      </c>
      <c r="D11" s="5" t="s">
        <v>49</v>
      </c>
      <c r="E11" s="3"/>
      <c r="F11" s="18">
        <v>8534630.3246056009</v>
      </c>
      <c r="G11" s="26"/>
      <c r="H11" s="23"/>
      <c r="I11" s="34"/>
      <c r="J11" s="22"/>
      <c r="K11" s="29"/>
    </row>
    <row r="12" spans="1:11" x14ac:dyDescent="0.25">
      <c r="A12" s="2">
        <v>9</v>
      </c>
      <c r="B12" s="3">
        <v>45146</v>
      </c>
      <c r="C12" s="20" t="s">
        <v>50</v>
      </c>
      <c r="D12" s="5" t="s">
        <v>51</v>
      </c>
      <c r="E12" s="3"/>
      <c r="F12" s="18">
        <v>110399872.84999999</v>
      </c>
      <c r="G12" s="26"/>
      <c r="H12" s="23"/>
      <c r="I12" s="34"/>
      <c r="J12" s="22"/>
    </row>
    <row r="13" spans="1:11" x14ac:dyDescent="0.25">
      <c r="A13" s="2">
        <v>10</v>
      </c>
      <c r="B13" s="3">
        <v>45084</v>
      </c>
      <c r="C13" s="20" t="s">
        <v>64</v>
      </c>
      <c r="D13" s="5" t="s">
        <v>66</v>
      </c>
      <c r="E13" s="3"/>
      <c r="F13" s="18">
        <v>14722154.380000001</v>
      </c>
      <c r="G13" s="26"/>
      <c r="H13" s="23"/>
      <c r="I13" s="34"/>
      <c r="J13" s="23"/>
    </row>
    <row r="14" spans="1:11" x14ac:dyDescent="0.25">
      <c r="A14" s="2">
        <v>11</v>
      </c>
      <c r="B14" s="3">
        <v>45084</v>
      </c>
      <c r="C14" s="20" t="s">
        <v>67</v>
      </c>
      <c r="D14" s="5" t="s">
        <v>68</v>
      </c>
      <c r="E14" s="3"/>
      <c r="F14" s="18">
        <v>109999737.21000001</v>
      </c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85"/>
      <c r="H43" s="83"/>
      <c r="I43" s="84"/>
    </row>
    <row r="44" spans="1:9" x14ac:dyDescent="0.25">
      <c r="A44" s="2"/>
      <c r="B44" s="3"/>
      <c r="C44" s="4"/>
      <c r="D44" s="5"/>
      <c r="E44" s="3"/>
      <c r="F44" s="39"/>
      <c r="G44" s="85"/>
      <c r="H44" s="83"/>
      <c r="I44" s="84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80" t="s">
        <v>6</v>
      </c>
      <c r="B51" s="81"/>
      <c r="C51" s="81"/>
      <c r="D51" s="81"/>
      <c r="E51" s="82"/>
      <c r="F51" s="9">
        <f>SUM(F4:F50)</f>
        <v>578713625.04588556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578713625.04588556</v>
      </c>
    </row>
    <row r="54" spans="1:10" x14ac:dyDescent="0.25">
      <c r="G54" s="10" t="s">
        <v>7</v>
      </c>
      <c r="H54" s="11">
        <f>+H53/H52</f>
        <v>0.83756400531489872</v>
      </c>
    </row>
    <row r="55" spans="1:10" ht="27" customHeight="1" x14ac:dyDescent="0.25">
      <c r="G55" s="7" t="s">
        <v>38</v>
      </c>
      <c r="H55" s="12">
        <f>+H52-H53</f>
        <v>112234913.06411445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21"/>
  <sheetViews>
    <sheetView topLeftCell="C7" zoomScaleNormal="100" workbookViewId="0">
      <selection activeCell="G17" sqref="G17"/>
    </sheetView>
  </sheetViews>
  <sheetFormatPr baseColWidth="10" defaultRowHeight="15" x14ac:dyDescent="0.25"/>
  <cols>
    <col min="2" max="2" width="17.85546875" customWidth="1"/>
    <col min="3" max="3" width="26.140625" customWidth="1"/>
    <col min="4" max="4" width="20.7109375" style="64" customWidth="1"/>
    <col min="6" max="6" width="29.140625" style="64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8" t="s">
        <v>12</v>
      </c>
      <c r="B1" s="86" t="s">
        <v>13</v>
      </c>
      <c r="C1" s="86"/>
      <c r="D1" s="73" t="s">
        <v>14</v>
      </c>
      <c r="E1" s="48" t="s">
        <v>15</v>
      </c>
      <c r="F1" s="73" t="s">
        <v>16</v>
      </c>
      <c r="G1" s="48" t="s">
        <v>17</v>
      </c>
      <c r="H1" s="48" t="s">
        <v>18</v>
      </c>
      <c r="I1" s="50" t="s">
        <v>27</v>
      </c>
      <c r="J1" s="50" t="s">
        <v>29</v>
      </c>
      <c r="K1" s="50" t="s">
        <v>14</v>
      </c>
      <c r="L1" s="50" t="s">
        <v>33</v>
      </c>
    </row>
    <row r="2" spans="1:12" ht="30" customHeight="1" x14ac:dyDescent="0.25">
      <c r="A2" s="87" t="s">
        <v>19</v>
      </c>
      <c r="B2" s="40" t="s">
        <v>20</v>
      </c>
      <c r="C2" s="40" t="s">
        <v>21</v>
      </c>
      <c r="D2" s="74" t="s">
        <v>22</v>
      </c>
      <c r="E2" s="41">
        <v>27</v>
      </c>
      <c r="F2" s="75" t="s">
        <v>23</v>
      </c>
      <c r="G2" s="52">
        <f>28163900.64-J2-J8</f>
        <v>14072414.428720001</v>
      </c>
      <c r="H2" s="44">
        <f>H9-J3-J6-J4-J5-J7-J9-J10-J12</f>
        <v>81608182.547084093</v>
      </c>
      <c r="I2" s="51" t="s">
        <v>28</v>
      </c>
      <c r="J2" s="54">
        <v>447109.93</v>
      </c>
      <c r="K2" s="56" t="s">
        <v>32</v>
      </c>
      <c r="L2">
        <v>907622</v>
      </c>
    </row>
    <row r="3" spans="1:12" ht="99.75" customHeight="1" thickBot="1" x14ac:dyDescent="0.3">
      <c r="A3" s="87"/>
      <c r="B3" s="40" t="s">
        <v>24</v>
      </c>
      <c r="C3" s="43" t="s">
        <v>25</v>
      </c>
      <c r="D3" s="74" t="s">
        <v>26</v>
      </c>
      <c r="E3" s="41">
        <v>10</v>
      </c>
      <c r="F3" s="75" t="s">
        <v>23</v>
      </c>
      <c r="G3" s="52">
        <f>(29415144.2-J11)</f>
        <v>14692989.809999999</v>
      </c>
      <c r="H3" s="44">
        <v>1861326.27</v>
      </c>
      <c r="I3" s="51" t="s">
        <v>30</v>
      </c>
      <c r="J3" s="54">
        <v>10027110.76</v>
      </c>
      <c r="K3" s="56" t="s">
        <v>32</v>
      </c>
      <c r="L3" s="55">
        <v>1423</v>
      </c>
    </row>
    <row r="4" spans="1:12" ht="15.75" thickBot="1" x14ac:dyDescent="0.3">
      <c r="G4" s="45">
        <f>G2+G3</f>
        <v>28765404.23872</v>
      </c>
      <c r="H4" s="53">
        <f>H2+H3</f>
        <v>83469508.817084089</v>
      </c>
      <c r="I4" s="51" t="s">
        <v>42</v>
      </c>
      <c r="J4" s="54">
        <v>11066365.9063104</v>
      </c>
      <c r="K4" s="56" t="s">
        <v>32</v>
      </c>
      <c r="L4" s="55">
        <v>1423</v>
      </c>
    </row>
    <row r="5" spans="1:12" x14ac:dyDescent="0.25">
      <c r="I5" s="51" t="s">
        <v>40</v>
      </c>
      <c r="J5" s="54">
        <v>107595103</v>
      </c>
      <c r="K5" s="56" t="s">
        <v>32</v>
      </c>
      <c r="L5" s="55">
        <v>1423</v>
      </c>
    </row>
    <row r="6" spans="1:12" x14ac:dyDescent="0.25">
      <c r="I6" s="51" t="s">
        <v>43</v>
      </c>
      <c r="J6" s="54">
        <v>83074936.810000002</v>
      </c>
      <c r="K6" s="56" t="s">
        <v>32</v>
      </c>
      <c r="L6" s="55">
        <v>1423</v>
      </c>
    </row>
    <row r="7" spans="1:12" x14ac:dyDescent="0.25">
      <c r="I7" s="51" t="s">
        <v>44</v>
      </c>
      <c r="J7" s="54">
        <v>109202227.59</v>
      </c>
      <c r="K7" s="56" t="s">
        <v>32</v>
      </c>
      <c r="L7" s="55">
        <v>1423</v>
      </c>
    </row>
    <row r="8" spans="1:12" ht="22.5" x14ac:dyDescent="0.25">
      <c r="B8" s="88" t="s">
        <v>13</v>
      </c>
      <c r="C8" s="89"/>
      <c r="D8" s="73" t="s">
        <v>14</v>
      </c>
      <c r="E8" s="57" t="s">
        <v>15</v>
      </c>
      <c r="F8" s="73" t="s">
        <v>16</v>
      </c>
      <c r="G8" s="57" t="s">
        <v>17</v>
      </c>
      <c r="H8" s="49" t="s">
        <v>18</v>
      </c>
      <c r="I8" s="51" t="s">
        <v>46</v>
      </c>
      <c r="J8" s="54">
        <v>13644376.28128</v>
      </c>
      <c r="K8" s="56" t="s">
        <v>32</v>
      </c>
      <c r="L8" s="55">
        <v>907622</v>
      </c>
    </row>
    <row r="9" spans="1:12" ht="22.5" x14ac:dyDescent="0.25">
      <c r="B9" s="40" t="s">
        <v>20</v>
      </c>
      <c r="C9" s="40" t="s">
        <v>21</v>
      </c>
      <c r="D9" s="74" t="s">
        <v>22</v>
      </c>
      <c r="E9" s="58">
        <v>27</v>
      </c>
      <c r="F9" s="75" t="s">
        <v>23</v>
      </c>
      <c r="G9" s="42">
        <v>28163900.640000001</v>
      </c>
      <c r="H9" s="42">
        <v>631508167</v>
      </c>
      <c r="I9" s="51" t="s">
        <v>48</v>
      </c>
      <c r="J9" s="54">
        <v>8534630.3266055994</v>
      </c>
      <c r="K9" s="56" t="s">
        <v>32</v>
      </c>
      <c r="L9" s="55">
        <v>1423</v>
      </c>
    </row>
    <row r="10" spans="1:12" ht="113.25" thickBot="1" x14ac:dyDescent="0.3">
      <c r="B10" s="40" t="s">
        <v>24</v>
      </c>
      <c r="C10" s="43" t="s">
        <v>25</v>
      </c>
      <c r="D10" s="74" t="s">
        <v>26</v>
      </c>
      <c r="E10" s="58">
        <v>10</v>
      </c>
      <c r="F10" s="75" t="s">
        <v>23</v>
      </c>
      <c r="G10" s="44">
        <v>29415144.199999999</v>
      </c>
      <c r="H10" s="44">
        <v>1861326.27</v>
      </c>
      <c r="I10" s="51" t="s">
        <v>50</v>
      </c>
      <c r="J10" s="54">
        <v>110399872.84999999</v>
      </c>
      <c r="K10" s="56" t="s">
        <v>32</v>
      </c>
      <c r="L10" s="55">
        <v>1423</v>
      </c>
    </row>
    <row r="11" spans="1:12" ht="15.75" thickBot="1" x14ac:dyDescent="0.3">
      <c r="B11" s="90"/>
      <c r="C11" s="90"/>
      <c r="D11" s="90"/>
      <c r="E11" s="90"/>
      <c r="F11" s="90"/>
      <c r="G11" s="45">
        <f>G9+G10</f>
        <v>57579044.840000004</v>
      </c>
      <c r="H11" s="46">
        <f>H9+H10</f>
        <v>633369493.26999998</v>
      </c>
      <c r="I11" s="72" t="s">
        <v>64</v>
      </c>
      <c r="J11" s="54">
        <v>14722154.390000001</v>
      </c>
      <c r="K11" s="56" t="s">
        <v>65</v>
      </c>
    </row>
    <row r="12" spans="1:12" x14ac:dyDescent="0.25">
      <c r="B12" s="91"/>
      <c r="C12" s="91"/>
      <c r="D12" s="91"/>
      <c r="E12" s="91"/>
      <c r="F12" s="91"/>
      <c r="H12" s="47">
        <f>G11+H11</f>
        <v>690948538.11000001</v>
      </c>
      <c r="I12" s="72" t="s">
        <v>67</v>
      </c>
      <c r="J12" s="54">
        <v>109999737.21000001</v>
      </c>
      <c r="K12" s="56" t="s">
        <v>32</v>
      </c>
      <c r="L12" s="55">
        <v>1423</v>
      </c>
    </row>
    <row r="17" spans="4:10" x14ac:dyDescent="0.25">
      <c r="D17" s="64">
        <v>106899648.21000001</v>
      </c>
      <c r="F17" s="64">
        <v>107968643.90000001</v>
      </c>
      <c r="I17" s="77">
        <v>73500000</v>
      </c>
      <c r="J17" s="78" t="s">
        <v>69</v>
      </c>
    </row>
    <row r="18" spans="4:10" x14ac:dyDescent="0.25">
      <c r="D18" s="64">
        <v>1068996</v>
      </c>
      <c r="F18" s="64">
        <f>F17-D18</f>
        <v>106899647.90000001</v>
      </c>
      <c r="I18" s="77">
        <v>500000</v>
      </c>
      <c r="J18" s="78" t="s">
        <v>65</v>
      </c>
    </row>
    <row r="19" spans="4:10" x14ac:dyDescent="0.25">
      <c r="D19" s="64">
        <v>2031093</v>
      </c>
      <c r="I19" s="64"/>
    </row>
    <row r="21" spans="4:10" x14ac:dyDescent="0.25">
      <c r="D21" s="64">
        <f>D17+D18+D19</f>
        <v>109999737.21000001</v>
      </c>
      <c r="F21" s="64">
        <f>F18+D18+D19</f>
        <v>109999736.90000001</v>
      </c>
    </row>
  </sheetData>
  <mergeCells count="4">
    <mergeCell ref="B1:C1"/>
    <mergeCell ref="A2:A3"/>
    <mergeCell ref="B8:C8"/>
    <mergeCell ref="B11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3CC5-B2C2-42A2-B2F1-A03552198FCB}">
  <dimension ref="A1:G16"/>
  <sheetViews>
    <sheetView workbookViewId="0">
      <selection activeCell="F8" sqref="F8"/>
    </sheetView>
  </sheetViews>
  <sheetFormatPr baseColWidth="10" defaultRowHeight="15" x14ac:dyDescent="0.25"/>
  <cols>
    <col min="2" max="2" width="24.85546875" customWidth="1"/>
    <col min="3" max="3" width="22.85546875" style="64" customWidth="1"/>
    <col min="4" max="4" width="26" style="64" customWidth="1"/>
    <col min="5" max="5" width="24.140625" style="62" customWidth="1"/>
    <col min="6" max="6" width="32.28515625" customWidth="1"/>
    <col min="7" max="7" width="23" customWidth="1"/>
  </cols>
  <sheetData>
    <row r="1" spans="1:7" x14ac:dyDescent="0.25">
      <c r="C1" s="66" t="s">
        <v>52</v>
      </c>
      <c r="D1" s="68"/>
    </row>
    <row r="2" spans="1:7" x14ac:dyDescent="0.25">
      <c r="B2" s="62" t="s">
        <v>55</v>
      </c>
      <c r="C2" s="65">
        <v>120000000</v>
      </c>
      <c r="D2" s="68"/>
      <c r="E2" s="71" t="s">
        <v>56</v>
      </c>
      <c r="F2" s="64">
        <v>107367669</v>
      </c>
    </row>
    <row r="3" spans="1:7" x14ac:dyDescent="0.25">
      <c r="B3" s="62" t="s">
        <v>54</v>
      </c>
      <c r="C3" s="65">
        <v>193469246.02708411</v>
      </c>
      <c r="D3" s="68"/>
      <c r="E3" s="63"/>
    </row>
    <row r="4" spans="1:7" x14ac:dyDescent="0.25">
      <c r="B4" s="62" t="s">
        <v>57</v>
      </c>
      <c r="C4" s="65">
        <v>43000000</v>
      </c>
      <c r="D4" s="68"/>
      <c r="E4" s="69"/>
    </row>
    <row r="5" spans="1:7" x14ac:dyDescent="0.25">
      <c r="B5" s="62"/>
      <c r="C5" s="70">
        <f>C3+C4-C2</f>
        <v>116469246.02708411</v>
      </c>
      <c r="D5" s="68"/>
      <c r="E5" s="69"/>
    </row>
    <row r="6" spans="1:7" x14ac:dyDescent="0.25">
      <c r="C6" s="68"/>
      <c r="D6" s="68"/>
      <c r="E6" s="68"/>
      <c r="F6" s="64">
        <v>81608182.547084093</v>
      </c>
      <c r="G6" s="64">
        <v>30000000</v>
      </c>
    </row>
    <row r="7" spans="1:7" x14ac:dyDescent="0.25">
      <c r="C7" s="68"/>
      <c r="D7" s="68"/>
      <c r="E7" s="68"/>
    </row>
    <row r="8" spans="1:7" x14ac:dyDescent="0.25">
      <c r="C8" s="68"/>
      <c r="D8" s="68"/>
      <c r="E8" s="68"/>
      <c r="F8" s="76">
        <f>F6+G6</f>
        <v>111608182.54708409</v>
      </c>
    </row>
    <row r="9" spans="1:7" x14ac:dyDescent="0.25">
      <c r="D9" s="66" t="s">
        <v>53</v>
      </c>
    </row>
    <row r="10" spans="1:7" x14ac:dyDescent="0.25">
      <c r="D10" s="66">
        <v>111000000</v>
      </c>
      <c r="E10" s="62" t="s">
        <v>59</v>
      </c>
    </row>
    <row r="11" spans="1:7" x14ac:dyDescent="0.25">
      <c r="D11" s="66">
        <v>20000000</v>
      </c>
      <c r="E11" s="62" t="s">
        <v>58</v>
      </c>
    </row>
    <row r="12" spans="1:7" x14ac:dyDescent="0.25">
      <c r="B12" s="64">
        <v>15106</v>
      </c>
      <c r="D12" s="64">
        <f>B15</f>
        <v>120848</v>
      </c>
      <c r="E12" s="66" t="s">
        <v>60</v>
      </c>
    </row>
    <row r="13" spans="1:7" x14ac:dyDescent="0.25">
      <c r="A13" t="s">
        <v>61</v>
      </c>
      <c r="B13">
        <v>4</v>
      </c>
      <c r="D13" s="65">
        <f>D10+D11+D12</f>
        <v>131120848</v>
      </c>
    </row>
    <row r="14" spans="1:7" x14ac:dyDescent="0.25">
      <c r="A14" t="s">
        <v>62</v>
      </c>
      <c r="B14">
        <v>2</v>
      </c>
    </row>
    <row r="15" spans="1:7" x14ac:dyDescent="0.25">
      <c r="B15" s="64">
        <f>B12*B13*B14</f>
        <v>120848</v>
      </c>
    </row>
    <row r="16" spans="1:7" x14ac:dyDescent="0.25">
      <c r="D16" s="67">
        <f>D13-C5</f>
        <v>14651601.972915888</v>
      </c>
      <c r="E16" s="6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% ejecucion</vt:lpstr>
      <vt:lpstr>EJECUCION DE RECURSOS</vt:lpstr>
      <vt:lpstr>Hoja1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2023-07-12T15:38:12Z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