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13"/>
  <workbookPr codeName="ThisWorkbook"/>
  <mc:AlternateContent xmlns:mc="http://schemas.openxmlformats.org/markup-compatibility/2006">
    <mc:Choice Requires="x15">
      <x15ac:absPath xmlns:x15ac="http://schemas.microsoft.com/office/spreadsheetml/2010/11/ac" url="C:\Users\Yadira\Downloads\"/>
    </mc:Choice>
  </mc:AlternateContent>
  <xr:revisionPtr revIDLastSave="0" documentId="13_ncr:1_{061AE654-7986-4A19-AB5F-01080C375799}" xr6:coauthVersionLast="47" xr6:coauthVersionMax="47" xr10:uidLastSave="{00000000-0000-0000-0000-000000000000}"/>
  <bookViews>
    <workbookView xWindow="0" yWindow="0" windowWidth="24000" windowHeight="9525" xr2:uid="{00000000-000D-0000-FFFF-FFFF00000000}"/>
  </bookViews>
  <sheets>
    <sheet name="COTIZACIÓN" sheetId="1" r:id="rId1"/>
    <sheet name="PLANTILLA FLETE" sheetId="3" state="veryHidden" r:id="rId2"/>
  </sheets>
  <definedNames>
    <definedName name="_xlnm._FilterDatabase" localSheetId="0" hidden="1">COTIZACIÓN!$8:$21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1" l="1"/>
  <c r="I15" i="1"/>
  <c r="J15" i="1" s="1"/>
  <c r="L15" i="1" s="1"/>
  <c r="K14" i="1"/>
  <c r="I14" i="1"/>
  <c r="J14" i="1" s="1"/>
  <c r="L14" i="1" s="1"/>
  <c r="K13" i="1"/>
  <c r="I13" i="1"/>
  <c r="J13" i="1" s="1"/>
  <c r="L13" i="1" s="1"/>
  <c r="K12" i="1"/>
  <c r="I12" i="1"/>
  <c r="J12" i="1" s="1"/>
  <c r="L12" i="1" s="1"/>
  <c r="K11" i="1"/>
  <c r="I11" i="1"/>
  <c r="J11" i="1" s="1"/>
  <c r="L11" i="1" s="1"/>
  <c r="K10" i="1"/>
  <c r="I10" i="1"/>
  <c r="J10" i="1" s="1"/>
  <c r="L10" i="1" s="1"/>
  <c r="K9" i="1" l="1"/>
  <c r="I9" i="1"/>
  <c r="J9" i="1" s="1"/>
  <c r="L9" i="1" s="1"/>
  <c r="P9" i="3" l="1"/>
  <c r="E9" i="3" s="1"/>
  <c r="N9" i="3"/>
  <c r="K9" i="3"/>
  <c r="H9" i="3"/>
  <c r="P8" i="3"/>
  <c r="E8" i="3" s="1"/>
  <c r="N8" i="3"/>
  <c r="K8" i="3"/>
  <c r="H8" i="3"/>
  <c r="P7" i="3"/>
  <c r="E7" i="3" s="1"/>
  <c r="N7" i="3"/>
  <c r="K7" i="3"/>
  <c r="H7" i="3"/>
  <c r="P6" i="3"/>
  <c r="E6" i="3" s="1"/>
  <c r="N6" i="3"/>
  <c r="K6" i="3"/>
  <c r="H6" i="3"/>
  <c r="P5" i="3"/>
  <c r="E5" i="3" s="1"/>
  <c r="N5" i="3"/>
  <c r="K5" i="3"/>
  <c r="H5" i="3"/>
  <c r="P4" i="3"/>
  <c r="E4" i="3" s="1"/>
  <c r="N4" i="3"/>
  <c r="K4" i="3"/>
  <c r="H4" i="3"/>
  <c r="H10" i="3" l="1"/>
  <c r="K10" i="3"/>
  <c r="E10" i="3"/>
  <c r="O4" i="3"/>
  <c r="O5" i="3"/>
  <c r="Q5" i="3" s="1"/>
  <c r="S5" i="3" s="1"/>
  <c r="T5" i="3" s="1"/>
  <c r="U5" i="3" s="1"/>
  <c r="O6" i="3"/>
  <c r="Q6" i="3" s="1"/>
  <c r="S6" i="3" s="1"/>
  <c r="T6" i="3" s="1"/>
  <c r="W6" i="3" s="1"/>
  <c r="O7" i="3"/>
  <c r="Q7" i="3" s="1"/>
  <c r="S7" i="3" s="1"/>
  <c r="T7" i="3" s="1"/>
  <c r="U7" i="3" s="1"/>
  <c r="O8" i="3"/>
  <c r="Q8" i="3" s="1"/>
  <c r="S8" i="3" s="1"/>
  <c r="T8" i="3" s="1"/>
  <c r="W8" i="3" s="1"/>
  <c r="O9" i="3"/>
  <c r="Q9" i="3" s="1"/>
  <c r="S9" i="3" s="1"/>
  <c r="T9" i="3" s="1"/>
  <c r="V9" i="3" s="1"/>
  <c r="Q4" i="3"/>
  <c r="S4" i="3" s="1"/>
  <c r="T4" i="3" s="1"/>
  <c r="W5" i="3"/>
  <c r="W7" i="3"/>
  <c r="N10" i="3"/>
  <c r="O12" i="3" s="1"/>
  <c r="W9" i="3" l="1"/>
  <c r="U9" i="3"/>
  <c r="U8" i="3"/>
  <c r="V8" i="3"/>
  <c r="V5" i="3"/>
  <c r="V7" i="3"/>
  <c r="V6" i="3"/>
  <c r="U6" i="3"/>
  <c r="O10" i="3"/>
  <c r="E12" i="3" s="1"/>
  <c r="W4" i="3"/>
  <c r="V4" i="3"/>
  <c r="U4" i="3"/>
  <c r="U10" i="3" l="1"/>
  <c r="U12" i="3"/>
</calcChain>
</file>

<file path=xl/sharedStrings.xml><?xml version="1.0" encoding="utf-8"?>
<sst xmlns="http://schemas.openxmlformats.org/spreadsheetml/2006/main" count="67" uniqueCount="61">
  <si>
    <t>COTIZACIÓN</t>
  </si>
  <si>
    <t xml:space="preserve">ÍTEM </t>
  </si>
  <si>
    <t>CANTIDAD</t>
  </si>
  <si>
    <t>IMAGEN DE REFERENCIA</t>
  </si>
  <si>
    <t>FICHA TÉCNICA</t>
  </si>
  <si>
    <t>DESCRIPCIÓN</t>
  </si>
  <si>
    <t>ESPECIFICACIONES</t>
  </si>
  <si>
    <t>Vr UNITARIO SIN IVA</t>
  </si>
  <si>
    <t>IVA</t>
  </si>
  <si>
    <t xml:space="preserve">Vr DEL IVA </t>
  </si>
  <si>
    <t>Vr UNITARIO CON IVA</t>
  </si>
  <si>
    <t xml:space="preserve">Vr TOTAL SIN IVA </t>
  </si>
  <si>
    <t>Vr TOTAL CON IVA</t>
  </si>
  <si>
    <t>CAJA DE SONIDO RADIAL  SPLITTER EXO POD PASIVO</t>
  </si>
  <si>
    <t xml:space="preserve">10 x salidas XLR aisladas por transformador
4 salidas TRS aisladas por transformador de 3.5 mm
Conector de paso XLR
La caja de acero calibre 14 reduce la RFI
Interruptor Ground Lift en cada canal XLR
Trim Pot funciona en 14 canales
Patas de goma, parachoques lateral y manija de acero
Completamente pasivo: no requiere energía
Adecuado para fines de transmisión
</t>
  </si>
  <si>
    <t>MONITORES DE AUDIO KRK8 PAREJA</t>
  </si>
  <si>
    <t xml:space="preserve">Woofer De Fibra De Aramida Kevlar De 8 “
Tweeter De Fibra De Aramida De Kevlar De 1 “
Clase D, 203w De Potencia De Salida Total
Entradas Balanceadas De Jack Combinado Trs / Xlr
</t>
  </si>
  <si>
    <t>MEMORIA SD 256 GB SANDISK PRO</t>
  </si>
  <si>
    <t xml:space="preserve">Tarjeta SD.
Su velocidad de lectura es de 200MB/s.
Almacena diferentes tipos de datos.
Clase de velocidad: 10.
</t>
  </si>
  <si>
    <t>AUDÍFONOS AUDIO TECHINCA ATH-M50X PROFESIONALES</t>
  </si>
  <si>
    <t xml:space="preserve">Tres cables desconectables
Respuesta en frecuencia: 15 - 28.000 Hz
Entrada de potencia máxima: 1.600 mW at 1 kHz
Construcción profesional que aumenta la comodidad/resistencia
Diseño de aislamiento acústico sobre la oreja, auriculares giratorios de 90°, diseño plegable
Sintonizado para una respuesta plana y precisa
Ingeniería de última generación y fabricación robusta
Fundas y diadema de calidad profesional que ofrecen mayor durabilidad y comodidad
</t>
  </si>
  <si>
    <t>MICRÓFONO DE SOLAPA DJI DOBLE</t>
  </si>
  <si>
    <t xml:space="preserve">Marca: DJI
Modelo: Mic
Color: Negro
Conectividad: Inalámbrica
Conectores de entrada: USB-C, Lighting, TRS 3.5 mm
Conectores de salida: USB-C, Lightning, TRS 3.5 mm
Tipo de micrófono: Omnidireccional
Con luz de encendido: si
Con luz LED: si
Dispositivos compatibles: Smartphones, Cámaras, Notebooks, PC, Auriculares, Parlantes
Frecuencia mínima - Frecuencia máxima: 50 Hz - 20 kHz 
</t>
  </si>
  <si>
    <t>GSF01-CAMARA CANON EOS T7 18-55ISII USCAN  COD 900514201</t>
  </si>
  <si>
    <r>
      <t xml:space="preserve">Marca: CANON
Referencia: Rebel T7
Resolución: 24.1 Mp
Tipo de cámara: </t>
    </r>
    <r>
      <rPr>
        <sz val="14"/>
        <color rgb="FFFF0000"/>
        <rFont val="Arial"/>
        <family val="2"/>
      </rPr>
      <t>DSLR</t>
    </r>
    <r>
      <rPr>
        <sz val="14"/>
        <color rgb="FF444444"/>
        <rFont val="Arial"/>
        <family val="2"/>
      </rPr>
      <t xml:space="preserve">
Sensor C</t>
    </r>
    <r>
      <rPr>
        <sz val="14"/>
        <color rgb="FFFF0000"/>
        <rFont val="Arial"/>
        <family val="2"/>
      </rPr>
      <t>MOS de 24.1 megapíxeles</t>
    </r>
    <r>
      <rPr>
        <sz val="14"/>
        <color rgb="FF444444"/>
        <rFont val="Arial"/>
        <family val="2"/>
      </rPr>
      <t xml:space="preserve">
Tecnología Wi-Fi y NFC integradas
Obtura</t>
    </r>
    <r>
      <rPr>
        <sz val="14"/>
        <color rgb="FFFF0000"/>
        <rFont val="Arial"/>
        <family val="2"/>
      </rPr>
      <t xml:space="preserve">dor de 30 a 1/4000 s </t>
    </r>
    <r>
      <rPr>
        <sz val="14"/>
        <color rgb="FF444444"/>
        <rFont val="Arial"/>
        <family val="2"/>
      </rPr>
      <t xml:space="preserve">
Pantalla </t>
    </r>
    <r>
      <rPr>
        <sz val="14"/>
        <color rgb="FFFF0000"/>
        <rFont val="Arial"/>
        <family val="2"/>
      </rPr>
      <t>LCD 3”</t>
    </r>
    <r>
      <rPr>
        <sz val="14"/>
        <color rgb="FF444444"/>
        <rFont val="Arial"/>
        <family val="2"/>
      </rPr>
      <t xml:space="preserve">
Zoom óptico:</t>
    </r>
    <r>
      <rPr>
        <sz val="14"/>
        <color rgb="FFFF0000"/>
        <rFont val="Arial"/>
        <family val="2"/>
      </rPr>
      <t xml:space="preserve"> 3x</t>
    </r>
    <r>
      <rPr>
        <sz val="14"/>
        <color rgb="FF444444"/>
        <rFont val="Arial"/>
        <family val="2"/>
      </rPr>
      <t xml:space="preserve">
Garantía </t>
    </r>
    <r>
      <rPr>
        <sz val="14"/>
        <color rgb="FFFF0000"/>
        <rFont val="Arial"/>
        <family val="2"/>
      </rPr>
      <t>1 año</t>
    </r>
    <r>
      <rPr>
        <sz val="14"/>
        <color rgb="FF444444"/>
        <rFont val="Arial"/>
        <family val="2"/>
      </rPr>
      <t xml:space="preserve">
** Sujeto a disponibilidad, entrega 30 días hábiles bajo orden de compra **</t>
    </r>
  </si>
  <si>
    <t xml:space="preserve">CABINA AMERICAN SOUND ASPA156X </t>
  </si>
  <si>
    <t xml:space="preserve">     Diafragma de titanio 
     Potencia 500W
Conectividad Bluetooth
Reproductor MP3
Batería recargable
Radio FM digital
Control Remoto
Micrófono Inalámbrico
Ecualizador para micrófono
Efecto Echo para micrófono
Prioridad de micrófono
2 Entradas para micrófonos
Posibilidad de alimentar con batería externa de 12V Ecualizador
Entrada Auxiliar RCA
Alimentación directa a 110V AC
Agarraderas laterales y superiores
Fabricada en ABS
Frecuencia: 50Hz a 20KHz
Sensibilidad: 89dB
Impedancia: 8 Ohm
Peso 14Kg Sin la base
Dimensiones: 70 x 45 x 36 sin la base
</t>
  </si>
  <si>
    <t>TÉRMINOS Y CONDICIONES</t>
  </si>
  <si>
    <t>POR TRATARSE DE UN PRODUCTO ESPECIAL, NO SE ACEPTAN DEVOLUCIONES POR ERROR EN LA SOLICITUD</t>
  </si>
  <si>
    <t>INSTALACIÓN</t>
  </si>
  <si>
    <t>NA</t>
  </si>
  <si>
    <t>CAPACITACIÓN:</t>
  </si>
  <si>
    <t>MANTENIMIENTO:</t>
  </si>
  <si>
    <t>NO</t>
  </si>
  <si>
    <t>VIGENCIA DE LA COTIZACIÓN 08 DÍAS</t>
  </si>
  <si>
    <t>TIEMPO DE ENTREGA:</t>
  </si>
  <si>
    <t>30-45 DÍAS GENERADA LA ORDEN DE COMPRA</t>
  </si>
  <si>
    <t>VENTA PUNTUAL PARA CIUDADES PRINCIPALES - CENTRO DE COSTO / ENTREGA EN PRIMER PISO O BODEGA</t>
  </si>
  <si>
    <t>GARANTÍA:</t>
  </si>
  <si>
    <t>CONDICIONES GRAVAMENES</t>
  </si>
  <si>
    <t>PRODUCTOS</t>
  </si>
  <si>
    <t>P VTA</t>
  </si>
  <si>
    <t>costo</t>
  </si>
  <si>
    <t>costo total producto</t>
  </si>
  <si>
    <t>TOLIMA</t>
  </si>
  <si>
    <t>CANT</t>
  </si>
  <si>
    <t>TOTAL FLETE</t>
  </si>
  <si>
    <t>BOGOTA</t>
  </si>
  <si>
    <t>CORDOBA</t>
  </si>
  <si>
    <t>VR TOTAL FLETES</t>
  </si>
  <si>
    <t>CANTIDAD TOTAL</t>
  </si>
  <si>
    <t>VR UNITARIO</t>
  </si>
  <si>
    <t>costo total inclu flete</t>
  </si>
  <si>
    <t xml:space="preserve">precio vta </t>
  </si>
  <si>
    <t>vta total</t>
  </si>
  <si>
    <t>A</t>
  </si>
  <si>
    <t>B</t>
  </si>
  <si>
    <t>C</t>
  </si>
  <si>
    <t>D</t>
  </si>
  <si>
    <t>E</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</si>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</sst>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_-&quot;$&quot;\ * #,##0_-;\-&quot;$&quot;\ * #,##0_-;_-&quot;$&quot;\ * &quot;-&quot;_-;_-@_-"/>
    <numFmt numFmtId="165" formatCode="_-&quot;$&quot;\ * #,##0.00_-;\-&quot;$&quot;\ * #,##0.00_-;_-&quot;$&quot;\ * &quot;-&quot;??_-;_-@_-"/>
    <numFmt numFmtId="166" formatCode="_-* #,##0.00_-;\-* #,##0.00_-;_-* &quot;-&quot;??_-;_-@_-"/>
    <numFmt numFmtId="167" formatCode="_(&quot;$&quot;\ * #,##0_);_(&quot;$&quot;\ * \(#,##0\);_(&quot;$&quot;\ * &quot;-&quot;_);_(@_)"/>
    <numFmt numFmtId="168" formatCode="_(&quot;$&quot;\ * #,##0.00_);_(&quot;$&quot;\ * \(#,##0.00\);_(&quot;$&quot;\ * &quot;-&quot;??_);_(@_)"/>
    <numFmt numFmtId="169" formatCode="_-&quot;$&quot;* #,##0_-;\-&quot;$&quot;* #,##0_-;_-&quot;$&quot;* &quot;-&quot;_-;_-@_-"/>
    <numFmt numFmtId="170" formatCode="_-&quot;$&quot;* #,##0.00_-;\-&quot;$&quot;* #,##0.00_-;_-&quot;$&quot;* &quot;-&quot;??_-;_-@_-"/>
    <numFmt numFmtId="171" formatCode="_-* #,##0.00\ &quot;€&quot;_-;\-* #,##0.00\ &quot;€&quot;_-;_-* &quot;-&quot;??\ &quot;€&quot;_-;_-@_-"/>
    <numFmt numFmtId="172" formatCode="&quot;$&quot;\ #,##0.00"/>
    <numFmt numFmtId="173" formatCode="[$-F800]dddd\,\ mmmm\ dd\,\ yyyy"/>
    <numFmt numFmtId="174" formatCode="_([$$-240A]\ * #,##0_);_([$$-240A]\ * \(#,##0\);_([$$-240A]\ * &quot;-&quot;??_);_(@_)"/>
    <numFmt numFmtId="175" formatCode="_-* #,##0\ &quot;€&quot;_-;\-* #,##0\ &quot;€&quot;_-;_-* &quot;-&quot;??\ &quot;€&quot;_-;_-@_-"/>
    <numFmt numFmtId="176" formatCode="&quot;$&quot;\ #,##0"/>
    <numFmt numFmtId="177" formatCode="_-[$$-240A]\ * #,##0_-;\-[$$-240A]\ * #,##0_-;_-[$$-240A]\ * &quot;-&quot;??_-;_-@_-"/>
    <numFmt numFmtId="178" formatCode="_-* #,##0.00\ &quot;pta&quot;_-;\-* #,##0.00\ &quot;pta&quot;_-;_-* &quot;-&quot;??\ &quot;pta&quot;_-;_-@_-"/>
    <numFmt numFmtId="179" formatCode="#,##0.00\ \€"/>
    <numFmt numFmtId="180" formatCode="_ * #,##0.00_ ;_ * \-#,##0.00_ ;_ * &quot;-&quot;??_ ;_ @_ "/>
    <numFmt numFmtId="181" formatCode="_-[$$-240A]\ * #,##0.00_-;\-[$$-240A]\ * #,##0.00_-;_-[$$-240A]\ * &quot;-&quot;??_-;_-@_-"/>
  </numFmts>
  <fonts count="55">
    <font>
      <sz val="11"/>
      <color theme="1"/>
      <name val="Calibri"/>
      <family val="2"/>
      <scheme val="minor"/>
    </font>
    <font>
      <sz val="11"/>
      <color theme="1"/>
      <name val="Calibri"/>
      <family val="2"/>
      <scheme val="minor"/>
    </font>
    <font>
      <b/>
      <sz val="16"/>
      <name val="Arial Black"/>
      <family val="2"/>
    </font>
    <font>
      <b/>
      <sz val="10"/>
      <name val="Arial"/>
      <family val="2"/>
    </font>
    <font>
      <b/>
      <sz val="10"/>
      <color theme="1"/>
      <name val="Arial"/>
      <family val="2"/>
    </font>
    <font>
      <b/>
      <sz val="9"/>
      <color theme="0" tint="-4.9989318521683403E-2"/>
      <name val="Arial Black"/>
      <family val="2"/>
    </font>
    <font>
      <b/>
      <sz val="10"/>
      <color rgb="FFFF0000"/>
      <name val="Tahoma"/>
      <family val="2"/>
    </font>
    <font>
      <sz val="14"/>
      <color theme="1"/>
      <name val="Calibri"/>
      <family val="2"/>
      <scheme val="minor"/>
    </font>
    <font>
      <b/>
      <sz val="14"/>
      <color theme="1"/>
      <name val="Calibri"/>
      <family val="2"/>
      <scheme val="minor"/>
    </font>
    <font>
      <b/>
      <sz val="11"/>
      <color theme="1"/>
      <name val="Calibri"/>
      <family val="2"/>
      <scheme val="minor"/>
    </font>
    <font>
      <sz val="10"/>
      <color theme="1"/>
      <name val="Calibri"/>
      <family val="2"/>
      <scheme val="minor"/>
    </font>
    <font>
      <sz val="10"/>
      <name val="Arial"/>
      <family val="2"/>
    </font>
    <font>
      <sz val="10"/>
      <color rgb="FFFF0000"/>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Arial"/>
      <family val="2"/>
    </font>
    <font>
      <sz val="11"/>
      <color indexed="8"/>
      <name val="Calibri"/>
      <family val="2"/>
    </font>
    <font>
      <sz val="11"/>
      <color rgb="FF000000"/>
      <name val="Calibri"/>
      <family val="2"/>
      <charset val="1"/>
    </font>
    <font>
      <sz val="10"/>
      <name val="Verdana"/>
      <family val="2"/>
    </font>
    <font>
      <b/>
      <sz val="10"/>
      <name val="Verdana"/>
      <family val="2"/>
    </font>
    <font>
      <b/>
      <sz val="14"/>
      <name val="Verdana"/>
      <family val="2"/>
    </font>
    <font>
      <sz val="10"/>
      <color indexed="8"/>
      <name val="MS Sans Serif"/>
      <family val="2"/>
    </font>
    <font>
      <b/>
      <sz val="18"/>
      <color theme="3"/>
      <name val="Calibri Light"/>
      <family val="2"/>
      <scheme val="major"/>
    </font>
    <font>
      <sz val="10"/>
      <name val="Arial"/>
      <family val="2"/>
    </font>
    <font>
      <sz val="11"/>
      <color theme="1"/>
      <name val="Times"/>
      <family val="1"/>
    </font>
    <font>
      <b/>
      <sz val="9"/>
      <color theme="1" tint="0.14999847407452621"/>
      <name val="Times"/>
      <family val="1"/>
    </font>
    <font>
      <b/>
      <sz val="9"/>
      <color theme="1" tint="0.499984740745262"/>
      <name val="Times"/>
      <family val="1"/>
    </font>
    <font>
      <b/>
      <sz val="10"/>
      <color theme="1"/>
      <name val="Times"/>
      <family val="1"/>
    </font>
    <font>
      <sz val="11"/>
      <color theme="1"/>
      <name val="Viner Hand ITC"/>
      <family val="4"/>
    </font>
    <font>
      <sz val="11"/>
      <color theme="1"/>
      <name val="Candara"/>
      <family val="2"/>
    </font>
    <font>
      <b/>
      <sz val="9"/>
      <color indexed="8"/>
      <name val="Times"/>
      <family val="1"/>
    </font>
    <font>
      <b/>
      <sz val="16"/>
      <color theme="0"/>
      <name val="Times"/>
      <family val="1"/>
    </font>
    <font>
      <b/>
      <sz val="10"/>
      <color theme="0"/>
      <name val="Times"/>
      <family val="1"/>
    </font>
    <font>
      <b/>
      <sz val="14"/>
      <color theme="0"/>
      <name val="Times"/>
      <family val="1"/>
    </font>
    <font>
      <b/>
      <sz val="11"/>
      <color theme="0"/>
      <name val="Times"/>
      <family val="1"/>
    </font>
    <font>
      <sz val="10"/>
      <color theme="1"/>
      <name val="Calibri"/>
      <family val="2"/>
    </font>
    <font>
      <sz val="16"/>
      <color theme="1"/>
      <name val="Calibri"/>
      <family val="2"/>
    </font>
    <font>
      <b/>
      <sz val="18"/>
      <color rgb="FF444444"/>
      <name val="Arial"/>
      <family val="2"/>
    </font>
    <font>
      <sz val="14"/>
      <color rgb="FF444444"/>
      <name val="Arial"/>
      <family val="2"/>
    </font>
    <font>
      <sz val="16"/>
      <color rgb="FF444444"/>
      <name val="Arial"/>
      <family val="2"/>
    </font>
    <font>
      <b/>
      <sz val="18"/>
      <color theme="1"/>
      <name val="Arial"/>
      <family val="2"/>
    </font>
    <font>
      <sz val="12"/>
      <color rgb="FF000000"/>
      <name val="Arial"/>
      <family val="2"/>
    </font>
    <font>
      <sz val="14"/>
      <color rgb="FFFF0000"/>
      <name val="Arial"/>
      <family val="2"/>
    </font>
  </fonts>
  <fills count="47">
    <fill>
      <patternFill patternType="none"/>
    </fill>
    <fill>
      <patternFill patternType="gray125"/>
    </fill>
    <fill>
      <patternFill patternType="solid">
        <fgColor theme="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9A9A9"/>
        <bgColor indexed="64"/>
      </patternFill>
    </fill>
    <fill>
      <patternFill patternType="solid">
        <fgColor rgb="FFD3D3D3"/>
        <bgColor indexed="64"/>
      </patternFill>
    </fill>
    <fill>
      <patternFill patternType="solid">
        <fgColor rgb="FFFFFFFF"/>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EEDC82"/>
        <bgColor indexed="64"/>
      </patternFill>
    </fill>
    <fill>
      <patternFill patternType="solid">
        <fgColor theme="1" tint="0.14999847407452621"/>
        <bgColor indexed="64"/>
      </patternFill>
    </fill>
  </fills>
  <borders count="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9">
    <xf numFmtId="0" fontId="0" fillId="0" borderId="0"/>
    <xf numFmtId="171"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9" fillId="10" borderId="6" applyNumberFormat="0" applyAlignment="0" applyProtection="0"/>
    <xf numFmtId="0" fontId="20" fillId="11" borderId="7" applyNumberFormat="0" applyAlignment="0" applyProtection="0"/>
    <xf numFmtId="0" fontId="21" fillId="11" borderId="6" applyNumberFormat="0" applyAlignment="0" applyProtection="0"/>
    <xf numFmtId="0" fontId="22" fillId="0" borderId="8" applyNumberFormat="0" applyFill="0" applyAlignment="0" applyProtection="0"/>
    <xf numFmtId="0" fontId="23" fillId="12" borderId="9" applyNumberFormat="0" applyAlignment="0" applyProtection="0"/>
    <xf numFmtId="0" fontId="24" fillId="0" borderId="0" applyNumberFormat="0" applyFill="0" applyBorder="0" applyAlignment="0" applyProtection="0"/>
    <xf numFmtId="0" fontId="1" fillId="13" borderId="10" applyNumberFormat="0" applyFont="0" applyAlignment="0" applyProtection="0"/>
    <xf numFmtId="0" fontId="25" fillId="0" borderId="0" applyNumberFormat="0" applyFill="0" applyBorder="0" applyAlignment="0" applyProtection="0"/>
    <xf numFmtId="0" fontId="9" fillId="0" borderId="11" applyNumberFormat="0" applyFill="0" applyAlignment="0" applyProtection="0"/>
    <xf numFmtId="0" fontId="26"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6" fillId="37" borderId="0" applyNumberFormat="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1" fillId="0" borderId="0"/>
    <xf numFmtId="166"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28" fillId="0" borderId="0"/>
    <xf numFmtId="0" fontId="11" fillId="0" borderId="0" applyFont="0" applyFill="0" applyBorder="0" applyAlignment="0" applyProtection="0"/>
    <xf numFmtId="0" fontId="11" fillId="0" borderId="0" applyFont="0" applyFill="0" applyBorder="0" applyAlignment="0" applyProtection="0"/>
    <xf numFmtId="166" fontId="1" fillId="0" borderId="0" applyFont="0" applyFill="0" applyBorder="0" applyAlignment="0" applyProtection="0"/>
    <xf numFmtId="0" fontId="1" fillId="0" borderId="0"/>
    <xf numFmtId="0" fontId="29" fillId="0" borderId="0"/>
    <xf numFmtId="0" fontId="28" fillId="0" borderId="0"/>
    <xf numFmtId="0" fontId="27" fillId="0" borderId="0"/>
    <xf numFmtId="49" fontId="30" fillId="0" borderId="0">
      <alignment horizontal="left" vertical="center"/>
    </xf>
    <xf numFmtId="0" fontId="11" fillId="0" borderId="0"/>
    <xf numFmtId="178" fontId="11" fillId="0" borderId="0" applyFont="0" applyFill="0" applyBorder="0" applyAlignment="0" applyProtection="0"/>
    <xf numFmtId="168" fontId="1" fillId="0" borderId="0" applyFont="0" applyFill="0" applyBorder="0" applyAlignment="0" applyProtection="0"/>
    <xf numFmtId="178" fontId="11" fillId="0" borderId="0" applyFont="0" applyFill="0" applyBorder="0" applyAlignment="0" applyProtection="0"/>
    <xf numFmtId="0" fontId="11" fillId="0" borderId="0"/>
    <xf numFmtId="168" fontId="1" fillId="0" borderId="0" applyFont="0" applyFill="0" applyBorder="0" applyAlignment="0" applyProtection="0"/>
    <xf numFmtId="9" fontId="11" fillId="0" borderId="0" applyFont="0" applyFill="0" applyBorder="0" applyAlignment="0" applyProtection="0"/>
    <xf numFmtId="0" fontId="11" fillId="38" borderId="0">
      <alignment horizontal="right"/>
    </xf>
    <xf numFmtId="0" fontId="3" fillId="38" borderId="0">
      <alignment horizontal="right"/>
    </xf>
    <xf numFmtId="0" fontId="11" fillId="39" borderId="0">
      <alignment horizontal="right"/>
    </xf>
    <xf numFmtId="0" fontId="11" fillId="40" borderId="0">
      <alignment horizontal="right"/>
    </xf>
    <xf numFmtId="0" fontId="31" fillId="0" borderId="0">
      <alignment horizontal="left" vertical="center"/>
    </xf>
    <xf numFmtId="0" fontId="31" fillId="0" borderId="0">
      <alignment horizontal="right" vertical="center"/>
    </xf>
    <xf numFmtId="0" fontId="30" fillId="0" borderId="2">
      <alignment horizontal="left" vertical="center"/>
    </xf>
    <xf numFmtId="0" fontId="11" fillId="0" borderId="2"/>
    <xf numFmtId="41" fontId="11" fillId="0" borderId="0"/>
    <xf numFmtId="168" fontId="11" fillId="0" borderId="0"/>
    <xf numFmtId="14" fontId="30" fillId="0" borderId="0">
      <alignment horizontal="right" vertical="center"/>
    </xf>
    <xf numFmtId="22" fontId="30" fillId="0" borderId="0">
      <alignment horizontal="right" vertical="center"/>
    </xf>
    <xf numFmtId="4" fontId="30" fillId="0" borderId="0">
      <alignment horizontal="right" vertical="center"/>
    </xf>
    <xf numFmtId="4" fontId="30" fillId="0" borderId="2">
      <alignment horizontal="right" vertical="center"/>
    </xf>
    <xf numFmtId="179" fontId="30" fillId="0" borderId="0">
      <alignment horizontal="right" vertical="center"/>
    </xf>
    <xf numFmtId="179" fontId="30" fillId="0" borderId="2">
      <alignment horizontal="right" vertical="center"/>
    </xf>
    <xf numFmtId="0" fontId="31" fillId="41" borderId="0">
      <alignment horizontal="center" vertical="center"/>
    </xf>
    <xf numFmtId="0" fontId="31" fillId="42" borderId="0">
      <alignment horizontal="center" vertical="center" wrapText="1"/>
    </xf>
    <xf numFmtId="0" fontId="30" fillId="42" borderId="0">
      <alignment horizontal="right" vertical="center" wrapText="1"/>
    </xf>
    <xf numFmtId="0" fontId="31" fillId="43" borderId="0">
      <alignment horizontal="center" vertical="center"/>
    </xf>
    <xf numFmtId="0" fontId="31" fillId="44" borderId="0">
      <alignment horizontal="center" vertical="center" wrapText="1"/>
    </xf>
    <xf numFmtId="0" fontId="31" fillId="44" borderId="0">
      <alignment horizontal="right" vertical="center" wrapText="1"/>
    </xf>
    <xf numFmtId="0" fontId="11" fillId="45" borderId="0"/>
    <xf numFmtId="0" fontId="32" fillId="44" borderId="2">
      <alignment horizontal="left" vertical="center"/>
    </xf>
    <xf numFmtId="0" fontId="1" fillId="0" borderId="0"/>
    <xf numFmtId="3" fontId="30" fillId="0" borderId="0">
      <alignment horizontal="right" vertical="center"/>
    </xf>
    <xf numFmtId="3" fontId="30" fillId="0" borderId="2">
      <alignment horizontal="right" vertical="center"/>
    </xf>
    <xf numFmtId="9" fontId="11" fillId="0" borderId="0"/>
    <xf numFmtId="168"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0" fontId="33" fillId="0" borderId="0"/>
    <xf numFmtId="180" fontId="11" fillId="0" borderId="0" applyFont="0" applyFill="0" applyBorder="0" applyAlignment="0" applyProtection="0"/>
    <xf numFmtId="171" fontId="1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0" fontId="34" fillId="0" borderId="0" applyNumberFormat="0" applyFill="0" applyBorder="0" applyAlignment="0" applyProtection="0"/>
    <xf numFmtId="0" fontId="11" fillId="0" borderId="0"/>
    <xf numFmtId="168" fontId="11" fillId="0" borderId="0" applyFont="0" applyFill="0" applyBorder="0" applyAlignment="0" applyProtection="0"/>
    <xf numFmtId="0" fontId="28" fillId="0" borderId="0"/>
    <xf numFmtId="0" fontId="11" fillId="0" borderId="0"/>
    <xf numFmtId="171"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1" fillId="0" borderId="0" applyFont="0" applyFill="0" applyBorder="0" applyAlignment="0" applyProtection="0"/>
    <xf numFmtId="0" fontId="35" fillId="0" borderId="0"/>
    <xf numFmtId="0" fontId="11" fillId="0" borderId="0"/>
    <xf numFmtId="169" fontId="11" fillId="0" borderId="0" applyFont="0" applyFill="0" applyBorder="0" applyAlignment="0" applyProtection="0"/>
    <xf numFmtId="9" fontId="11" fillId="0" borderId="0" applyFont="0" applyFill="0" applyBorder="0" applyAlignment="0" applyProtection="0"/>
  </cellStyleXfs>
  <cellXfs count="70">
    <xf numFmtId="0" fontId="0" fillId="0" borderId="0" xfId="0"/>
    <xf numFmtId="0" fontId="0" fillId="0" borderId="0" xfId="0" applyProtection="1">
      <protection locked="0"/>
    </xf>
    <xf numFmtId="0" fontId="2" fillId="0" borderId="0" xfId="0" applyFont="1" applyAlignment="1" applyProtection="1">
      <alignment vertical="center" wrapText="1"/>
      <protection locked="0"/>
    </xf>
    <xf numFmtId="0" fontId="2" fillId="2" borderId="0" xfId="0" applyFont="1" applyFill="1" applyAlignment="1" applyProtection="1">
      <alignment vertical="center" wrapText="1"/>
      <protection locked="0"/>
    </xf>
    <xf numFmtId="0" fontId="5" fillId="0" borderId="0" xfId="0" applyFont="1" applyAlignment="1">
      <alignment vertical="center" wrapText="1"/>
    </xf>
    <xf numFmtId="0" fontId="2" fillId="0" borderId="0" xfId="0" applyFont="1" applyAlignment="1">
      <alignment vertical="center" wrapText="1"/>
    </xf>
    <xf numFmtId="14" fontId="4" fillId="0" borderId="0" xfId="0" applyNumberFormat="1" applyFont="1" applyAlignment="1">
      <alignment horizontal="center"/>
    </xf>
    <xf numFmtId="0" fontId="4" fillId="0" borderId="0" xfId="0" applyFont="1"/>
    <xf numFmtId="0" fontId="6" fillId="0" borderId="0" xfId="0" applyFont="1" applyAlignment="1" applyProtection="1">
      <alignment vertical="justify" wrapText="1"/>
      <protection locked="0"/>
    </xf>
    <xf numFmtId="0" fontId="0" fillId="3" borderId="0" xfId="0" applyFill="1"/>
    <xf numFmtId="0" fontId="0" fillId="4" borderId="0" xfId="0" applyFill="1"/>
    <xf numFmtId="0" fontId="0" fillId="5" borderId="0" xfId="0" applyFill="1"/>
    <xf numFmtId="176" fontId="7" fillId="0" borderId="0" xfId="0" applyNumberFormat="1" applyFont="1"/>
    <xf numFmtId="176" fontId="0" fillId="0" borderId="0" xfId="0" applyNumberFormat="1"/>
    <xf numFmtId="176" fontId="0" fillId="4" borderId="0" xfId="0" applyNumberFormat="1" applyFill="1"/>
    <xf numFmtId="1" fontId="8" fillId="4" borderId="0" xfId="0" applyNumberFormat="1" applyFont="1" applyFill="1"/>
    <xf numFmtId="172" fontId="0" fillId="0" borderId="0" xfId="0" applyNumberFormat="1"/>
    <xf numFmtId="9" fontId="0" fillId="0" borderId="0" xfId="2" applyFont="1"/>
    <xf numFmtId="176" fontId="9" fillId="0" borderId="0" xfId="0" applyNumberFormat="1" applyFont="1"/>
    <xf numFmtId="9" fontId="9" fillId="0" borderId="0" xfId="2" applyFont="1"/>
    <xf numFmtId="175" fontId="0" fillId="0" borderId="0" xfId="1" applyNumberFormat="1" applyFont="1"/>
    <xf numFmtId="1" fontId="0" fillId="0" borderId="0" xfId="0" applyNumberFormat="1"/>
    <xf numFmtId="1" fontId="0" fillId="0" borderId="0" xfId="2" applyNumberFormat="1" applyFont="1"/>
    <xf numFmtId="0" fontId="12" fillId="0" borderId="0" xfId="0" applyFont="1" applyAlignment="1" applyProtection="1">
      <alignment vertical="justify" wrapText="1"/>
      <protection locked="0"/>
    </xf>
    <xf numFmtId="9" fontId="10" fillId="0" borderId="0" xfId="2" applyFont="1" applyFill="1" applyBorder="1" applyAlignment="1">
      <alignment horizontal="center" vertical="center"/>
    </xf>
    <xf numFmtId="174" fontId="0" fillId="0" borderId="0" xfId="0" applyNumberFormat="1" applyProtection="1">
      <protection locked="0"/>
    </xf>
    <xf numFmtId="177" fontId="0" fillId="0" borderId="0" xfId="1" applyNumberFormat="1" applyFont="1" applyProtection="1">
      <protection locked="0"/>
    </xf>
    <xf numFmtId="177" fontId="0" fillId="0" borderId="0" xfId="1" quotePrefix="1" applyNumberFormat="1" applyFont="1" applyProtection="1">
      <protection locked="0"/>
    </xf>
    <xf numFmtId="0" fontId="36" fillId="0" borderId="0" xfId="0" applyFont="1" applyAlignment="1">
      <alignment horizontal="center" wrapText="1"/>
    </xf>
    <xf numFmtId="49" fontId="36" fillId="0" borderId="0" xfId="0" applyNumberFormat="1" applyFont="1" applyAlignment="1">
      <alignment horizontal="center" wrapText="1"/>
    </xf>
    <xf numFmtId="0" fontId="37" fillId="0" borderId="2" xfId="0" applyFont="1" applyBorder="1" applyAlignment="1">
      <alignment vertical="justify" wrapText="1"/>
    </xf>
    <xf numFmtId="0" fontId="36" fillId="0" borderId="2" xfId="0" applyFont="1" applyBorder="1" applyProtection="1">
      <protection locked="0"/>
    </xf>
    <xf numFmtId="0" fontId="38" fillId="0" borderId="0" xfId="0" applyFont="1" applyAlignment="1">
      <alignment horizontal="center" vertical="center" wrapText="1"/>
    </xf>
    <xf numFmtId="1" fontId="39" fillId="0" borderId="0" xfId="0" applyNumberFormat="1" applyFont="1" applyAlignment="1">
      <alignment horizontal="center" vertical="center" wrapText="1"/>
    </xf>
    <xf numFmtId="0" fontId="40" fillId="0" borderId="0" xfId="0" applyFont="1"/>
    <xf numFmtId="0" fontId="41" fillId="0" borderId="0" xfId="0" applyFont="1"/>
    <xf numFmtId="0" fontId="36" fillId="0" borderId="1" xfId="0" applyFont="1" applyBorder="1" applyProtection="1">
      <protection locked="0"/>
    </xf>
    <xf numFmtId="0" fontId="36" fillId="0" borderId="1" xfId="0" applyFont="1" applyBorder="1"/>
    <xf numFmtId="1" fontId="36" fillId="0" borderId="1" xfId="2" applyNumberFormat="1" applyFont="1" applyBorder="1" applyProtection="1">
      <protection locked="0"/>
    </xf>
    <xf numFmtId="0" fontId="42" fillId="0" borderId="2" xfId="0" applyFont="1" applyBorder="1" applyAlignment="1">
      <alignment horizontal="left" vertical="center" wrapText="1"/>
    </xf>
    <xf numFmtId="0" fontId="39" fillId="0" borderId="0" xfId="0" applyFont="1" applyAlignment="1">
      <alignment horizontal="center" vertical="center" wrapText="1"/>
    </xf>
    <xf numFmtId="0" fontId="44" fillId="46" borderId="2" xfId="0" applyFont="1" applyFill="1" applyBorder="1" applyAlignment="1">
      <alignment horizontal="center" vertical="center"/>
    </xf>
    <xf numFmtId="0" fontId="44" fillId="46" borderId="2" xfId="0" applyFont="1" applyFill="1" applyBorder="1" applyAlignment="1">
      <alignment horizontal="center" wrapText="1"/>
    </xf>
    <xf numFmtId="172" fontId="44" fillId="46" borderId="2" xfId="0" applyNumberFormat="1" applyFont="1" applyFill="1" applyBorder="1" applyAlignment="1">
      <alignment horizontal="center" vertical="center" wrapText="1"/>
    </xf>
    <xf numFmtId="173" fontId="39" fillId="0" borderId="0" xfId="0" applyNumberFormat="1" applyFont="1" applyAlignment="1">
      <alignment horizontal="center" vertical="center"/>
    </xf>
    <xf numFmtId="0" fontId="47" fillId="0" borderId="0" xfId="0" applyFont="1" applyAlignment="1">
      <alignment horizontal="center" vertical="center"/>
    </xf>
    <xf numFmtId="174" fontId="48" fillId="0" borderId="0" xfId="1" applyNumberFormat="1" applyFont="1" applyFill="1" applyBorder="1" applyAlignment="1">
      <alignment horizontal="center" vertical="center"/>
    </xf>
    <xf numFmtId="9" fontId="48" fillId="0" borderId="0" xfId="2" applyFont="1" applyFill="1" applyBorder="1" applyAlignment="1">
      <alignment horizontal="center" vertical="center"/>
    </xf>
    <xf numFmtId="0" fontId="49" fillId="0" borderId="0" xfId="0" applyFont="1" applyAlignment="1">
      <alignment horizontal="center" vertical="center" wrapText="1"/>
    </xf>
    <xf numFmtId="0" fontId="52" fillId="0" borderId="0" xfId="0" applyFont="1" applyAlignment="1">
      <alignment horizontal="center" vertical="center"/>
    </xf>
    <xf numFmtId="181" fontId="53" fillId="0" borderId="0" xfId="1" applyNumberFormat="1" applyFont="1" applyAlignment="1">
      <alignment vertical="center"/>
    </xf>
    <xf numFmtId="181" fontId="53" fillId="0" borderId="0" xfId="0" applyNumberFormat="1" applyFont="1" applyAlignment="1">
      <alignment horizontal="right" vertical="center"/>
    </xf>
    <xf numFmtId="0" fontId="52" fillId="0" borderId="0" xfId="0" applyFont="1" applyAlignment="1">
      <alignment horizontal="center" vertical="center" wrapText="1"/>
    </xf>
    <xf numFmtId="0" fontId="4" fillId="0" borderId="0" xfId="0" applyFont="1" applyAlignment="1">
      <alignment horizontal="left" wrapText="1"/>
    </xf>
    <xf numFmtId="0" fontId="4" fillId="0" borderId="0" xfId="0" applyFont="1" applyAlignment="1">
      <alignment horizontal="left"/>
    </xf>
    <xf numFmtId="0" fontId="44" fillId="46" borderId="2" xfId="0" applyFont="1" applyFill="1" applyBorder="1" applyAlignment="1">
      <alignment horizontal="left" vertical="center"/>
    </xf>
    <xf numFmtId="0" fontId="51" fillId="0" borderId="0" xfId="0" applyFont="1" applyAlignment="1">
      <alignment horizontal="left" vertical="top" wrapText="1"/>
    </xf>
    <xf numFmtId="0" fontId="51" fillId="0" borderId="0" xfId="0" applyFont="1" applyAlignment="1">
      <alignment horizontal="left" vertical="center" wrapText="1"/>
    </xf>
    <xf numFmtId="0" fontId="50" fillId="0" borderId="0" xfId="0" applyFont="1" applyAlignment="1">
      <alignment horizontal="left" vertical="top" wrapText="1"/>
    </xf>
    <xf numFmtId="0" fontId="37" fillId="0" borderId="2" xfId="0" applyFont="1" applyBorder="1" applyAlignment="1">
      <alignment horizontal="left" vertical="justify" wrapText="1"/>
    </xf>
    <xf numFmtId="1" fontId="36" fillId="0" borderId="1" xfId="2" applyNumberFormat="1" applyFont="1" applyBorder="1" applyAlignment="1" applyProtection="1">
      <alignment horizontal="left"/>
      <protection locked="0"/>
    </xf>
    <xf numFmtId="0" fontId="36" fillId="0" borderId="2" xfId="0" applyFont="1" applyBorder="1" applyAlignment="1" applyProtection="1">
      <alignment horizontal="left"/>
      <protection locked="0"/>
    </xf>
    <xf numFmtId="0" fontId="0" fillId="0" borderId="0" xfId="0" applyAlignment="1" applyProtection="1">
      <alignment horizontal="left"/>
      <protection locked="0"/>
    </xf>
    <xf numFmtId="0" fontId="46" fillId="46" borderId="2"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0" fontId="43" fillId="46" borderId="2" xfId="0" applyFont="1" applyFill="1" applyBorder="1" applyAlignment="1">
      <alignment horizontal="left" vertical="center" wrapText="1"/>
    </xf>
    <xf numFmtId="0" fontId="5" fillId="0" borderId="0" xfId="0" applyFont="1" applyAlignment="1">
      <alignment horizontal="center" vertical="center" wrapText="1"/>
    </xf>
    <xf numFmtId="0" fontId="37" fillId="6" borderId="2" xfId="0" applyFont="1" applyFill="1" applyBorder="1" applyAlignment="1">
      <alignment horizontal="center" vertical="center" wrapText="1"/>
    </xf>
    <xf numFmtId="0" fontId="37" fillId="0" borderId="2" xfId="0" applyFont="1" applyBorder="1" applyAlignment="1">
      <alignment horizontal="center" vertical="center" wrapText="1"/>
    </xf>
    <xf numFmtId="0" fontId="45" fillId="46" borderId="2" xfId="0" applyFont="1" applyFill="1" applyBorder="1" applyAlignment="1">
      <alignment horizontal="center" vertical="center"/>
    </xf>
  </cellXfs>
  <cellStyles count="119">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AnalysisIndexDark" xfId="67" xr:uid="{00000000-0005-0000-0000-000012000000}"/>
    <cellStyle name="AnalysisIndexDarkBold" xfId="68" xr:uid="{00000000-0005-0000-0000-000013000000}"/>
    <cellStyle name="AnalysisIndexLight" xfId="69" xr:uid="{00000000-0005-0000-0000-000014000000}"/>
    <cellStyle name="AnalysisIndexWhite" xfId="70" xr:uid="{00000000-0005-0000-0000-000015000000}"/>
    <cellStyle name="BodyStyle" xfId="59" xr:uid="{00000000-0005-0000-0000-000016000000}"/>
    <cellStyle name="BodyStyleBold" xfId="71" xr:uid="{00000000-0005-0000-0000-000017000000}"/>
    <cellStyle name="BodyStyleBoldRight" xfId="72" xr:uid="{00000000-0005-0000-0000-000018000000}"/>
    <cellStyle name="BodyStyleWithBorder" xfId="73" xr:uid="{00000000-0005-0000-0000-000019000000}"/>
    <cellStyle name="BorderThinBlack" xfId="74" xr:uid="{00000000-0005-0000-0000-00001A000000}"/>
    <cellStyle name="Bueno" xfId="9" builtinId="26" customBuiltin="1"/>
    <cellStyle name="Cálculo" xfId="14" builtinId="22" customBuiltin="1"/>
    <cellStyle name="Celda de comprobación" xfId="16" builtinId="23" customBuiltin="1"/>
    <cellStyle name="Celda vinculada" xfId="15" builtinId="24" customBuiltin="1"/>
    <cellStyle name="Comma" xfId="97" xr:uid="{00000000-0005-0000-0000-00001F000000}"/>
    <cellStyle name="Comma [0]" xfId="75" xr:uid="{00000000-0005-0000-0000-000020000000}"/>
    <cellStyle name="Currency" xfId="76" xr:uid="{00000000-0005-0000-0000-000021000000}"/>
    <cellStyle name="Currency [0]" xfId="98" xr:uid="{00000000-0005-0000-0000-000022000000}"/>
    <cellStyle name="DateStyle" xfId="77" xr:uid="{00000000-0005-0000-0000-000023000000}"/>
    <cellStyle name="DateTimeStyle" xfId="78" xr:uid="{00000000-0005-0000-0000-000024000000}"/>
    <cellStyle name="Decimal" xfId="79" xr:uid="{00000000-0005-0000-0000-000025000000}"/>
    <cellStyle name="DecimalWithBorder" xfId="80" xr:uid="{00000000-0005-0000-0000-000026000000}"/>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EuroCurrency" xfId="81" xr:uid="{00000000-0005-0000-0000-000030000000}"/>
    <cellStyle name="EuroCurrencyWithBorder" xfId="82" xr:uid="{00000000-0005-0000-0000-000031000000}"/>
    <cellStyle name="Excel Built-in Normal" xfId="109" xr:uid="{00000000-0005-0000-0000-000032000000}"/>
    <cellStyle name="HeaderStyle" xfId="83" xr:uid="{00000000-0005-0000-0000-000033000000}"/>
    <cellStyle name="HeaderSubTop" xfId="84" xr:uid="{00000000-0005-0000-0000-000034000000}"/>
    <cellStyle name="HeaderSubTopNoBold" xfId="85" xr:uid="{00000000-0005-0000-0000-000035000000}"/>
    <cellStyle name="HeaderTopBuyer" xfId="86" xr:uid="{00000000-0005-0000-0000-000036000000}"/>
    <cellStyle name="HeaderTopStyle" xfId="87" xr:uid="{00000000-0005-0000-0000-000037000000}"/>
    <cellStyle name="HeaderTopStyleAlignRight" xfId="88" xr:uid="{00000000-0005-0000-0000-000038000000}"/>
    <cellStyle name="Incorrecto" xfId="10" builtinId="27" customBuiltin="1"/>
    <cellStyle name="IsSelectedStyle" xfId="89" xr:uid="{00000000-0005-0000-0000-00003A000000}"/>
    <cellStyle name="MainTitle" xfId="90" xr:uid="{00000000-0005-0000-0000-00003B000000}"/>
    <cellStyle name="Millares 10" xfId="4" xr:uid="{00000000-0005-0000-0000-00003C000000}"/>
    <cellStyle name="Millares 10 2 2" xfId="48" xr:uid="{00000000-0005-0000-0000-00003D000000}"/>
    <cellStyle name="Millares 2" xfId="52" xr:uid="{00000000-0005-0000-0000-00003E000000}"/>
    <cellStyle name="Millares 2 2" xfId="53" xr:uid="{00000000-0005-0000-0000-00003F000000}"/>
    <cellStyle name="Millares 2 3" xfId="54" xr:uid="{00000000-0005-0000-0000-000040000000}"/>
    <cellStyle name="Millares 2 4" xfId="96" xr:uid="{00000000-0005-0000-0000-000041000000}"/>
    <cellStyle name="Millares 3" xfId="101" xr:uid="{00000000-0005-0000-0000-000042000000}"/>
    <cellStyle name="Millares 4" xfId="45" xr:uid="{00000000-0005-0000-0000-000043000000}"/>
    <cellStyle name="Moneda" xfId="1" builtinId="4"/>
    <cellStyle name="Moneda [0] 2" xfId="49" xr:uid="{00000000-0005-0000-0000-000045000000}"/>
    <cellStyle name="Moneda [0] 3" xfId="117" xr:uid="{00000000-0005-0000-0000-000046000000}"/>
    <cellStyle name="Moneda 10" xfId="103" xr:uid="{00000000-0005-0000-0000-000047000000}"/>
    <cellStyle name="Moneda 2" xfId="3" xr:uid="{00000000-0005-0000-0000-000048000000}"/>
    <cellStyle name="Moneda 2 2" xfId="62" xr:uid="{00000000-0005-0000-0000-000049000000}"/>
    <cellStyle name="Moneda 2 3" xfId="63" xr:uid="{00000000-0005-0000-0000-00004A000000}"/>
    <cellStyle name="Moneda 2 4" xfId="65" xr:uid="{00000000-0005-0000-0000-00004B000000}"/>
    <cellStyle name="Moneda 2 5" xfId="102" xr:uid="{00000000-0005-0000-0000-00004C000000}"/>
    <cellStyle name="Moneda 2 6" xfId="108" xr:uid="{00000000-0005-0000-0000-00004D000000}"/>
    <cellStyle name="Moneda 2 7" xfId="114" xr:uid="{00000000-0005-0000-0000-00004E000000}"/>
    <cellStyle name="Moneda 2 8" xfId="112" xr:uid="{00000000-0005-0000-0000-00004F000000}"/>
    <cellStyle name="Moneda 2 9" xfId="61" xr:uid="{00000000-0005-0000-0000-000050000000}"/>
    <cellStyle name="Moneda 3" xfId="95" xr:uid="{00000000-0005-0000-0000-000051000000}"/>
    <cellStyle name="Moneda 3 2" xfId="111" xr:uid="{00000000-0005-0000-0000-000052000000}"/>
    <cellStyle name="Moneda 4" xfId="99" xr:uid="{00000000-0005-0000-0000-000053000000}"/>
    <cellStyle name="Moneda 5" xfId="50" xr:uid="{00000000-0005-0000-0000-000054000000}"/>
    <cellStyle name="Moneda 6" xfId="105" xr:uid="{00000000-0005-0000-0000-000055000000}"/>
    <cellStyle name="Moneda 7" xfId="113" xr:uid="{00000000-0005-0000-0000-000056000000}"/>
    <cellStyle name="Moneda 8" xfId="46" xr:uid="{00000000-0005-0000-0000-000057000000}"/>
    <cellStyle name="Moneda 9" xfId="104" xr:uid="{00000000-0005-0000-0000-000058000000}"/>
    <cellStyle name="Neutral" xfId="11" builtinId="28" customBuiltin="1"/>
    <cellStyle name="Normal" xfId="0" builtinId="0"/>
    <cellStyle name="Normal 13" xfId="110" xr:uid="{00000000-0005-0000-0000-00005B000000}"/>
    <cellStyle name="Normal 16" xfId="116" xr:uid="{00000000-0005-0000-0000-00005C000000}"/>
    <cellStyle name="Normal 2" xfId="51" xr:uid="{00000000-0005-0000-0000-00005D000000}"/>
    <cellStyle name="Normal 2 2" xfId="55" xr:uid="{00000000-0005-0000-0000-00005E000000}"/>
    <cellStyle name="Normal 2 2 2" xfId="107" xr:uid="{00000000-0005-0000-0000-00005F000000}"/>
    <cellStyle name="Normal 2 3" xfId="56" xr:uid="{00000000-0005-0000-0000-000060000000}"/>
    <cellStyle name="Normal 2 4" xfId="58" xr:uid="{00000000-0005-0000-0000-000061000000}"/>
    <cellStyle name="Normal 2 5" xfId="64" xr:uid="{00000000-0005-0000-0000-000062000000}"/>
    <cellStyle name="Normal 3" xfId="60" xr:uid="{00000000-0005-0000-0000-000063000000}"/>
    <cellStyle name="Normal 3 2" xfId="91" xr:uid="{00000000-0005-0000-0000-000064000000}"/>
    <cellStyle name="Normal 3 3" xfId="100" xr:uid="{00000000-0005-0000-0000-000065000000}"/>
    <cellStyle name="Normal 4" xfId="57" xr:uid="{00000000-0005-0000-0000-000066000000}"/>
    <cellStyle name="Normal 5" xfId="115" xr:uid="{00000000-0005-0000-0000-000067000000}"/>
    <cellStyle name="Normal 6" xfId="47" xr:uid="{00000000-0005-0000-0000-000068000000}"/>
    <cellStyle name="Notas" xfId="18" builtinId="10" customBuiltin="1"/>
    <cellStyle name="Numeric" xfId="92" xr:uid="{00000000-0005-0000-0000-00006A000000}"/>
    <cellStyle name="NumericWithBorder" xfId="93" xr:uid="{00000000-0005-0000-0000-00006B000000}"/>
    <cellStyle name="Percent" xfId="94" xr:uid="{00000000-0005-0000-0000-00006C000000}"/>
    <cellStyle name="Porcentaje" xfId="2" builtinId="5"/>
    <cellStyle name="Porcentaje 2" xfId="66" xr:uid="{00000000-0005-0000-0000-00006E000000}"/>
    <cellStyle name="Porcentaje 5" xfId="118" xr:uid="{00000000-0005-0000-0000-00006F000000}"/>
    <cellStyle name="Salida" xfId="13" builtinId="21" customBuiltin="1"/>
    <cellStyle name="Texto de advertencia" xfId="17" builtinId="11" customBuiltin="1"/>
    <cellStyle name="Texto explicativo" xfId="19" builtinId="53" customBuiltin="1"/>
    <cellStyle name="Título 2" xfId="6" builtinId="17" customBuiltin="1"/>
    <cellStyle name="Título 3" xfId="7" builtinId="18" customBuiltin="1"/>
    <cellStyle name="Título 4" xfId="106" xr:uid="{00000000-0005-0000-0000-000075000000}"/>
    <cellStyle name="Total" xfId="20"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1</xdr:row>
      <xdr:rowOff>154781</xdr:rowOff>
    </xdr:from>
    <xdr:to>
      <xdr:col>2</xdr:col>
      <xdr:colOff>2984374</xdr:colOff>
      <xdr:row>3</xdr:row>
      <xdr:rowOff>83343</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559595" y="392906"/>
          <a:ext cx="3722560" cy="381000"/>
        </a:xfrm>
        <a:prstGeom prst="rect">
          <a:avLst/>
        </a:prstGeom>
      </xdr:spPr>
    </xdr:pic>
    <xdr:clientData/>
  </xdr:twoCellAnchor>
  <xdr:twoCellAnchor editAs="oneCell">
    <xdr:from>
      <xdr:col>2</xdr:col>
      <xdr:colOff>158751</xdr:colOff>
      <xdr:row>8</xdr:row>
      <xdr:rowOff>555624</xdr:rowOff>
    </xdr:from>
    <xdr:to>
      <xdr:col>2</xdr:col>
      <xdr:colOff>2915972</xdr:colOff>
      <xdr:row>8</xdr:row>
      <xdr:rowOff>2381249</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a:stretch>
          <a:fillRect/>
        </a:stretch>
      </xdr:blipFill>
      <xdr:spPr>
        <a:xfrm>
          <a:off x="1444626" y="2428874"/>
          <a:ext cx="2757221" cy="1825625"/>
        </a:xfrm>
        <a:prstGeom prst="rect">
          <a:avLst/>
        </a:prstGeom>
      </xdr:spPr>
    </xdr:pic>
    <xdr:clientData/>
  </xdr:twoCellAnchor>
  <xdr:twoCellAnchor editAs="oneCell">
    <xdr:from>
      <xdr:col>2</xdr:col>
      <xdr:colOff>650876</xdr:colOff>
      <xdr:row>9</xdr:row>
      <xdr:rowOff>206377</xdr:rowOff>
    </xdr:from>
    <xdr:to>
      <xdr:col>2</xdr:col>
      <xdr:colOff>2905126</xdr:colOff>
      <xdr:row>9</xdr:row>
      <xdr:rowOff>2274983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936751" y="4460877"/>
          <a:ext cx="2254250" cy="2068606"/>
        </a:xfrm>
        <a:prstGeom prst="rect">
          <a:avLst/>
        </a:prstGeom>
      </xdr:spPr>
    </xdr:pic>
    <xdr:clientData/>
  </xdr:twoCellAnchor>
  <xdr:twoCellAnchor editAs="oneCell">
    <xdr:from>
      <xdr:col>2</xdr:col>
      <xdr:colOff>936625</xdr:colOff>
      <xdr:row>10</xdr:row>
      <xdr:rowOff>190501</xdr:rowOff>
    </xdr:from>
    <xdr:to>
      <xdr:col>2</xdr:col>
      <xdr:colOff>2413000</xdr:colOff>
      <xdr:row>10</xdr:row>
      <xdr:rowOff>2149627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2222500" y="6794501"/>
          <a:ext cx="1476375" cy="1959126"/>
        </a:xfrm>
        <a:prstGeom prst="rect">
          <a:avLst/>
        </a:prstGeom>
      </xdr:spPr>
    </xdr:pic>
    <xdr:clientData/>
  </xdr:twoCellAnchor>
  <xdr:twoCellAnchor editAs="oneCell">
    <xdr:from>
      <xdr:col>2</xdr:col>
      <xdr:colOff>603250</xdr:colOff>
      <xdr:row>11</xdr:row>
      <xdr:rowOff>238126</xdr:rowOff>
    </xdr:from>
    <xdr:to>
      <xdr:col>2</xdr:col>
      <xdr:colOff>2906047</xdr:colOff>
      <xdr:row>11</xdr:row>
      <xdr:rowOff>3000376</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889125" y="9239251"/>
          <a:ext cx="2302797" cy="2762250"/>
        </a:xfrm>
        <a:prstGeom prst="rect">
          <a:avLst/>
        </a:prstGeom>
      </xdr:spPr>
    </xdr:pic>
    <xdr:clientData/>
  </xdr:twoCellAnchor>
  <xdr:twoCellAnchor editAs="oneCell">
    <xdr:from>
      <xdr:col>2</xdr:col>
      <xdr:colOff>873125</xdr:colOff>
      <xdr:row>12</xdr:row>
      <xdr:rowOff>984252</xdr:rowOff>
    </xdr:from>
    <xdr:to>
      <xdr:col>2</xdr:col>
      <xdr:colOff>2952750</xdr:colOff>
      <xdr:row>12</xdr:row>
      <xdr:rowOff>2524484</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stretch>
          <a:fillRect/>
        </a:stretch>
      </xdr:blipFill>
      <xdr:spPr>
        <a:xfrm>
          <a:off x="2159000" y="13239752"/>
          <a:ext cx="2079625" cy="1540232"/>
        </a:xfrm>
        <a:prstGeom prst="rect">
          <a:avLst/>
        </a:prstGeom>
      </xdr:spPr>
    </xdr:pic>
    <xdr:clientData/>
  </xdr:twoCellAnchor>
  <xdr:twoCellAnchor editAs="oneCell">
    <xdr:from>
      <xdr:col>2</xdr:col>
      <xdr:colOff>509048</xdr:colOff>
      <xdr:row>14</xdr:row>
      <xdr:rowOff>686070</xdr:rowOff>
    </xdr:from>
    <xdr:to>
      <xdr:col>2</xdr:col>
      <xdr:colOff>3081157</xdr:colOff>
      <xdr:row>14</xdr:row>
      <xdr:rowOff>4649023</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stretch>
          <a:fillRect/>
        </a:stretch>
      </xdr:blipFill>
      <xdr:spPr>
        <a:xfrm>
          <a:off x="1818736" y="21260070"/>
          <a:ext cx="2572109" cy="3962953"/>
        </a:xfrm>
        <a:prstGeom prst="rect">
          <a:avLst/>
        </a:prstGeom>
      </xdr:spPr>
    </xdr:pic>
    <xdr:clientData/>
  </xdr:twoCellAnchor>
  <xdr:twoCellAnchor editAs="oneCell">
    <xdr:from>
      <xdr:col>2</xdr:col>
      <xdr:colOff>744682</xdr:colOff>
      <xdr:row>13</xdr:row>
      <xdr:rowOff>398318</xdr:rowOff>
    </xdr:from>
    <xdr:to>
      <xdr:col>2</xdr:col>
      <xdr:colOff>2978727</xdr:colOff>
      <xdr:row>13</xdr:row>
      <xdr:rowOff>2411607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stretch>
          <a:fillRect/>
        </a:stretch>
      </xdr:blipFill>
      <xdr:spPr>
        <a:xfrm>
          <a:off x="2043546" y="16071273"/>
          <a:ext cx="2234045" cy="20132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1054"/>
  <sheetViews>
    <sheetView tabSelected="1" topLeftCell="A11" zoomScale="55" zoomScaleNormal="55" zoomScaleSheetLayoutView="85" workbookViewId="0">
      <selection activeCell="J13" sqref="J13"/>
    </sheetView>
  </sheetViews>
  <sheetFormatPr defaultColWidth="11.42578125" defaultRowHeight="18.75" customHeight="1" zeroHeight="1"/>
  <cols>
    <col min="1" max="1" width="7.7109375" style="1" customWidth="1"/>
    <col min="2" max="2" width="11.7109375" style="1" bestFit="1" customWidth="1"/>
    <col min="3" max="3" width="56.85546875" style="1" customWidth="1"/>
    <col min="4" max="4" width="5.7109375" style="1" hidden="1" customWidth="1"/>
    <col min="5" max="5" width="69.85546875" style="1" bestFit="1" customWidth="1"/>
    <col min="6" max="6" width="122.5703125" style="62" bestFit="1" customWidth="1"/>
    <col min="7" max="7" width="37.5703125" style="1" customWidth="1"/>
    <col min="8" max="8" width="7.5703125" style="1" customWidth="1"/>
    <col min="9" max="9" width="25" style="1" customWidth="1"/>
    <col min="10" max="10" width="20.7109375" style="1" customWidth="1"/>
    <col min="11" max="12" width="19.5703125" style="1" customWidth="1"/>
    <col min="13" max="13" width="10.5703125" style="1" customWidth="1"/>
    <col min="14" max="16383" width="11.42578125" style="1" hidden="1" customWidth="1"/>
    <col min="16384" max="16384" width="0.28515625" style="1" customWidth="1"/>
  </cols>
  <sheetData>
    <row r="1" spans="1:15 16381:16381" ht="18.75" customHeight="1">
      <c r="A1"/>
      <c r="B1" s="4"/>
      <c r="C1" s="4"/>
      <c r="D1" s="4"/>
      <c r="E1"/>
      <c r="F1" s="53"/>
      <c r="G1" s="32"/>
      <c r="H1" s="5"/>
      <c r="I1" s="5"/>
      <c r="J1" s="5"/>
      <c r="K1" s="5"/>
      <c r="L1" s="5"/>
      <c r="M1" s="2"/>
      <c r="N1" s="3"/>
      <c r="O1" s="3"/>
      <c r="XFA1" s="1">
        <v>12</v>
      </c>
    </row>
    <row r="2" spans="1:15 16381:16381" ht="21" customHeight="1">
      <c r="A2"/>
      <c r="B2" s="66"/>
      <c r="C2" s="66"/>
      <c r="D2" s="4"/>
      <c r="E2" s="4"/>
      <c r="F2" s="53"/>
      <c r="G2" s="32"/>
      <c r="H2" s="5"/>
      <c r="I2" s="5"/>
      <c r="J2" s="5"/>
      <c r="K2" s="5"/>
      <c r="L2" s="5"/>
      <c r="M2" s="2"/>
      <c r="N2" s="3"/>
      <c r="O2" s="3"/>
    </row>
    <row r="3" spans="1:15 16381:16381" ht="15" customHeight="1">
      <c r="A3" s="7"/>
      <c r="B3" s="66"/>
      <c r="C3" s="66"/>
      <c r="D3" s="4"/>
      <c r="E3" s="4"/>
      <c r="F3" s="54"/>
      <c r="G3" s="44"/>
      <c r="H3"/>
      <c r="I3"/>
      <c r="J3" s="35"/>
      <c r="K3" s="34"/>
      <c r="L3"/>
    </row>
    <row r="4" spans="1:15 16381:16381" ht="15">
      <c r="A4" s="7"/>
      <c r="B4" s="66"/>
      <c r="C4" s="66"/>
      <c r="D4" s="4"/>
      <c r="E4" s="4"/>
      <c r="F4" s="54"/>
      <c r="G4" s="40"/>
      <c r="H4"/>
      <c r="I4"/>
      <c r="J4"/>
      <c r="K4"/>
      <c r="L4"/>
    </row>
    <row r="5" spans="1:15 16381:16381" ht="15">
      <c r="A5" s="7"/>
      <c r="B5" s="4"/>
      <c r="C5" s="4"/>
      <c r="D5" s="4"/>
      <c r="E5" s="4"/>
      <c r="F5" s="54"/>
      <c r="G5" s="40"/>
      <c r="H5"/>
      <c r="I5"/>
      <c r="J5"/>
      <c r="K5"/>
      <c r="L5"/>
    </row>
    <row r="6" spans="1:15 16381:16381" ht="15">
      <c r="A6" s="7"/>
      <c r="B6" s="6"/>
      <c r="C6" s="6"/>
      <c r="D6" s="6"/>
      <c r="E6"/>
      <c r="F6" s="54"/>
      <c r="G6" s="33"/>
      <c r="H6"/>
      <c r="I6"/>
      <c r="J6"/>
      <c r="K6"/>
      <c r="L6"/>
    </row>
    <row r="7" spans="1:15 16381:16381" ht="19.5" customHeight="1">
      <c r="A7" s="65" t="s">
        <v>0</v>
      </c>
      <c r="B7" s="65"/>
      <c r="C7" s="65"/>
      <c r="D7" s="65"/>
      <c r="E7" s="65"/>
      <c r="F7" s="65"/>
      <c r="G7" s="65"/>
      <c r="H7" s="65"/>
      <c r="I7" s="65"/>
      <c r="J7" s="65"/>
      <c r="K7" s="65"/>
      <c r="L7" s="65"/>
    </row>
    <row r="8" spans="1:15 16381:16381" ht="27" customHeight="1">
      <c r="A8" s="41" t="s">
        <v>1</v>
      </c>
      <c r="B8" s="41" t="s">
        <v>2</v>
      </c>
      <c r="C8" s="41" t="s">
        <v>3</v>
      </c>
      <c r="D8" s="41" t="s">
        <v>4</v>
      </c>
      <c r="E8" s="42" t="s">
        <v>5</v>
      </c>
      <c r="F8" s="55" t="s">
        <v>6</v>
      </c>
      <c r="G8" s="43" t="s">
        <v>7</v>
      </c>
      <c r="H8" s="43" t="s">
        <v>8</v>
      </c>
      <c r="I8" s="43" t="s">
        <v>9</v>
      </c>
      <c r="J8" s="43" t="s">
        <v>10</v>
      </c>
      <c r="K8" s="43" t="s">
        <v>11</v>
      </c>
      <c r="L8" s="43" t="s">
        <v>12</v>
      </c>
    </row>
    <row r="9" spans="1:15 16381:16381" ht="187.5" customHeight="1">
      <c r="A9" s="45">
        <v>1</v>
      </c>
      <c r="B9" s="45">
        <v>1</v>
      </c>
      <c r="C9" s="28"/>
      <c r="D9" s="29"/>
      <c r="E9" s="48" t="s">
        <v>13</v>
      </c>
      <c r="F9" s="56" t="s">
        <v>14</v>
      </c>
      <c r="G9" s="50">
        <v>3899401</v>
      </c>
      <c r="H9" s="47">
        <v>0.19</v>
      </c>
      <c r="I9" s="46">
        <f t="shared" ref="I9" si="0">+H9*G9</f>
        <v>740886.19000000006</v>
      </c>
      <c r="J9" s="46">
        <f t="shared" ref="J9" si="1">+I9+G9</f>
        <v>4640287.1900000004</v>
      </c>
      <c r="K9" s="46">
        <f t="shared" ref="K9" si="2">+B9*G9</f>
        <v>3899401</v>
      </c>
      <c r="L9" s="46">
        <f t="shared" ref="L9" si="3">+J9*B9</f>
        <v>4640287.1900000004</v>
      </c>
    </row>
    <row r="10" spans="1:15 16381:16381" ht="185.25" customHeight="1">
      <c r="A10" s="45">
        <v>1</v>
      </c>
      <c r="B10" s="45">
        <v>1</v>
      </c>
      <c r="C10" s="28"/>
      <c r="D10" s="29"/>
      <c r="E10" s="48" t="s">
        <v>15</v>
      </c>
      <c r="F10" s="57" t="s">
        <v>16</v>
      </c>
      <c r="G10" s="50">
        <v>6389776</v>
      </c>
      <c r="H10" s="47">
        <v>0.19</v>
      </c>
      <c r="I10" s="46">
        <f t="shared" ref="I10:I15" si="4">+H10*G10</f>
        <v>1214057.44</v>
      </c>
      <c r="J10" s="46">
        <f t="shared" ref="J10:J15" si="5">+I10+G10</f>
        <v>7603833.4399999995</v>
      </c>
      <c r="K10" s="46">
        <f t="shared" ref="K10:K15" si="6">+B10*G10</f>
        <v>6389776</v>
      </c>
      <c r="L10" s="46">
        <f t="shared" ref="L10:L15" si="7">+J10*B10</f>
        <v>7603833.4399999995</v>
      </c>
    </row>
    <row r="11" spans="1:15 16381:16381" ht="188.25" customHeight="1">
      <c r="A11" s="45">
        <v>1</v>
      </c>
      <c r="B11" s="45">
        <v>1</v>
      </c>
      <c r="C11" s="28"/>
      <c r="D11" s="29"/>
      <c r="E11" s="49" t="s">
        <v>17</v>
      </c>
      <c r="F11" s="57" t="s">
        <v>18</v>
      </c>
      <c r="G11" s="50">
        <v>589825</v>
      </c>
      <c r="H11" s="47">
        <v>0.19</v>
      </c>
      <c r="I11" s="46">
        <f t="shared" si="4"/>
        <v>112066.75</v>
      </c>
      <c r="J11" s="46">
        <f t="shared" si="5"/>
        <v>701891.75</v>
      </c>
      <c r="K11" s="46">
        <f t="shared" si="6"/>
        <v>589825</v>
      </c>
      <c r="L11" s="46">
        <f t="shared" si="7"/>
        <v>701891.75</v>
      </c>
    </row>
    <row r="12" spans="1:15 16381:16381" ht="255.75" customHeight="1">
      <c r="A12" s="45">
        <v>1</v>
      </c>
      <c r="B12" s="45">
        <v>1</v>
      </c>
      <c r="C12" s="28"/>
      <c r="D12" s="29"/>
      <c r="E12" s="48" t="s">
        <v>19</v>
      </c>
      <c r="F12" s="57" t="s">
        <v>20</v>
      </c>
      <c r="G12" s="50">
        <v>1392643</v>
      </c>
      <c r="H12" s="47">
        <v>0.19</v>
      </c>
      <c r="I12" s="46">
        <f t="shared" si="4"/>
        <v>264602.17</v>
      </c>
      <c r="J12" s="46">
        <f t="shared" si="5"/>
        <v>1657245.17</v>
      </c>
      <c r="K12" s="46">
        <f t="shared" si="6"/>
        <v>1392643</v>
      </c>
      <c r="L12" s="46">
        <f t="shared" si="7"/>
        <v>1657245.17</v>
      </c>
    </row>
    <row r="13" spans="1:15 16381:16381" ht="270" customHeight="1">
      <c r="A13" s="45">
        <v>1</v>
      </c>
      <c r="B13" s="45">
        <v>1</v>
      </c>
      <c r="C13" s="28"/>
      <c r="D13" s="29"/>
      <c r="E13" s="49" t="s">
        <v>21</v>
      </c>
      <c r="F13" s="57" t="s">
        <v>22</v>
      </c>
      <c r="G13" s="50">
        <v>2703366</v>
      </c>
      <c r="H13" s="47">
        <v>0.19</v>
      </c>
      <c r="I13" s="46">
        <f t="shared" si="4"/>
        <v>513639.54</v>
      </c>
      <c r="J13" s="46">
        <f t="shared" si="5"/>
        <v>3217005.54</v>
      </c>
      <c r="K13" s="46">
        <f t="shared" si="6"/>
        <v>2703366</v>
      </c>
      <c r="L13" s="46">
        <f t="shared" si="7"/>
        <v>3217005.54</v>
      </c>
    </row>
    <row r="14" spans="1:15 16381:16381" ht="214.5" customHeight="1">
      <c r="A14" s="45">
        <v>1</v>
      </c>
      <c r="B14" s="45">
        <v>1</v>
      </c>
      <c r="C14" s="28"/>
      <c r="D14" s="29"/>
      <c r="E14" s="52" t="s">
        <v>23</v>
      </c>
      <c r="F14" s="58" t="s">
        <v>24</v>
      </c>
      <c r="G14" s="50">
        <v>3500000</v>
      </c>
      <c r="H14" s="47">
        <v>0.19</v>
      </c>
      <c r="I14" s="46">
        <f t="shared" si="4"/>
        <v>665000</v>
      </c>
      <c r="J14" s="46">
        <f t="shared" si="5"/>
        <v>4165000</v>
      </c>
      <c r="K14" s="46">
        <f t="shared" si="6"/>
        <v>3500000</v>
      </c>
      <c r="L14" s="46">
        <f t="shared" si="7"/>
        <v>4165000</v>
      </c>
    </row>
    <row r="15" spans="1:15 16381:16381" ht="394.5" customHeight="1">
      <c r="A15" s="45">
        <v>1</v>
      </c>
      <c r="B15" s="45">
        <v>1</v>
      </c>
      <c r="C15" s="28"/>
      <c r="D15" s="29"/>
      <c r="E15" s="48" t="s">
        <v>25</v>
      </c>
      <c r="F15" s="58" t="s">
        <v>26</v>
      </c>
      <c r="G15" s="51">
        <v>2323555</v>
      </c>
      <c r="H15" s="47">
        <v>0.19</v>
      </c>
      <c r="I15" s="46">
        <f t="shared" si="4"/>
        <v>441475.45</v>
      </c>
      <c r="J15" s="46">
        <f t="shared" si="5"/>
        <v>2765030.45</v>
      </c>
      <c r="K15" s="46">
        <f t="shared" si="6"/>
        <v>2323555</v>
      </c>
      <c r="L15" s="46">
        <f t="shared" si="7"/>
        <v>2765030.45</v>
      </c>
    </row>
    <row r="16" spans="1:15 16381:16381">
      <c r="A16" s="69" t="s">
        <v>27</v>
      </c>
      <c r="B16" s="69"/>
      <c r="C16" s="69"/>
      <c r="D16" s="69"/>
      <c r="E16" s="69"/>
      <c r="F16" s="69"/>
      <c r="G16" s="69"/>
      <c r="H16" s="24"/>
      <c r="I16" s="26"/>
      <c r="J16" s="23"/>
    </row>
    <row r="17" spans="1:11" ht="15.75" customHeight="1">
      <c r="A17" s="68" t="s">
        <v>28</v>
      </c>
      <c r="B17" s="68"/>
      <c r="C17" s="68"/>
      <c r="D17" s="68"/>
      <c r="E17" s="68"/>
      <c r="F17" s="59" t="s">
        <v>29</v>
      </c>
      <c r="G17" s="30" t="s">
        <v>30</v>
      </c>
      <c r="H17" s="24"/>
      <c r="I17" s="27"/>
      <c r="J17" s="23"/>
    </row>
    <row r="18" spans="1:11" ht="15.75" customHeight="1">
      <c r="A18" s="68"/>
      <c r="B18" s="68"/>
      <c r="C18" s="68"/>
      <c r="D18" s="68"/>
      <c r="E18" s="68"/>
      <c r="F18" s="59" t="s">
        <v>31</v>
      </c>
      <c r="G18" s="30" t="s">
        <v>30</v>
      </c>
      <c r="H18" s="24"/>
      <c r="J18" s="8"/>
      <c r="K18" s="25"/>
    </row>
    <row r="19" spans="1:11" ht="15.75" customHeight="1">
      <c r="A19" s="68"/>
      <c r="B19" s="68"/>
      <c r="C19" s="68"/>
      <c r="D19" s="68"/>
      <c r="E19" s="68"/>
      <c r="F19" s="59" t="s">
        <v>32</v>
      </c>
      <c r="G19" s="30" t="s">
        <v>33</v>
      </c>
    </row>
    <row r="20" spans="1:11" ht="26.25" customHeight="1">
      <c r="A20" s="67" t="s">
        <v>34</v>
      </c>
      <c r="B20" s="67"/>
      <c r="C20" s="67"/>
      <c r="D20" s="67"/>
      <c r="E20" s="67"/>
      <c r="F20" s="59" t="s">
        <v>35</v>
      </c>
      <c r="G20" s="39" t="s">
        <v>36</v>
      </c>
    </row>
    <row r="21" spans="1:11" ht="30" customHeight="1">
      <c r="A21" s="64" t="s">
        <v>37</v>
      </c>
      <c r="B21" s="64"/>
      <c r="C21" s="64"/>
      <c r="D21" s="64"/>
      <c r="E21" s="64"/>
      <c r="F21" s="59" t="s">
        <v>38</v>
      </c>
      <c r="G21" s="30" t="s">
        <v>30</v>
      </c>
    </row>
    <row r="22" spans="1:11" ht="18.75" hidden="1" customHeight="1">
      <c r="A22" s="36"/>
      <c r="B22" s="37"/>
      <c r="C22" s="37"/>
      <c r="D22" s="37"/>
      <c r="E22" s="37"/>
      <c r="F22" s="60"/>
      <c r="G22" s="38"/>
    </row>
    <row r="23" spans="1:11" ht="18.75" hidden="1" customHeight="1">
      <c r="A23" s="31"/>
      <c r="B23" s="31"/>
      <c r="C23" s="31"/>
      <c r="D23" s="31"/>
      <c r="E23" s="31"/>
      <c r="F23" s="61"/>
      <c r="G23" s="31"/>
    </row>
    <row r="24" spans="1:11" ht="18.75" hidden="1" customHeight="1">
      <c r="A24" s="31"/>
      <c r="B24" s="31"/>
      <c r="C24" s="31"/>
      <c r="D24" s="31"/>
      <c r="E24" s="31"/>
      <c r="F24" s="61"/>
      <c r="G24" s="31"/>
    </row>
    <row r="25" spans="1:11" ht="18.75" hidden="1" customHeight="1">
      <c r="A25" s="31"/>
      <c r="B25" s="31"/>
      <c r="C25" s="31"/>
      <c r="D25" s="31"/>
      <c r="E25" s="31"/>
      <c r="F25" s="61"/>
      <c r="G25" s="31"/>
    </row>
    <row r="26" spans="1:11" ht="22.5" customHeight="1">
      <c r="A26" s="63" t="s">
        <v>39</v>
      </c>
      <c r="B26" s="63"/>
      <c r="C26" s="63"/>
      <c r="D26" s="63"/>
      <c r="E26" s="63"/>
      <c r="F26" s="63"/>
      <c r="G26" s="63"/>
    </row>
    <row r="27" spans="1:11" ht="18.75" customHeight="1"/>
    <row r="700" spans="1:1" ht="18.75" hidden="1" customHeight="1">
      <c r="A700" s="1">
        <v>12</v>
      </c>
    </row>
    <row r="964" ht="18.75" customHeight="1"/>
    <row r="965" ht="18" hidden="1" customHeight="1"/>
    <row r="992"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sheetData>
  <mergeCells count="7">
    <mergeCell ref="A26:G26"/>
    <mergeCell ref="A21:E21"/>
    <mergeCell ref="A7:L7"/>
    <mergeCell ref="B2:C4"/>
    <mergeCell ref="A20:E20"/>
    <mergeCell ref="A17:E19"/>
    <mergeCell ref="A16:G16"/>
  </mergeCells>
  <dataValidations disablePrompts="1" count="2">
    <dataValidation type="list" allowBlank="1" showInputMessage="1" showErrorMessage="1" errorTitle="SELECCIONA UNA OPCIÓN" sqref="G17:G19" xr:uid="{00000000-0002-0000-0000-000000000000}">
      <formula1>"SI,NO,NA,1 AÑO,2 AÑOS,3 AÑOS"</formula1>
    </dataValidation>
    <dataValidation type="list" allowBlank="1" showInputMessage="1" showErrorMessage="1" errorTitle="SELECCIONA UNA OPCIÓN" sqref="G21" xr:uid="{00000000-0002-0000-0000-000001000000}">
      <formula1>"6 MESES,NO,NA,1 AÑO,2 AÑOS,3 AÑOS"</formula1>
    </dataValidation>
  </dataValidations>
  <pageMargins left="0.7" right="0.7" top="0.75" bottom="0.75" header="0.3" footer="0.3"/>
  <pageSetup scale="2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3:W22"/>
  <sheetViews>
    <sheetView topLeftCell="B1" workbookViewId="0">
      <pane xSplit="3" ySplit="3" topLeftCell="E4" activePane="bottomRight" state="frozen"/>
      <selection pane="bottomRight" activeCell="A22" sqref="A22"/>
      <selection pane="bottomLeft" activeCell="B4" sqref="B4"/>
      <selection pane="topRight" activeCell="E1" sqref="E1"/>
    </sheetView>
  </sheetViews>
  <sheetFormatPr defaultColWidth="11.42578125" defaultRowHeight="15"/>
  <cols>
    <col min="2" max="2" width="3.28515625" customWidth="1"/>
    <col min="3" max="3" width="14.7109375" bestFit="1" customWidth="1"/>
    <col min="4" max="4" width="15.28515625" customWidth="1"/>
    <col min="5" max="5" width="17.7109375" customWidth="1"/>
    <col min="6" max="6" width="11.5703125" bestFit="1" customWidth="1"/>
    <col min="8" max="8" width="13.42578125" customWidth="1"/>
    <col min="14" max="14" width="16.140625" customWidth="1"/>
    <col min="15" max="15" width="15.7109375" bestFit="1" customWidth="1"/>
    <col min="16" max="16" width="16.42578125" bestFit="1" customWidth="1"/>
    <col min="17" max="17" width="15.140625" customWidth="1"/>
    <col min="18" max="18" width="3.85546875" customWidth="1"/>
    <col min="19" max="19" width="20" customWidth="1"/>
    <col min="20" max="20" width="14.7109375" bestFit="1" customWidth="1"/>
    <col min="21" max="21" width="13.140625" bestFit="1" customWidth="1"/>
    <col min="22" max="22" width="12.5703125" bestFit="1" customWidth="1"/>
  </cols>
  <sheetData>
    <row r="3" spans="1:23">
      <c r="A3" t="s">
        <v>40</v>
      </c>
      <c r="C3" t="s">
        <v>41</v>
      </c>
      <c r="D3" t="s">
        <v>42</v>
      </c>
      <c r="E3" t="s">
        <v>43</v>
      </c>
      <c r="F3" s="9" t="s">
        <v>44</v>
      </c>
      <c r="G3" s="9" t="s">
        <v>45</v>
      </c>
      <c r="H3" s="9" t="s">
        <v>46</v>
      </c>
      <c r="I3" s="10" t="s">
        <v>47</v>
      </c>
      <c r="J3" s="10" t="s">
        <v>45</v>
      </c>
      <c r="K3" s="10" t="s">
        <v>46</v>
      </c>
      <c r="L3" s="11" t="s">
        <v>48</v>
      </c>
      <c r="M3" s="11" t="s">
        <v>45</v>
      </c>
      <c r="N3" s="11" t="s">
        <v>46</v>
      </c>
      <c r="O3" t="s">
        <v>49</v>
      </c>
      <c r="P3" t="s">
        <v>50</v>
      </c>
      <c r="Q3" s="11" t="s">
        <v>51</v>
      </c>
      <c r="S3" t="s">
        <v>52</v>
      </c>
      <c r="T3" s="11" t="s">
        <v>53</v>
      </c>
      <c r="U3" t="s">
        <v>54</v>
      </c>
    </row>
    <row r="4" spans="1:23" ht="18.75">
      <c r="A4" t="s">
        <v>55</v>
      </c>
      <c r="C4" s="12">
        <v>1163900</v>
      </c>
      <c r="D4" s="13">
        <v>900000</v>
      </c>
      <c r="E4" s="13">
        <f t="shared" ref="E4:E9" si="0">D4*P4</f>
        <v>5400000</v>
      </c>
      <c r="F4" s="14">
        <v>338348</v>
      </c>
      <c r="G4">
        <v>3</v>
      </c>
      <c r="H4" s="13">
        <f t="shared" ref="H4:H9" si="1">G4*F4</f>
        <v>1015044</v>
      </c>
      <c r="I4" s="13">
        <v>92060</v>
      </c>
      <c r="J4">
        <v>2</v>
      </c>
      <c r="K4" s="13">
        <f t="shared" ref="K4:K9" si="2">I4*J4</f>
        <v>184120</v>
      </c>
      <c r="L4" s="13">
        <v>461492</v>
      </c>
      <c r="M4">
        <v>1</v>
      </c>
      <c r="N4" s="14">
        <f t="shared" ref="N4:N9" si="3">M4*L4</f>
        <v>461492</v>
      </c>
      <c r="O4" s="13">
        <f t="shared" ref="O4:O9" si="4">N4+K4+H4</f>
        <v>1660656</v>
      </c>
      <c r="P4">
        <f t="shared" ref="P4:P9" si="5">M4+J4+G4</f>
        <v>6</v>
      </c>
      <c r="Q4" s="13">
        <f t="shared" ref="Q4:Q9" si="6">O4/P4</f>
        <v>276776</v>
      </c>
      <c r="S4" s="13">
        <f t="shared" ref="S4:S9" si="7">Q4+D4</f>
        <v>1176776</v>
      </c>
      <c r="T4" s="15">
        <f t="shared" ref="T4:T9" si="8">S4/0.72</f>
        <v>1634411.1111111112</v>
      </c>
      <c r="U4" s="16">
        <f t="shared" ref="U4:U9" si="9">T4*P4</f>
        <v>9806466.6666666679</v>
      </c>
      <c r="V4" s="17">
        <f t="shared" ref="V4:V9" si="10">(T4-C4)/C4</f>
        <v>0.40425389733749567</v>
      </c>
      <c r="W4">
        <f t="shared" ref="W4:W9" si="11">MROUND(T4,100)</f>
        <v>1634400</v>
      </c>
    </row>
    <row r="5" spans="1:23" ht="18.75">
      <c r="A5" t="s">
        <v>56</v>
      </c>
      <c r="C5" s="12">
        <v>762400</v>
      </c>
      <c r="D5" s="13">
        <v>526000</v>
      </c>
      <c r="E5" s="13">
        <f t="shared" si="0"/>
        <v>3156000</v>
      </c>
      <c r="F5" s="13">
        <v>186434</v>
      </c>
      <c r="G5">
        <v>3</v>
      </c>
      <c r="H5" s="13">
        <f t="shared" si="1"/>
        <v>559302</v>
      </c>
      <c r="I5" s="13">
        <v>51639</v>
      </c>
      <c r="J5">
        <v>2</v>
      </c>
      <c r="K5" s="13">
        <f t="shared" si="2"/>
        <v>103278</v>
      </c>
      <c r="L5" s="13">
        <v>253832</v>
      </c>
      <c r="M5">
        <v>1</v>
      </c>
      <c r="N5" s="13">
        <f t="shared" si="3"/>
        <v>253832</v>
      </c>
      <c r="O5" s="13">
        <f t="shared" si="4"/>
        <v>916412</v>
      </c>
      <c r="P5">
        <f t="shared" si="5"/>
        <v>6</v>
      </c>
      <c r="Q5" s="13">
        <f t="shared" si="6"/>
        <v>152735.33333333334</v>
      </c>
      <c r="S5" s="13">
        <f t="shared" si="7"/>
        <v>678735.33333333337</v>
      </c>
      <c r="T5" s="15">
        <f t="shared" si="8"/>
        <v>942687.96296296304</v>
      </c>
      <c r="U5" s="13">
        <f t="shared" si="9"/>
        <v>5656127.777777778</v>
      </c>
      <c r="V5" s="17">
        <f t="shared" si="10"/>
        <v>0.23647424313085394</v>
      </c>
      <c r="W5">
        <f t="shared" si="11"/>
        <v>942700</v>
      </c>
    </row>
    <row r="6" spans="1:23" ht="18.75">
      <c r="A6" t="s">
        <v>57</v>
      </c>
      <c r="C6" s="12">
        <v>246500</v>
      </c>
      <c r="D6" s="13">
        <v>150500</v>
      </c>
      <c r="E6" s="13">
        <f t="shared" si="0"/>
        <v>903000</v>
      </c>
      <c r="F6" s="13">
        <v>144045</v>
      </c>
      <c r="G6">
        <v>3</v>
      </c>
      <c r="H6" s="13">
        <f t="shared" si="1"/>
        <v>432135</v>
      </c>
      <c r="I6" s="13">
        <v>37316</v>
      </c>
      <c r="J6">
        <v>2</v>
      </c>
      <c r="K6" s="13">
        <f t="shared" si="2"/>
        <v>74632</v>
      </c>
      <c r="L6" s="13">
        <v>197409</v>
      </c>
      <c r="M6">
        <v>1</v>
      </c>
      <c r="N6" s="13">
        <f t="shared" si="3"/>
        <v>197409</v>
      </c>
      <c r="O6" s="13">
        <f t="shared" si="4"/>
        <v>704176</v>
      </c>
      <c r="P6">
        <f t="shared" si="5"/>
        <v>6</v>
      </c>
      <c r="Q6" s="13">
        <f t="shared" si="6"/>
        <v>117362.66666666667</v>
      </c>
      <c r="S6" s="13">
        <f t="shared" si="7"/>
        <v>267862.66666666669</v>
      </c>
      <c r="T6" s="15">
        <f t="shared" si="8"/>
        <v>372031.48148148152</v>
      </c>
      <c r="U6" s="13">
        <f t="shared" si="9"/>
        <v>2232188.888888889</v>
      </c>
      <c r="V6" s="17">
        <f t="shared" si="10"/>
        <v>0.50925550296747069</v>
      </c>
      <c r="W6">
        <f t="shared" si="11"/>
        <v>372000</v>
      </c>
    </row>
    <row r="7" spans="1:23" ht="18.75">
      <c r="A7" t="s">
        <v>58</v>
      </c>
      <c r="C7" s="12">
        <v>363900</v>
      </c>
      <c r="D7" s="13">
        <v>225000</v>
      </c>
      <c r="E7" s="13">
        <f t="shared" si="0"/>
        <v>1350000</v>
      </c>
      <c r="F7" s="13">
        <v>143155</v>
      </c>
      <c r="G7">
        <v>3</v>
      </c>
      <c r="H7" s="13">
        <f t="shared" si="1"/>
        <v>429465</v>
      </c>
      <c r="I7" s="13">
        <v>36426</v>
      </c>
      <c r="J7">
        <v>2</v>
      </c>
      <c r="K7" s="13">
        <f t="shared" si="2"/>
        <v>72852</v>
      </c>
      <c r="L7" s="13">
        <v>196519</v>
      </c>
      <c r="M7">
        <v>1</v>
      </c>
      <c r="N7" s="13">
        <f t="shared" si="3"/>
        <v>196519</v>
      </c>
      <c r="O7" s="13">
        <f t="shared" si="4"/>
        <v>698836</v>
      </c>
      <c r="P7">
        <f t="shared" si="5"/>
        <v>6</v>
      </c>
      <c r="Q7" s="13">
        <f t="shared" si="6"/>
        <v>116472.66666666667</v>
      </c>
      <c r="S7" s="13">
        <f t="shared" si="7"/>
        <v>341472.66666666669</v>
      </c>
      <c r="T7" s="15">
        <f t="shared" si="8"/>
        <v>474267.59259259264</v>
      </c>
      <c r="U7" s="13">
        <f t="shared" si="9"/>
        <v>2845605.555555556</v>
      </c>
      <c r="V7" s="17">
        <f t="shared" si="10"/>
        <v>0.30329099365922685</v>
      </c>
      <c r="W7">
        <f t="shared" si="11"/>
        <v>474300</v>
      </c>
    </row>
    <row r="8" spans="1:23" ht="18.75">
      <c r="A8" t="s">
        <v>59</v>
      </c>
      <c r="C8" s="12">
        <v>157500</v>
      </c>
      <c r="D8" s="13">
        <v>96300</v>
      </c>
      <c r="E8" s="13">
        <f t="shared" si="0"/>
        <v>4044600</v>
      </c>
      <c r="F8" s="13">
        <v>16557</v>
      </c>
      <c r="G8">
        <v>21</v>
      </c>
      <c r="H8" s="13">
        <f t="shared" si="1"/>
        <v>347697</v>
      </c>
      <c r="I8" s="13">
        <v>5724</v>
      </c>
      <c r="J8">
        <v>14</v>
      </c>
      <c r="K8" s="13">
        <f t="shared" si="2"/>
        <v>80136</v>
      </c>
      <c r="L8" s="13">
        <v>32519</v>
      </c>
      <c r="M8">
        <v>7</v>
      </c>
      <c r="N8" s="13">
        <f t="shared" si="3"/>
        <v>227633</v>
      </c>
      <c r="O8" s="13">
        <f t="shared" si="4"/>
        <v>655466</v>
      </c>
      <c r="P8">
        <f t="shared" si="5"/>
        <v>42</v>
      </c>
      <c r="Q8" s="13">
        <f t="shared" si="6"/>
        <v>15606.333333333334</v>
      </c>
      <c r="S8" s="13">
        <f t="shared" si="7"/>
        <v>111906.33333333333</v>
      </c>
      <c r="T8" s="15">
        <f t="shared" si="8"/>
        <v>155425.46296296295</v>
      </c>
      <c r="U8" s="13">
        <f t="shared" si="9"/>
        <v>6527869.444444444</v>
      </c>
      <c r="V8" s="17">
        <f t="shared" si="10"/>
        <v>-1.3171663727219372E-2</v>
      </c>
      <c r="W8">
        <f t="shared" si="11"/>
        <v>155400</v>
      </c>
    </row>
    <row r="9" spans="1:23" ht="18.75">
      <c r="A9" t="s">
        <v>60</v>
      </c>
      <c r="C9" s="12">
        <v>823000</v>
      </c>
      <c r="D9" s="13">
        <v>500000</v>
      </c>
      <c r="E9" s="13">
        <f t="shared" si="0"/>
        <v>3000000</v>
      </c>
      <c r="F9" s="13">
        <v>179175</v>
      </c>
      <c r="G9">
        <v>3</v>
      </c>
      <c r="H9" s="13">
        <f t="shared" si="1"/>
        <v>537525</v>
      </c>
      <c r="I9" s="13">
        <v>50309</v>
      </c>
      <c r="J9">
        <v>2</v>
      </c>
      <c r="K9" s="13">
        <f t="shared" si="2"/>
        <v>100618</v>
      </c>
      <c r="L9" s="13">
        <v>243608</v>
      </c>
      <c r="M9">
        <v>1</v>
      </c>
      <c r="N9" s="13">
        <f t="shared" si="3"/>
        <v>243608</v>
      </c>
      <c r="O9" s="13">
        <f t="shared" si="4"/>
        <v>881751</v>
      </c>
      <c r="P9">
        <f t="shared" si="5"/>
        <v>6</v>
      </c>
      <c r="Q9" s="13">
        <f t="shared" si="6"/>
        <v>146958.5</v>
      </c>
      <c r="S9" s="13">
        <f t="shared" si="7"/>
        <v>646958.5</v>
      </c>
      <c r="T9" s="15">
        <f t="shared" si="8"/>
        <v>898553.47222222225</v>
      </c>
      <c r="U9" s="13">
        <f t="shared" si="9"/>
        <v>5391320.833333334</v>
      </c>
      <c r="V9" s="17">
        <f t="shared" si="10"/>
        <v>9.1802517888483898E-2</v>
      </c>
      <c r="W9">
        <f t="shared" si="11"/>
        <v>898600</v>
      </c>
    </row>
    <row r="10" spans="1:23">
      <c r="C10" s="13"/>
      <c r="D10" s="13"/>
      <c r="E10" s="13">
        <f>SUM(E4:E9)</f>
        <v>17853600</v>
      </c>
      <c r="F10" s="13"/>
      <c r="H10" s="13">
        <f>SUM(H4:H9)</f>
        <v>3321168</v>
      </c>
      <c r="K10" s="13">
        <f>SUM(K4:K9)</f>
        <v>615636</v>
      </c>
      <c r="N10" s="13">
        <f>SUM(N4:N9)</f>
        <v>1580493</v>
      </c>
      <c r="O10" s="18">
        <f>SUM(O4:O9)</f>
        <v>5517297</v>
      </c>
      <c r="T10" s="13"/>
      <c r="U10" s="13">
        <f>SUM(U4:U9)</f>
        <v>32459579.166666672</v>
      </c>
      <c r="V10" s="17"/>
    </row>
    <row r="12" spans="1:23">
      <c r="E12" s="13">
        <f>E10+O10</f>
        <v>23370897</v>
      </c>
      <c r="O12" s="13">
        <f>SUM(H10:N10)</f>
        <v>5517297</v>
      </c>
      <c r="U12" s="19">
        <f>1-E12/U10</f>
        <v>0.28000000000000014</v>
      </c>
    </row>
    <row r="13" spans="1:23">
      <c r="G13" s="14">
        <v>338348</v>
      </c>
    </row>
    <row r="14" spans="1:23">
      <c r="G14" s="13"/>
    </row>
    <row r="15" spans="1:23">
      <c r="G15" s="13"/>
      <c r="O15" s="20"/>
      <c r="P15" s="21"/>
      <c r="Q15" s="22"/>
    </row>
    <row r="16" spans="1:23">
      <c r="G16" s="13"/>
    </row>
    <row r="17" spans="8:17">
      <c r="Q17" s="20"/>
    </row>
    <row r="18" spans="8:17">
      <c r="Q18" s="17"/>
    </row>
    <row r="22" spans="8:17">
      <c r="H22" s="17"/>
    </row>
  </sheetData>
  <pageMargins left="0.7" right="0.7" top="0.75" bottom="0.75" header="0.3" footer="0.3"/>
  <pageSetup orientation="portrait" horizontalDpi="120" verticalDpi="7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D9A23D202678F45B0F3133B78F18B23" ma:contentTypeVersion="14" ma:contentTypeDescription="Crear nuevo documento." ma:contentTypeScope="" ma:versionID="6e525ea3c0872177e7ab342f681ebbd6">
  <xsd:schema xmlns:xsd="http://www.w3.org/2001/XMLSchema" xmlns:xs="http://www.w3.org/2001/XMLSchema" xmlns:p="http://schemas.microsoft.com/office/2006/metadata/properties" xmlns:ns2="d6f4999f-b50e-4126-9026-f7ca597c9131" xmlns:ns3="b3a234e1-f235-437e-a56c-73cd49416da0" targetNamespace="http://schemas.microsoft.com/office/2006/metadata/properties" ma:root="true" ma:fieldsID="7f101801f323a189155a8091b032ad31" ns2:_="" ns3:_="">
    <xsd:import namespace="d6f4999f-b50e-4126-9026-f7ca597c9131"/>
    <xsd:import namespace="b3a234e1-f235-437e-a56c-73cd49416d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f4999f-b50e-4126-9026-f7ca597c91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a234e1-f235-437e-a56c-73cd49416da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81e38448-2809-42ef-a385-9e0f9f21b90c}" ma:internalName="TaxCatchAll" ma:showField="CatchAllData" ma:web="b3a234e1-f235-437e-a56c-73cd49416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6f4999f-b50e-4126-9026-f7ca597c9131">
      <Terms xmlns="http://schemas.microsoft.com/office/infopath/2007/PartnerControls"/>
    </lcf76f155ced4ddcb4097134ff3c332f>
    <TaxCatchAll xmlns="b3a234e1-f235-437e-a56c-73cd49416da0" xsi:nil="true"/>
  </documentManagement>
</p:properties>
</file>

<file path=customXml/itemProps1.xml><?xml version="1.0" encoding="utf-8"?>
<ds:datastoreItem xmlns:ds="http://schemas.openxmlformats.org/officeDocument/2006/customXml" ds:itemID="{A3EA3356-3F1B-4AFA-8973-4E5610AB7FAE}"/>
</file>

<file path=customXml/itemProps2.xml><?xml version="1.0" encoding="utf-8"?>
<ds:datastoreItem xmlns:ds="http://schemas.openxmlformats.org/officeDocument/2006/customXml" ds:itemID="{10FC3C7C-77B1-4AD7-9A04-8AF1F302A0E5}"/>
</file>

<file path=customXml/itemProps3.xml><?xml version="1.0" encoding="utf-8"?>
<ds:datastoreItem xmlns:ds="http://schemas.openxmlformats.org/officeDocument/2006/customXml" ds:itemID="{875B55DB-3737-4020-A352-9A21F6F71C5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Arias</dc:creator>
  <cp:keywords/>
  <dc:description/>
  <cp:lastModifiedBy>ANGELA YADIRA RAMIREZ PEREZ</cp:lastModifiedBy>
  <cp:revision/>
  <dcterms:created xsi:type="dcterms:W3CDTF">2018-06-02T14:13:01Z</dcterms:created>
  <dcterms:modified xsi:type="dcterms:W3CDTF">2024-06-24T16:07:05Z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0x0101009D9A23D202678F45B0F3133B78F18B23</vt:lpwstr>
  </property>
  <property fmtid="{D5CDD505-2E9C-101B-9397-08002B2CF9AE}" pid="3" name="MediaServiceImageTags">
    <vt:lpwstr/>
  </property>
</Properties>
</file>