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ca.muete\Desktop\2023\ADICIÓN CTO DE ASEO\"/>
    </mc:Choice>
  </mc:AlternateContent>
  <xr:revisionPtr revIDLastSave="0" documentId="13_ncr:1_{CEC16D65-1211-4F19-B120-A89BA568C190}" xr6:coauthVersionLast="47" xr6:coauthVersionMax="47" xr10:uidLastSave="{00000000-0000-0000-0000-000000000000}"/>
  <bookViews>
    <workbookView xWindow="-120" yWindow="-120" windowWidth="20730" windowHeight="11160" xr2:uid="{9B75E834-EB86-4F3B-AA20-F3C34DC4525C}"/>
  </bookViews>
  <sheets>
    <sheet name="Hoja1 (3)" sheetId="3" r:id="rId1"/>
    <sheet name="Hoja1 (2)" sheetId="2" r:id="rId2"/>
    <sheet name="Hoja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3" l="1"/>
  <c r="T11" i="3"/>
  <c r="H8" i="3" l="1"/>
  <c r="H11" i="3" s="1"/>
  <c r="E8" i="3"/>
  <c r="E10" i="3" s="1"/>
  <c r="O7" i="3"/>
  <c r="P7" i="3" s="1"/>
  <c r="L7" i="3"/>
  <c r="O6" i="3"/>
  <c r="L6" i="3"/>
  <c r="O5" i="3"/>
  <c r="P5" i="3" s="1"/>
  <c r="L5" i="3"/>
  <c r="O4" i="3"/>
  <c r="P4" i="3" s="1"/>
  <c r="L4" i="3"/>
  <c r="I11" i="2"/>
  <c r="M4" i="2"/>
  <c r="N8" i="2"/>
  <c r="N9" i="2"/>
  <c r="N10" i="2"/>
  <c r="N11" i="2"/>
  <c r="N12" i="2"/>
  <c r="M13" i="2"/>
  <c r="M7" i="2"/>
  <c r="I5" i="2"/>
  <c r="I6" i="2"/>
  <c r="I7" i="2"/>
  <c r="I4" i="2"/>
  <c r="L5" i="2"/>
  <c r="M5" i="2" s="1"/>
  <c r="L6" i="2"/>
  <c r="M6" i="2" s="1"/>
  <c r="L7" i="2"/>
  <c r="G4" i="1"/>
  <c r="G6" i="1"/>
  <c r="G5" i="1"/>
  <c r="G3" i="1"/>
  <c r="P6" i="3" l="1"/>
  <c r="P8" i="3" s="1"/>
  <c r="Q6" i="3"/>
  <c r="R6" i="3" s="1"/>
  <c r="T6" i="3" s="1"/>
  <c r="E9" i="3"/>
  <c r="E11" i="3" s="1"/>
  <c r="Q4" i="3"/>
  <c r="Q5" i="3"/>
  <c r="R5" i="3" s="1"/>
  <c r="T5" i="3" s="1"/>
  <c r="Q7" i="3"/>
  <c r="R7" i="3" s="1"/>
  <c r="T7" i="3" s="1"/>
  <c r="L8" i="3"/>
  <c r="L10" i="3" s="1"/>
  <c r="I8" i="2"/>
  <c r="F8" i="2"/>
  <c r="D8" i="2"/>
  <c r="D9" i="2" s="1"/>
  <c r="L4" i="2"/>
  <c r="M8" i="2" s="1"/>
  <c r="G7" i="1"/>
  <c r="G9" i="1"/>
  <c r="G8" i="1"/>
  <c r="L9" i="3" l="1"/>
  <c r="L11" i="3" s="1"/>
  <c r="R4" i="3"/>
  <c r="Q8" i="3"/>
  <c r="P10" i="3"/>
  <c r="P9" i="3"/>
  <c r="I9" i="2"/>
  <c r="I10" i="2"/>
  <c r="F11" i="2"/>
  <c r="D10" i="2"/>
  <c r="D11" i="2" s="1"/>
  <c r="M10" i="2"/>
  <c r="M9" i="2"/>
  <c r="G10" i="1"/>
  <c r="R8" i="3" l="1"/>
  <c r="R9" i="3" s="1"/>
  <c r="T4" i="3"/>
  <c r="S8" i="3" s="1"/>
  <c r="P11" i="3"/>
  <c r="Q9" i="3"/>
  <c r="Q10" i="3"/>
  <c r="M11" i="2"/>
  <c r="R10" i="3" l="1"/>
  <c r="R11" i="3" s="1"/>
  <c r="S10" i="3"/>
  <c r="S9" i="3"/>
  <c r="M12" i="2"/>
  <c r="L4" i="1" l="1"/>
  <c r="K4" i="1" s="1"/>
  <c r="O4" i="1" s="1"/>
  <c r="P4" i="1" s="1"/>
  <c r="L5" i="1"/>
  <c r="K5" i="1" s="1"/>
  <c r="O5" i="1" s="1"/>
  <c r="P5" i="1" s="1"/>
  <c r="L6" i="1"/>
  <c r="K6" i="1" s="1"/>
  <c r="O6" i="1" s="1"/>
  <c r="P6" i="1" s="1"/>
  <c r="L3" i="1"/>
  <c r="K3" i="1" s="1"/>
  <c r="O3" i="1" s="1"/>
  <c r="P3" i="1" s="1"/>
  <c r="I5" i="1"/>
  <c r="I6" i="1"/>
  <c r="I4" i="1"/>
  <c r="I3" i="1"/>
  <c r="E4" i="1"/>
  <c r="E5" i="1"/>
  <c r="E6" i="1"/>
  <c r="P7" i="1" l="1"/>
  <c r="P9" i="1" s="1"/>
  <c r="I7" i="1"/>
  <c r="L7" i="1"/>
  <c r="I9" i="1" l="1"/>
  <c r="P8" i="1"/>
  <c r="P10" i="1" s="1"/>
  <c r="I8" i="1"/>
  <c r="I10" i="1" s="1"/>
  <c r="L9" i="1"/>
  <c r="L8" i="1"/>
  <c r="E3" i="1"/>
  <c r="L10" i="1" l="1"/>
  <c r="P11" i="1" s="1"/>
  <c r="E7" i="1"/>
  <c r="P12" i="1" l="1"/>
  <c r="Q11" i="1"/>
  <c r="E9" i="1"/>
  <c r="E8" i="1"/>
  <c r="E10" i="1" l="1"/>
</calcChain>
</file>

<file path=xl/sharedStrings.xml><?xml version="1.0" encoding="utf-8"?>
<sst xmlns="http://schemas.openxmlformats.org/spreadsheetml/2006/main" count="106" uniqueCount="42">
  <si>
    <t>Bienes de Aseo y Cafetería</t>
  </si>
  <si>
    <t>AIU 1%</t>
  </si>
  <si>
    <t>TOTAL</t>
  </si>
  <si>
    <t>DESCRIPCION</t>
  </si>
  <si>
    <t>CANT</t>
  </si>
  <si>
    <t>VALOR UNITARIO</t>
  </si>
  <si>
    <t>VALOR TOTAL</t>
  </si>
  <si>
    <t>Subtotal</t>
  </si>
  <si>
    <t>Operario de aseo y cafetería Tiempo Completo</t>
  </si>
  <si>
    <t xml:space="preserve">Jardinería </t>
  </si>
  <si>
    <t xml:space="preserve">Fumigación </t>
  </si>
  <si>
    <t xml:space="preserve">ORDEN DE COMPRA INICIAL 
</t>
  </si>
  <si>
    <t>UNIDAD</t>
  </si>
  <si>
    <t xml:space="preserve">Mes </t>
  </si>
  <si>
    <r>
      <t>m</t>
    </r>
    <r>
      <rPr>
        <vertAlign val="superscript"/>
        <sz val="11"/>
        <color theme="1"/>
        <rFont val="Arial"/>
        <family val="2"/>
      </rPr>
      <t>2</t>
    </r>
  </si>
  <si>
    <t xml:space="preserve">IVA </t>
  </si>
  <si>
    <t xml:space="preserve">INCREMENTO
IPC </t>
  </si>
  <si>
    <t>INCREMENTO 
SMMLV</t>
  </si>
  <si>
    <t>VIGENCIA 2023
INCREMENTOS</t>
  </si>
  <si>
    <t>VALOR INCREMENTO UNITARIO MENSUAL</t>
  </si>
  <si>
    <t xml:space="preserve">VIGENCIA 2023
SIN ADICIÓN </t>
  </si>
  <si>
    <t xml:space="preserve">VALOR </t>
  </si>
  <si>
    <t>VALOR MENSUAL</t>
  </si>
  <si>
    <t>VALOR INCREMENTO POR 6 MESES</t>
  </si>
  <si>
    <t>VALOR TOTAL ORDEN DE COMPRA</t>
  </si>
  <si>
    <t xml:space="preserve">VALOR TOTAL ADICIÓN </t>
  </si>
  <si>
    <t>VALOR TOTAL ORDEN DE COMPRA VIGENCIA 2023</t>
  </si>
  <si>
    <t>VIGENCIA 2022
NOVIEMBRE</t>
  </si>
  <si>
    <t xml:space="preserve">VIGENCIA 2022
DICIEMBRE </t>
  </si>
  <si>
    <t>VALOR TOTAL ORDEN DE COMPRA 99124</t>
  </si>
  <si>
    <t>IPC</t>
  </si>
  <si>
    <t xml:space="preserve"> 
SMMLV</t>
  </si>
  <si>
    <t>a</t>
  </si>
  <si>
    <t>VALOR TOTAL 6 MESES 2023</t>
  </si>
  <si>
    <t xml:space="preserve">MESES EJECUTADOS </t>
  </si>
  <si>
    <t>-</t>
  </si>
  <si>
    <t>No.
OPERARIOS</t>
  </si>
  <si>
    <t>VALOR TOTAL MENSUAL CON INCREMENTO</t>
  </si>
  <si>
    <t>VALOR TOTAL ADICIÓN PARA LA VIGENCIA 2023</t>
  </si>
  <si>
    <t xml:space="preserve">VALOR TOTAL DE LOS 8 MESES DE EJECUCIÓN </t>
  </si>
  <si>
    <t>VALOR EJECUTADO VIGENCIA 2022</t>
  </si>
  <si>
    <t>VALOR TOTAL PARA LA ORDEN DE COMPRA 99124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</si>
</sst>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4">
    <xf numFmtId="0" fontId="0" fillId="0" borderId="0" xfId="0"/>
    <xf numFmtId="43" fontId="3" fillId="0" borderId="0" xfId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3" fontId="3" fillId="3" borderId="1" xfId="0" applyNumberFormat="1" applyFont="1" applyFill="1" applyBorder="1" applyAlignment="1">
      <alignment vertical="center" wrapText="1"/>
    </xf>
    <xf numFmtId="43" fontId="3" fillId="3" borderId="1" xfId="1" applyFont="1" applyFill="1" applyBorder="1" applyAlignment="1">
      <alignment vertical="center" wrapText="1"/>
    </xf>
    <xf numFmtId="43" fontId="2" fillId="3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4" borderId="1" xfId="0" applyNumberFormat="1" applyFont="1" applyFill="1" applyBorder="1" applyAlignment="1">
      <alignment vertical="center" wrapText="1"/>
    </xf>
    <xf numFmtId="43" fontId="3" fillId="4" borderId="1" xfId="1" applyFont="1" applyFill="1" applyBorder="1" applyAlignment="1">
      <alignment vertical="center" wrapText="1"/>
    </xf>
    <xf numFmtId="43" fontId="2" fillId="4" borderId="1" xfId="0" applyNumberFormat="1" applyFont="1" applyFill="1" applyBorder="1" applyAlignment="1">
      <alignment vertical="center" wrapText="1"/>
    </xf>
    <xf numFmtId="43" fontId="3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0" fontId="3" fillId="5" borderId="1" xfId="0" applyNumberFormat="1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43" fontId="3" fillId="5" borderId="1" xfId="0" applyNumberFormat="1" applyFont="1" applyFill="1" applyBorder="1" applyAlignment="1">
      <alignment vertical="center" wrapText="1"/>
    </xf>
    <xf numFmtId="43" fontId="3" fillId="5" borderId="1" xfId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43" fontId="5" fillId="6" borderId="1" xfId="0" applyNumberFormat="1" applyFont="1" applyFill="1" applyBorder="1" applyAlignment="1">
      <alignment vertical="center" wrapText="1"/>
    </xf>
    <xf numFmtId="43" fontId="5" fillId="6" borderId="1" xfId="0" applyNumberFormat="1" applyFont="1" applyFill="1" applyBorder="1" applyAlignment="1">
      <alignment horizontal="center" vertical="center" wrapText="1"/>
    </xf>
    <xf numFmtId="10" fontId="5" fillId="6" borderId="1" xfId="0" applyNumberFormat="1" applyFont="1" applyFill="1" applyBorder="1" applyAlignment="1">
      <alignment horizontal="center" vertical="center" wrapText="1"/>
    </xf>
    <xf numFmtId="9" fontId="5" fillId="6" borderId="1" xfId="0" applyNumberFormat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43" fontId="3" fillId="6" borderId="1" xfId="1" applyFont="1" applyFill="1" applyBorder="1" applyAlignment="1">
      <alignment vertical="center" wrapText="1"/>
    </xf>
    <xf numFmtId="43" fontId="2" fillId="6" borderId="1" xfId="0" applyNumberFormat="1" applyFont="1" applyFill="1" applyBorder="1" applyAlignment="1">
      <alignment vertical="center" wrapText="1"/>
    </xf>
    <xf numFmtId="43" fontId="3" fillId="6" borderId="0" xfId="1" applyFont="1" applyFill="1" applyAlignment="1">
      <alignment vertical="center" wrapText="1"/>
    </xf>
    <xf numFmtId="43" fontId="3" fillId="6" borderId="0" xfId="0" applyNumberFormat="1" applyFont="1" applyFill="1" applyAlignment="1">
      <alignment vertical="center" wrapText="1"/>
    </xf>
    <xf numFmtId="44" fontId="5" fillId="6" borderId="1" xfId="2" applyFont="1" applyFill="1" applyBorder="1" applyAlignment="1">
      <alignment vertical="center" wrapText="1"/>
    </xf>
    <xf numFmtId="44" fontId="7" fillId="6" borderId="1" xfId="2" applyFont="1" applyFill="1" applyBorder="1" applyAlignment="1">
      <alignment vertical="center" wrapText="1"/>
    </xf>
    <xf numFmtId="44" fontId="3" fillId="0" borderId="0" xfId="0" applyNumberFormat="1" applyFont="1" applyAlignment="1">
      <alignment vertical="center" wrapText="1"/>
    </xf>
    <xf numFmtId="43" fontId="2" fillId="6" borderId="2" xfId="0" applyNumberFormat="1" applyFont="1" applyFill="1" applyBorder="1" applyAlignment="1">
      <alignment horizontal="center" vertical="center" wrapText="1"/>
    </xf>
    <xf numFmtId="43" fontId="2" fillId="6" borderId="3" xfId="0" applyNumberFormat="1" applyFont="1" applyFill="1" applyBorder="1" applyAlignment="1">
      <alignment horizontal="center" vertical="center" wrapText="1"/>
    </xf>
    <xf numFmtId="43" fontId="2" fillId="6" borderId="4" xfId="0" applyNumberFormat="1" applyFont="1" applyFill="1" applyBorder="1" applyAlignment="1">
      <alignment horizontal="center" vertical="center" wrapText="1"/>
    </xf>
    <xf numFmtId="43" fontId="2" fillId="6" borderId="1" xfId="1" applyFont="1" applyFill="1" applyBorder="1" applyAlignment="1">
      <alignment horizontal="center" vertical="center" wrapText="1"/>
    </xf>
    <xf numFmtId="43" fontId="2" fillId="6" borderId="2" xfId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3" fontId="2" fillId="5" borderId="2" xfId="0" applyNumberFormat="1" applyFont="1" applyFill="1" applyBorder="1" applyAlignment="1">
      <alignment horizontal="center" vertical="center" wrapText="1"/>
    </xf>
    <xf numFmtId="43" fontId="2" fillId="5" borderId="3" xfId="0" applyNumberFormat="1" applyFont="1" applyFill="1" applyBorder="1" applyAlignment="1">
      <alignment horizontal="center" vertical="center" wrapText="1"/>
    </xf>
    <xf numFmtId="43" fontId="2" fillId="5" borderId="4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44" fontId="5" fillId="6" borderId="9" xfId="2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43" fontId="3" fillId="6" borderId="12" xfId="1" applyFont="1" applyFill="1" applyBorder="1" applyAlignment="1">
      <alignment vertical="center" wrapText="1"/>
    </xf>
    <xf numFmtId="44" fontId="7" fillId="6" borderId="13" xfId="2" applyFont="1" applyFill="1" applyBorder="1" applyAlignment="1">
      <alignment vertical="center" wrapText="1"/>
    </xf>
    <xf numFmtId="44" fontId="5" fillId="6" borderId="8" xfId="2" applyFont="1" applyFill="1" applyBorder="1" applyAlignment="1">
      <alignment vertical="center" wrapText="1"/>
    </xf>
    <xf numFmtId="44" fontId="7" fillId="6" borderId="14" xfId="2" applyFont="1" applyFill="1" applyBorder="1" applyAlignment="1">
      <alignment vertical="center" wrapText="1"/>
    </xf>
    <xf numFmtId="43" fontId="2" fillId="6" borderId="12" xfId="0" applyNumberFormat="1" applyFont="1" applyFill="1" applyBorder="1" applyAlignment="1">
      <alignment vertical="center" wrapText="1"/>
    </xf>
    <xf numFmtId="10" fontId="5" fillId="6" borderId="8" xfId="0" applyNumberFormat="1" applyFont="1" applyFill="1" applyBorder="1" applyAlignment="1">
      <alignment horizontal="center" vertical="center" wrapText="1"/>
    </xf>
    <xf numFmtId="43" fontId="5" fillId="6" borderId="8" xfId="1" applyFont="1" applyFill="1" applyBorder="1" applyAlignment="1">
      <alignment vertical="center" wrapText="1"/>
    </xf>
    <xf numFmtId="43" fontId="2" fillId="6" borderId="11" xfId="0" applyNumberFormat="1" applyFont="1" applyFill="1" applyBorder="1" applyAlignment="1">
      <alignment horizontal="center" vertical="center" wrapText="1"/>
    </xf>
    <xf numFmtId="43" fontId="2" fillId="6" borderId="15" xfId="0" applyNumberFormat="1" applyFont="1" applyFill="1" applyBorder="1" applyAlignment="1">
      <alignment horizontal="center" vertical="center" wrapText="1"/>
    </xf>
    <xf numFmtId="43" fontId="2" fillId="6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3" fontId="3" fillId="0" borderId="19" xfId="0" applyNumberFormat="1" applyFont="1" applyBorder="1" applyAlignment="1">
      <alignment vertical="center" wrapText="1"/>
    </xf>
    <xf numFmtId="44" fontId="5" fillId="6" borderId="19" xfId="2" applyFont="1" applyFill="1" applyBorder="1" applyAlignment="1">
      <alignment vertical="center" wrapText="1"/>
    </xf>
    <xf numFmtId="43" fontId="3" fillId="0" borderId="20" xfId="0" applyNumberFormat="1" applyFont="1" applyBorder="1" applyAlignment="1">
      <alignment vertical="center" wrapText="1"/>
    </xf>
    <xf numFmtId="44" fontId="7" fillId="6" borderId="21" xfId="2" applyFont="1" applyFill="1" applyBorder="1" applyAlignment="1">
      <alignment vertical="center" wrapText="1"/>
    </xf>
    <xf numFmtId="43" fontId="5" fillId="6" borderId="5" xfId="1" applyFont="1" applyFill="1" applyBorder="1" applyAlignment="1">
      <alignment vertical="center" wrapText="1"/>
    </xf>
    <xf numFmtId="44" fontId="7" fillId="6" borderId="22" xfId="2" applyFont="1" applyFill="1" applyBorder="1" applyAlignment="1">
      <alignment vertical="center" wrapText="1"/>
    </xf>
    <xf numFmtId="44" fontId="2" fillId="0" borderId="23" xfId="2" applyFont="1" applyBorder="1" applyAlignment="1">
      <alignment horizontal="center" vertical="center" wrapText="1"/>
    </xf>
    <xf numFmtId="44" fontId="2" fillId="0" borderId="24" xfId="2" applyFont="1" applyBorder="1" applyAlignment="1">
      <alignment horizontal="center" vertical="center" wrapText="1"/>
    </xf>
    <xf numFmtId="44" fontId="2" fillId="0" borderId="7" xfId="2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43" fontId="3" fillId="0" borderId="8" xfId="0" applyNumberFormat="1" applyFont="1" applyBorder="1" applyAlignment="1">
      <alignment vertical="center" wrapText="1"/>
    </xf>
    <xf numFmtId="44" fontId="3" fillId="0" borderId="9" xfId="2" applyFont="1" applyBorder="1" applyAlignment="1">
      <alignment vertical="center" wrapText="1"/>
    </xf>
    <xf numFmtId="44" fontId="3" fillId="0" borderId="10" xfId="2" applyFont="1" applyBorder="1" applyAlignment="1">
      <alignment horizontal="center" vertical="center" wrapText="1"/>
    </xf>
    <xf numFmtId="44" fontId="3" fillId="0" borderId="29" xfId="2" applyFont="1" applyBorder="1" applyAlignment="1">
      <alignment horizontal="center" vertical="center" wrapText="1"/>
    </xf>
    <xf numFmtId="44" fontId="5" fillId="6" borderId="10" xfId="2" applyFont="1" applyFill="1" applyBorder="1" applyAlignment="1">
      <alignment horizontal="center" vertical="center" wrapText="1"/>
    </xf>
    <xf numFmtId="44" fontId="5" fillId="6" borderId="29" xfId="2" applyFont="1" applyFill="1" applyBorder="1" applyAlignment="1">
      <alignment horizontal="center" vertical="center" wrapText="1"/>
    </xf>
    <xf numFmtId="43" fontId="2" fillId="0" borderId="14" xfId="0" applyNumberFormat="1" applyFont="1" applyBorder="1" applyAlignment="1">
      <alignment vertical="center" wrapText="1"/>
    </xf>
    <xf numFmtId="44" fontId="2" fillId="0" borderId="13" xfId="0" applyNumberFormat="1" applyFont="1" applyBorder="1" applyAlignment="1">
      <alignment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43" fontId="2" fillId="6" borderId="32" xfId="1" applyFont="1" applyFill="1" applyBorder="1" applyAlignment="1">
      <alignment horizontal="center" vertical="center" wrapText="1"/>
    </xf>
    <xf numFmtId="43" fontId="2" fillId="6" borderId="33" xfId="1" applyFont="1" applyFill="1" applyBorder="1" applyAlignment="1">
      <alignment horizontal="center" vertical="center" wrapText="1"/>
    </xf>
    <xf numFmtId="43" fontId="2" fillId="6" borderId="34" xfId="1" applyFont="1" applyFill="1" applyBorder="1" applyAlignment="1">
      <alignment horizontal="center" vertical="center" wrapText="1"/>
    </xf>
    <xf numFmtId="43" fontId="2" fillId="6" borderId="23" xfId="1" applyFont="1" applyFill="1" applyBorder="1" applyAlignment="1">
      <alignment horizontal="center" vertical="center" wrapText="1"/>
    </xf>
    <xf numFmtId="43" fontId="2" fillId="6" borderId="35" xfId="1" applyFont="1" applyFill="1" applyBorder="1" applyAlignment="1">
      <alignment horizontal="center" vertical="center" wrapText="1"/>
    </xf>
    <xf numFmtId="43" fontId="2" fillId="6" borderId="24" xfId="1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FCC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E0EB-2E52-4208-A1F2-EBC96BF5AC93}">
  <dimension ref="B1:T13"/>
  <sheetViews>
    <sheetView tabSelected="1" topLeftCell="F1" zoomScale="62" zoomScaleNormal="62" workbookViewId="0">
      <selection activeCell="R18" sqref="R18"/>
    </sheetView>
  </sheetViews>
  <sheetFormatPr baseColWidth="10" defaultRowHeight="18.75" customHeight="1" x14ac:dyDescent="0.25"/>
  <cols>
    <col min="1" max="1" width="2.42578125" style="2" customWidth="1"/>
    <col min="2" max="2" width="48.42578125" style="2" customWidth="1"/>
    <col min="3" max="3" width="19.140625" style="2" customWidth="1"/>
    <col min="4" max="4" width="19.5703125" style="1" customWidth="1"/>
    <col min="5" max="5" width="25.140625" style="2" customWidth="1"/>
    <col min="6" max="6" width="15.140625" style="2" customWidth="1"/>
    <col min="7" max="7" width="20.5703125" style="1" customWidth="1"/>
    <col min="8" max="8" width="23.85546875" style="2" customWidth="1"/>
    <col min="9" max="9" width="16.28515625" style="2" customWidth="1"/>
    <col min="10" max="10" width="19.28515625" style="2" customWidth="1"/>
    <col min="11" max="11" width="16.5703125" style="2" customWidth="1"/>
    <col min="12" max="12" width="24.85546875" style="2" customWidth="1"/>
    <col min="13" max="13" width="10.140625" style="2" customWidth="1"/>
    <col min="14" max="14" width="9.85546875" style="2" customWidth="1"/>
    <col min="15" max="15" width="24.28515625" style="2" customWidth="1"/>
    <col min="16" max="16" width="22.28515625" style="2" customWidth="1"/>
    <col min="17" max="17" width="20.42578125" style="2" customWidth="1"/>
    <col min="18" max="18" width="21.5703125" style="2" customWidth="1"/>
    <col min="19" max="19" width="25.140625" style="2" customWidth="1"/>
    <col min="20" max="20" width="23.140625" style="2" customWidth="1"/>
    <col min="21" max="16384" width="11.42578125" style="2"/>
  </cols>
  <sheetData>
    <row r="1" spans="2:20" ht="11.25" customHeight="1" thickBot="1" x14ac:dyDescent="0.3"/>
    <row r="2" spans="2:20" ht="39" customHeight="1" thickBot="1" x14ac:dyDescent="0.3">
      <c r="B2" s="31"/>
      <c r="C2" s="108" t="s">
        <v>27</v>
      </c>
      <c r="D2" s="109"/>
      <c r="E2" s="110"/>
      <c r="F2" s="108" t="s">
        <v>28</v>
      </c>
      <c r="G2" s="109"/>
      <c r="H2" s="110"/>
      <c r="I2" s="108" t="s">
        <v>20</v>
      </c>
      <c r="J2" s="109"/>
      <c r="K2" s="109"/>
      <c r="L2" s="110"/>
      <c r="M2" s="111" t="s">
        <v>18</v>
      </c>
      <c r="N2" s="112"/>
      <c r="O2" s="112"/>
      <c r="P2" s="113"/>
      <c r="Q2" s="82" t="s">
        <v>37</v>
      </c>
      <c r="R2" s="82" t="s">
        <v>33</v>
      </c>
      <c r="S2" s="93" t="s">
        <v>39</v>
      </c>
      <c r="T2" s="94"/>
    </row>
    <row r="3" spans="2:20" ht="69" customHeight="1" x14ac:dyDescent="0.25">
      <c r="B3" s="66" t="s">
        <v>3</v>
      </c>
      <c r="C3" s="105" t="s">
        <v>36</v>
      </c>
      <c r="D3" s="106" t="s">
        <v>34</v>
      </c>
      <c r="E3" s="107" t="s">
        <v>21</v>
      </c>
      <c r="F3" s="105" t="s">
        <v>36</v>
      </c>
      <c r="G3" s="106" t="s">
        <v>34</v>
      </c>
      <c r="H3" s="107" t="s">
        <v>21</v>
      </c>
      <c r="I3" s="105" t="s">
        <v>36</v>
      </c>
      <c r="J3" s="106" t="s">
        <v>34</v>
      </c>
      <c r="K3" s="106" t="s">
        <v>22</v>
      </c>
      <c r="L3" s="107" t="s">
        <v>6</v>
      </c>
      <c r="M3" s="105" t="s">
        <v>30</v>
      </c>
      <c r="N3" s="106" t="s">
        <v>31</v>
      </c>
      <c r="O3" s="106" t="s">
        <v>19</v>
      </c>
      <c r="P3" s="107" t="s">
        <v>23</v>
      </c>
      <c r="Q3" s="83"/>
      <c r="R3" s="83"/>
      <c r="S3" s="95"/>
      <c r="T3" s="96"/>
    </row>
    <row r="4" spans="2:20" ht="36.75" customHeight="1" x14ac:dyDescent="0.25">
      <c r="B4" s="40" t="s">
        <v>8</v>
      </c>
      <c r="C4" s="67">
        <v>3</v>
      </c>
      <c r="D4" s="34">
        <v>1</v>
      </c>
      <c r="E4" s="68">
        <v>1877490</v>
      </c>
      <c r="F4" s="67">
        <v>3</v>
      </c>
      <c r="G4" s="34">
        <v>1</v>
      </c>
      <c r="H4" s="68">
        <v>5632467</v>
      </c>
      <c r="I4" s="67">
        <v>3</v>
      </c>
      <c r="J4" s="34">
        <v>6</v>
      </c>
      <c r="K4" s="36">
        <v>5632467</v>
      </c>
      <c r="L4" s="68">
        <f>K4*J4</f>
        <v>33794802</v>
      </c>
      <c r="M4" s="77"/>
      <c r="N4" s="38">
        <v>0.16</v>
      </c>
      <c r="O4" s="35">
        <f>+K4*N4</f>
        <v>901194.72</v>
      </c>
      <c r="P4" s="68">
        <f>O4*6</f>
        <v>5407168.3200000003</v>
      </c>
      <c r="Q4" s="84">
        <f>O4+K4</f>
        <v>6533661.7199999997</v>
      </c>
      <c r="R4" s="84">
        <f>Q4*6</f>
        <v>39201970.32</v>
      </c>
      <c r="S4" s="97"/>
      <c r="T4" s="98">
        <f>R4+H4+E4</f>
        <v>46711927.32</v>
      </c>
    </row>
    <row r="5" spans="2:20" ht="24.75" customHeight="1" x14ac:dyDescent="0.25">
      <c r="B5" s="40" t="s">
        <v>0</v>
      </c>
      <c r="C5" s="67" t="s">
        <v>35</v>
      </c>
      <c r="D5" s="34">
        <v>1</v>
      </c>
      <c r="E5" s="68">
        <v>1969706</v>
      </c>
      <c r="F5" s="67" t="s">
        <v>35</v>
      </c>
      <c r="G5" s="34">
        <v>1</v>
      </c>
      <c r="H5" s="68">
        <v>1969706</v>
      </c>
      <c r="I5" s="67" t="s">
        <v>35</v>
      </c>
      <c r="J5" s="34">
        <v>6</v>
      </c>
      <c r="K5" s="36">
        <v>1969706</v>
      </c>
      <c r="L5" s="68">
        <f t="shared" ref="L5:L7" si="0">K5*J5</f>
        <v>11818236</v>
      </c>
      <c r="M5" s="77">
        <v>0.13120000000000001</v>
      </c>
      <c r="N5" s="38"/>
      <c r="O5" s="35">
        <f>+K5*M5</f>
        <v>258425.42720000003</v>
      </c>
      <c r="P5" s="68">
        <f t="shared" ref="P5:P6" si="1">O5*6</f>
        <v>1550552.5632000002</v>
      </c>
      <c r="Q5" s="84">
        <f>K5+O5</f>
        <v>2228131.4271999998</v>
      </c>
      <c r="R5" s="84">
        <f t="shared" ref="R5:R6" si="2">Q5*6</f>
        <v>13368788.563199999</v>
      </c>
      <c r="S5" s="97"/>
      <c r="T5" s="98">
        <f>R5+H5+E5</f>
        <v>17308200.563199997</v>
      </c>
    </row>
    <row r="6" spans="2:20" ht="24.75" customHeight="1" x14ac:dyDescent="0.25">
      <c r="B6" s="40" t="s">
        <v>9</v>
      </c>
      <c r="C6" s="67" t="s">
        <v>35</v>
      </c>
      <c r="D6" s="34">
        <v>1</v>
      </c>
      <c r="E6" s="68">
        <v>4014.4</v>
      </c>
      <c r="F6" s="67" t="s">
        <v>35</v>
      </c>
      <c r="G6" s="34">
        <v>1</v>
      </c>
      <c r="H6" s="68">
        <v>4014.4</v>
      </c>
      <c r="I6" s="67" t="s">
        <v>35</v>
      </c>
      <c r="J6" s="34">
        <v>6</v>
      </c>
      <c r="K6" s="36">
        <v>4014.4</v>
      </c>
      <c r="L6" s="68">
        <f t="shared" si="0"/>
        <v>24086.400000000001</v>
      </c>
      <c r="M6" s="77">
        <v>0.13120000000000001</v>
      </c>
      <c r="N6" s="38"/>
      <c r="O6" s="35">
        <f>+K6*M6</f>
        <v>526.68928000000005</v>
      </c>
      <c r="P6" s="68">
        <f t="shared" si="1"/>
        <v>3160.1356800000003</v>
      </c>
      <c r="Q6" s="84">
        <f>K6+O6</f>
        <v>4541.0892800000001</v>
      </c>
      <c r="R6" s="84">
        <f t="shared" si="2"/>
        <v>27246.535680000001</v>
      </c>
      <c r="S6" s="97"/>
      <c r="T6" s="98">
        <f>R6+H6+E6</f>
        <v>35275.335680000004</v>
      </c>
    </row>
    <row r="7" spans="2:20" ht="24.75" customHeight="1" x14ac:dyDescent="0.25">
      <c r="B7" s="40" t="s">
        <v>10</v>
      </c>
      <c r="C7" s="67" t="s">
        <v>35</v>
      </c>
      <c r="D7" s="34">
        <v>1</v>
      </c>
      <c r="E7" s="68">
        <v>44528</v>
      </c>
      <c r="F7" s="67" t="s">
        <v>35</v>
      </c>
      <c r="G7" s="34">
        <v>0</v>
      </c>
      <c r="H7" s="68">
        <v>0</v>
      </c>
      <c r="I7" s="67" t="s">
        <v>35</v>
      </c>
      <c r="J7" s="34">
        <v>3</v>
      </c>
      <c r="K7" s="36">
        <v>44528</v>
      </c>
      <c r="L7" s="68">
        <f t="shared" si="0"/>
        <v>133584</v>
      </c>
      <c r="M7" s="77">
        <v>0.13120000000000001</v>
      </c>
      <c r="N7" s="38"/>
      <c r="O7" s="35">
        <f>+K7*M7</f>
        <v>5842.0736000000006</v>
      </c>
      <c r="P7" s="68">
        <f>O7*3</f>
        <v>17526.220800000003</v>
      </c>
      <c r="Q7" s="84">
        <f>O7+K7</f>
        <v>50370.073600000003</v>
      </c>
      <c r="R7" s="84">
        <f>Q7*3</f>
        <v>151110.22080000001</v>
      </c>
      <c r="S7" s="97"/>
      <c r="T7" s="98">
        <f>R7+H7+E7</f>
        <v>195638.22080000001</v>
      </c>
    </row>
    <row r="8" spans="2:20" ht="24.75" customHeight="1" x14ac:dyDescent="0.25">
      <c r="B8" s="40" t="s">
        <v>7</v>
      </c>
      <c r="C8" s="69"/>
      <c r="D8" s="39"/>
      <c r="E8" s="68">
        <f>SUM(E4:E7)</f>
        <v>3895738.4</v>
      </c>
      <c r="F8" s="74"/>
      <c r="G8" s="39"/>
      <c r="H8" s="68">
        <f>SUM(H4:H7)</f>
        <v>7606187.4000000004</v>
      </c>
      <c r="I8" s="74"/>
      <c r="J8" s="35"/>
      <c r="K8" s="35"/>
      <c r="L8" s="68">
        <f>SUM(L4:L7)</f>
        <v>45770708.399999999</v>
      </c>
      <c r="M8" s="77"/>
      <c r="N8" s="35"/>
      <c r="O8" s="35"/>
      <c r="P8" s="68">
        <f>SUM(P4:P7)</f>
        <v>6978407.2396800015</v>
      </c>
      <c r="Q8" s="84">
        <f>SUM(Q4:Q7)</f>
        <v>8816704.3100799993</v>
      </c>
      <c r="R8" s="84">
        <f>SUM(R4:R7)</f>
        <v>52749115.639679998</v>
      </c>
      <c r="S8" s="99">
        <f>SUM(T4:T7)</f>
        <v>64251041.439679995</v>
      </c>
      <c r="T8" s="100"/>
    </row>
    <row r="9" spans="2:20" ht="24.75" customHeight="1" x14ac:dyDescent="0.25">
      <c r="B9" s="40" t="s">
        <v>1</v>
      </c>
      <c r="C9" s="69"/>
      <c r="D9" s="39"/>
      <c r="E9" s="68">
        <f t="shared" ref="E9" si="3">E8*1%</f>
        <v>38957.383999999998</v>
      </c>
      <c r="F9" s="74"/>
      <c r="G9" s="39"/>
      <c r="H9" s="68">
        <v>76061.89</v>
      </c>
      <c r="I9" s="74"/>
      <c r="J9" s="39"/>
      <c r="K9" s="39"/>
      <c r="L9" s="68">
        <f>L8*1%</f>
        <v>457707.08399999997</v>
      </c>
      <c r="M9" s="78"/>
      <c r="N9" s="39"/>
      <c r="O9" s="39"/>
      <c r="P9" s="68">
        <f>+P8*1%</f>
        <v>69784.072396800009</v>
      </c>
      <c r="Q9" s="85">
        <f>+Q8*1%</f>
        <v>88167.043100800001</v>
      </c>
      <c r="R9" s="85">
        <f>R8*1%</f>
        <v>527491.15639679995</v>
      </c>
      <c r="S9" s="101">
        <f>S8*1%</f>
        <v>642510.41439679998</v>
      </c>
      <c r="T9" s="102"/>
    </row>
    <row r="10" spans="2:20" ht="24.75" customHeight="1" x14ac:dyDescent="0.25">
      <c r="B10" s="40" t="s">
        <v>15</v>
      </c>
      <c r="C10" s="70"/>
      <c r="D10" s="39"/>
      <c r="E10" s="68">
        <f t="shared" ref="E10" si="4">(E8*1.9)/100</f>
        <v>74019.029599999994</v>
      </c>
      <c r="F10" s="74"/>
      <c r="G10" s="39"/>
      <c r="H10" s="68">
        <v>144517.54999999999</v>
      </c>
      <c r="I10" s="74"/>
      <c r="J10" s="39"/>
      <c r="K10" s="39"/>
      <c r="L10" s="68">
        <f t="shared" ref="L10:T10" si="5">(L8*1.9)/100</f>
        <v>869643.45959999994</v>
      </c>
      <c r="M10" s="78"/>
      <c r="N10" s="39"/>
      <c r="O10" s="39"/>
      <c r="P10" s="68">
        <f t="shared" si="5"/>
        <v>132589.73755392001</v>
      </c>
      <c r="Q10" s="85">
        <f t="shared" si="5"/>
        <v>167517.38189152</v>
      </c>
      <c r="R10" s="85">
        <f t="shared" si="5"/>
        <v>1002233.19715392</v>
      </c>
      <c r="S10" s="101">
        <f>(S8*1.9)/100</f>
        <v>1220769.7873539198</v>
      </c>
      <c r="T10" s="102"/>
    </row>
    <row r="11" spans="2:20" ht="48.75" customHeight="1" thickBot="1" x14ac:dyDescent="0.3">
      <c r="B11" s="41" t="s">
        <v>2</v>
      </c>
      <c r="C11" s="71"/>
      <c r="D11" s="72"/>
      <c r="E11" s="73">
        <f>SUM(E8:E10)</f>
        <v>4008714.8136</v>
      </c>
      <c r="F11" s="87"/>
      <c r="G11" s="88"/>
      <c r="H11" s="89">
        <f>SUM(H8:H10)</f>
        <v>7826766.8399999999</v>
      </c>
      <c r="I11" s="75"/>
      <c r="J11" s="76"/>
      <c r="K11" s="76"/>
      <c r="L11" s="73">
        <f>L8+L9+L10</f>
        <v>47098058.943599999</v>
      </c>
      <c r="M11" s="79" t="s">
        <v>38</v>
      </c>
      <c r="N11" s="80"/>
      <c r="O11" s="81"/>
      <c r="P11" s="73">
        <f>SUM(P8:P10)</f>
        <v>7180781.0496307211</v>
      </c>
      <c r="Q11" s="86"/>
      <c r="R11" s="86">
        <f>SUM(R8:R10)</f>
        <v>54278839.993230715</v>
      </c>
      <c r="S11" s="103" t="s">
        <v>41</v>
      </c>
      <c r="T11" s="104">
        <f>S8+S9+S10</f>
        <v>66114321.641430713</v>
      </c>
    </row>
    <row r="12" spans="2:20" ht="40.5" customHeight="1" thickBot="1" x14ac:dyDescent="0.3">
      <c r="E12" s="16"/>
      <c r="F12" s="90" t="s">
        <v>40</v>
      </c>
      <c r="G12" s="91"/>
      <c r="H12" s="92">
        <f>H11+E11</f>
        <v>11835481.6536</v>
      </c>
      <c r="I12" s="16"/>
      <c r="K12" s="48"/>
      <c r="N12" s="16"/>
      <c r="P12" s="48"/>
    </row>
    <row r="13" spans="2:20" ht="18.75" customHeight="1" x14ac:dyDescent="0.25">
      <c r="E13" s="48"/>
      <c r="F13" s="48"/>
      <c r="L13" s="16"/>
      <c r="P13" s="48"/>
    </row>
  </sheetData>
  <mergeCells count="12">
    <mergeCell ref="F12:G12"/>
    <mergeCell ref="S9:T9"/>
    <mergeCell ref="S10:T10"/>
    <mergeCell ref="S8:T8"/>
    <mergeCell ref="S2:T3"/>
    <mergeCell ref="C2:E2"/>
    <mergeCell ref="F2:H2"/>
    <mergeCell ref="I2:L2"/>
    <mergeCell ref="Q2:Q3"/>
    <mergeCell ref="R2:R3"/>
    <mergeCell ref="M2:P2"/>
    <mergeCell ref="M11:O11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28F67-CBBB-4BE3-9C87-D913918717FF}">
  <dimension ref="B1:O15"/>
  <sheetViews>
    <sheetView zoomScale="78" zoomScaleNormal="78" workbookViewId="0">
      <selection activeCell="K15" sqref="K15"/>
    </sheetView>
  </sheetViews>
  <sheetFormatPr baseColWidth="10" defaultRowHeight="18.75" customHeight="1" x14ac:dyDescent="0.25"/>
  <cols>
    <col min="1" max="1" width="2.42578125" style="2" customWidth="1"/>
    <col min="2" max="2" width="48.42578125" style="2" customWidth="1"/>
    <col min="3" max="3" width="18.140625" style="1" customWidth="1"/>
    <col min="4" max="4" width="18.85546875" style="2" customWidth="1"/>
    <col min="5" max="5" width="9" style="1" customWidth="1"/>
    <col min="6" max="6" width="18.28515625" style="2" customWidth="1"/>
    <col min="7" max="7" width="7.85546875" style="2" customWidth="1"/>
    <col min="8" max="8" width="16.5703125" style="2" customWidth="1"/>
    <col min="9" max="9" width="19.140625" style="2" customWidth="1"/>
    <col min="10" max="10" width="10.140625" style="2" customWidth="1"/>
    <col min="11" max="11" width="9.85546875" style="2" customWidth="1"/>
    <col min="12" max="12" width="24.28515625" style="2" customWidth="1"/>
    <col min="13" max="13" width="22.28515625" style="2" customWidth="1"/>
    <col min="14" max="14" width="16.140625" style="2" bestFit="1" customWidth="1"/>
    <col min="15" max="15" width="15.28515625" style="2" bestFit="1" customWidth="1"/>
    <col min="16" max="16384" width="11.42578125" style="2"/>
  </cols>
  <sheetData>
    <row r="1" spans="2:15" ht="11.25" customHeight="1" x14ac:dyDescent="0.25"/>
    <row r="2" spans="2:15" ht="39" customHeight="1" x14ac:dyDescent="0.25">
      <c r="B2" s="31"/>
      <c r="C2" s="52" t="s">
        <v>27</v>
      </c>
      <c r="D2" s="52"/>
      <c r="E2" s="52" t="s">
        <v>28</v>
      </c>
      <c r="F2" s="52"/>
      <c r="G2" s="53" t="s">
        <v>20</v>
      </c>
      <c r="H2" s="54"/>
      <c r="I2" s="55"/>
      <c r="J2" s="52" t="s">
        <v>18</v>
      </c>
      <c r="K2" s="52"/>
      <c r="L2" s="52"/>
      <c r="M2" s="52"/>
    </row>
    <row r="3" spans="2:15" ht="45" x14ac:dyDescent="0.25">
      <c r="B3" s="32" t="s">
        <v>3</v>
      </c>
      <c r="C3" s="32" t="s">
        <v>4</v>
      </c>
      <c r="D3" s="32" t="s">
        <v>21</v>
      </c>
      <c r="E3" s="32" t="s">
        <v>4</v>
      </c>
      <c r="F3" s="32" t="s">
        <v>21</v>
      </c>
      <c r="G3" s="32" t="s">
        <v>4</v>
      </c>
      <c r="H3" s="32" t="s">
        <v>22</v>
      </c>
      <c r="I3" s="32" t="s">
        <v>6</v>
      </c>
      <c r="J3" s="32" t="s">
        <v>30</v>
      </c>
      <c r="K3" s="32" t="s">
        <v>31</v>
      </c>
      <c r="L3" s="32" t="s">
        <v>19</v>
      </c>
      <c r="M3" s="32" t="s">
        <v>23</v>
      </c>
    </row>
    <row r="4" spans="2:15" ht="36.75" customHeight="1" x14ac:dyDescent="0.25">
      <c r="B4" s="33" t="s">
        <v>8</v>
      </c>
      <c r="C4" s="34">
        <v>1</v>
      </c>
      <c r="D4" s="46">
        <v>1877490</v>
      </c>
      <c r="E4" s="34">
        <v>1</v>
      </c>
      <c r="F4" s="46">
        <v>5632467</v>
      </c>
      <c r="G4" s="34">
        <v>6</v>
      </c>
      <c r="H4" s="36">
        <v>5632467</v>
      </c>
      <c r="I4" s="46">
        <f>H4*G4</f>
        <v>33794802</v>
      </c>
      <c r="J4" s="37"/>
      <c r="K4" s="38">
        <v>0.16</v>
      </c>
      <c r="L4" s="35">
        <f>+H4*K4</f>
        <v>901194.72</v>
      </c>
      <c r="M4" s="46">
        <f>L4*6</f>
        <v>5407168.3200000003</v>
      </c>
      <c r="N4" s="16"/>
      <c r="O4" s="16"/>
    </row>
    <row r="5" spans="2:15" ht="24.75" customHeight="1" x14ac:dyDescent="0.25">
      <c r="B5" s="33" t="s">
        <v>0</v>
      </c>
      <c r="C5" s="34">
        <v>1</v>
      </c>
      <c r="D5" s="46">
        <v>1969706</v>
      </c>
      <c r="E5" s="34">
        <v>1</v>
      </c>
      <c r="F5" s="46">
        <v>1969706</v>
      </c>
      <c r="G5" s="34">
        <v>6</v>
      </c>
      <c r="H5" s="36">
        <v>1969706</v>
      </c>
      <c r="I5" s="46">
        <f t="shared" ref="I5:I7" si="0">H5*G5</f>
        <v>11818236</v>
      </c>
      <c r="J5" s="37">
        <v>0.13120000000000001</v>
      </c>
      <c r="K5" s="38"/>
      <c r="L5" s="35">
        <f>+H5*J5</f>
        <v>258425.42720000003</v>
      </c>
      <c r="M5" s="46">
        <f t="shared" ref="M5:M6" si="1">L5*6</f>
        <v>1550552.5632000002</v>
      </c>
      <c r="N5" s="16"/>
    </row>
    <row r="6" spans="2:15" ht="24.75" customHeight="1" x14ac:dyDescent="0.25">
      <c r="B6" s="33" t="s">
        <v>9</v>
      </c>
      <c r="C6" s="34">
        <v>1</v>
      </c>
      <c r="D6" s="46">
        <v>4014.4</v>
      </c>
      <c r="E6" s="34">
        <v>1</v>
      </c>
      <c r="F6" s="46">
        <v>4014.4</v>
      </c>
      <c r="G6" s="34">
        <v>6</v>
      </c>
      <c r="H6" s="36">
        <v>4014.4</v>
      </c>
      <c r="I6" s="46">
        <f t="shared" si="0"/>
        <v>24086.400000000001</v>
      </c>
      <c r="J6" s="37">
        <v>0.13120000000000001</v>
      </c>
      <c r="K6" s="38"/>
      <c r="L6" s="35">
        <f>+H6*J6</f>
        <v>526.68928000000005</v>
      </c>
      <c r="M6" s="46">
        <f t="shared" si="1"/>
        <v>3160.1356800000003</v>
      </c>
      <c r="N6" s="16"/>
    </row>
    <row r="7" spans="2:15" ht="24.75" customHeight="1" x14ac:dyDescent="0.25">
      <c r="B7" s="33" t="s">
        <v>10</v>
      </c>
      <c r="C7" s="34">
        <v>1</v>
      </c>
      <c r="D7" s="46">
        <v>44528</v>
      </c>
      <c r="E7" s="34">
        <v>0</v>
      </c>
      <c r="F7" s="46">
        <v>0</v>
      </c>
      <c r="G7" s="34">
        <v>3</v>
      </c>
      <c r="H7" s="36">
        <v>44528</v>
      </c>
      <c r="I7" s="46">
        <f t="shared" si="0"/>
        <v>133584</v>
      </c>
      <c r="J7" s="37">
        <v>0.13120000000000001</v>
      </c>
      <c r="K7" s="38"/>
      <c r="L7" s="35">
        <f>+H7*J7</f>
        <v>5842.0736000000006</v>
      </c>
      <c r="M7" s="46">
        <f>L7*3</f>
        <v>17526.220800000003</v>
      </c>
      <c r="N7" s="16"/>
    </row>
    <row r="8" spans="2:15" ht="24.75" customHeight="1" x14ac:dyDescent="0.25">
      <c r="B8" s="33" t="s">
        <v>7</v>
      </c>
      <c r="C8" s="39"/>
      <c r="D8" s="46">
        <f>SUM(D4:D7)</f>
        <v>3895738.4</v>
      </c>
      <c r="E8" s="39"/>
      <c r="F8" s="46">
        <f>SUM(F4:F7)</f>
        <v>7606187.4000000004</v>
      </c>
      <c r="G8" s="35"/>
      <c r="H8" s="35"/>
      <c r="I8" s="46">
        <f>SUM(I4:I7)</f>
        <v>45770708.399999999</v>
      </c>
      <c r="J8" s="37"/>
      <c r="K8" s="35"/>
      <c r="L8" s="35"/>
      <c r="M8" s="46">
        <f>SUM(M4:M7)</f>
        <v>6978407.2396800015</v>
      </c>
      <c r="N8" s="16">
        <f t="shared" ref="N8:N12" si="2">H8+L8</f>
        <v>0</v>
      </c>
    </row>
    <row r="9" spans="2:15" ht="24.75" customHeight="1" x14ac:dyDescent="0.25">
      <c r="B9" s="33" t="s">
        <v>1</v>
      </c>
      <c r="C9" s="39"/>
      <c r="D9" s="46">
        <f t="shared" ref="D9" si="3">D8*1%</f>
        <v>38957.383999999998</v>
      </c>
      <c r="E9" s="39"/>
      <c r="F9" s="46">
        <v>76061.89</v>
      </c>
      <c r="G9" s="39"/>
      <c r="H9" s="39"/>
      <c r="I9" s="46">
        <f>I8*1%</f>
        <v>457707.08399999997</v>
      </c>
      <c r="J9" s="39"/>
      <c r="K9" s="39"/>
      <c r="L9" s="39"/>
      <c r="M9" s="46">
        <f>+M8*1%</f>
        <v>69784.072396800009</v>
      </c>
      <c r="N9" s="16">
        <f t="shared" si="2"/>
        <v>0</v>
      </c>
    </row>
    <row r="10" spans="2:15" ht="24.75" customHeight="1" x14ac:dyDescent="0.25">
      <c r="B10" s="40" t="s">
        <v>15</v>
      </c>
      <c r="C10" s="39"/>
      <c r="D10" s="46">
        <f t="shared" ref="D10" si="4">(D8*1.9)/100</f>
        <v>74019.029599999994</v>
      </c>
      <c r="E10" s="39"/>
      <c r="F10" s="46">
        <v>144517.54999999999</v>
      </c>
      <c r="G10" s="39"/>
      <c r="H10" s="39"/>
      <c r="I10" s="46">
        <f t="shared" ref="I10:M10" si="5">(I8*1.9)/100</f>
        <v>869643.45959999994</v>
      </c>
      <c r="J10" s="39"/>
      <c r="K10" s="39"/>
      <c r="L10" s="39"/>
      <c r="M10" s="46">
        <f t="shared" si="5"/>
        <v>132589.73755392001</v>
      </c>
      <c r="N10" s="16">
        <f t="shared" si="2"/>
        <v>0</v>
      </c>
    </row>
    <row r="11" spans="2:15" ht="24.75" customHeight="1" x14ac:dyDescent="0.25">
      <c r="B11" s="41" t="s">
        <v>2</v>
      </c>
      <c r="C11" s="42"/>
      <c r="D11" s="47">
        <f>SUM(D8:D10)</f>
        <v>4008714.8136</v>
      </c>
      <c r="E11" s="39"/>
      <c r="F11" s="47">
        <f>SUM(F8:F10)</f>
        <v>7826766.8399999999</v>
      </c>
      <c r="G11" s="43"/>
      <c r="H11" s="43"/>
      <c r="I11" s="47">
        <f>I8+I9+I10</f>
        <v>47098058.943599999</v>
      </c>
      <c r="J11" s="49" t="s">
        <v>25</v>
      </c>
      <c r="K11" s="50"/>
      <c r="L11" s="51"/>
      <c r="M11" s="46">
        <f>SUM(M8:M10)</f>
        <v>7180781.0496307211</v>
      </c>
      <c r="N11" s="16">
        <f t="shared" si="2"/>
        <v>0</v>
      </c>
    </row>
    <row r="12" spans="2:15" ht="32.25" customHeight="1" x14ac:dyDescent="0.25">
      <c r="B12" s="31"/>
      <c r="C12" s="44"/>
      <c r="D12" s="45"/>
      <c r="E12" s="44"/>
      <c r="F12" s="31"/>
      <c r="G12" s="31"/>
      <c r="H12" s="31" t="s">
        <v>32</v>
      </c>
      <c r="I12" s="31"/>
      <c r="J12" s="49" t="s">
        <v>26</v>
      </c>
      <c r="K12" s="50"/>
      <c r="L12" s="51"/>
      <c r="M12" s="46">
        <f>I11</f>
        <v>47098058.943599999</v>
      </c>
      <c r="N12" s="16" t="e">
        <f t="shared" si="2"/>
        <v>#VALUE!</v>
      </c>
    </row>
    <row r="13" spans="2:15" ht="32.25" customHeight="1" x14ac:dyDescent="0.25">
      <c r="D13" s="16"/>
      <c r="F13" s="16"/>
      <c r="J13" s="49" t="s">
        <v>29</v>
      </c>
      <c r="K13" s="50"/>
      <c r="L13" s="51"/>
      <c r="M13" s="46">
        <f>M12+M11</f>
        <v>54278839.993230723</v>
      </c>
    </row>
    <row r="14" spans="2:15" ht="18.75" customHeight="1" x14ac:dyDescent="0.25">
      <c r="D14" s="16"/>
      <c r="F14" s="16"/>
      <c r="H14" s="48"/>
      <c r="K14" s="16"/>
      <c r="M14" s="48"/>
    </row>
    <row r="15" spans="2:15" ht="18.75" customHeight="1" x14ac:dyDescent="0.25">
      <c r="I15" s="16"/>
    </row>
  </sheetData>
  <mergeCells count="7">
    <mergeCell ref="J12:L12"/>
    <mergeCell ref="J13:L13"/>
    <mergeCell ref="C2:D2"/>
    <mergeCell ref="E2:F2"/>
    <mergeCell ref="G2:I2"/>
    <mergeCell ref="J2:M2"/>
    <mergeCell ref="J11:L11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F6FF2-0383-4202-B097-1D20E64F5FEA}">
  <dimension ref="A1:Q14"/>
  <sheetViews>
    <sheetView workbookViewId="0">
      <selection activeCell="B2" sqref="B1:E1048576"/>
    </sheetView>
  </sheetViews>
  <sheetFormatPr baseColWidth="10" defaultRowHeight="18.75" customHeight="1" x14ac:dyDescent="0.25"/>
  <cols>
    <col min="1" max="1" width="46.28515625" style="2" customWidth="1"/>
    <col min="2" max="2" width="11.5703125" style="5" bestFit="1" customWidth="1"/>
    <col min="3" max="3" width="11.5703125" style="5" customWidth="1"/>
    <col min="4" max="4" width="14.42578125" style="1" bestFit="1" customWidth="1"/>
    <col min="5" max="5" width="17.28515625" style="1" customWidth="1"/>
    <col min="6" max="6" width="12.140625" style="1" customWidth="1"/>
    <col min="7" max="7" width="17.28515625" style="2" customWidth="1"/>
    <col min="8" max="8" width="12.140625" style="1" customWidth="1"/>
    <col min="9" max="9" width="17.28515625" style="2" customWidth="1"/>
    <col min="10" max="10" width="12" style="2" customWidth="1"/>
    <col min="11" max="11" width="16.5703125" style="2" customWidth="1"/>
    <col min="12" max="12" width="19.140625" style="2" customWidth="1"/>
    <col min="13" max="13" width="16.28515625" style="2" customWidth="1"/>
    <col min="14" max="14" width="16.42578125" style="2" customWidth="1"/>
    <col min="15" max="15" width="16.5703125" style="2" customWidth="1"/>
    <col min="16" max="16" width="18.28515625" style="2" bestFit="1" customWidth="1"/>
    <col min="17" max="17" width="14.140625" style="2" bestFit="1" customWidth="1"/>
    <col min="18" max="16384" width="11.42578125" style="2"/>
  </cols>
  <sheetData>
    <row r="1" spans="1:17" ht="39" customHeight="1" x14ac:dyDescent="0.25">
      <c r="B1" s="64" t="s">
        <v>11</v>
      </c>
      <c r="C1" s="64"/>
      <c r="D1" s="64"/>
      <c r="E1" s="64"/>
      <c r="F1" s="59" t="s">
        <v>27</v>
      </c>
      <c r="G1" s="59"/>
      <c r="H1" s="59" t="s">
        <v>28</v>
      </c>
      <c r="I1" s="59"/>
      <c r="J1" s="60" t="s">
        <v>20</v>
      </c>
      <c r="K1" s="60"/>
      <c r="L1" s="60"/>
      <c r="M1" s="65" t="s">
        <v>18</v>
      </c>
      <c r="N1" s="65"/>
      <c r="O1" s="65"/>
      <c r="P1" s="65"/>
    </row>
    <row r="2" spans="1:17" ht="60" x14ac:dyDescent="0.25">
      <c r="A2" s="3" t="s">
        <v>3</v>
      </c>
      <c r="B2" s="6" t="s">
        <v>4</v>
      </c>
      <c r="C2" s="15" t="s">
        <v>12</v>
      </c>
      <c r="D2" s="6" t="s">
        <v>5</v>
      </c>
      <c r="E2" s="6" t="s">
        <v>6</v>
      </c>
      <c r="F2" s="10" t="s">
        <v>4</v>
      </c>
      <c r="G2" s="10" t="s">
        <v>21</v>
      </c>
      <c r="H2" s="10" t="s">
        <v>4</v>
      </c>
      <c r="I2" s="10" t="s">
        <v>21</v>
      </c>
      <c r="J2" s="18" t="s">
        <v>4</v>
      </c>
      <c r="K2" s="18" t="s">
        <v>22</v>
      </c>
      <c r="L2" s="18" t="s">
        <v>6</v>
      </c>
      <c r="M2" s="24" t="s">
        <v>16</v>
      </c>
      <c r="N2" s="24" t="s">
        <v>17</v>
      </c>
      <c r="O2" s="24" t="s">
        <v>19</v>
      </c>
      <c r="P2" s="24" t="s">
        <v>23</v>
      </c>
    </row>
    <row r="3" spans="1:17" ht="24.75" customHeight="1" x14ac:dyDescent="0.25">
      <c r="A3" s="4" t="s">
        <v>8</v>
      </c>
      <c r="B3" s="7">
        <v>8</v>
      </c>
      <c r="C3" s="7" t="s">
        <v>13</v>
      </c>
      <c r="D3" s="8">
        <v>5632467</v>
      </c>
      <c r="E3" s="8">
        <f>D3*B3</f>
        <v>45059736</v>
      </c>
      <c r="F3" s="11">
        <v>1</v>
      </c>
      <c r="G3" s="12">
        <f>B3*F3</f>
        <v>8</v>
      </c>
      <c r="H3" s="11">
        <v>2</v>
      </c>
      <c r="I3" s="12">
        <f>D3*H3</f>
        <v>11264934</v>
      </c>
      <c r="J3" s="19">
        <v>6</v>
      </c>
      <c r="K3" s="23">
        <f>L3/6</f>
        <v>5632467</v>
      </c>
      <c r="L3" s="20">
        <f>D3*J3</f>
        <v>33794802</v>
      </c>
      <c r="M3" s="25"/>
      <c r="N3" s="26">
        <v>0.16</v>
      </c>
      <c r="O3" s="27">
        <f>+K3*N3</f>
        <v>901194.72</v>
      </c>
      <c r="P3" s="27">
        <f>O3*6</f>
        <v>5407168.3200000003</v>
      </c>
    </row>
    <row r="4" spans="1:17" ht="24.75" customHeight="1" x14ac:dyDescent="0.25">
      <c r="A4" s="4" t="s">
        <v>0</v>
      </c>
      <c r="B4" s="7">
        <v>8</v>
      </c>
      <c r="C4" s="7" t="s">
        <v>13</v>
      </c>
      <c r="D4" s="8">
        <v>1969706</v>
      </c>
      <c r="E4" s="8">
        <f t="shared" ref="E4:E6" si="0">D4*B4</f>
        <v>15757648</v>
      </c>
      <c r="F4" s="11">
        <v>1</v>
      </c>
      <c r="G4" s="12">
        <f>B4*F4</f>
        <v>8</v>
      </c>
      <c r="H4" s="11">
        <v>2</v>
      </c>
      <c r="I4" s="12">
        <f>D4*H4</f>
        <v>3939412</v>
      </c>
      <c r="J4" s="19">
        <v>6</v>
      </c>
      <c r="K4" s="23">
        <f t="shared" ref="K4:K6" si="1">L4/6</f>
        <v>1969706</v>
      </c>
      <c r="L4" s="20">
        <f t="shared" ref="L4:L6" si="2">D4*J4</f>
        <v>11818236</v>
      </c>
      <c r="M4" s="25">
        <v>0.13120000000000001</v>
      </c>
      <c r="N4" s="26"/>
      <c r="O4" s="27">
        <f>+K4*M4</f>
        <v>258425.42720000003</v>
      </c>
      <c r="P4" s="27">
        <f t="shared" ref="P4:P6" si="3">O4*6</f>
        <v>1550552.5632000002</v>
      </c>
    </row>
    <row r="5" spans="1:17" ht="24.75" customHeight="1" x14ac:dyDescent="0.25">
      <c r="A5" s="4" t="s">
        <v>9</v>
      </c>
      <c r="B5" s="7">
        <v>8</v>
      </c>
      <c r="C5" s="7" t="s">
        <v>13</v>
      </c>
      <c r="D5" s="8">
        <v>4014.4</v>
      </c>
      <c r="E5" s="8">
        <f t="shared" si="0"/>
        <v>32115.200000000001</v>
      </c>
      <c r="F5" s="11">
        <v>1</v>
      </c>
      <c r="G5" s="12">
        <f>B5*F5</f>
        <v>8</v>
      </c>
      <c r="H5" s="11">
        <v>2</v>
      </c>
      <c r="I5" s="12">
        <f>D5*H5</f>
        <v>8028.8</v>
      </c>
      <c r="J5" s="19">
        <v>6</v>
      </c>
      <c r="K5" s="23">
        <f t="shared" si="1"/>
        <v>4014.4</v>
      </c>
      <c r="L5" s="20">
        <f t="shared" si="2"/>
        <v>24086.400000000001</v>
      </c>
      <c r="M5" s="25">
        <v>0.13120000000000001</v>
      </c>
      <c r="N5" s="26"/>
      <c r="O5" s="27">
        <f>+K5*M5</f>
        <v>526.68928000000005</v>
      </c>
      <c r="P5" s="27">
        <f t="shared" si="3"/>
        <v>3160.1356800000003</v>
      </c>
    </row>
    <row r="6" spans="1:17" ht="24.75" customHeight="1" x14ac:dyDescent="0.25">
      <c r="A6" s="4" t="s">
        <v>10</v>
      </c>
      <c r="B6" s="7">
        <v>4</v>
      </c>
      <c r="C6" s="7" t="s">
        <v>14</v>
      </c>
      <c r="D6" s="8">
        <v>44528</v>
      </c>
      <c r="E6" s="8">
        <f t="shared" si="0"/>
        <v>178112</v>
      </c>
      <c r="F6" s="11">
        <v>1</v>
      </c>
      <c r="G6" s="12">
        <f>B6*F6</f>
        <v>4</v>
      </c>
      <c r="H6" s="11">
        <v>1</v>
      </c>
      <c r="I6" s="12">
        <f>D6*H6</f>
        <v>44528</v>
      </c>
      <c r="J6" s="19">
        <v>3</v>
      </c>
      <c r="K6" s="23">
        <f t="shared" si="1"/>
        <v>22264</v>
      </c>
      <c r="L6" s="20">
        <f t="shared" si="2"/>
        <v>133584</v>
      </c>
      <c r="M6" s="25">
        <v>0.13120000000000001</v>
      </c>
      <c r="N6" s="26"/>
      <c r="O6" s="27">
        <f>+K6*M6</f>
        <v>2921.0368000000003</v>
      </c>
      <c r="P6" s="27">
        <f t="shared" si="3"/>
        <v>17526.220800000003</v>
      </c>
    </row>
    <row r="7" spans="1:17" ht="24.75" customHeight="1" x14ac:dyDescent="0.25">
      <c r="A7" s="4" t="s">
        <v>7</v>
      </c>
      <c r="B7" s="7"/>
      <c r="C7" s="7"/>
      <c r="D7" s="8"/>
      <c r="E7" s="8">
        <f>SUM(E3:E6)</f>
        <v>61027611.200000003</v>
      </c>
      <c r="F7" s="13"/>
      <c r="G7" s="12">
        <f>SUM(G3:G6)</f>
        <v>28</v>
      </c>
      <c r="H7" s="13"/>
      <c r="I7" s="12">
        <f>SUM(I3:I6)</f>
        <v>15256902.800000001</v>
      </c>
      <c r="J7" s="20"/>
      <c r="K7" s="20"/>
      <c r="L7" s="20">
        <f>SUM(L3:L6)</f>
        <v>45770708.399999999</v>
      </c>
      <c r="M7" s="28"/>
      <c r="N7" s="27"/>
      <c r="O7" s="27"/>
      <c r="P7" s="27">
        <f>SUM(P3:P6)</f>
        <v>6978407.2396800015</v>
      </c>
    </row>
    <row r="8" spans="1:17" ht="24.75" customHeight="1" x14ac:dyDescent="0.25">
      <c r="A8" s="4" t="s">
        <v>1</v>
      </c>
      <c r="B8" s="7"/>
      <c r="C8" s="7"/>
      <c r="D8" s="8"/>
      <c r="E8" s="8">
        <f>E7*1%</f>
        <v>610276.11200000008</v>
      </c>
      <c r="F8" s="13"/>
      <c r="G8" s="13">
        <f t="shared" ref="G8" si="4">G7*1%</f>
        <v>0.28000000000000003</v>
      </c>
      <c r="H8" s="13"/>
      <c r="I8" s="13">
        <f t="shared" ref="I8" si="5">I7*1%</f>
        <v>152569.02800000002</v>
      </c>
      <c r="J8" s="21"/>
      <c r="K8" s="21"/>
      <c r="L8" s="21">
        <f>L7*1%</f>
        <v>457707.08399999997</v>
      </c>
      <c r="M8" s="28"/>
      <c r="N8" s="28"/>
      <c r="O8" s="28"/>
      <c r="P8" s="29">
        <f>+P7*1%</f>
        <v>69784.072396800009</v>
      </c>
    </row>
    <row r="9" spans="1:17" ht="24.75" customHeight="1" x14ac:dyDescent="0.25">
      <c r="A9" s="17" t="s">
        <v>15</v>
      </c>
      <c r="B9" s="7"/>
      <c r="C9" s="30"/>
      <c r="D9" s="30"/>
      <c r="E9" s="8">
        <f>(E7*1.9)/100</f>
        <v>1159524.6128</v>
      </c>
      <c r="F9" s="13"/>
      <c r="G9" s="13">
        <f t="shared" ref="G9" si="6">(G7*1.9)/100</f>
        <v>0.53199999999999992</v>
      </c>
      <c r="H9" s="13"/>
      <c r="I9" s="13">
        <f t="shared" ref="I9:P9" si="7">(I7*1.9)/100</f>
        <v>289881.1532</v>
      </c>
      <c r="J9" s="21"/>
      <c r="K9" s="21"/>
      <c r="L9" s="21">
        <f t="shared" si="7"/>
        <v>869643.45959999994</v>
      </c>
      <c r="M9" s="28"/>
      <c r="N9" s="28"/>
      <c r="O9" s="28"/>
      <c r="P9" s="28">
        <f t="shared" si="7"/>
        <v>132589.73755392001</v>
      </c>
    </row>
    <row r="10" spans="1:17" ht="24.75" customHeight="1" x14ac:dyDescent="0.25">
      <c r="A10" s="61" t="s">
        <v>2</v>
      </c>
      <c r="B10" s="62"/>
      <c r="C10" s="62"/>
      <c r="D10" s="63"/>
      <c r="E10" s="9">
        <f>SUM(E7:E9)</f>
        <v>62797411.924800009</v>
      </c>
      <c r="F10" s="13"/>
      <c r="G10" s="14">
        <f>SUM(G7:G9)</f>
        <v>28.812000000000001</v>
      </c>
      <c r="H10" s="13"/>
      <c r="I10" s="14">
        <f>SUM(I7:I9)</f>
        <v>15699352.981200002</v>
      </c>
      <c r="J10" s="22"/>
      <c r="K10" s="22"/>
      <c r="L10" s="22">
        <f>L7+L8+L9</f>
        <v>47098058.943599999</v>
      </c>
      <c r="M10" s="56" t="s">
        <v>25</v>
      </c>
      <c r="N10" s="57"/>
      <c r="O10" s="58"/>
      <c r="P10" s="27">
        <f>SUM(P7:P9)</f>
        <v>7180781.0496307211</v>
      </c>
    </row>
    <row r="11" spans="1:17" ht="29.25" customHeight="1" x14ac:dyDescent="0.25">
      <c r="M11" s="56" t="s">
        <v>26</v>
      </c>
      <c r="N11" s="57"/>
      <c r="O11" s="58"/>
      <c r="P11" s="27">
        <f>L10+P10</f>
        <v>54278839.993230723</v>
      </c>
      <c r="Q11" s="16">
        <f>P11/6</f>
        <v>9046473.3322051205</v>
      </c>
    </row>
    <row r="12" spans="1:17" ht="18.75" customHeight="1" x14ac:dyDescent="0.25">
      <c r="G12" s="16"/>
      <c r="I12" s="16"/>
      <c r="M12" s="56" t="s">
        <v>24</v>
      </c>
      <c r="N12" s="57"/>
      <c r="O12" s="58"/>
      <c r="P12" s="27">
        <f>P11+I10</f>
        <v>69978192.974430725</v>
      </c>
    </row>
    <row r="13" spans="1:17" ht="18.75" customHeight="1" x14ac:dyDescent="0.25">
      <c r="G13" s="16"/>
      <c r="I13" s="16"/>
      <c r="N13" s="16"/>
    </row>
    <row r="14" spans="1:17" ht="18.75" customHeight="1" x14ac:dyDescent="0.25">
      <c r="L14" s="16"/>
    </row>
  </sheetData>
  <mergeCells count="9">
    <mergeCell ref="M12:O12"/>
    <mergeCell ref="F1:G1"/>
    <mergeCell ref="H1:I1"/>
    <mergeCell ref="J1:L1"/>
    <mergeCell ref="A10:D10"/>
    <mergeCell ref="B1:E1"/>
    <mergeCell ref="M1:P1"/>
    <mergeCell ref="M10:O10"/>
    <mergeCell ref="M11:O11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 (3)</vt:lpstr>
      <vt:lpstr>Hoja1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LIZZETT SILVA ORTIZ</dc:creator>
  <cp:lastModifiedBy>T2. MONICA MUETE BENAVIDES</cp:lastModifiedBy>
  <cp:lastPrinted>2023-03-22T19:32:48Z</cp:lastPrinted>
  <dcterms:created xsi:type="dcterms:W3CDTF">2021-06-22T12:36:27Z</dcterms:created>
  <dcterms:modified xsi:type="dcterms:W3CDTF">2023-03-27T21:32:49Z</dcterms:modified>
</cp:coreProperties>
</file>