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NinoAce\Desktop\2. FJNA 2026\ORDEN DE COMPRA DE ASEO\2. ADICIONES\1. ADICION\ANEXOS\COTIZACIONES DEFINITIVAS\19112025 RICARDO\"/>
    </mc:Choice>
  </mc:AlternateContent>
  <xr:revisionPtr revIDLastSave="0" documentId="13_ncr:1_{82444D1B-6243-4449-BAFD-9BC80C36F3AB}" xr6:coauthVersionLast="47" xr6:coauthVersionMax="47" xr10:uidLastSave="{00000000-0000-0000-0000-000000000000}"/>
  <bookViews>
    <workbookView xWindow="165" yWindow="330" windowWidth="28500" windowHeight="15585" firstSheet="9" activeTab="9" xr2:uid="{7687697C-73D0-40B0-9908-A17E35F8039C}"/>
  </bookViews>
  <sheets>
    <sheet name="ASEO BOYACA" sheetId="1" r:id="rId1"/>
    <sheet name="ASEO CASANARE" sheetId="2" r:id="rId2"/>
    <sheet name="Hoja3" sheetId="3" r:id="rId3"/>
    <sheet name="Hoja4" sheetId="4" r:id="rId4"/>
    <sheet name="Hoja5" sheetId="5" r:id="rId5"/>
    <sheet name="Hoja1" sheetId="6" r:id="rId6"/>
    <sheet name="Hoja1 (2)" sheetId="7" r:id="rId7"/>
    <sheet name="ASEO BOYACA (2)" sheetId="8" r:id="rId8"/>
    <sheet name="Hoja2" sheetId="9" r:id="rId9"/>
    <sheet name="ASEO BOYACA (3)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5" i="12" l="1"/>
  <c r="Y46" i="12" l="1"/>
  <c r="S56" i="12"/>
  <c r="S52" i="12"/>
  <c r="Z51" i="12"/>
  <c r="X54" i="12"/>
  <c r="Y53" i="12"/>
  <c r="X53" i="12"/>
  <c r="X52" i="12"/>
  <c r="X51" i="12"/>
  <c r="V49" i="12"/>
  <c r="X50" i="12"/>
  <c r="AA24" i="12" l="1"/>
  <c r="U20" i="12"/>
  <c r="U21" i="12"/>
  <c r="U22" i="12"/>
  <c r="U23" i="12"/>
  <c r="U24" i="12"/>
  <c r="U25" i="12"/>
  <c r="U26" i="12"/>
  <c r="U27" i="12"/>
  <c r="T20" i="12"/>
  <c r="T21" i="12"/>
  <c r="R10" i="12"/>
  <c r="AA10" i="12" s="1"/>
  <c r="R11" i="12"/>
  <c r="AA11" i="12" s="1"/>
  <c r="R12" i="12"/>
  <c r="AA12" i="12" s="1"/>
  <c r="R13" i="12"/>
  <c r="AA13" i="12" s="1"/>
  <c r="R14" i="12"/>
  <c r="AA14" i="12" s="1"/>
  <c r="R15" i="12"/>
  <c r="AA15" i="12" s="1"/>
  <c r="R16" i="12"/>
  <c r="AA16" i="12" s="1"/>
  <c r="R17" i="12"/>
  <c r="AA17" i="12" s="1"/>
  <c r="R18" i="12"/>
  <c r="T18" i="12" s="1"/>
  <c r="R19" i="12"/>
  <c r="T19" i="12" s="1"/>
  <c r="R20" i="12"/>
  <c r="AA20" i="12" s="1"/>
  <c r="R21" i="12"/>
  <c r="AA21" i="12" s="1"/>
  <c r="R22" i="12"/>
  <c r="T22" i="12" s="1"/>
  <c r="R23" i="12"/>
  <c r="T23" i="12" s="1"/>
  <c r="R24" i="12"/>
  <c r="T24" i="12" s="1"/>
  <c r="R25" i="12"/>
  <c r="T25" i="12" s="1"/>
  <c r="R26" i="12"/>
  <c r="T26" i="12" s="1"/>
  <c r="R27" i="12"/>
  <c r="T27" i="12" s="1"/>
  <c r="R28" i="12"/>
  <c r="T28" i="12" s="1"/>
  <c r="R29" i="12"/>
  <c r="T29" i="12" s="1"/>
  <c r="R30" i="12"/>
  <c r="AA30" i="12" s="1"/>
  <c r="R31" i="12"/>
  <c r="AA31" i="12" s="1"/>
  <c r="R32" i="12"/>
  <c r="AA32" i="12" s="1"/>
  <c r="R33" i="12"/>
  <c r="T33" i="12" s="1"/>
  <c r="R34" i="12"/>
  <c r="T34" i="12" s="1"/>
  <c r="R35" i="12"/>
  <c r="AA35" i="12" s="1"/>
  <c r="R36" i="12"/>
  <c r="AA36" i="12" s="1"/>
  <c r="R9" i="12"/>
  <c r="AA9" i="12" s="1"/>
  <c r="M54" i="9"/>
  <c r="L54" i="9"/>
  <c r="K54" i="9"/>
  <c r="J54" i="9"/>
  <c r="I54" i="9"/>
  <c r="H54" i="9"/>
  <c r="G54" i="9"/>
  <c r="M50" i="9"/>
  <c r="L50" i="9"/>
  <c r="K50" i="9"/>
  <c r="J50" i="9"/>
  <c r="I50" i="9"/>
  <c r="H50" i="9"/>
  <c r="G50" i="9"/>
  <c r="N53" i="9"/>
  <c r="N49" i="9"/>
  <c r="U39" i="9"/>
  <c r="X8" i="9"/>
  <c r="W8" i="9"/>
  <c r="V8" i="9"/>
  <c r="U8" i="9"/>
  <c r="U7" i="9"/>
  <c r="X7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T8" i="9"/>
  <c r="T9" i="9"/>
  <c r="U9" i="9" s="1"/>
  <c r="T10" i="9"/>
  <c r="T11" i="9"/>
  <c r="U11" i="9" s="1"/>
  <c r="T12" i="9"/>
  <c r="U12" i="9" s="1"/>
  <c r="T13" i="9"/>
  <c r="U13" i="9" s="1"/>
  <c r="T14" i="9"/>
  <c r="U14" i="9" s="1"/>
  <c r="T15" i="9"/>
  <c r="T16" i="9"/>
  <c r="T17" i="9"/>
  <c r="T18" i="9"/>
  <c r="T19" i="9"/>
  <c r="U19" i="9" s="1"/>
  <c r="T20" i="9"/>
  <c r="U20" i="9" s="1"/>
  <c r="T21" i="9"/>
  <c r="U21" i="9" s="1"/>
  <c r="T22" i="9"/>
  <c r="U22" i="9" s="1"/>
  <c r="T23" i="9"/>
  <c r="U23" i="9" s="1"/>
  <c r="T24" i="9"/>
  <c r="U24" i="9" s="1"/>
  <c r="T25" i="9"/>
  <c r="U25" i="9" s="1"/>
  <c r="T26" i="9"/>
  <c r="U26" i="9" s="1"/>
  <c r="T27" i="9"/>
  <c r="U27" i="9" s="1"/>
  <c r="T28" i="9"/>
  <c r="U28" i="9" s="1"/>
  <c r="T29" i="9"/>
  <c r="U29" i="9" s="1"/>
  <c r="T30" i="9"/>
  <c r="T31" i="9"/>
  <c r="U31" i="9" s="1"/>
  <c r="T32" i="9"/>
  <c r="U32" i="9" s="1"/>
  <c r="T33" i="9"/>
  <c r="U33" i="9" s="1"/>
  <c r="T34" i="9"/>
  <c r="U34" i="9" s="1"/>
  <c r="T35" i="9"/>
  <c r="T36" i="9"/>
  <c r="T37" i="9"/>
  <c r="T38" i="9"/>
  <c r="T39" i="9"/>
  <c r="T40" i="9"/>
  <c r="U40" i="9" s="1"/>
  <c r="T41" i="9"/>
  <c r="U41" i="9" s="1"/>
  <c r="T42" i="9"/>
  <c r="U42" i="9" s="1"/>
  <c r="T43" i="9"/>
  <c r="U10" i="9"/>
  <c r="U15" i="9"/>
  <c r="U16" i="9"/>
  <c r="U17" i="9"/>
  <c r="U18" i="9"/>
  <c r="U30" i="9"/>
  <c r="U35" i="9"/>
  <c r="U36" i="9"/>
  <c r="U37" i="9"/>
  <c r="U38" i="9"/>
  <c r="W7" i="9"/>
  <c r="V7" i="9"/>
  <c r="T7" i="9"/>
  <c r="S38" i="9"/>
  <c r="S39" i="9"/>
  <c r="S40" i="9"/>
  <c r="S41" i="9"/>
  <c r="S42" i="9"/>
  <c r="S43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7" i="9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7" i="9"/>
  <c r="R42" i="9"/>
  <c r="Q42" i="9"/>
  <c r="P42" i="9"/>
  <c r="O42" i="9"/>
  <c r="N42" i="9"/>
  <c r="M42" i="9"/>
  <c r="L42" i="9"/>
  <c r="K42" i="9"/>
  <c r="J42" i="9"/>
  <c r="I42" i="9"/>
  <c r="H42" i="9"/>
  <c r="G42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7" i="9"/>
  <c r="AC50" i="8"/>
  <c r="S48" i="8"/>
  <c r="S47" i="8"/>
  <c r="S46" i="8"/>
  <c r="AC48" i="8"/>
  <c r="AC47" i="8"/>
  <c r="AC46" i="8"/>
  <c r="AF41" i="8"/>
  <c r="AG41" i="8"/>
  <c r="AH41" i="8"/>
  <c r="AI41" i="8"/>
  <c r="AI40" i="8"/>
  <c r="AH40" i="8"/>
  <c r="AG40" i="8"/>
  <c r="AF40" i="8"/>
  <c r="T40" i="8"/>
  <c r="T42" i="8"/>
  <c r="Y41" i="8"/>
  <c r="X41" i="8"/>
  <c r="W41" i="8"/>
  <c r="V41" i="8"/>
  <c r="U41" i="8"/>
  <c r="T41" i="8"/>
  <c r="Y40" i="8"/>
  <c r="X40" i="8"/>
  <c r="W40" i="8"/>
  <c r="V40" i="8"/>
  <c r="U40" i="8"/>
  <c r="S39" i="8"/>
  <c r="Q6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AA34" i="12" l="1"/>
  <c r="AA29" i="12"/>
  <c r="T16" i="12"/>
  <c r="T15" i="12"/>
  <c r="AA22" i="12"/>
  <c r="AA28" i="12"/>
  <c r="AA27" i="12"/>
  <c r="AA26" i="12"/>
  <c r="T14" i="12"/>
  <c r="T13" i="12"/>
  <c r="AA23" i="12"/>
  <c r="U29" i="12"/>
  <c r="V29" i="12" s="1"/>
  <c r="AB29" i="12" s="1"/>
  <c r="AA33" i="12"/>
  <c r="AA25" i="12"/>
  <c r="AA37" i="12" s="1"/>
  <c r="AA39" i="12" s="1"/>
  <c r="U34" i="12"/>
  <c r="V34" i="12" s="1"/>
  <c r="AB34" i="12" s="1"/>
  <c r="U33" i="12"/>
  <c r="V33" i="12" s="1"/>
  <c r="AB33" i="12" s="1"/>
  <c r="U28" i="12"/>
  <c r="V28" i="12" s="1"/>
  <c r="AB28" i="12" s="1"/>
  <c r="V14" i="12"/>
  <c r="AB14" i="12" s="1"/>
  <c r="T36" i="12"/>
  <c r="V23" i="12"/>
  <c r="V20" i="12"/>
  <c r="AB20" i="12" s="1"/>
  <c r="U19" i="12"/>
  <c r="V19" i="12" s="1"/>
  <c r="AA19" i="12"/>
  <c r="T35" i="12"/>
  <c r="V25" i="12"/>
  <c r="V24" i="12"/>
  <c r="AB24" i="12" s="1"/>
  <c r="V22" i="12"/>
  <c r="AB22" i="12" s="1"/>
  <c r="U18" i="12"/>
  <c r="V18" i="12" s="1"/>
  <c r="AA18" i="12"/>
  <c r="V27" i="12"/>
  <c r="AB27" i="12" s="1"/>
  <c r="V26" i="12"/>
  <c r="AB26" i="12" s="1"/>
  <c r="U14" i="12"/>
  <c r="T9" i="12"/>
  <c r="V21" i="12"/>
  <c r="AB21" i="12" s="1"/>
  <c r="T17" i="12"/>
  <c r="U13" i="12"/>
  <c r="T32" i="12"/>
  <c r="T10" i="12"/>
  <c r="T11" i="12"/>
  <c r="U9" i="12"/>
  <c r="U17" i="12"/>
  <c r="R37" i="12"/>
  <c r="T12" i="12"/>
  <c r="T31" i="12"/>
  <c r="T30" i="12"/>
  <c r="U36" i="12"/>
  <c r="V36" i="12" s="1"/>
  <c r="AB36" i="12" s="1"/>
  <c r="U16" i="12"/>
  <c r="V16" i="12" s="1"/>
  <c r="AB16" i="12" s="1"/>
  <c r="U35" i="12"/>
  <c r="V35" i="12" s="1"/>
  <c r="AB35" i="12" s="1"/>
  <c r="U15" i="12"/>
  <c r="V15" i="12" s="1"/>
  <c r="AB15" i="12" s="1"/>
  <c r="U32" i="12"/>
  <c r="U12" i="12"/>
  <c r="U31" i="12"/>
  <c r="U11" i="12"/>
  <c r="U30" i="12"/>
  <c r="U10" i="12"/>
  <c r="M38" i="9"/>
  <c r="M39" i="9" s="1"/>
  <c r="L38" i="9"/>
  <c r="L39" i="9" s="1"/>
  <c r="L40" i="9" s="1"/>
  <c r="J38" i="9"/>
  <c r="J39" i="9" s="1"/>
  <c r="J40" i="9" s="1"/>
  <c r="K38" i="9"/>
  <c r="K39" i="9" s="1"/>
  <c r="K40" i="9" s="1"/>
  <c r="I38" i="9"/>
  <c r="I39" i="9" s="1"/>
  <c r="I40" i="9" s="1"/>
  <c r="I41" i="9" s="1"/>
  <c r="I43" i="9" s="1"/>
  <c r="F38" i="9"/>
  <c r="F39" i="9" s="1"/>
  <c r="F40" i="9" s="1"/>
  <c r="N38" i="9"/>
  <c r="N39" i="9" s="1"/>
  <c r="N40" i="9" s="1"/>
  <c r="N41" i="9" s="1"/>
  <c r="N43" i="9" s="1"/>
  <c r="O38" i="9"/>
  <c r="O39" i="9" s="1"/>
  <c r="O40" i="9" s="1"/>
  <c r="R38" i="9"/>
  <c r="H38" i="9"/>
  <c r="G38" i="9"/>
  <c r="P38" i="9"/>
  <c r="P39" i="9" s="1"/>
  <c r="P40" i="9" s="1"/>
  <c r="Q38" i="9"/>
  <c r="Q39" i="9" s="1"/>
  <c r="Q40" i="9" s="1"/>
  <c r="R39" i="9"/>
  <c r="R40" i="9" s="1"/>
  <c r="M40" i="9"/>
  <c r="M41" i="9" s="1"/>
  <c r="M43" i="9" s="1"/>
  <c r="K41" i="9"/>
  <c r="K43" i="9" s="1"/>
  <c r="J41" i="9"/>
  <c r="J43" i="9" s="1"/>
  <c r="V30" i="12" l="1"/>
  <c r="AB30" i="12" s="1"/>
  <c r="AB25" i="12"/>
  <c r="V17" i="12"/>
  <c r="AB17" i="12" s="1"/>
  <c r="AB23" i="12"/>
  <c r="AB18" i="12"/>
  <c r="AB19" i="12"/>
  <c r="V9" i="12"/>
  <c r="V10" i="12"/>
  <c r="AB10" i="12" s="1"/>
  <c r="V13" i="12"/>
  <c r="AB13" i="12" s="1"/>
  <c r="V31" i="12"/>
  <c r="AB31" i="12" s="1"/>
  <c r="V12" i="12"/>
  <c r="AB12" i="12" s="1"/>
  <c r="AB9" i="12"/>
  <c r="V11" i="12"/>
  <c r="AB11" i="12" s="1"/>
  <c r="V32" i="12"/>
  <c r="AB32" i="12" s="1"/>
  <c r="AA40" i="12"/>
  <c r="AA41" i="12" s="1"/>
  <c r="H39" i="9"/>
  <c r="H40" i="9" s="1"/>
  <c r="G39" i="9"/>
  <c r="G40" i="9" s="1"/>
  <c r="O41" i="9"/>
  <c r="O43" i="9" s="1"/>
  <c r="Q41" i="9"/>
  <c r="Q43" i="9" s="1"/>
  <c r="R41" i="9"/>
  <c r="R43" i="9" s="1"/>
  <c r="P41" i="9"/>
  <c r="P43" i="9" s="1"/>
  <c r="L41" i="9"/>
  <c r="L43" i="9" s="1"/>
  <c r="F41" i="9"/>
  <c r="V37" i="12" l="1"/>
  <c r="V39" i="12"/>
  <c r="V40" i="12" s="1"/>
  <c r="V41" i="12"/>
  <c r="AB37" i="12"/>
  <c r="H41" i="9"/>
  <c r="H43" i="9" s="1"/>
  <c r="G41" i="9"/>
  <c r="AB39" i="12" l="1"/>
  <c r="AC37" i="12"/>
  <c r="G43" i="9"/>
  <c r="AB40" i="12" l="1"/>
  <c r="AC40" i="12" s="1"/>
  <c r="AC39" i="12"/>
  <c r="AB41" i="12"/>
  <c r="AC41" i="12" s="1"/>
  <c r="AA36" i="8"/>
  <c r="AC36" i="8" s="1"/>
  <c r="AA35" i="8"/>
  <c r="AC35" i="8" s="1"/>
  <c r="AA34" i="8"/>
  <c r="AC34" i="8" s="1"/>
  <c r="AA33" i="8"/>
  <c r="AC33" i="8" s="1"/>
  <c r="AA32" i="8"/>
  <c r="AC32" i="8" s="1"/>
  <c r="AA31" i="8"/>
  <c r="AC31" i="8" s="1"/>
  <c r="AA30" i="8"/>
  <c r="AC30" i="8" s="1"/>
  <c r="AA29" i="8"/>
  <c r="AC29" i="8" s="1"/>
  <c r="AA28" i="8"/>
  <c r="AC28" i="8" s="1"/>
  <c r="AA27" i="8"/>
  <c r="AC27" i="8" s="1"/>
  <c r="AA26" i="8"/>
  <c r="AC26" i="8" s="1"/>
  <c r="AA25" i="8"/>
  <c r="AC25" i="8" s="1"/>
  <c r="AA24" i="8"/>
  <c r="AC24" i="8" s="1"/>
  <c r="AA23" i="8"/>
  <c r="AC23" i="8" s="1"/>
  <c r="AA22" i="8"/>
  <c r="AC22" i="8" s="1"/>
  <c r="AA21" i="8"/>
  <c r="AC21" i="8" s="1"/>
  <c r="AA20" i="8"/>
  <c r="AC20" i="8" s="1"/>
  <c r="AA19" i="8"/>
  <c r="AC19" i="8" s="1"/>
  <c r="AA18" i="8"/>
  <c r="AC18" i="8" s="1"/>
  <c r="AA17" i="8"/>
  <c r="AC17" i="8" s="1"/>
  <c r="AA16" i="8"/>
  <c r="AC16" i="8" s="1"/>
  <c r="AA15" i="8"/>
  <c r="AC15" i="8" s="1"/>
  <c r="AA14" i="8"/>
  <c r="AC14" i="8" s="1"/>
  <c r="AA13" i="8"/>
  <c r="AC13" i="8" s="1"/>
  <c r="AA12" i="8"/>
  <c r="AC12" i="8" s="1"/>
  <c r="AA11" i="8"/>
  <c r="AC11" i="8" s="1"/>
  <c r="AA10" i="8"/>
  <c r="AC10" i="8" s="1"/>
  <c r="AA9" i="8"/>
  <c r="AC9" i="8" s="1"/>
  <c r="AL8" i="8"/>
  <c r="AA8" i="8"/>
  <c r="AC8" i="8" s="1"/>
  <c r="S8" i="8"/>
  <c r="X8" i="8" s="1"/>
  <c r="AA7" i="8"/>
  <c r="AC7" i="8" s="1"/>
  <c r="AA6" i="8"/>
  <c r="AC6" i="8" s="1"/>
  <c r="S6" i="8"/>
  <c r="Y6" i="8" s="1"/>
  <c r="AN4" i="8"/>
  <c r="AO4" i="8" s="1"/>
  <c r="AG1" i="8"/>
  <c r="AD1" i="8"/>
  <c r="AE2" i="8" s="1"/>
  <c r="W1" i="8"/>
  <c r="Y2" i="8" s="1"/>
  <c r="T1" i="8"/>
  <c r="T2" i="8" s="1"/>
  <c r="K22" i="6"/>
  <c r="K21" i="6"/>
  <c r="K20" i="6"/>
  <c r="K19" i="6"/>
  <c r="K18" i="6"/>
  <c r="K17" i="6"/>
  <c r="I30" i="6"/>
  <c r="K27" i="6"/>
  <c r="K23" i="6"/>
  <c r="Q25" i="6"/>
  <c r="Q24" i="6"/>
  <c r="Q23" i="6"/>
  <c r="AI2" i="8" l="1"/>
  <c r="AG2" i="8"/>
  <c r="X2" i="8"/>
  <c r="AF2" i="8"/>
  <c r="Y8" i="8"/>
  <c r="AI17" i="8"/>
  <c r="AH17" i="8"/>
  <c r="AG17" i="8"/>
  <c r="AI19" i="8"/>
  <c r="AH19" i="8"/>
  <c r="AG19" i="8"/>
  <c r="AI20" i="8"/>
  <c r="AH20" i="8"/>
  <c r="AG20" i="8"/>
  <c r="AI26" i="8"/>
  <c r="AH26" i="8"/>
  <c r="AG26" i="8"/>
  <c r="AI22" i="8"/>
  <c r="AH22" i="8"/>
  <c r="AG22" i="8"/>
  <c r="AI18" i="8"/>
  <c r="AH18" i="8"/>
  <c r="AG18" i="8"/>
  <c r="AF7" i="8"/>
  <c r="AF39" i="8" s="1"/>
  <c r="AE7" i="8"/>
  <c r="AE39" i="8" s="1"/>
  <c r="AE40" i="8" s="1"/>
  <c r="AE41" i="8" s="1"/>
  <c r="AD7" i="8"/>
  <c r="AD39" i="8" s="1"/>
  <c r="AI24" i="8"/>
  <c r="AH24" i="8"/>
  <c r="AG24" i="8"/>
  <c r="AI27" i="8"/>
  <c r="AH27" i="8"/>
  <c r="AG27" i="8"/>
  <c r="AI29" i="8"/>
  <c r="AH29" i="8"/>
  <c r="AG29" i="8"/>
  <c r="AI30" i="8"/>
  <c r="AH30" i="8"/>
  <c r="AG30" i="8"/>
  <c r="AI32" i="8"/>
  <c r="AH32" i="8"/>
  <c r="AG32" i="8"/>
  <c r="AI15" i="8"/>
  <c r="AH15" i="8"/>
  <c r="AG15" i="8"/>
  <c r="AI35" i="8"/>
  <c r="AH35" i="8"/>
  <c r="AG35" i="8"/>
  <c r="AI21" i="8"/>
  <c r="AH21" i="8"/>
  <c r="AG21" i="8"/>
  <c r="AC39" i="8"/>
  <c r="AI6" i="8"/>
  <c r="AH6" i="8"/>
  <c r="AG6" i="8"/>
  <c r="AI23" i="8"/>
  <c r="AH23" i="8"/>
  <c r="AG23" i="8"/>
  <c r="AI25" i="8"/>
  <c r="AH25" i="8"/>
  <c r="AG25" i="8"/>
  <c r="AI8" i="8"/>
  <c r="AH8" i="8"/>
  <c r="AG8" i="8"/>
  <c r="AI28" i="8"/>
  <c r="AH28" i="8"/>
  <c r="AG28" i="8"/>
  <c r="AI9" i="8"/>
  <c r="AH9" i="8"/>
  <c r="AG9" i="8"/>
  <c r="AI10" i="8"/>
  <c r="AH10" i="8"/>
  <c r="AG10" i="8"/>
  <c r="AI11" i="8"/>
  <c r="AH11" i="8"/>
  <c r="AG11" i="8"/>
  <c r="AI31" i="8"/>
  <c r="AH31" i="8"/>
  <c r="AG31" i="8"/>
  <c r="AI12" i="8"/>
  <c r="AH12" i="8"/>
  <c r="AG12" i="8"/>
  <c r="AI13" i="8"/>
  <c r="AH13" i="8"/>
  <c r="AG13" i="8"/>
  <c r="AI33" i="8"/>
  <c r="AH33" i="8"/>
  <c r="AG33" i="8"/>
  <c r="AI14" i="8"/>
  <c r="AH14" i="8"/>
  <c r="AG14" i="8"/>
  <c r="AI34" i="8"/>
  <c r="AH34" i="8"/>
  <c r="AG34" i="8"/>
  <c r="AI16" i="8"/>
  <c r="AH16" i="8"/>
  <c r="AG16" i="8"/>
  <c r="AI36" i="8"/>
  <c r="AH36" i="8"/>
  <c r="AG36" i="8"/>
  <c r="W6" i="8"/>
  <c r="W8" i="8"/>
  <c r="S10" i="8"/>
  <c r="S12" i="8"/>
  <c r="S14" i="8"/>
  <c r="S16" i="8"/>
  <c r="S18" i="8"/>
  <c r="S20" i="8"/>
  <c r="S22" i="8"/>
  <c r="S24" i="8"/>
  <c r="S26" i="8"/>
  <c r="S28" i="8"/>
  <c r="S30" i="8"/>
  <c r="S32" i="8"/>
  <c r="S34" i="8"/>
  <c r="S36" i="8"/>
  <c r="X6" i="8"/>
  <c r="U2" i="8"/>
  <c r="V2" i="8"/>
  <c r="W2" i="8"/>
  <c r="AD2" i="8"/>
  <c r="S7" i="8"/>
  <c r="S9" i="8"/>
  <c r="S11" i="8"/>
  <c r="S13" i="8"/>
  <c r="S15" i="8"/>
  <c r="S17" i="8"/>
  <c r="S19" i="8"/>
  <c r="S21" i="8"/>
  <c r="S23" i="8"/>
  <c r="S25" i="8"/>
  <c r="S27" i="8"/>
  <c r="S29" i="8"/>
  <c r="S31" i="8"/>
  <c r="S33" i="8"/>
  <c r="S35" i="8"/>
  <c r="AH2" i="8"/>
  <c r="O25" i="6"/>
  <c r="O24" i="6"/>
  <c r="O23" i="6"/>
  <c r="N17" i="6"/>
  <c r="M20" i="6"/>
  <c r="J27" i="6"/>
  <c r="I27" i="6"/>
  <c r="I22" i="6"/>
  <c r="I21" i="6"/>
  <c r="I20" i="6"/>
  <c r="I19" i="6"/>
  <c r="I18" i="6"/>
  <c r="I17" i="6"/>
  <c r="I10" i="6"/>
  <c r="I9" i="6"/>
  <c r="I8" i="6"/>
  <c r="I7" i="6"/>
  <c r="I6" i="6"/>
  <c r="I5" i="6"/>
  <c r="H10" i="7"/>
  <c r="AK39" i="8" l="1"/>
  <c r="AD40" i="8"/>
  <c r="AD41" i="8" s="1"/>
  <c r="Y9" i="8"/>
  <c r="X9" i="8"/>
  <c r="W9" i="8"/>
  <c r="W35" i="8"/>
  <c r="Y35" i="8"/>
  <c r="X35" i="8"/>
  <c r="Y33" i="8"/>
  <c r="X33" i="8"/>
  <c r="W33" i="8"/>
  <c r="AG39" i="8"/>
  <c r="Y29" i="8"/>
  <c r="W29" i="8"/>
  <c r="X29" i="8"/>
  <c r="AI39" i="8"/>
  <c r="Y25" i="8"/>
  <c r="X25" i="8"/>
  <c r="W25" i="8"/>
  <c r="W21" i="8"/>
  <c r="Y21" i="8"/>
  <c r="X21" i="8"/>
  <c r="Y17" i="8"/>
  <c r="X17" i="8"/>
  <c r="W17" i="8"/>
  <c r="T7" i="8"/>
  <c r="T39" i="8" s="1"/>
  <c r="V7" i="8"/>
  <c r="V39" i="8" s="1"/>
  <c r="U7" i="8"/>
  <c r="U39" i="8" s="1"/>
  <c r="X36" i="8"/>
  <c r="Y36" i="8"/>
  <c r="W36" i="8"/>
  <c r="X32" i="8"/>
  <c r="Y32" i="8"/>
  <c r="W32" i="8"/>
  <c r="X30" i="8"/>
  <c r="Y30" i="8"/>
  <c r="W30" i="8"/>
  <c r="X28" i="8"/>
  <c r="Y28" i="8"/>
  <c r="W28" i="8"/>
  <c r="X18" i="8"/>
  <c r="Y18" i="8"/>
  <c r="W18" i="8"/>
  <c r="X16" i="8"/>
  <c r="Y16" i="8"/>
  <c r="W16" i="8"/>
  <c r="AH39" i="8"/>
  <c r="Y27" i="8"/>
  <c r="X27" i="8"/>
  <c r="W27" i="8"/>
  <c r="X26" i="8"/>
  <c r="Y26" i="8"/>
  <c r="W26" i="8"/>
  <c r="X24" i="8"/>
  <c r="Y24" i="8"/>
  <c r="W24" i="8"/>
  <c r="X22" i="8"/>
  <c r="Y22" i="8"/>
  <c r="W22" i="8"/>
  <c r="X19" i="8"/>
  <c r="Y19" i="8"/>
  <c r="W19" i="8"/>
  <c r="X10" i="8"/>
  <c r="Y10" i="8"/>
  <c r="W10" i="8"/>
  <c r="X34" i="8"/>
  <c r="Y34" i="8"/>
  <c r="W34" i="8"/>
  <c r="X31" i="8"/>
  <c r="Y31" i="8"/>
  <c r="W31" i="8"/>
  <c r="Y23" i="8"/>
  <c r="X23" i="8"/>
  <c r="W23" i="8"/>
  <c r="X20" i="8"/>
  <c r="Y20" i="8"/>
  <c r="W20" i="8"/>
  <c r="Y15" i="8"/>
  <c r="X15" i="8"/>
  <c r="W15" i="8"/>
  <c r="Y13" i="8"/>
  <c r="X13" i="8"/>
  <c r="W13" i="8"/>
  <c r="Y14" i="8"/>
  <c r="X14" i="8"/>
  <c r="W14" i="8"/>
  <c r="Y11" i="8"/>
  <c r="W11" i="8"/>
  <c r="X11" i="8"/>
  <c r="X12" i="8"/>
  <c r="Y12" i="8"/>
  <c r="W12" i="8"/>
  <c r="I23" i="6"/>
  <c r="S40" i="1"/>
  <c r="R40" i="1"/>
  <c r="L11" i="6"/>
  <c r="I11" i="6"/>
  <c r="H11" i="6"/>
  <c r="J6" i="6"/>
  <c r="J7" i="6"/>
  <c r="J8" i="6"/>
  <c r="J9" i="6"/>
  <c r="J10" i="6"/>
  <c r="J5" i="6"/>
  <c r="P13" i="4"/>
  <c r="L21" i="4"/>
  <c r="L20" i="4"/>
  <c r="L19" i="4"/>
  <c r="H19" i="5"/>
  <c r="I19" i="5"/>
  <c r="H13" i="5"/>
  <c r="H7" i="5"/>
  <c r="I7" i="5"/>
  <c r="I13" i="5"/>
  <c r="P15" i="4"/>
  <c r="P14" i="4"/>
  <c r="L15" i="4"/>
  <c r="L14" i="4"/>
  <c r="L13" i="4"/>
  <c r="L7" i="4"/>
  <c r="L6" i="4"/>
  <c r="L5" i="4"/>
  <c r="AJ8" i="1"/>
  <c r="AD7" i="2"/>
  <c r="AE42" i="8" l="1"/>
  <c r="AE44" i="8" s="1"/>
  <c r="AF42" i="8"/>
  <c r="AF44" i="8" s="1"/>
  <c r="W39" i="8"/>
  <c r="X39" i="8"/>
  <c r="Y39" i="8"/>
  <c r="AL39" i="8" s="1"/>
  <c r="AD42" i="8"/>
  <c r="AD44" i="8" s="1"/>
  <c r="J11" i="6"/>
  <c r="K13" i="5"/>
  <c r="AK40" i="8" l="1"/>
  <c r="AG42" i="8"/>
  <c r="AG44" i="8" s="1"/>
  <c r="AI42" i="8"/>
  <c r="AI44" i="8" s="1"/>
  <c r="U42" i="8"/>
  <c r="U44" i="8" s="1"/>
  <c r="AL40" i="8"/>
  <c r="AK41" i="8"/>
  <c r="V42" i="8"/>
  <c r="V44" i="8" s="1"/>
  <c r="AH42" i="8"/>
  <c r="AH44" i="8" s="1"/>
  <c r="W42" i="8"/>
  <c r="W44" i="8" s="1"/>
  <c r="X42" i="8"/>
  <c r="X44" i="8" s="1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Y1" i="2"/>
  <c r="R1" i="2"/>
  <c r="T2" i="2" s="1"/>
  <c r="AF4" i="1"/>
  <c r="AL4" i="1"/>
  <c r="AM4" i="1" s="1"/>
  <c r="AL41" i="8" l="1"/>
  <c r="Y42" i="8"/>
  <c r="Y44" i="8" s="1"/>
  <c r="Q22" i="2"/>
  <c r="V22" i="2"/>
  <c r="X22" i="2" s="1"/>
  <c r="Q13" i="2"/>
  <c r="T13" i="2" s="1"/>
  <c r="V13" i="2"/>
  <c r="X13" i="2" s="1"/>
  <c r="Q15" i="2"/>
  <c r="V15" i="2"/>
  <c r="X15" i="2" s="1"/>
  <c r="Q7" i="2"/>
  <c r="S7" i="2" s="1"/>
  <c r="V7" i="2"/>
  <c r="X7" i="2" s="1"/>
  <c r="Q9" i="2"/>
  <c r="V9" i="2"/>
  <c r="X9" i="2" s="1"/>
  <c r="Q10" i="2"/>
  <c r="R10" i="2" s="1"/>
  <c r="V10" i="2"/>
  <c r="X10" i="2" s="1"/>
  <c r="Y10" i="2" s="1"/>
  <c r="Q11" i="2"/>
  <c r="T11" i="2" s="1"/>
  <c r="V11" i="2"/>
  <c r="X11" i="2" s="1"/>
  <c r="AA11" i="2" s="1"/>
  <c r="Q14" i="2"/>
  <c r="V14" i="2"/>
  <c r="X14" i="2" s="1"/>
  <c r="AA14" i="2" s="1"/>
  <c r="Q16" i="2"/>
  <c r="V16" i="2"/>
  <c r="X16" i="2" s="1"/>
  <c r="Q8" i="2"/>
  <c r="R8" i="2" s="1"/>
  <c r="V8" i="2"/>
  <c r="X8" i="2" s="1"/>
  <c r="AA8" i="2" s="1"/>
  <c r="Q28" i="2"/>
  <c r="R28" i="2" s="1"/>
  <c r="V28" i="2"/>
  <c r="X28" i="2" s="1"/>
  <c r="Q19" i="2"/>
  <c r="V19" i="2"/>
  <c r="X19" i="2" s="1"/>
  <c r="Q20" i="2"/>
  <c r="T20" i="2" s="1"/>
  <c r="V20" i="2"/>
  <c r="X20" i="2" s="1"/>
  <c r="AA20" i="2" s="1"/>
  <c r="Q21" i="2"/>
  <c r="T21" i="2" s="1"/>
  <c r="V21" i="2"/>
  <c r="X21" i="2" s="1"/>
  <c r="Q12" i="2"/>
  <c r="V12" i="2"/>
  <c r="X12" i="2" s="1"/>
  <c r="Q23" i="2"/>
  <c r="V23" i="2"/>
  <c r="X23" i="2" s="1"/>
  <c r="Q24" i="2"/>
  <c r="V24" i="2"/>
  <c r="X24" i="2" s="1"/>
  <c r="Q25" i="2"/>
  <c r="V25" i="2"/>
  <c r="X25" i="2" s="1"/>
  <c r="Q6" i="2"/>
  <c r="S6" i="2" s="1"/>
  <c r="V6" i="2"/>
  <c r="X6" i="2" s="1"/>
  <c r="Z6" i="2" s="1"/>
  <c r="Q26" i="2"/>
  <c r="T26" i="2" s="1"/>
  <c r="V26" i="2"/>
  <c r="X26" i="2" s="1"/>
  <c r="Q17" i="2"/>
  <c r="V17" i="2"/>
  <c r="X17" i="2" s="1"/>
  <c r="Z17" i="2" s="1"/>
  <c r="Q27" i="2"/>
  <c r="V27" i="2"/>
  <c r="X27" i="2" s="1"/>
  <c r="Q18" i="2"/>
  <c r="V18" i="2"/>
  <c r="X18" i="2" s="1"/>
  <c r="T24" i="2"/>
  <c r="S24" i="2"/>
  <c r="R24" i="2"/>
  <c r="S20" i="2"/>
  <c r="R20" i="2"/>
  <c r="R16" i="2"/>
  <c r="T16" i="2"/>
  <c r="S16" i="2"/>
  <c r="AA12" i="2"/>
  <c r="Z12" i="2"/>
  <c r="Y12" i="2"/>
  <c r="T6" i="2"/>
  <c r="R6" i="2"/>
  <c r="R14" i="2"/>
  <c r="T14" i="2"/>
  <c r="S14" i="2"/>
  <c r="T22" i="2"/>
  <c r="S22" i="2"/>
  <c r="R22" i="2"/>
  <c r="T18" i="2"/>
  <c r="S18" i="2"/>
  <c r="R18" i="2"/>
  <c r="R26" i="2"/>
  <c r="S26" i="2"/>
  <c r="T12" i="2"/>
  <c r="S12" i="2"/>
  <c r="R12" i="2"/>
  <c r="R2" i="2"/>
  <c r="S2" i="2"/>
  <c r="T15" i="2"/>
  <c r="S15" i="2"/>
  <c r="R15" i="2"/>
  <c r="R9" i="2"/>
  <c r="T9" i="2"/>
  <c r="S9" i="2"/>
  <c r="T17" i="2"/>
  <c r="S17" i="2"/>
  <c r="R17" i="2"/>
  <c r="T23" i="2"/>
  <c r="S23" i="2"/>
  <c r="R23" i="2"/>
  <c r="AA13" i="2"/>
  <c r="Z13" i="2"/>
  <c r="Y13" i="2"/>
  <c r="Z2" i="2"/>
  <c r="Y2" i="2"/>
  <c r="AA2" i="2"/>
  <c r="T25" i="2"/>
  <c r="S25" i="2"/>
  <c r="R25" i="2"/>
  <c r="T19" i="2"/>
  <c r="S19" i="2"/>
  <c r="R19" i="2"/>
  <c r="T27" i="2"/>
  <c r="S27" i="2"/>
  <c r="R27" i="2"/>
  <c r="AK42" i="8" l="1"/>
  <c r="T44" i="8"/>
  <c r="AL42" i="8"/>
  <c r="AA17" i="2"/>
  <c r="Y14" i="2"/>
  <c r="Z14" i="2"/>
  <c r="Z8" i="2"/>
  <c r="Z7" i="2"/>
  <c r="X31" i="2"/>
  <c r="Z28" i="2"/>
  <c r="Y28" i="2"/>
  <c r="AA28" i="2"/>
  <c r="AA23" i="2"/>
  <c r="Z23" i="2"/>
  <c r="Y23" i="2"/>
  <c r="AA27" i="2"/>
  <c r="Z27" i="2"/>
  <c r="Y27" i="2"/>
  <c r="Z9" i="2"/>
  <c r="Y9" i="2"/>
  <c r="AA9" i="2"/>
  <c r="Z19" i="2"/>
  <c r="Y19" i="2"/>
  <c r="AA19" i="2"/>
  <c r="AA18" i="2"/>
  <c r="Y18" i="2"/>
  <c r="Z18" i="2"/>
  <c r="AA21" i="2"/>
  <c r="Z21" i="2"/>
  <c r="Y21" i="2"/>
  <c r="Y26" i="2"/>
  <c r="Z26" i="2"/>
  <c r="AA26" i="2"/>
  <c r="Z15" i="2"/>
  <c r="Y15" i="2"/>
  <c r="AA15" i="2"/>
  <c r="AA25" i="2"/>
  <c r="Z25" i="2"/>
  <c r="Y25" i="2"/>
  <c r="Y16" i="2"/>
  <c r="Z16" i="2"/>
  <c r="AA16" i="2"/>
  <c r="Z22" i="2"/>
  <c r="AA22" i="2"/>
  <c r="Y22" i="2"/>
  <c r="Z24" i="2"/>
  <c r="AA24" i="2"/>
  <c r="Y24" i="2"/>
  <c r="Q31" i="2"/>
  <c r="Y8" i="2"/>
  <c r="R21" i="2"/>
  <c r="Y6" i="2"/>
  <c r="S21" i="2"/>
  <c r="AA10" i="2"/>
  <c r="Z20" i="2"/>
  <c r="Y20" i="2"/>
  <c r="S11" i="2"/>
  <c r="Z11" i="2"/>
  <c r="S28" i="2"/>
  <c r="T28" i="2"/>
  <c r="R11" i="2"/>
  <c r="R31" i="2" s="1"/>
  <c r="Y11" i="2"/>
  <c r="T8" i="2"/>
  <c r="T31" i="2" s="1"/>
  <c r="R13" i="2"/>
  <c r="AA6" i="2"/>
  <c r="Z10" i="2"/>
  <c r="S8" i="2"/>
  <c r="S31" i="2" s="1"/>
  <c r="T10" i="2"/>
  <c r="S10" i="2"/>
  <c r="S13" i="2"/>
  <c r="Y17" i="2"/>
  <c r="Y31" i="2" l="1"/>
  <c r="Y32" i="2" s="1"/>
  <c r="Y33" i="2" s="1"/>
  <c r="Z31" i="2"/>
  <c r="AA31" i="2"/>
  <c r="AA32" i="2" s="1"/>
  <c r="AA33" i="2" s="1"/>
  <c r="T32" i="2"/>
  <c r="T33" i="2" s="1"/>
  <c r="R32" i="2"/>
  <c r="R33" i="2" s="1"/>
  <c r="S32" i="2"/>
  <c r="Y34" i="2" l="1"/>
  <c r="Y36" i="2" s="1"/>
  <c r="AA34" i="2"/>
  <c r="AA36" i="2" s="1"/>
  <c r="Z32" i="2"/>
  <c r="AC31" i="2"/>
  <c r="AD31" i="2"/>
  <c r="S33" i="2"/>
  <c r="AC32" i="2"/>
  <c r="R34" i="2"/>
  <c r="R36" i="2" s="1"/>
  <c r="S34" i="2"/>
  <c r="AD32" i="2"/>
  <c r="T34" i="2"/>
  <c r="T36" i="2" s="1"/>
  <c r="Z33" i="2" l="1"/>
  <c r="AC33" i="2" s="1"/>
  <c r="AD33" i="2" s="1"/>
  <c r="Z34" i="2"/>
  <c r="S36" i="2"/>
  <c r="I6" i="3"/>
  <c r="AC34" i="2"/>
  <c r="AD34" i="2" s="1"/>
  <c r="Z36" i="2" l="1"/>
  <c r="Q6" i="3"/>
  <c r="T6" i="3" s="1"/>
  <c r="U6" i="3" s="1"/>
  <c r="AB1" i="1"/>
  <c r="AE1" i="1" l="1"/>
  <c r="AG2" i="1" s="1"/>
  <c r="AD2" i="1"/>
  <c r="AB2" i="1" l="1"/>
  <c r="AE2" i="1"/>
  <c r="AF2" i="1"/>
  <c r="AC2" i="1"/>
  <c r="U1" i="1" l="1"/>
  <c r="U2" i="1" s="1"/>
  <c r="R1" i="1"/>
  <c r="R2" i="1" s="1"/>
  <c r="T2" i="1"/>
  <c r="S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6" i="1"/>
  <c r="Q16" i="1" l="1"/>
  <c r="W16" i="1" s="1"/>
  <c r="Y16" i="1"/>
  <c r="AA16" i="1" s="1"/>
  <c r="Q35" i="1"/>
  <c r="V35" i="1" s="1"/>
  <c r="Y35" i="1"/>
  <c r="AA35" i="1" s="1"/>
  <c r="Q34" i="1"/>
  <c r="V34" i="1" s="1"/>
  <c r="Y34" i="1"/>
  <c r="AA34" i="1" s="1"/>
  <c r="Q12" i="1"/>
  <c r="W12" i="1" s="1"/>
  <c r="Y12" i="1"/>
  <c r="AA12" i="1" s="1"/>
  <c r="Q11" i="1"/>
  <c r="W11" i="1" s="1"/>
  <c r="Y11" i="1"/>
  <c r="AA11" i="1" s="1"/>
  <c r="Q30" i="1"/>
  <c r="W30" i="1" s="1"/>
  <c r="Y30" i="1"/>
  <c r="AA30" i="1" s="1"/>
  <c r="Q8" i="1"/>
  <c r="W8" i="1" s="1"/>
  <c r="Y8" i="1"/>
  <c r="AA8" i="1" s="1"/>
  <c r="AF8" i="1" s="1"/>
  <c r="Q26" i="1"/>
  <c r="Y26" i="1"/>
  <c r="AA26" i="1" s="1"/>
  <c r="AE26" i="1" s="1"/>
  <c r="Q36" i="1"/>
  <c r="V36" i="1" s="1"/>
  <c r="Y36" i="1"/>
  <c r="AA36" i="1" s="1"/>
  <c r="Q15" i="1"/>
  <c r="Y15" i="1"/>
  <c r="AA15" i="1" s="1"/>
  <c r="Q14" i="1"/>
  <c r="V14" i="1" s="1"/>
  <c r="Y14" i="1"/>
  <c r="AA14" i="1" s="1"/>
  <c r="Q33" i="1"/>
  <c r="V33" i="1" s="1"/>
  <c r="Y33" i="1"/>
  <c r="AA33" i="1" s="1"/>
  <c r="Q13" i="1"/>
  <c r="V13" i="1" s="1"/>
  <c r="Y13" i="1"/>
  <c r="AA13" i="1" s="1"/>
  <c r="Q32" i="1"/>
  <c r="Y32" i="1"/>
  <c r="AA32" i="1" s="1"/>
  <c r="Q31" i="1"/>
  <c r="Y31" i="1"/>
  <c r="AA31" i="1" s="1"/>
  <c r="AF31" i="1" s="1"/>
  <c r="Q10" i="1"/>
  <c r="U10" i="1" s="1"/>
  <c r="Y10" i="1"/>
  <c r="AA10" i="1" s="1"/>
  <c r="Q29" i="1"/>
  <c r="Y29" i="1"/>
  <c r="AA29" i="1" s="1"/>
  <c r="Q9" i="1"/>
  <c r="U9" i="1" s="1"/>
  <c r="Y9" i="1"/>
  <c r="AA9" i="1" s="1"/>
  <c r="Q28" i="1"/>
  <c r="W28" i="1" s="1"/>
  <c r="Y28" i="1"/>
  <c r="AA28" i="1" s="1"/>
  <c r="Q27" i="1"/>
  <c r="U27" i="1" s="1"/>
  <c r="Y27" i="1"/>
  <c r="AA27" i="1" s="1"/>
  <c r="AE27" i="1" s="1"/>
  <c r="Q7" i="1"/>
  <c r="Y7" i="1"/>
  <c r="AA7" i="1" s="1"/>
  <c r="Q25" i="1"/>
  <c r="Y25" i="1"/>
  <c r="AA25" i="1" s="1"/>
  <c r="Q24" i="1"/>
  <c r="V24" i="1" s="1"/>
  <c r="Y24" i="1"/>
  <c r="AA24" i="1" s="1"/>
  <c r="Q23" i="1"/>
  <c r="W23" i="1" s="1"/>
  <c r="Y23" i="1"/>
  <c r="AA23" i="1" s="1"/>
  <c r="Q22" i="1"/>
  <c r="W22" i="1" s="1"/>
  <c r="Y22" i="1"/>
  <c r="AA22" i="1" s="1"/>
  <c r="Q21" i="1"/>
  <c r="V21" i="1" s="1"/>
  <c r="Y21" i="1"/>
  <c r="AA21" i="1" s="1"/>
  <c r="Q20" i="1"/>
  <c r="V20" i="1" s="1"/>
  <c r="Y20" i="1"/>
  <c r="AA20" i="1" s="1"/>
  <c r="Q19" i="1"/>
  <c r="U19" i="1" s="1"/>
  <c r="Y19" i="1"/>
  <c r="AA19" i="1" s="1"/>
  <c r="Q18" i="1"/>
  <c r="V18" i="1" s="1"/>
  <c r="Y18" i="1"/>
  <c r="AA18" i="1" s="1"/>
  <c r="Q6" i="1"/>
  <c r="U6" i="1" s="1"/>
  <c r="Y6" i="1"/>
  <c r="AA6" i="1" s="1"/>
  <c r="Q17" i="1"/>
  <c r="W17" i="1" s="1"/>
  <c r="Y17" i="1"/>
  <c r="AA17" i="1" s="1"/>
  <c r="U33" i="1"/>
  <c r="W14" i="1"/>
  <c r="U13" i="1"/>
  <c r="U14" i="1"/>
  <c r="U34" i="1"/>
  <c r="V2" i="1"/>
  <c r="W2" i="1"/>
  <c r="W34" i="1"/>
  <c r="W20" i="1" l="1"/>
  <c r="AF21" i="1"/>
  <c r="AE21" i="1"/>
  <c r="AG21" i="1"/>
  <c r="V9" i="1"/>
  <c r="AE29" i="1"/>
  <c r="AF29" i="1"/>
  <c r="AG29" i="1"/>
  <c r="AG10" i="1"/>
  <c r="AE10" i="1"/>
  <c r="AF10" i="1"/>
  <c r="AF22" i="1"/>
  <c r="AE22" i="1"/>
  <c r="AG22" i="1"/>
  <c r="AC7" i="1"/>
  <c r="AC39" i="1" s="1"/>
  <c r="AC40" i="1" s="1"/>
  <c r="AC41" i="1" s="1"/>
  <c r="AD7" i="1"/>
  <c r="AD39" i="1" s="1"/>
  <c r="AD40" i="1" s="1"/>
  <c r="AD41" i="1" s="1"/>
  <c r="U21" i="1"/>
  <c r="W10" i="1"/>
  <c r="W21" i="1"/>
  <c r="W35" i="1"/>
  <c r="V10" i="1"/>
  <c r="AG32" i="1"/>
  <c r="AF32" i="1"/>
  <c r="AE32" i="1"/>
  <c r="AG11" i="1"/>
  <c r="AE11" i="1"/>
  <c r="AF11" i="1"/>
  <c r="AE23" i="1"/>
  <c r="AG23" i="1"/>
  <c r="AF23" i="1"/>
  <c r="AF12" i="1"/>
  <c r="AG12" i="1"/>
  <c r="AE12" i="1"/>
  <c r="AF24" i="1"/>
  <c r="AG24" i="1"/>
  <c r="AE24" i="1"/>
  <c r="AE34" i="1"/>
  <c r="AG34" i="1"/>
  <c r="AF34" i="1"/>
  <c r="AE33" i="1"/>
  <c r="AF33" i="1"/>
  <c r="AG33" i="1"/>
  <c r="AF17" i="1"/>
  <c r="AE17" i="1"/>
  <c r="AG17" i="1"/>
  <c r="AG16" i="1"/>
  <c r="AE16" i="1"/>
  <c r="AF16" i="1"/>
  <c r="AE15" i="1"/>
  <c r="AG15" i="1"/>
  <c r="AF15" i="1"/>
  <c r="AE18" i="1"/>
  <c r="AF18" i="1"/>
  <c r="AG18" i="1"/>
  <c r="AG28" i="1"/>
  <c r="AE28" i="1"/>
  <c r="AF28" i="1"/>
  <c r="AE36" i="1"/>
  <c r="AF36" i="1"/>
  <c r="AG36" i="1"/>
  <c r="AF19" i="1"/>
  <c r="AG19" i="1"/>
  <c r="AE19" i="1"/>
  <c r="AF20" i="1"/>
  <c r="AG20" i="1"/>
  <c r="AE20" i="1"/>
  <c r="AG13" i="1"/>
  <c r="AE13" i="1"/>
  <c r="AF13" i="1"/>
  <c r="AF25" i="1"/>
  <c r="AE25" i="1"/>
  <c r="AG25" i="1"/>
  <c r="AF35" i="1"/>
  <c r="AG35" i="1"/>
  <c r="AE35" i="1"/>
  <c r="AF14" i="1"/>
  <c r="AE14" i="1"/>
  <c r="AG14" i="1"/>
  <c r="AE6" i="1"/>
  <c r="AF6" i="1"/>
  <c r="AG6" i="1"/>
  <c r="AA39" i="1"/>
  <c r="AG9" i="1"/>
  <c r="AF9" i="1"/>
  <c r="AE9" i="1"/>
  <c r="AG30" i="1"/>
  <c r="AE30" i="1"/>
  <c r="AF30" i="1"/>
  <c r="U12" i="1"/>
  <c r="W13" i="1"/>
  <c r="AE31" i="1"/>
  <c r="AF26" i="1"/>
  <c r="AF27" i="1"/>
  <c r="AG31" i="1"/>
  <c r="U35" i="1"/>
  <c r="AG26" i="1"/>
  <c r="AB7" i="1"/>
  <c r="AB39" i="1" s="1"/>
  <c r="AB40" i="1" s="1"/>
  <c r="AB41" i="1" s="1"/>
  <c r="AB42" i="1" s="1"/>
  <c r="AG27" i="1"/>
  <c r="V22" i="1"/>
  <c r="W6" i="1"/>
  <c r="U23" i="1"/>
  <c r="U24" i="1"/>
  <c r="U22" i="1"/>
  <c r="AE8" i="1"/>
  <c r="AG8" i="1"/>
  <c r="W33" i="1"/>
  <c r="W18" i="1"/>
  <c r="U26" i="1"/>
  <c r="V26" i="1"/>
  <c r="V6" i="1"/>
  <c r="V11" i="1"/>
  <c r="W27" i="1"/>
  <c r="U29" i="1"/>
  <c r="V29" i="1"/>
  <c r="U8" i="1"/>
  <c r="V8" i="1"/>
  <c r="U20" i="1"/>
  <c r="W24" i="1"/>
  <c r="W26" i="1"/>
  <c r="U30" i="1"/>
  <c r="V30" i="1"/>
  <c r="Q39" i="1"/>
  <c r="U36" i="1"/>
  <c r="W31" i="1"/>
  <c r="U31" i="1"/>
  <c r="U11" i="1"/>
  <c r="V27" i="1"/>
  <c r="V23" i="1"/>
  <c r="V25" i="1"/>
  <c r="W25" i="1"/>
  <c r="U25" i="1"/>
  <c r="V15" i="1"/>
  <c r="U15" i="1"/>
  <c r="U28" i="1"/>
  <c r="V28" i="1"/>
  <c r="U18" i="1"/>
  <c r="W32" i="1"/>
  <c r="U32" i="1"/>
  <c r="V19" i="1"/>
  <c r="V31" i="1"/>
  <c r="W36" i="1"/>
  <c r="V32" i="1"/>
  <c r="W19" i="1"/>
  <c r="W29" i="1"/>
  <c r="V12" i="1"/>
  <c r="W9" i="1"/>
  <c r="W15" i="1"/>
  <c r="V17" i="1"/>
  <c r="U17" i="1"/>
  <c r="T7" i="1"/>
  <c r="T39" i="1" s="1"/>
  <c r="T40" i="1" s="1"/>
  <c r="T41" i="1" s="1"/>
  <c r="T42" i="1" s="1"/>
  <c r="T44" i="1" s="1"/>
  <c r="S7" i="1"/>
  <c r="S39" i="1" s="1"/>
  <c r="S41" i="1" s="1"/>
  <c r="S42" i="1" s="1"/>
  <c r="S44" i="1" s="1"/>
  <c r="R7" i="1"/>
  <c r="R39" i="1" s="1"/>
  <c r="V16" i="1"/>
  <c r="U16" i="1"/>
  <c r="R41" i="1"/>
  <c r="F5" i="3" l="1"/>
  <c r="F7" i="3" s="1"/>
  <c r="F10" i="3" s="1"/>
  <c r="E5" i="3"/>
  <c r="E7" i="3" s="1"/>
  <c r="E10" i="3" s="1"/>
  <c r="AE39" i="1"/>
  <c r="AG39" i="1"/>
  <c r="AG40" i="1" s="1"/>
  <c r="AG41" i="1" s="1"/>
  <c r="AG42" i="1" s="1"/>
  <c r="AF39" i="1"/>
  <c r="AF40" i="1" s="1"/>
  <c r="AF41" i="1" s="1"/>
  <c r="AF42" i="1" s="1"/>
  <c r="AF44" i="1" s="1"/>
  <c r="V39" i="1"/>
  <c r="V40" i="1" s="1"/>
  <c r="V41" i="1" s="1"/>
  <c r="U39" i="1"/>
  <c r="U40" i="1" s="1"/>
  <c r="U41" i="1" s="1"/>
  <c r="W39" i="1"/>
  <c r="W40" i="1" s="1"/>
  <c r="W41" i="1" s="1"/>
  <c r="AD42" i="1"/>
  <c r="L5" i="3"/>
  <c r="AB44" i="1"/>
  <c r="AC42" i="1"/>
  <c r="R42" i="1"/>
  <c r="V42" i="1"/>
  <c r="W42" i="1"/>
  <c r="U42" i="1"/>
  <c r="L7" i="3" l="1"/>
  <c r="M5" i="6" s="1"/>
  <c r="N5" i="6" s="1"/>
  <c r="J17" i="6"/>
  <c r="L10" i="3"/>
  <c r="I4" i="7"/>
  <c r="Q5" i="3"/>
  <c r="AI39" i="1"/>
  <c r="AJ39" i="1" s="1"/>
  <c r="AE40" i="1"/>
  <c r="AE41" i="1" s="1"/>
  <c r="AI41" i="1"/>
  <c r="AJ41" i="1" s="1"/>
  <c r="AI40" i="1"/>
  <c r="AJ40" i="1" s="1"/>
  <c r="U44" i="1"/>
  <c r="H5" i="3"/>
  <c r="H7" i="3" s="1"/>
  <c r="H10" i="3" s="1"/>
  <c r="V44" i="1"/>
  <c r="I5" i="3"/>
  <c r="I7" i="3" s="1"/>
  <c r="I10" i="3" s="1"/>
  <c r="R44" i="1"/>
  <c r="D5" i="3"/>
  <c r="AG44" i="1"/>
  <c r="R5" i="3"/>
  <c r="M5" i="3"/>
  <c r="AC44" i="1"/>
  <c r="N5" i="3"/>
  <c r="AD44" i="1"/>
  <c r="W44" i="1"/>
  <c r="J5" i="3"/>
  <c r="J7" i="3" s="1"/>
  <c r="J10" i="3" s="1"/>
  <c r="N7" i="3" l="1"/>
  <c r="M7" i="6" s="1"/>
  <c r="N7" i="6" s="1"/>
  <c r="J19" i="6"/>
  <c r="M7" i="3"/>
  <c r="M6" i="6" s="1"/>
  <c r="N6" i="6" s="1"/>
  <c r="J18" i="6"/>
  <c r="R7" i="3"/>
  <c r="M10" i="6" s="1"/>
  <c r="N10" i="6" s="1"/>
  <c r="J22" i="6"/>
  <c r="Q7" i="3"/>
  <c r="M9" i="6" s="1"/>
  <c r="N9" i="6" s="1"/>
  <c r="J21" i="6"/>
  <c r="Q10" i="3"/>
  <c r="I8" i="7"/>
  <c r="J8" i="7" s="1"/>
  <c r="N10" i="3"/>
  <c r="I6" i="7"/>
  <c r="J6" i="7" s="1"/>
  <c r="M10" i="3"/>
  <c r="I5" i="7"/>
  <c r="J5" i="7" s="1"/>
  <c r="J4" i="7"/>
  <c r="AE42" i="1"/>
  <c r="AI42" i="1" s="1"/>
  <c r="AJ42" i="1" s="1"/>
  <c r="P5" i="3"/>
  <c r="D7" i="3"/>
  <c r="D10" i="3" s="1"/>
  <c r="I9" i="7" l="1"/>
  <c r="J9" i="7" s="1"/>
  <c r="R10" i="3"/>
  <c r="AE44" i="1"/>
  <c r="P7" i="3"/>
  <c r="M8" i="6" s="1"/>
  <c r="J20" i="6"/>
  <c r="T5" i="3"/>
  <c r="U5" i="3" s="1"/>
  <c r="I7" i="7" l="1"/>
  <c r="J7" i="7" s="1"/>
  <c r="J10" i="7" s="1"/>
  <c r="P10" i="3"/>
  <c r="J23" i="6"/>
  <c r="M11" i="6"/>
  <c r="N8" i="6"/>
  <c r="N11" i="6" s="1"/>
  <c r="I10" i="7" l="1"/>
</calcChain>
</file>

<file path=xl/sharedStrings.xml><?xml version="1.0" encoding="utf-8"?>
<sst xmlns="http://schemas.openxmlformats.org/spreadsheetml/2006/main" count="901" uniqueCount="112">
  <si>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</si>
  <si>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</si>
  <si>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</si>
  <si>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</si>
  <si>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</si>
  <si>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</si>
  <si>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</si>
  <si>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</si>
  <si>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</si>
  <si>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</si>
  <si>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</si>
  <si>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</si>
  <si>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</si>
  <si>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</si>
  <si>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Servicio de Personal</t>
  </si>
  <si>
    <t>Operario de aseo y cafetería</t>
  </si>
  <si>
    <t>Tiempo Completo</t>
  </si>
  <si>
    <t>Mes</t>
  </si>
  <si>
    <t>Operario de mantenimiento</t>
  </si>
  <si>
    <t>Coordinador de tiempo completo</t>
  </si>
  <si>
    <t>Operario de aseo y cafetería MT</t>
  </si>
  <si>
    <t>Medio Tiempo</t>
  </si>
  <si>
    <t>Bienes de Aseo y Cafetería</t>
  </si>
  <si>
    <t>Jabón abrasivo (Compra)</t>
  </si>
  <si>
    <t>Und</t>
  </si>
  <si>
    <t>Jabón de dispensador para manos 3 (Compra)</t>
  </si>
  <si>
    <t>Limpiador multiusos 1 (Compra)</t>
  </si>
  <si>
    <t>Líquido desengrasante (Compra)</t>
  </si>
  <si>
    <t>Detergente biodegradable multiusos en polvo (Compra)</t>
  </si>
  <si>
    <t>Líquido para limpiar vidrios 3 (Compra)</t>
  </si>
  <si>
    <t>Blanqueador o hipoclorito 1 (Compra)</t>
  </si>
  <si>
    <t>Alcohol industrial 1 (Compra)</t>
  </si>
  <si>
    <t>Lustrador de muebles (Compra)</t>
  </si>
  <si>
    <t>Cera polimérica (Compra)</t>
  </si>
  <si>
    <t>Varsol  ecológico 1 (Compra)</t>
  </si>
  <si>
    <t>Bayetilla 1 (Compra)</t>
  </si>
  <si>
    <t>Esponjilla 3 (Compra)</t>
  </si>
  <si>
    <t>Escoba 2 (Compra)</t>
  </si>
  <si>
    <t>Escoba 5 (Compra)</t>
  </si>
  <si>
    <t>Trapero 4 (Compra)</t>
  </si>
  <si>
    <t>Cepillo para sanitario (churrusco) (Compra)</t>
  </si>
  <si>
    <t>Bolsas plásticas 1 (Compra)</t>
  </si>
  <si>
    <t>Bolsas plásticas 15 (Compra)</t>
  </si>
  <si>
    <t>Bolsas plásticas 21 (Compra)</t>
  </si>
  <si>
    <t>Bolsas plásticas 22 (Compra)</t>
  </si>
  <si>
    <t>Bolsas plásticas 23 (Compra)</t>
  </si>
  <si>
    <t>Guantes 3 (Compra)</t>
  </si>
  <si>
    <t>Papel higiénico 4 (Compra)</t>
  </si>
  <si>
    <t>Toallas para manos 5 (Compra)</t>
  </si>
  <si>
    <t>Aspiradora 2 (Arrendamiento)</t>
  </si>
  <si>
    <t>Lavabrilladora de pisos 1 (Arrendamiento)</t>
  </si>
  <si>
    <t>1. Si requiere agregue o elimine filas</t>
  </si>
  <si>
    <t>Subtotal</t>
  </si>
  <si>
    <t>% AIU</t>
  </si>
  <si>
    <t>IVA</t>
  </si>
  <si>
    <t>Total</t>
  </si>
  <si>
    <r>
      <rPr>
        <b/>
        <sz val="8"/>
        <color theme="1"/>
        <rFont val="Arial"/>
        <family val="2"/>
      </rPr>
      <t xml:space="preserve">NOTA: para realizar la solicitud de cotización la Entidad Compradora debe cargar en la plantilla de cotización: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 xml:space="preserve">1. Este archivo del Excel </t>
    </r>
    <r>
      <rPr>
        <sz val="8"/>
        <color theme="1"/>
        <rFont val="Arial"/>
        <family val="2"/>
      </rPr>
      <t xml:space="preserve">con todo el detalle de las especificaciones del servicio. Este archivo se carga como un anexo en la sección "Anexos" de la plantilla. 
</t>
    </r>
    <r>
      <rPr>
        <b/>
        <sz val="8"/>
        <color theme="1"/>
        <rFont val="Arial"/>
        <family val="2"/>
      </rPr>
      <t>2. Los ítems que requiere</t>
    </r>
    <r>
      <rPr>
        <sz val="8"/>
        <color theme="1"/>
        <rFont val="Arial"/>
        <family val="2"/>
      </rPr>
      <t xml:space="preserve"> y que se generan en la plantilla creando el archivo CSV al seleccionar el botón "Generar Solicitud" de esta pestaña. Los ítems deben cargarse en la plantilla en la sección "Artículos y lotes" seleccionando "agregar nuevo" y luego "agregar desde CSV". </t>
    </r>
  </si>
  <si>
    <t>VALOR MES 2025</t>
  </si>
  <si>
    <t>TIEMPO 2025</t>
  </si>
  <si>
    <t>TOTAL VALOR 2025</t>
  </si>
  <si>
    <t>UNIDAD 2</t>
  </si>
  <si>
    <t>UNIDAD 8</t>
  </si>
  <si>
    <t>UNIDAD 9</t>
  </si>
  <si>
    <t>VALOR MES 2026</t>
  </si>
  <si>
    <t>TOTAL VALOR 2026</t>
  </si>
  <si>
    <t>Operario de mantenimiento MT</t>
  </si>
  <si>
    <t>BOYACA</t>
  </si>
  <si>
    <t>TODEROS</t>
  </si>
  <si>
    <t>ASEO</t>
  </si>
  <si>
    <t>UNIDAD</t>
  </si>
  <si>
    <t>CASANARE</t>
  </si>
  <si>
    <t>TOTAL</t>
  </si>
  <si>
    <t>CDP</t>
  </si>
  <si>
    <t>DIFERENCIA</t>
  </si>
  <si>
    <t>INCREMENTO 4%</t>
  </si>
  <si>
    <t>TOTAL VALOR 2026 al 25 de julio</t>
  </si>
  <si>
    <t>CUENTA</t>
  </si>
  <si>
    <t>DESTINO</t>
  </si>
  <si>
    <t>SUBUNIDAD EJECUTORA</t>
  </si>
  <si>
    <t>VALOR ACTUAL</t>
  </si>
  <si>
    <t>VALOR REDUCCION</t>
  </si>
  <si>
    <t>NUEVO VALOR</t>
  </si>
  <si>
    <t>A-02-02-02-005-004</t>
  </si>
  <si>
    <t>SERVICIOS DE CONSTRUCCIÓN</t>
  </si>
  <si>
    <t>Contratar la prestación del servicio integral de aseo y cafetería para algunas sedes judiciales de los Distritos de Tunja, Santa Rosa de Viyerbo y Yopal.</t>
  </si>
  <si>
    <t>VALOR ADICION</t>
  </si>
  <si>
    <t>VIGENCIA</t>
  </si>
  <si>
    <t>SUB-UNIDAD EJECUTORA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</si>
  <si>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</si>
  <si>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</si>
  <si>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</si>
  <si>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</si>
  <si>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Contratar el mantenimiento preventivo y correctivos de aires acondicionados</t>
  </si>
  <si>
    <t>RUBRO</t>
  </si>
  <si>
    <t>VALOR INICIAL SOLICITADO Y APROBADO</t>
  </si>
  <si>
    <t>VALOR CON NUEVO AMP</t>
  </si>
  <si>
    <t>DIFERENCIAS</t>
  </si>
  <si>
    <t>TIEMPO 2026 6,833333333</t>
  </si>
  <si>
    <t>TIEMPO 2026 6</t>
  </si>
  <si>
    <t>TOTALES</t>
  </si>
  <si>
    <r>
      <rPr>
        <b/>
        <sz val="18"/>
        <color theme="1"/>
        <rFont val="Arial"/>
        <family val="2"/>
      </rPr>
      <t xml:space="preserve">NOTA: para realizar la solicitud de cotización la Entidad Compradora debe cargar en la plantilla de cotización: </t>
    </r>
    <r>
      <rPr>
        <sz val="18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 xml:space="preserve">1. Este archivo del Excel </t>
    </r>
    <r>
      <rPr>
        <sz val="18"/>
        <color theme="1"/>
        <rFont val="Arial"/>
        <family val="2"/>
      </rPr>
      <t xml:space="preserve">con todo el detalle de las especificaciones del servicio. Este archivo se carga como un anexo en la sección "Anexos" de la plantilla. 
</t>
    </r>
    <r>
      <rPr>
        <b/>
        <sz val="18"/>
        <color theme="1"/>
        <rFont val="Arial"/>
        <family val="2"/>
      </rPr>
      <t>2. Los ítems que requiere</t>
    </r>
    <r>
      <rPr>
        <sz val="18"/>
        <color theme="1"/>
        <rFont val="Arial"/>
        <family val="2"/>
      </rPr>
      <t xml:space="preserve"> y que se generan en la plantilla creando el archivo CSV al seleccionar el botón "Generar Solicitud" de esta pestaña. Los ítems deben cargarse en la plantilla en la sección "Artículos y lotes" seleccionando "agregar nuevo" y luego "agregar desde CSV". </t>
    </r>
  </si>
  <si>
    <t>VALOR VIGENCIA 2025</t>
  </si>
  <si>
    <t>VALOR VIGENCIA 2026</t>
  </si>
  <si>
    <t>VALOR TOTAL</t>
  </si>
  <si>
    <t>Descuento %</t>
  </si>
  <si>
    <t>Precio Unitario con Descuento</t>
  </si>
  <si>
    <t>AIU</t>
  </si>
  <si>
    <t>SUB TOTAL</t>
  </si>
  <si>
    <t>OPERARIOS ASEO</t>
  </si>
  <si>
    <t>VF</t>
  </si>
  <si>
    <t>7 MESES 9 DIAS</t>
  </si>
  <si>
    <t>2,005,680,358.33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</si>
</sst>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0.0000%"/>
    <numFmt numFmtId="166" formatCode="&quot;$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1" applyFont="1"/>
    <xf numFmtId="43" fontId="0" fillId="0" borderId="0" xfId="0" applyNumberFormat="1"/>
    <xf numFmtId="2" fontId="3" fillId="0" borderId="2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0" applyNumberFormat="1" applyFont="1"/>
    <xf numFmtId="0" fontId="8" fillId="5" borderId="2" xfId="0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44" fontId="12" fillId="0" borderId="9" xfId="2" applyFont="1" applyFill="1" applyBorder="1" applyAlignment="1" applyProtection="1">
      <alignment horizontal="center" vertical="center" wrapText="1"/>
      <protection hidden="1"/>
    </xf>
    <xf numFmtId="43" fontId="12" fillId="0" borderId="9" xfId="1" applyFont="1" applyFill="1" applyBorder="1" applyAlignment="1" applyProtection="1">
      <alignment horizontal="center" vertical="center" wrapText="1"/>
      <protection hidden="1"/>
    </xf>
    <xf numFmtId="44" fontId="12" fillId="3" borderId="9" xfId="2" applyFont="1" applyFill="1" applyBorder="1" applyAlignment="1" applyProtection="1">
      <alignment horizontal="center" vertical="center" wrapText="1"/>
      <protection hidden="1"/>
    </xf>
    <xf numFmtId="44" fontId="12" fillId="3" borderId="9" xfId="2" applyFont="1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44" fontId="12" fillId="3" borderId="10" xfId="2" applyFont="1" applyFill="1" applyBorder="1" applyAlignment="1" applyProtection="1">
      <alignment horizontal="center" vertical="center"/>
      <protection hidden="1"/>
    </xf>
    <xf numFmtId="10" fontId="15" fillId="3" borderId="1" xfId="3" applyNumberFormat="1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Protection="1">
      <protection hidden="1"/>
    </xf>
    <xf numFmtId="44" fontId="14" fillId="0" borderId="0" xfId="0" applyNumberFormat="1" applyFont="1" applyProtection="1">
      <protection hidden="1"/>
    </xf>
    <xf numFmtId="9" fontId="15" fillId="3" borderId="1" xfId="0" applyNumberFormat="1" applyFont="1" applyFill="1" applyBorder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44" fontId="4" fillId="0" borderId="9" xfId="2" applyFont="1" applyFill="1" applyBorder="1" applyAlignment="1" applyProtection="1">
      <alignment horizontal="center" vertical="center" wrapText="1"/>
      <protection hidden="1"/>
    </xf>
    <xf numFmtId="43" fontId="4" fillId="0" borderId="9" xfId="1" applyFont="1" applyFill="1" applyBorder="1" applyAlignment="1" applyProtection="1">
      <alignment horizontal="center" vertical="center" wrapText="1"/>
      <protection hidden="1"/>
    </xf>
    <xf numFmtId="44" fontId="4" fillId="3" borderId="9" xfId="2" applyFont="1" applyFill="1" applyBorder="1" applyAlignment="1" applyProtection="1">
      <alignment horizontal="center" vertical="center" wrapText="1"/>
      <protection hidden="1"/>
    </xf>
    <xf numFmtId="44" fontId="4" fillId="3" borderId="9" xfId="2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44" fontId="4" fillId="3" borderId="10" xfId="2" applyFont="1" applyFill="1" applyBorder="1" applyAlignment="1" applyProtection="1">
      <alignment horizontal="center" vertical="center"/>
      <protection hidden="1"/>
    </xf>
    <xf numFmtId="10" fontId="6" fillId="3" borderId="1" xfId="3" applyNumberFormat="1" applyFont="1" applyFill="1" applyBorder="1" applyAlignment="1" applyProtection="1">
      <alignment horizontal="left" vertical="center" wrapText="1"/>
      <protection hidden="1"/>
    </xf>
    <xf numFmtId="9" fontId="6" fillId="3" borderId="1" xfId="0" applyNumberFormat="1" applyFont="1" applyFill="1" applyBorder="1" applyAlignment="1" applyProtection="1">
      <alignment vertical="center" wrapText="1"/>
      <protection hidden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6" fillId="7" borderId="1" xfId="0" applyFont="1" applyFill="1" applyBorder="1" applyAlignment="1" applyProtection="1">
      <alignment vertical="center" wrapText="1"/>
      <protection hidden="1"/>
    </xf>
    <xf numFmtId="0" fontId="19" fillId="2" borderId="9" xfId="0" applyFont="1" applyFill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164" fontId="20" fillId="0" borderId="9" xfId="0" applyNumberFormat="1" applyFont="1" applyBorder="1" applyAlignment="1" applyProtection="1">
      <alignment horizontal="center" vertical="center" wrapText="1"/>
      <protection hidden="1"/>
    </xf>
    <xf numFmtId="165" fontId="20" fillId="8" borderId="9" xfId="3" applyNumberFormat="1" applyFont="1" applyFill="1" applyBorder="1" applyAlignment="1" applyProtection="1">
      <alignment horizontal="center" vertical="center" wrapText="1"/>
      <protection locked="0"/>
    </xf>
    <xf numFmtId="164" fontId="20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9" xfId="0" applyNumberFormat="1" applyFont="1" applyBorder="1" applyAlignment="1">
      <alignment horizontal="center" vertical="center" wrapText="1"/>
    </xf>
    <xf numFmtId="165" fontId="20" fillId="0" borderId="9" xfId="3" applyNumberFormat="1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0" fillId="2" borderId="15" xfId="0" applyFont="1" applyFill="1" applyBorder="1" applyAlignment="1" applyProtection="1">
      <alignment vertical="center" wrapText="1"/>
      <protection hidden="1"/>
    </xf>
    <xf numFmtId="0" fontId="10" fillId="2" borderId="16" xfId="0" applyFont="1" applyFill="1" applyBorder="1" applyAlignment="1" applyProtection="1">
      <alignment vertical="center" wrapText="1"/>
      <protection hidden="1"/>
    </xf>
    <xf numFmtId="164" fontId="12" fillId="3" borderId="1" xfId="2" applyNumberFormat="1" applyFont="1" applyFill="1" applyBorder="1" applyAlignment="1" applyProtection="1">
      <alignment horizontal="right" vertical="center"/>
      <protection hidden="1"/>
    </xf>
    <xf numFmtId="164" fontId="12" fillId="3" borderId="19" xfId="2" applyNumberFormat="1" applyFont="1" applyFill="1" applyBorder="1" applyAlignment="1" applyProtection="1">
      <alignment horizontal="right" vertical="center"/>
      <protection hidden="1"/>
    </xf>
    <xf numFmtId="9" fontId="21" fillId="3" borderId="1" xfId="3" applyFont="1" applyFill="1" applyBorder="1" applyAlignment="1" applyProtection="1">
      <alignment horizontal="left" vertical="center"/>
      <protection hidden="1"/>
    </xf>
    <xf numFmtId="164" fontId="12" fillId="3" borderId="10" xfId="2" applyNumberFormat="1" applyFont="1" applyFill="1" applyBorder="1" applyAlignment="1" applyProtection="1">
      <alignment horizontal="right" vertical="center"/>
      <protection hidden="1"/>
    </xf>
    <xf numFmtId="0" fontId="15" fillId="3" borderId="1" xfId="0" applyFont="1" applyFill="1" applyBorder="1" applyAlignment="1" applyProtection="1">
      <alignment vertical="center" wrapText="1"/>
      <protection hidden="1"/>
    </xf>
    <xf numFmtId="0" fontId="20" fillId="0" borderId="20" xfId="0" applyFont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43" fontId="20" fillId="0" borderId="0" xfId="1" applyFont="1" applyBorder="1" applyAlignment="1" applyProtection="1">
      <alignment horizontal="center" vertical="center" wrapText="1"/>
      <protection hidden="1"/>
    </xf>
    <xf numFmtId="9" fontId="0" fillId="0" borderId="0" xfId="0" applyNumberFormat="1"/>
    <xf numFmtId="44" fontId="0" fillId="0" borderId="0" xfId="2" applyFont="1"/>
    <xf numFmtId="9" fontId="0" fillId="0" borderId="0" xfId="0" applyNumberFormat="1" applyAlignment="1">
      <alignment horizontal="center" vertical="center"/>
    </xf>
    <xf numFmtId="2" fontId="0" fillId="0" borderId="0" xfId="0" applyNumberFormat="1"/>
    <xf numFmtId="10" fontId="0" fillId="0" borderId="0" xfId="0" applyNumberForma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6" fillId="7" borderId="1" xfId="0" applyFont="1" applyFill="1" applyBorder="1" applyAlignment="1" applyProtection="1">
      <alignment horizontal="center" vertical="center" wrapText="1"/>
      <protection hidden="1"/>
    </xf>
    <xf numFmtId="0" fontId="15" fillId="3" borderId="1" xfId="0" applyFont="1" applyFill="1" applyBorder="1" applyAlignment="1" applyProtection="1">
      <alignment horizontal="left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 applyProtection="1">
      <alignment horizontal="left" vertical="center" wrapText="1"/>
      <protection hidden="1"/>
    </xf>
    <xf numFmtId="4" fontId="3" fillId="0" borderId="0" xfId="0" applyNumberFormat="1" applyFont="1" applyAlignment="1">
      <alignment horizontal="center" vertical="center" wrapText="1"/>
    </xf>
    <xf numFmtId="166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460C-20FE-41FC-909C-DA4E5BE4F6D0}">
  <sheetPr codeName="Hoja1"/>
  <dimension ref="A1:AM47"/>
  <sheetViews>
    <sheetView topLeftCell="A28" zoomScale="90" zoomScaleNormal="90" workbookViewId="0">
      <selection activeCell="C36" sqref="C36"/>
    </sheetView>
  </sheetViews>
  <sheetFormatPr baseColWidth="10" defaultRowHeight="11.25" x14ac:dyDescent="0.25"/>
  <cols>
    <col min="1" max="1" width="7.5703125" style="4" customWidth="1"/>
    <col min="2" max="8" width="11.42578125" style="4"/>
    <col min="9" max="9" width="19.5703125" style="4" customWidth="1"/>
    <col min="10" max="10" width="17.42578125" style="4" customWidth="1"/>
    <col min="11" max="11" width="20.140625" style="4" customWidth="1"/>
    <col min="12" max="13" width="11.42578125" style="4"/>
    <col min="14" max="14" width="23.5703125" style="4" customWidth="1"/>
    <col min="15" max="15" width="14.140625" style="4" bestFit="1" customWidth="1"/>
    <col min="16" max="16" width="11.5703125" style="4" customWidth="1"/>
    <col min="17" max="17" width="15" style="4" customWidth="1"/>
    <col min="18" max="20" width="14.140625" style="4" customWidth="1"/>
    <col min="21" max="21" width="14.5703125" style="4" customWidth="1"/>
    <col min="22" max="22" width="15" style="4" customWidth="1"/>
    <col min="23" max="24" width="14.28515625" style="4" customWidth="1"/>
    <col min="25" max="25" width="16.140625" style="4" customWidth="1"/>
    <col min="26" max="26" width="11.42578125" style="4"/>
    <col min="27" max="27" width="16.85546875" style="4" customWidth="1"/>
    <col min="28" max="29" width="14.42578125" style="4" customWidth="1"/>
    <col min="30" max="30" width="15.5703125" style="4" customWidth="1"/>
    <col min="31" max="31" width="15" style="4" customWidth="1"/>
    <col min="32" max="32" width="15.42578125" style="4" customWidth="1"/>
    <col min="33" max="33" width="16.42578125" style="4" customWidth="1"/>
    <col min="34" max="34" width="11.42578125" style="4"/>
    <col min="35" max="35" width="17.42578125" style="4" customWidth="1"/>
    <col min="36" max="36" width="16.7109375" style="4" customWidth="1"/>
    <col min="37" max="37" width="14.42578125" style="4" customWidth="1"/>
    <col min="38" max="38" width="11.42578125" style="4"/>
    <col min="39" max="39" width="13.5703125" style="4" customWidth="1"/>
    <col min="40" max="16384" width="11.42578125" style="4"/>
  </cols>
  <sheetData>
    <row r="1" spans="1:39" ht="15" customHeight="1" x14ac:dyDescent="0.25">
      <c r="A1" s="89" t="s">
        <v>0</v>
      </c>
      <c r="B1" s="89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92" t="s">
        <v>13</v>
      </c>
      <c r="O1" s="87" t="s">
        <v>57</v>
      </c>
      <c r="P1" s="87" t="s">
        <v>58</v>
      </c>
      <c r="Q1" s="87" t="s">
        <v>59</v>
      </c>
      <c r="R1" s="86">
        <f>R4+S4+T4</f>
        <v>30214398</v>
      </c>
      <c r="S1" s="86"/>
      <c r="T1" s="86"/>
      <c r="U1" s="86">
        <f>U4+V4+W4</f>
        <v>406830362</v>
      </c>
      <c r="V1" s="86"/>
      <c r="W1" s="86"/>
      <c r="X1" s="88" t="s">
        <v>74</v>
      </c>
      <c r="Y1" s="87" t="s">
        <v>63</v>
      </c>
      <c r="Z1" s="87" t="s">
        <v>97</v>
      </c>
      <c r="AA1" s="87" t="s">
        <v>75</v>
      </c>
      <c r="AB1" s="86">
        <f>AB4+AC4+AD4</f>
        <v>109980411</v>
      </c>
      <c r="AC1" s="86"/>
      <c r="AD1" s="86"/>
      <c r="AE1" s="86">
        <f>AE4+AF4+AG4</f>
        <v>1482485604</v>
      </c>
      <c r="AF1" s="86"/>
      <c r="AG1" s="86"/>
    </row>
    <row r="2" spans="1:39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3"/>
      <c r="O2" s="87"/>
      <c r="P2" s="87"/>
      <c r="Q2" s="87"/>
      <c r="R2" s="12">
        <f>R4/R1*100</f>
        <v>21.000001390065755</v>
      </c>
      <c r="S2" s="13">
        <f>S4/R1*100</f>
        <v>69.000001257678548</v>
      </c>
      <c r="T2" s="12">
        <f>T4/R1*100</f>
        <v>9.9999973522557024</v>
      </c>
      <c r="U2" s="12">
        <f>U4/U1*100</f>
        <v>22.000000088488971</v>
      </c>
      <c r="V2" s="12">
        <f>V4/U1*100</f>
        <v>50</v>
      </c>
      <c r="W2" s="12">
        <f>W4/U1*100</f>
        <v>27.999999911511033</v>
      </c>
      <c r="X2" s="88"/>
      <c r="Y2" s="87"/>
      <c r="Z2" s="87"/>
      <c r="AA2" s="87"/>
      <c r="AB2" s="12">
        <f>AB4/AB1*100</f>
        <v>21.000000627384452</v>
      </c>
      <c r="AC2" s="13">
        <f>AC4/AB1*100</f>
        <v>68.999999463540831</v>
      </c>
      <c r="AD2" s="12">
        <f>AD4/AB1*100</f>
        <v>9.9999999090747167</v>
      </c>
      <c r="AE2" s="12">
        <f>AE4/AE1*100</f>
        <v>21.975913433558038</v>
      </c>
      <c r="AF2" s="12">
        <f>AF4/AE1*100</f>
        <v>50.054742184194588</v>
      </c>
      <c r="AG2" s="12">
        <f>AG4/AE1*100</f>
        <v>27.969344382247368</v>
      </c>
    </row>
    <row r="3" spans="1:39" ht="22.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3"/>
      <c r="O3" s="87"/>
      <c r="P3" s="87"/>
      <c r="Q3" s="87"/>
      <c r="R3" s="14" t="s">
        <v>60</v>
      </c>
      <c r="S3" s="14" t="s">
        <v>61</v>
      </c>
      <c r="T3" s="14" t="s">
        <v>62</v>
      </c>
      <c r="U3" s="14" t="s">
        <v>60</v>
      </c>
      <c r="V3" s="14" t="s">
        <v>61</v>
      </c>
      <c r="W3" s="14" t="s">
        <v>62</v>
      </c>
      <c r="X3" s="88"/>
      <c r="Y3" s="87"/>
      <c r="Z3" s="87"/>
      <c r="AA3" s="87"/>
      <c r="AB3" s="14" t="s">
        <v>60</v>
      </c>
      <c r="AC3" s="14" t="s">
        <v>61</v>
      </c>
      <c r="AD3" s="14" t="s">
        <v>62</v>
      </c>
      <c r="AE3" s="14" t="s">
        <v>60</v>
      </c>
      <c r="AF3" s="14" t="s">
        <v>61</v>
      </c>
      <c r="AG3" s="14" t="s">
        <v>62</v>
      </c>
    </row>
    <row r="4" spans="1:39" ht="22.5" customHeigh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3"/>
      <c r="O4" s="87"/>
      <c r="P4" s="87"/>
      <c r="Q4" s="87"/>
      <c r="R4" s="15">
        <v>6345024</v>
      </c>
      <c r="S4" s="15">
        <v>20847935</v>
      </c>
      <c r="T4" s="15">
        <v>3021439</v>
      </c>
      <c r="U4" s="15">
        <v>89502680</v>
      </c>
      <c r="V4" s="15">
        <v>203415181</v>
      </c>
      <c r="W4" s="15">
        <v>113912501</v>
      </c>
      <c r="X4" s="88"/>
      <c r="Y4" s="87"/>
      <c r="Z4" s="87"/>
      <c r="AA4" s="87"/>
      <c r="AB4" s="15">
        <v>23095887</v>
      </c>
      <c r="AC4" s="15">
        <v>75886483</v>
      </c>
      <c r="AD4" s="15">
        <v>10998041</v>
      </c>
      <c r="AE4" s="15">
        <v>325789753</v>
      </c>
      <c r="AF4" s="15">
        <f>782631615-40577268</f>
        <v>742054347</v>
      </c>
      <c r="AG4" s="15">
        <v>414641504</v>
      </c>
      <c r="AK4" s="6">
        <v>52170773.479999997</v>
      </c>
      <c r="AL4" s="7">
        <f>AK4/9</f>
        <v>5796752.6088888887</v>
      </c>
      <c r="AM4" s="7">
        <f>AL4*7</f>
        <v>40577268.262222223</v>
      </c>
    </row>
    <row r="5" spans="1:39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4"/>
      <c r="O5" s="87"/>
      <c r="P5" s="87"/>
      <c r="Q5" s="87"/>
      <c r="R5" s="16">
        <v>0.21</v>
      </c>
      <c r="S5" s="16">
        <v>0.69</v>
      </c>
      <c r="T5" s="16">
        <v>0.1</v>
      </c>
      <c r="U5" s="16">
        <v>0.22</v>
      </c>
      <c r="V5" s="16">
        <v>0.5</v>
      </c>
      <c r="W5" s="16">
        <v>0.28000000000000003</v>
      </c>
      <c r="X5" s="88"/>
      <c r="Y5" s="87"/>
      <c r="Z5" s="87"/>
      <c r="AA5" s="87"/>
      <c r="AB5" s="16">
        <v>0.21</v>
      </c>
      <c r="AC5" s="16">
        <v>0.69</v>
      </c>
      <c r="AD5" s="16">
        <v>0.1</v>
      </c>
      <c r="AE5" s="16">
        <v>0.22</v>
      </c>
      <c r="AF5" s="16">
        <v>0.5</v>
      </c>
      <c r="AG5" s="16">
        <v>0.28000000000000003</v>
      </c>
    </row>
    <row r="6" spans="1:39" ht="45" x14ac:dyDescent="0.25">
      <c r="A6" s="32">
        <v>1</v>
      </c>
      <c r="B6" s="32" t="s">
        <v>14</v>
      </c>
      <c r="C6" s="32" t="s">
        <v>15</v>
      </c>
      <c r="D6" s="32" t="s">
        <v>15</v>
      </c>
      <c r="E6" s="32" t="s">
        <v>16</v>
      </c>
      <c r="F6" s="33">
        <v>51</v>
      </c>
      <c r="G6" s="34" t="s">
        <v>17</v>
      </c>
      <c r="H6" s="35">
        <v>8</v>
      </c>
      <c r="I6" s="36">
        <v>2700125</v>
      </c>
      <c r="J6" s="36">
        <v>2755229.59</v>
      </c>
      <c r="K6" s="36">
        <v>140516709.09</v>
      </c>
      <c r="L6" s="36"/>
      <c r="M6" s="36"/>
      <c r="N6" s="37">
        <v>1124133672.72</v>
      </c>
      <c r="O6" s="17">
        <f>F6*J6</f>
        <v>140516709.09</v>
      </c>
      <c r="P6" s="14">
        <v>2</v>
      </c>
      <c r="Q6" s="17">
        <f>O6*P6</f>
        <v>281033418.18000001</v>
      </c>
      <c r="R6" s="17"/>
      <c r="S6" s="17"/>
      <c r="T6" s="17"/>
      <c r="U6" s="17">
        <f>Q6*U5</f>
        <v>61827351.999600001</v>
      </c>
      <c r="V6" s="17">
        <f>Q6*V5</f>
        <v>140516709.09</v>
      </c>
      <c r="W6" s="17">
        <f>Q6*W5</f>
        <v>78689357.09040001</v>
      </c>
      <c r="X6" s="17"/>
      <c r="Y6" s="17">
        <f>O6+X6</f>
        <v>140516709.09</v>
      </c>
      <c r="Z6" s="14">
        <v>7</v>
      </c>
      <c r="AA6" s="17">
        <f>Y6*Z6</f>
        <v>983616963.63</v>
      </c>
      <c r="AB6" s="14"/>
      <c r="AC6" s="14"/>
      <c r="AD6" s="14"/>
      <c r="AE6" s="17">
        <f>AA6*AE5</f>
        <v>216395731.99860001</v>
      </c>
      <c r="AF6" s="17">
        <f>AA6*AF5</f>
        <v>491808481.815</v>
      </c>
      <c r="AG6" s="17">
        <f>AA6*AG5</f>
        <v>275412749.81640005</v>
      </c>
      <c r="AJ6" s="4">
        <v>25</v>
      </c>
    </row>
    <row r="7" spans="1:39" ht="60" x14ac:dyDescent="0.25">
      <c r="A7" s="32">
        <v>2</v>
      </c>
      <c r="B7" s="32" t="s">
        <v>14</v>
      </c>
      <c r="C7" s="32" t="s">
        <v>18</v>
      </c>
      <c r="D7" s="32" t="s">
        <v>18</v>
      </c>
      <c r="E7" s="32" t="s">
        <v>16</v>
      </c>
      <c r="F7" s="33">
        <v>5</v>
      </c>
      <c r="G7" s="34" t="s">
        <v>17</v>
      </c>
      <c r="H7" s="35">
        <v>8</v>
      </c>
      <c r="I7" s="36">
        <v>2700125</v>
      </c>
      <c r="J7" s="36">
        <v>2755229.59</v>
      </c>
      <c r="K7" s="36">
        <v>13776147.949999999</v>
      </c>
      <c r="L7" s="36"/>
      <c r="M7" s="36"/>
      <c r="N7" s="37">
        <v>110209183.59999999</v>
      </c>
      <c r="O7" s="17">
        <f t="shared" ref="O7:O36" si="0">F7*J7</f>
        <v>13776147.949999999</v>
      </c>
      <c r="P7" s="14">
        <v>2</v>
      </c>
      <c r="Q7" s="17">
        <f t="shared" ref="Q7:Q36" si="1">O7*P7</f>
        <v>27552295.899999999</v>
      </c>
      <c r="R7" s="17">
        <f>Q7*R5</f>
        <v>5785982.1389999995</v>
      </c>
      <c r="S7" s="17">
        <f>Q7*S5</f>
        <v>19011084.170999996</v>
      </c>
      <c r="T7" s="17">
        <f>Q7*T5</f>
        <v>2755229.59</v>
      </c>
      <c r="U7" s="14"/>
      <c r="V7" s="14"/>
      <c r="W7" s="14"/>
      <c r="X7" s="17"/>
      <c r="Y7" s="17">
        <f>O7+X7</f>
        <v>13776147.949999999</v>
      </c>
      <c r="Z7" s="14">
        <v>7</v>
      </c>
      <c r="AA7" s="17">
        <f>Y7*Z7</f>
        <v>96433035.649999991</v>
      </c>
      <c r="AB7" s="17">
        <f>AA7*AB5</f>
        <v>20250937.486499999</v>
      </c>
      <c r="AC7" s="17">
        <f>AA7*AC5</f>
        <v>66538794.598499991</v>
      </c>
      <c r="AD7" s="17">
        <f>AA7*AD5</f>
        <v>9643303.5649999995</v>
      </c>
      <c r="AE7" s="17"/>
      <c r="AF7" s="17"/>
      <c r="AG7" s="17"/>
      <c r="AJ7" s="4">
        <v>30</v>
      </c>
    </row>
    <row r="8" spans="1:39" ht="60" x14ac:dyDescent="0.25">
      <c r="A8" s="32">
        <v>3</v>
      </c>
      <c r="B8" s="32" t="s">
        <v>14</v>
      </c>
      <c r="C8" s="32" t="s">
        <v>19</v>
      </c>
      <c r="D8" s="32" t="s">
        <v>19</v>
      </c>
      <c r="E8" s="32" t="s">
        <v>16</v>
      </c>
      <c r="F8" s="33">
        <v>1</v>
      </c>
      <c r="G8" s="34" t="s">
        <v>17</v>
      </c>
      <c r="H8" s="35">
        <v>8</v>
      </c>
      <c r="I8" s="36">
        <v>2700125</v>
      </c>
      <c r="J8" s="36">
        <v>2755229.59</v>
      </c>
      <c r="K8" s="36">
        <v>2755229.59</v>
      </c>
      <c r="L8" s="36"/>
      <c r="M8" s="36"/>
      <c r="N8" s="37">
        <v>22041836.719999999</v>
      </c>
      <c r="O8" s="17">
        <f t="shared" si="0"/>
        <v>2755229.59</v>
      </c>
      <c r="P8" s="14">
        <v>2</v>
      </c>
      <c r="Q8" s="17">
        <f t="shared" si="1"/>
        <v>5510459.1799999997</v>
      </c>
      <c r="R8" s="17"/>
      <c r="S8" s="17"/>
      <c r="T8" s="17"/>
      <c r="U8" s="17">
        <f>Q8*U5</f>
        <v>1212301.0196</v>
      </c>
      <c r="V8" s="17">
        <f>Q8*V5</f>
        <v>2755229.59</v>
      </c>
      <c r="W8" s="17">
        <f>Q8*W5</f>
        <v>1542928.5704000001</v>
      </c>
      <c r="X8" s="17"/>
      <c r="Y8" s="17">
        <f>O8+X8</f>
        <v>2755229.59</v>
      </c>
      <c r="Z8" s="14">
        <v>7</v>
      </c>
      <c r="AA8" s="17">
        <f t="shared" ref="AA8:AA36" si="2">Y8*Z8</f>
        <v>19286607.129999999</v>
      </c>
      <c r="AB8" s="14"/>
      <c r="AC8" s="14"/>
      <c r="AD8" s="14"/>
      <c r="AE8" s="17">
        <f>AA8*AE5</f>
        <v>4243053.5685999999</v>
      </c>
      <c r="AF8" s="17">
        <f>AA8*AF5</f>
        <v>9643303.5649999995</v>
      </c>
      <c r="AG8" s="17">
        <f>AA8*AG5</f>
        <v>5400249.9964000005</v>
      </c>
      <c r="AJ8" s="4">
        <f>AJ6/AJ7</f>
        <v>0.83333333333333337</v>
      </c>
    </row>
    <row r="9" spans="1:39" ht="60" x14ac:dyDescent="0.25">
      <c r="A9" s="32">
        <v>4</v>
      </c>
      <c r="B9" s="32" t="s">
        <v>14</v>
      </c>
      <c r="C9" s="32" t="s">
        <v>65</v>
      </c>
      <c r="D9" s="32" t="s">
        <v>65</v>
      </c>
      <c r="E9" s="32" t="s">
        <v>21</v>
      </c>
      <c r="F9" s="33">
        <v>11</v>
      </c>
      <c r="G9" s="34" t="s">
        <v>17</v>
      </c>
      <c r="H9" s="35">
        <v>8</v>
      </c>
      <c r="I9" s="36">
        <v>1728080</v>
      </c>
      <c r="J9" s="36">
        <v>1763346.94</v>
      </c>
      <c r="K9" s="36">
        <v>19396816.34</v>
      </c>
      <c r="L9" s="36"/>
      <c r="M9" s="36"/>
      <c r="N9" s="37">
        <v>155174530.72</v>
      </c>
      <c r="O9" s="17">
        <f t="shared" si="0"/>
        <v>19396816.34</v>
      </c>
      <c r="P9" s="14">
        <v>2</v>
      </c>
      <c r="Q9" s="17">
        <f t="shared" si="1"/>
        <v>38793632.68</v>
      </c>
      <c r="R9" s="17"/>
      <c r="S9" s="17"/>
      <c r="T9" s="17"/>
      <c r="U9" s="17">
        <f>Q9*U5</f>
        <v>8534599.1896000002</v>
      </c>
      <c r="V9" s="17">
        <f>Q9*V5</f>
        <v>19396816.34</v>
      </c>
      <c r="W9" s="17">
        <f>Q9*W5</f>
        <v>10862217.150400002</v>
      </c>
      <c r="X9" s="17"/>
      <c r="Y9" s="17">
        <f>O9+X9</f>
        <v>19396816.34</v>
      </c>
      <c r="Z9" s="14">
        <v>7</v>
      </c>
      <c r="AA9" s="17">
        <f t="shared" si="2"/>
        <v>135777714.38</v>
      </c>
      <c r="AB9" s="14"/>
      <c r="AC9" s="14"/>
      <c r="AD9" s="14"/>
      <c r="AE9" s="17">
        <f>AA9*AE5</f>
        <v>29871097.163599998</v>
      </c>
      <c r="AF9" s="17">
        <f>AA9*AF5</f>
        <v>67888857.189999998</v>
      </c>
      <c r="AG9" s="17">
        <f>AA9*AG5</f>
        <v>38017760.0264</v>
      </c>
    </row>
    <row r="10" spans="1:39" ht="45" x14ac:dyDescent="0.25">
      <c r="A10" s="32">
        <v>5</v>
      </c>
      <c r="B10" s="32" t="s">
        <v>22</v>
      </c>
      <c r="C10" s="32" t="s">
        <v>23</v>
      </c>
      <c r="D10" s="32" t="s">
        <v>23</v>
      </c>
      <c r="E10" s="32"/>
      <c r="F10" s="33">
        <v>42</v>
      </c>
      <c r="G10" s="34" t="s">
        <v>24</v>
      </c>
      <c r="H10" s="35">
        <v>8</v>
      </c>
      <c r="I10" s="36">
        <v>3472</v>
      </c>
      <c r="J10" s="36">
        <v>3542.86</v>
      </c>
      <c r="K10" s="36">
        <v>148800.12</v>
      </c>
      <c r="L10" s="36"/>
      <c r="M10" s="36"/>
      <c r="N10" s="37">
        <v>1190400.96</v>
      </c>
      <c r="O10" s="17">
        <f t="shared" si="0"/>
        <v>148800.12</v>
      </c>
      <c r="P10" s="14">
        <v>2</v>
      </c>
      <c r="Q10" s="17">
        <f t="shared" si="1"/>
        <v>297600.24</v>
      </c>
      <c r="R10" s="17"/>
      <c r="S10" s="17"/>
      <c r="T10" s="17"/>
      <c r="U10" s="17">
        <f>Q10*U5</f>
        <v>65472.052799999998</v>
      </c>
      <c r="V10" s="17">
        <f>Q10*V5</f>
        <v>148800.12</v>
      </c>
      <c r="W10" s="17">
        <f>Q10*W5</f>
        <v>83328.067200000005</v>
      </c>
      <c r="X10" s="17"/>
      <c r="Y10" s="17">
        <f>O10+X10</f>
        <v>148800.12</v>
      </c>
      <c r="Z10" s="14">
        <v>7</v>
      </c>
      <c r="AA10" s="17">
        <f t="shared" si="2"/>
        <v>1041600.84</v>
      </c>
      <c r="AB10" s="14"/>
      <c r="AC10" s="14"/>
      <c r="AD10" s="14"/>
      <c r="AE10" s="17">
        <f>AA10*AE5</f>
        <v>229152.18479999999</v>
      </c>
      <c r="AF10" s="17">
        <f>AA10*AF5</f>
        <v>520800.42</v>
      </c>
      <c r="AG10" s="17">
        <f>AA10*AG5</f>
        <v>291648.2352</v>
      </c>
    </row>
    <row r="11" spans="1:39" ht="75" x14ac:dyDescent="0.25">
      <c r="A11" s="32">
        <v>6</v>
      </c>
      <c r="B11" s="32" t="s">
        <v>22</v>
      </c>
      <c r="C11" s="32" t="s">
        <v>25</v>
      </c>
      <c r="D11" s="32" t="s">
        <v>25</v>
      </c>
      <c r="E11" s="32"/>
      <c r="F11" s="33">
        <v>147</v>
      </c>
      <c r="G11" s="34" t="s">
        <v>24</v>
      </c>
      <c r="H11" s="35">
        <v>8</v>
      </c>
      <c r="I11" s="36">
        <v>12807</v>
      </c>
      <c r="J11" s="36">
        <v>13068.37</v>
      </c>
      <c r="K11" s="36">
        <v>1921050.39</v>
      </c>
      <c r="L11" s="36"/>
      <c r="M11" s="36"/>
      <c r="N11" s="37">
        <v>15368403.119999999</v>
      </c>
      <c r="O11" s="17">
        <f t="shared" si="0"/>
        <v>1921050.3900000001</v>
      </c>
      <c r="P11" s="14">
        <v>2</v>
      </c>
      <c r="Q11" s="17">
        <f t="shared" si="1"/>
        <v>3842100.7800000003</v>
      </c>
      <c r="R11" s="17"/>
      <c r="S11" s="17"/>
      <c r="T11" s="17"/>
      <c r="U11" s="17">
        <f>Q11*U5</f>
        <v>845262.17160000012</v>
      </c>
      <c r="V11" s="17">
        <f>Q11*V5</f>
        <v>1921050.3900000001</v>
      </c>
      <c r="W11" s="17">
        <f>Q11*W5</f>
        <v>1075788.2184000001</v>
      </c>
      <c r="X11" s="17"/>
      <c r="Y11" s="17">
        <f t="shared" ref="Y11:Y36" si="3">O11+X11</f>
        <v>1921050.3900000001</v>
      </c>
      <c r="Z11" s="14">
        <v>7</v>
      </c>
      <c r="AA11" s="17">
        <f t="shared" si="2"/>
        <v>13447352.73</v>
      </c>
      <c r="AB11" s="14"/>
      <c r="AC11" s="14"/>
      <c r="AD11" s="14"/>
      <c r="AE11" s="17">
        <f>AA11*AE5</f>
        <v>2958417.6006</v>
      </c>
      <c r="AF11" s="17">
        <f>AA11*AF5</f>
        <v>6723676.3650000002</v>
      </c>
      <c r="AG11" s="17">
        <f>AA11*AG5</f>
        <v>3765258.7644000007</v>
      </c>
    </row>
    <row r="12" spans="1:39" ht="60" x14ac:dyDescent="0.25">
      <c r="A12" s="32">
        <v>7</v>
      </c>
      <c r="B12" s="32" t="s">
        <v>22</v>
      </c>
      <c r="C12" s="32" t="s">
        <v>26</v>
      </c>
      <c r="D12" s="32" t="s">
        <v>26</v>
      </c>
      <c r="E12" s="32"/>
      <c r="F12" s="33">
        <v>127</v>
      </c>
      <c r="G12" s="34" t="s">
        <v>24</v>
      </c>
      <c r="H12" s="35">
        <v>8</v>
      </c>
      <c r="I12" s="36">
        <v>6365</v>
      </c>
      <c r="J12" s="36">
        <v>6494.9</v>
      </c>
      <c r="K12" s="36">
        <v>824852.3</v>
      </c>
      <c r="L12" s="36"/>
      <c r="M12" s="36"/>
      <c r="N12" s="37">
        <v>6598818.4000000004</v>
      </c>
      <c r="O12" s="17">
        <f t="shared" si="0"/>
        <v>824852.29999999993</v>
      </c>
      <c r="P12" s="14">
        <v>2</v>
      </c>
      <c r="Q12" s="17">
        <f t="shared" si="1"/>
        <v>1649704.5999999999</v>
      </c>
      <c r="R12" s="17"/>
      <c r="S12" s="17"/>
      <c r="T12" s="17"/>
      <c r="U12" s="17">
        <f>Q12*U5</f>
        <v>362935.01199999999</v>
      </c>
      <c r="V12" s="17">
        <f>Q12*V5</f>
        <v>824852.29999999993</v>
      </c>
      <c r="W12" s="17">
        <f>Q12*W5</f>
        <v>461917.288</v>
      </c>
      <c r="X12" s="17"/>
      <c r="Y12" s="17">
        <f t="shared" si="3"/>
        <v>824852.29999999993</v>
      </c>
      <c r="Z12" s="14">
        <v>7</v>
      </c>
      <c r="AA12" s="17">
        <f t="shared" si="2"/>
        <v>5773966.0999999996</v>
      </c>
      <c r="AB12" s="14"/>
      <c r="AC12" s="14"/>
      <c r="AD12" s="14"/>
      <c r="AE12" s="17">
        <f>AA12*AE5</f>
        <v>1270272.5419999999</v>
      </c>
      <c r="AF12" s="17">
        <f>AA12*AF5</f>
        <v>2886983.05</v>
      </c>
      <c r="AG12" s="17">
        <f>AA12*AG5</f>
        <v>1616710.5080000001</v>
      </c>
    </row>
    <row r="13" spans="1:39" ht="60" x14ac:dyDescent="0.25">
      <c r="A13" s="32">
        <v>8</v>
      </c>
      <c r="B13" s="32" t="s">
        <v>22</v>
      </c>
      <c r="C13" s="32" t="s">
        <v>27</v>
      </c>
      <c r="D13" s="32" t="s">
        <v>27</v>
      </c>
      <c r="E13" s="32"/>
      <c r="F13" s="33">
        <v>55</v>
      </c>
      <c r="G13" s="34" t="s">
        <v>24</v>
      </c>
      <c r="H13" s="35">
        <v>8</v>
      </c>
      <c r="I13" s="36">
        <v>8679</v>
      </c>
      <c r="J13" s="36">
        <v>8856.1200000000008</v>
      </c>
      <c r="K13" s="36">
        <v>487086.6</v>
      </c>
      <c r="L13" s="36"/>
      <c r="M13" s="36"/>
      <c r="N13" s="37">
        <v>3896692.8</v>
      </c>
      <c r="O13" s="17">
        <f t="shared" si="0"/>
        <v>487086.60000000003</v>
      </c>
      <c r="P13" s="14">
        <v>2</v>
      </c>
      <c r="Q13" s="17">
        <f t="shared" si="1"/>
        <v>974173.20000000007</v>
      </c>
      <c r="R13" s="17"/>
      <c r="S13" s="17"/>
      <c r="T13" s="17"/>
      <c r="U13" s="17">
        <f>Q13*U5</f>
        <v>214318.10400000002</v>
      </c>
      <c r="V13" s="17">
        <f>Q13*V5</f>
        <v>487086.60000000003</v>
      </c>
      <c r="W13" s="17">
        <f>Q13*W5</f>
        <v>272768.49600000004</v>
      </c>
      <c r="X13" s="17"/>
      <c r="Y13" s="17">
        <f t="shared" si="3"/>
        <v>487086.60000000003</v>
      </c>
      <c r="Z13" s="14">
        <v>7</v>
      </c>
      <c r="AA13" s="17">
        <f t="shared" si="2"/>
        <v>3409606.2</v>
      </c>
      <c r="AB13" s="14"/>
      <c r="AC13" s="14"/>
      <c r="AD13" s="14"/>
      <c r="AE13" s="17">
        <f>AA13*AE5</f>
        <v>750113.36400000006</v>
      </c>
      <c r="AF13" s="17">
        <f>AA13*AF5</f>
        <v>1704803.1</v>
      </c>
      <c r="AG13" s="17">
        <f>AA13*AG5</f>
        <v>954689.73600000015</v>
      </c>
    </row>
    <row r="14" spans="1:39" ht="105" x14ac:dyDescent="0.25">
      <c r="A14" s="32">
        <v>9</v>
      </c>
      <c r="B14" s="32" t="s">
        <v>22</v>
      </c>
      <c r="C14" s="32" t="s">
        <v>28</v>
      </c>
      <c r="D14" s="32" t="s">
        <v>28</v>
      </c>
      <c r="E14" s="32"/>
      <c r="F14" s="33">
        <v>74</v>
      </c>
      <c r="G14" s="34" t="s">
        <v>24</v>
      </c>
      <c r="H14" s="35">
        <v>8</v>
      </c>
      <c r="I14" s="36">
        <v>5786</v>
      </c>
      <c r="J14" s="36">
        <v>5904.08</v>
      </c>
      <c r="K14" s="36">
        <v>436901.92</v>
      </c>
      <c r="L14" s="36"/>
      <c r="M14" s="36"/>
      <c r="N14" s="37">
        <v>3495215.36</v>
      </c>
      <c r="O14" s="17">
        <f t="shared" si="0"/>
        <v>436901.92</v>
      </c>
      <c r="P14" s="14">
        <v>2</v>
      </c>
      <c r="Q14" s="17">
        <f t="shared" si="1"/>
        <v>873803.84</v>
      </c>
      <c r="R14" s="17"/>
      <c r="S14" s="17"/>
      <c r="T14" s="17"/>
      <c r="U14" s="17">
        <f>Q14*U5</f>
        <v>192236.84479999999</v>
      </c>
      <c r="V14" s="17">
        <f>Q14*V5</f>
        <v>436901.92</v>
      </c>
      <c r="W14" s="17">
        <f>Q14*W5</f>
        <v>244665.07520000002</v>
      </c>
      <c r="X14" s="17"/>
      <c r="Y14" s="17">
        <f t="shared" si="3"/>
        <v>436901.92</v>
      </c>
      <c r="Z14" s="14">
        <v>7</v>
      </c>
      <c r="AA14" s="17">
        <f t="shared" si="2"/>
        <v>3058313.44</v>
      </c>
      <c r="AB14" s="14"/>
      <c r="AC14" s="14"/>
      <c r="AD14" s="14"/>
      <c r="AE14" s="17">
        <f>AA14*AE5</f>
        <v>672828.95680000004</v>
      </c>
      <c r="AF14" s="17">
        <f>AA14*AF5</f>
        <v>1529156.72</v>
      </c>
      <c r="AG14" s="17">
        <f>AA14*AG5</f>
        <v>856327.76320000004</v>
      </c>
    </row>
    <row r="15" spans="1:39" ht="75" x14ac:dyDescent="0.25">
      <c r="A15" s="32">
        <v>10</v>
      </c>
      <c r="B15" s="32" t="s">
        <v>22</v>
      </c>
      <c r="C15" s="32" t="s">
        <v>29</v>
      </c>
      <c r="D15" s="32" t="s">
        <v>29</v>
      </c>
      <c r="E15" s="32"/>
      <c r="F15" s="33">
        <v>143</v>
      </c>
      <c r="G15" s="34" t="s">
        <v>24</v>
      </c>
      <c r="H15" s="35">
        <v>8</v>
      </c>
      <c r="I15" s="36">
        <v>2893</v>
      </c>
      <c r="J15" s="36">
        <v>2952.04</v>
      </c>
      <c r="K15" s="36">
        <v>422141.72</v>
      </c>
      <c r="L15" s="36"/>
      <c r="M15" s="36"/>
      <c r="N15" s="37">
        <v>3377133.76</v>
      </c>
      <c r="O15" s="17">
        <f t="shared" si="0"/>
        <v>422141.72</v>
      </c>
      <c r="P15" s="14">
        <v>2</v>
      </c>
      <c r="Q15" s="17">
        <f t="shared" si="1"/>
        <v>844283.44</v>
      </c>
      <c r="R15" s="17"/>
      <c r="S15" s="17"/>
      <c r="T15" s="17"/>
      <c r="U15" s="17">
        <f>Q15*U5</f>
        <v>185742.35679999998</v>
      </c>
      <c r="V15" s="17">
        <f>Q15*V5</f>
        <v>422141.72</v>
      </c>
      <c r="W15" s="17">
        <f>Q15*W5</f>
        <v>236399.36319999999</v>
      </c>
      <c r="X15" s="17"/>
      <c r="Y15" s="17">
        <f t="shared" si="3"/>
        <v>422141.72</v>
      </c>
      <c r="Z15" s="14">
        <v>7</v>
      </c>
      <c r="AA15" s="17">
        <f t="shared" si="2"/>
        <v>2954992.04</v>
      </c>
      <c r="AB15" s="14"/>
      <c r="AC15" s="14"/>
      <c r="AD15" s="14"/>
      <c r="AE15" s="17">
        <f>AA15*AE5</f>
        <v>650098.24880000006</v>
      </c>
      <c r="AF15" s="17">
        <f>AA15*AF5</f>
        <v>1477496.02</v>
      </c>
      <c r="AG15" s="17">
        <f>AA15*AG5</f>
        <v>827397.77120000008</v>
      </c>
    </row>
    <row r="16" spans="1:39" ht="75" x14ac:dyDescent="0.25">
      <c r="A16" s="32">
        <v>11</v>
      </c>
      <c r="B16" s="32" t="s">
        <v>22</v>
      </c>
      <c r="C16" s="32" t="s">
        <v>30</v>
      </c>
      <c r="D16" s="32" t="s">
        <v>30</v>
      </c>
      <c r="E16" s="32"/>
      <c r="F16" s="33">
        <v>186</v>
      </c>
      <c r="G16" s="34" t="s">
        <v>24</v>
      </c>
      <c r="H16" s="35">
        <v>8</v>
      </c>
      <c r="I16" s="36">
        <v>8100</v>
      </c>
      <c r="J16" s="36">
        <v>8265.31</v>
      </c>
      <c r="K16" s="36">
        <v>1537347.66</v>
      </c>
      <c r="L16" s="36"/>
      <c r="M16" s="36"/>
      <c r="N16" s="37">
        <v>12298781.279999999</v>
      </c>
      <c r="O16" s="17">
        <f t="shared" si="0"/>
        <v>1537347.66</v>
      </c>
      <c r="P16" s="14">
        <v>2</v>
      </c>
      <c r="Q16" s="17">
        <f t="shared" si="1"/>
        <v>3074695.32</v>
      </c>
      <c r="R16" s="17"/>
      <c r="S16" s="17"/>
      <c r="T16" s="17"/>
      <c r="U16" s="17">
        <f>Q16*U5</f>
        <v>676432.97039999999</v>
      </c>
      <c r="V16" s="17">
        <f>Q16*V5</f>
        <v>1537347.66</v>
      </c>
      <c r="W16" s="17">
        <f>Q16*W5</f>
        <v>860914.68960000004</v>
      </c>
      <c r="X16" s="17"/>
      <c r="Y16" s="17">
        <f t="shared" si="3"/>
        <v>1537347.66</v>
      </c>
      <c r="Z16" s="14">
        <v>7</v>
      </c>
      <c r="AA16" s="17">
        <f t="shared" si="2"/>
        <v>10761433.619999999</v>
      </c>
      <c r="AB16" s="14"/>
      <c r="AC16" s="14"/>
      <c r="AD16" s="14"/>
      <c r="AE16" s="17">
        <f>AA16*AE5</f>
        <v>2367515.3964</v>
      </c>
      <c r="AF16" s="17">
        <f>AA16*AF5</f>
        <v>5380716.8099999996</v>
      </c>
      <c r="AG16" s="17">
        <f>AA16*AG5</f>
        <v>3013201.4136000001</v>
      </c>
    </row>
    <row r="17" spans="1:33" ht="60" x14ac:dyDescent="0.25">
      <c r="A17" s="32">
        <v>12</v>
      </c>
      <c r="B17" s="32" t="s">
        <v>22</v>
      </c>
      <c r="C17" s="32" t="s">
        <v>31</v>
      </c>
      <c r="D17" s="32" t="s">
        <v>31</v>
      </c>
      <c r="E17" s="32"/>
      <c r="F17" s="33">
        <v>113</v>
      </c>
      <c r="G17" s="34" t="s">
        <v>24</v>
      </c>
      <c r="H17" s="35">
        <v>8</v>
      </c>
      <c r="I17" s="36">
        <v>26616</v>
      </c>
      <c r="J17" s="36">
        <v>27159.18</v>
      </c>
      <c r="K17" s="36">
        <v>3068987.34</v>
      </c>
      <c r="L17" s="36"/>
      <c r="M17" s="36"/>
      <c r="N17" s="37">
        <v>24551898.719999999</v>
      </c>
      <c r="O17" s="17">
        <f t="shared" si="0"/>
        <v>3068987.34</v>
      </c>
      <c r="P17" s="14">
        <v>2</v>
      </c>
      <c r="Q17" s="17">
        <f t="shared" si="1"/>
        <v>6137974.6799999997</v>
      </c>
      <c r="R17" s="17"/>
      <c r="S17" s="17"/>
      <c r="T17" s="17"/>
      <c r="U17" s="17">
        <f>Q17*U5</f>
        <v>1350354.4295999999</v>
      </c>
      <c r="V17" s="17">
        <f>Q17*V5</f>
        <v>3068987.34</v>
      </c>
      <c r="W17" s="17">
        <f>Q17*W5</f>
        <v>1718632.9104000002</v>
      </c>
      <c r="X17" s="17"/>
      <c r="Y17" s="17">
        <f t="shared" si="3"/>
        <v>3068987.34</v>
      </c>
      <c r="Z17" s="14">
        <v>7</v>
      </c>
      <c r="AA17" s="17">
        <f t="shared" si="2"/>
        <v>21482911.379999999</v>
      </c>
      <c r="AB17" s="14"/>
      <c r="AC17" s="14"/>
      <c r="AD17" s="14"/>
      <c r="AE17" s="17">
        <f>AA17*AE5</f>
        <v>4726240.5035999995</v>
      </c>
      <c r="AF17" s="17">
        <f>AA17*AF5</f>
        <v>10741455.689999999</v>
      </c>
      <c r="AG17" s="17">
        <f>AA17*AG5</f>
        <v>6015215.1864</v>
      </c>
    </row>
    <row r="18" spans="1:33" ht="60" x14ac:dyDescent="0.25">
      <c r="A18" s="32">
        <v>13</v>
      </c>
      <c r="B18" s="32" t="s">
        <v>22</v>
      </c>
      <c r="C18" s="32" t="s">
        <v>32</v>
      </c>
      <c r="D18" s="32" t="s">
        <v>32</v>
      </c>
      <c r="E18" s="32"/>
      <c r="F18" s="33">
        <v>94</v>
      </c>
      <c r="G18" s="34" t="s">
        <v>24</v>
      </c>
      <c r="H18" s="35">
        <v>8</v>
      </c>
      <c r="I18" s="36">
        <v>4050</v>
      </c>
      <c r="J18" s="36">
        <v>4132.6499999999996</v>
      </c>
      <c r="K18" s="36">
        <v>388469.1</v>
      </c>
      <c r="L18" s="36"/>
      <c r="M18" s="36"/>
      <c r="N18" s="37">
        <v>3107752.8</v>
      </c>
      <c r="O18" s="17">
        <f t="shared" si="0"/>
        <v>388469.1</v>
      </c>
      <c r="P18" s="14">
        <v>2</v>
      </c>
      <c r="Q18" s="17">
        <f t="shared" si="1"/>
        <v>776938.2</v>
      </c>
      <c r="R18" s="17"/>
      <c r="S18" s="17"/>
      <c r="T18" s="17"/>
      <c r="U18" s="17">
        <f>Q18*U5</f>
        <v>170926.40399999998</v>
      </c>
      <c r="V18" s="17">
        <f>Q18*V5</f>
        <v>388469.1</v>
      </c>
      <c r="W18" s="17">
        <f>Q18*W5</f>
        <v>217542.696</v>
      </c>
      <c r="X18" s="17"/>
      <c r="Y18" s="17">
        <f t="shared" si="3"/>
        <v>388469.1</v>
      </c>
      <c r="Z18" s="14">
        <v>7</v>
      </c>
      <c r="AA18" s="17">
        <f t="shared" si="2"/>
        <v>2719283.6999999997</v>
      </c>
      <c r="AB18" s="14"/>
      <c r="AC18" s="14"/>
      <c r="AD18" s="14"/>
      <c r="AE18" s="17">
        <f>AA18*AE5</f>
        <v>598242.41399999999</v>
      </c>
      <c r="AF18" s="17">
        <f>AA18*AF5</f>
        <v>1359641.8499999999</v>
      </c>
      <c r="AG18" s="17">
        <f>AA18*AG5</f>
        <v>761399.43599999999</v>
      </c>
    </row>
    <row r="19" spans="1:33" ht="60" x14ac:dyDescent="0.25">
      <c r="A19" s="32">
        <v>14</v>
      </c>
      <c r="B19" s="32" t="s">
        <v>22</v>
      </c>
      <c r="C19" s="32" t="s">
        <v>33</v>
      </c>
      <c r="D19" s="32" t="s">
        <v>33</v>
      </c>
      <c r="E19" s="32"/>
      <c r="F19" s="33">
        <v>80</v>
      </c>
      <c r="G19" s="34" t="s">
        <v>24</v>
      </c>
      <c r="H19" s="35">
        <v>8</v>
      </c>
      <c r="I19" s="36">
        <v>8100</v>
      </c>
      <c r="J19" s="36">
        <v>8265.31</v>
      </c>
      <c r="K19" s="36">
        <v>661224.80000000005</v>
      </c>
      <c r="L19" s="36"/>
      <c r="M19" s="36"/>
      <c r="N19" s="37">
        <v>5289798.4000000004</v>
      </c>
      <c r="O19" s="17">
        <f t="shared" si="0"/>
        <v>661224.79999999993</v>
      </c>
      <c r="P19" s="14">
        <v>2</v>
      </c>
      <c r="Q19" s="17">
        <f t="shared" si="1"/>
        <v>1322449.5999999999</v>
      </c>
      <c r="R19" s="17"/>
      <c r="S19" s="17"/>
      <c r="T19" s="17"/>
      <c r="U19" s="17">
        <f>Q19*U5</f>
        <v>290938.91199999995</v>
      </c>
      <c r="V19" s="17">
        <f>Q19*V5</f>
        <v>661224.79999999993</v>
      </c>
      <c r="W19" s="17">
        <f>Q19*W5</f>
        <v>370285.88799999998</v>
      </c>
      <c r="X19" s="17"/>
      <c r="Y19" s="17">
        <f t="shared" si="3"/>
        <v>661224.79999999993</v>
      </c>
      <c r="Z19" s="14">
        <v>7</v>
      </c>
      <c r="AA19" s="17">
        <f t="shared" si="2"/>
        <v>4628573.5999999996</v>
      </c>
      <c r="AB19" s="14"/>
      <c r="AC19" s="14"/>
      <c r="AD19" s="14"/>
      <c r="AE19" s="17">
        <f>AA19*AE5</f>
        <v>1018286.1919999999</v>
      </c>
      <c r="AF19" s="17">
        <f>AA19*AF5</f>
        <v>2314286.7999999998</v>
      </c>
      <c r="AG19" s="17">
        <f>AA19*AG5</f>
        <v>1296000.608</v>
      </c>
    </row>
    <row r="20" spans="1:33" ht="60" x14ac:dyDescent="0.25">
      <c r="A20" s="32">
        <v>15</v>
      </c>
      <c r="B20" s="32" t="s">
        <v>22</v>
      </c>
      <c r="C20" s="32" t="s">
        <v>34</v>
      </c>
      <c r="D20" s="32" t="s">
        <v>34</v>
      </c>
      <c r="E20" s="32"/>
      <c r="F20" s="33">
        <v>57</v>
      </c>
      <c r="G20" s="34" t="s">
        <v>24</v>
      </c>
      <c r="H20" s="35">
        <v>8</v>
      </c>
      <c r="I20" s="36">
        <v>5721</v>
      </c>
      <c r="J20" s="36">
        <v>5837.76</v>
      </c>
      <c r="K20" s="36">
        <v>332752.32</v>
      </c>
      <c r="L20" s="36"/>
      <c r="M20" s="36"/>
      <c r="N20" s="37">
        <v>2662018.56</v>
      </c>
      <c r="O20" s="17">
        <f t="shared" si="0"/>
        <v>332752.32</v>
      </c>
      <c r="P20" s="14">
        <v>2</v>
      </c>
      <c r="Q20" s="17">
        <f t="shared" si="1"/>
        <v>665504.64</v>
      </c>
      <c r="R20" s="17"/>
      <c r="S20" s="17"/>
      <c r="T20" s="17"/>
      <c r="U20" s="17">
        <f>Q20*U5</f>
        <v>146411.0208</v>
      </c>
      <c r="V20" s="17">
        <f>Q20*V5</f>
        <v>332752.32</v>
      </c>
      <c r="W20" s="17">
        <f>Q20*W5</f>
        <v>186341.29920000001</v>
      </c>
      <c r="X20" s="17"/>
      <c r="Y20" s="17">
        <f t="shared" si="3"/>
        <v>332752.32</v>
      </c>
      <c r="Z20" s="14">
        <v>7</v>
      </c>
      <c r="AA20" s="17">
        <f t="shared" si="2"/>
        <v>2329266.2400000002</v>
      </c>
      <c r="AB20" s="14"/>
      <c r="AC20" s="14"/>
      <c r="AD20" s="14"/>
      <c r="AE20" s="17">
        <f>AA20*AE5</f>
        <v>512438.57280000002</v>
      </c>
      <c r="AF20" s="17">
        <f>AA20*AF5</f>
        <v>1164633.1200000001</v>
      </c>
      <c r="AG20" s="17">
        <f>AA20*AG5</f>
        <v>652194.54720000015</v>
      </c>
    </row>
    <row r="21" spans="1:33" ht="45" x14ac:dyDescent="0.25">
      <c r="A21" s="32">
        <v>16</v>
      </c>
      <c r="B21" s="32" t="s">
        <v>22</v>
      </c>
      <c r="C21" s="32" t="s">
        <v>35</v>
      </c>
      <c r="D21" s="32" t="s">
        <v>35</v>
      </c>
      <c r="E21" s="32"/>
      <c r="F21" s="33">
        <v>172</v>
      </c>
      <c r="G21" s="34" t="s">
        <v>24</v>
      </c>
      <c r="H21" s="35">
        <v>8</v>
      </c>
      <c r="I21" s="36">
        <v>5439</v>
      </c>
      <c r="J21" s="36">
        <v>5550</v>
      </c>
      <c r="K21" s="36">
        <v>954600</v>
      </c>
      <c r="L21" s="36"/>
      <c r="M21" s="36"/>
      <c r="N21" s="37">
        <v>7636800</v>
      </c>
      <c r="O21" s="17">
        <f t="shared" si="0"/>
        <v>954600</v>
      </c>
      <c r="P21" s="14">
        <v>2</v>
      </c>
      <c r="Q21" s="17">
        <f t="shared" si="1"/>
        <v>1909200</v>
      </c>
      <c r="R21" s="17"/>
      <c r="S21" s="17"/>
      <c r="T21" s="17"/>
      <c r="U21" s="17">
        <f>Q21*U5</f>
        <v>420024</v>
      </c>
      <c r="V21" s="17">
        <f>Q21*V5</f>
        <v>954600</v>
      </c>
      <c r="W21" s="17">
        <f>Q21*W5</f>
        <v>534576</v>
      </c>
      <c r="X21" s="17"/>
      <c r="Y21" s="17">
        <f t="shared" si="3"/>
        <v>954600</v>
      </c>
      <c r="Z21" s="14">
        <v>7</v>
      </c>
      <c r="AA21" s="17">
        <f t="shared" si="2"/>
        <v>6682200</v>
      </c>
      <c r="AB21" s="14"/>
      <c r="AC21" s="14"/>
      <c r="AD21" s="14"/>
      <c r="AE21" s="17">
        <f>AA21*AE5</f>
        <v>1470084</v>
      </c>
      <c r="AF21" s="17">
        <f>AA21*AF5</f>
        <v>3341100</v>
      </c>
      <c r="AG21" s="17">
        <f>AA21*AG5</f>
        <v>1871016.0000000002</v>
      </c>
    </row>
    <row r="22" spans="1:33" ht="45" x14ac:dyDescent="0.25">
      <c r="A22" s="32">
        <v>17</v>
      </c>
      <c r="B22" s="32" t="s">
        <v>22</v>
      </c>
      <c r="C22" s="32" t="s">
        <v>36</v>
      </c>
      <c r="D22" s="32" t="s">
        <v>36</v>
      </c>
      <c r="E22" s="32"/>
      <c r="F22" s="33">
        <v>156</v>
      </c>
      <c r="G22" s="34" t="s">
        <v>24</v>
      </c>
      <c r="H22" s="35">
        <v>8</v>
      </c>
      <c r="I22" s="36">
        <v>221</v>
      </c>
      <c r="J22" s="36">
        <v>225.51</v>
      </c>
      <c r="K22" s="36">
        <v>35179.56</v>
      </c>
      <c r="L22" s="36"/>
      <c r="M22" s="36"/>
      <c r="N22" s="37">
        <v>281436.48</v>
      </c>
      <c r="O22" s="17">
        <f t="shared" si="0"/>
        <v>35179.56</v>
      </c>
      <c r="P22" s="14">
        <v>2</v>
      </c>
      <c r="Q22" s="17">
        <f t="shared" si="1"/>
        <v>70359.12</v>
      </c>
      <c r="R22" s="17"/>
      <c r="S22" s="17"/>
      <c r="T22" s="17"/>
      <c r="U22" s="17">
        <f>Q22*U5</f>
        <v>15479.006399999998</v>
      </c>
      <c r="V22" s="17">
        <f>Q22*V5</f>
        <v>35179.56</v>
      </c>
      <c r="W22" s="17">
        <f>Q22*W5</f>
        <v>19700.553599999999</v>
      </c>
      <c r="X22" s="17"/>
      <c r="Y22" s="17">
        <f t="shared" si="3"/>
        <v>35179.56</v>
      </c>
      <c r="Z22" s="14">
        <v>7</v>
      </c>
      <c r="AA22" s="17">
        <f t="shared" si="2"/>
        <v>246256.91999999998</v>
      </c>
      <c r="AB22" s="14"/>
      <c r="AC22" s="14"/>
      <c r="AD22" s="14"/>
      <c r="AE22" s="17">
        <f>AA22*AE5</f>
        <v>54176.522399999994</v>
      </c>
      <c r="AF22" s="17">
        <f>AA22*AF5</f>
        <v>123128.45999999999</v>
      </c>
      <c r="AG22" s="17">
        <f>AA22*AG5</f>
        <v>68951.937600000005</v>
      </c>
    </row>
    <row r="23" spans="1:33" ht="45" x14ac:dyDescent="0.25">
      <c r="A23" s="32">
        <v>18</v>
      </c>
      <c r="B23" s="32" t="s">
        <v>22</v>
      </c>
      <c r="C23" s="32" t="s">
        <v>37</v>
      </c>
      <c r="D23" s="32" t="s">
        <v>37</v>
      </c>
      <c r="E23" s="32"/>
      <c r="F23" s="33">
        <v>16</v>
      </c>
      <c r="G23" s="34" t="s">
        <v>24</v>
      </c>
      <c r="H23" s="35">
        <v>8</v>
      </c>
      <c r="I23" s="36">
        <v>2876</v>
      </c>
      <c r="J23" s="36">
        <v>2934.69</v>
      </c>
      <c r="K23" s="36">
        <v>46955.040000000001</v>
      </c>
      <c r="L23" s="36"/>
      <c r="M23" s="36"/>
      <c r="N23" s="37">
        <v>375640.32000000001</v>
      </c>
      <c r="O23" s="17">
        <f t="shared" si="0"/>
        <v>46955.040000000001</v>
      </c>
      <c r="P23" s="14">
        <v>2</v>
      </c>
      <c r="Q23" s="17">
        <f t="shared" si="1"/>
        <v>93910.080000000002</v>
      </c>
      <c r="R23" s="17"/>
      <c r="S23" s="17"/>
      <c r="T23" s="17"/>
      <c r="U23" s="17">
        <f>Q23*U5</f>
        <v>20660.2176</v>
      </c>
      <c r="V23" s="17">
        <f>Q23*V5</f>
        <v>46955.040000000001</v>
      </c>
      <c r="W23" s="17">
        <f>Q23*W5</f>
        <v>26294.822400000005</v>
      </c>
      <c r="X23" s="17"/>
      <c r="Y23" s="17">
        <f t="shared" si="3"/>
        <v>46955.040000000001</v>
      </c>
      <c r="Z23" s="14">
        <v>7</v>
      </c>
      <c r="AA23" s="17">
        <f t="shared" si="2"/>
        <v>328685.28000000003</v>
      </c>
      <c r="AB23" s="14"/>
      <c r="AC23" s="14"/>
      <c r="AD23" s="14"/>
      <c r="AE23" s="17">
        <f>AA23*AE5</f>
        <v>72310.761600000013</v>
      </c>
      <c r="AF23" s="17">
        <f>AA23*AF5</f>
        <v>164342.64000000001</v>
      </c>
      <c r="AG23" s="17">
        <f>AA23*AG5</f>
        <v>92031.878400000016</v>
      </c>
    </row>
    <row r="24" spans="1:33" ht="45" x14ac:dyDescent="0.25">
      <c r="A24" s="32">
        <v>19</v>
      </c>
      <c r="B24" s="32" t="s">
        <v>22</v>
      </c>
      <c r="C24" s="32" t="s">
        <v>38</v>
      </c>
      <c r="D24" s="32" t="s">
        <v>38</v>
      </c>
      <c r="E24" s="32"/>
      <c r="F24" s="33">
        <v>85</v>
      </c>
      <c r="G24" s="34" t="s">
        <v>24</v>
      </c>
      <c r="H24" s="35">
        <v>8</v>
      </c>
      <c r="I24" s="36">
        <v>7270</v>
      </c>
      <c r="J24" s="36">
        <v>7418.37</v>
      </c>
      <c r="K24" s="36">
        <v>630561.44999999995</v>
      </c>
      <c r="L24" s="36"/>
      <c r="M24" s="36"/>
      <c r="N24" s="37">
        <v>5044491.5999999996</v>
      </c>
      <c r="O24" s="17">
        <f t="shared" si="0"/>
        <v>630561.44999999995</v>
      </c>
      <c r="P24" s="14">
        <v>2</v>
      </c>
      <c r="Q24" s="17">
        <f t="shared" si="1"/>
        <v>1261122.8999999999</v>
      </c>
      <c r="R24" s="17"/>
      <c r="S24" s="17"/>
      <c r="T24" s="17"/>
      <c r="U24" s="17">
        <f>Q24*U5</f>
        <v>277447.038</v>
      </c>
      <c r="V24" s="17">
        <f>Q24*V5</f>
        <v>630561.44999999995</v>
      </c>
      <c r="W24" s="17">
        <f>Q24*W5</f>
        <v>353114.41200000001</v>
      </c>
      <c r="X24" s="17"/>
      <c r="Y24" s="17">
        <f t="shared" si="3"/>
        <v>630561.44999999995</v>
      </c>
      <c r="Z24" s="14">
        <v>7</v>
      </c>
      <c r="AA24" s="17">
        <f t="shared" si="2"/>
        <v>4413930.1499999994</v>
      </c>
      <c r="AB24" s="14"/>
      <c r="AC24" s="14"/>
      <c r="AD24" s="14"/>
      <c r="AE24" s="17">
        <f>AA24*AE5</f>
        <v>971064.63299999991</v>
      </c>
      <c r="AF24" s="17">
        <f>AA24*AF5</f>
        <v>2206965.0749999997</v>
      </c>
      <c r="AG24" s="17">
        <f>AA24*AG5</f>
        <v>1235900.442</v>
      </c>
    </row>
    <row r="25" spans="1:33" ht="45" x14ac:dyDescent="0.25">
      <c r="A25" s="32">
        <v>20</v>
      </c>
      <c r="B25" s="32" t="s">
        <v>22</v>
      </c>
      <c r="C25" s="32" t="s">
        <v>39</v>
      </c>
      <c r="D25" s="32" t="s">
        <v>39</v>
      </c>
      <c r="E25" s="32"/>
      <c r="F25" s="33">
        <v>125</v>
      </c>
      <c r="G25" s="34" t="s">
        <v>24</v>
      </c>
      <c r="H25" s="35">
        <v>8</v>
      </c>
      <c r="I25" s="36">
        <v>8607</v>
      </c>
      <c r="J25" s="36">
        <v>8782.65</v>
      </c>
      <c r="K25" s="36">
        <v>1097831.25</v>
      </c>
      <c r="L25" s="36"/>
      <c r="M25" s="36"/>
      <c r="N25" s="37">
        <v>8782650</v>
      </c>
      <c r="O25" s="17">
        <f t="shared" si="0"/>
        <v>1097831.25</v>
      </c>
      <c r="P25" s="14">
        <v>2</v>
      </c>
      <c r="Q25" s="17">
        <f t="shared" si="1"/>
        <v>2195662.5</v>
      </c>
      <c r="R25" s="17"/>
      <c r="S25" s="17"/>
      <c r="T25" s="17"/>
      <c r="U25" s="17">
        <f>Q25*U5</f>
        <v>483045.75</v>
      </c>
      <c r="V25" s="17">
        <f>Q25*V5</f>
        <v>1097831.25</v>
      </c>
      <c r="W25" s="17">
        <f>Q25*W5</f>
        <v>614785.50000000012</v>
      </c>
      <c r="X25" s="17"/>
      <c r="Y25" s="17">
        <f t="shared" si="3"/>
        <v>1097831.25</v>
      </c>
      <c r="Z25" s="14">
        <v>7</v>
      </c>
      <c r="AA25" s="17">
        <f t="shared" si="2"/>
        <v>7684818.75</v>
      </c>
      <c r="AB25" s="14"/>
      <c r="AC25" s="14"/>
      <c r="AD25" s="14"/>
      <c r="AE25" s="17">
        <f>AA25*AE5</f>
        <v>1690660.125</v>
      </c>
      <c r="AF25" s="17">
        <f>AA25*AF5</f>
        <v>3842409.375</v>
      </c>
      <c r="AG25" s="17">
        <f>AA25*AG5</f>
        <v>2151749.25</v>
      </c>
    </row>
    <row r="26" spans="1:33" ht="90" x14ac:dyDescent="0.25">
      <c r="A26" s="32">
        <v>21</v>
      </c>
      <c r="B26" s="32" t="s">
        <v>22</v>
      </c>
      <c r="C26" s="32" t="s">
        <v>40</v>
      </c>
      <c r="D26" s="32" t="s">
        <v>40</v>
      </c>
      <c r="E26" s="32"/>
      <c r="F26" s="33">
        <v>21</v>
      </c>
      <c r="G26" s="34" t="s">
        <v>24</v>
      </c>
      <c r="H26" s="35">
        <v>8</v>
      </c>
      <c r="I26" s="36">
        <v>3990</v>
      </c>
      <c r="J26" s="36">
        <v>4071.43</v>
      </c>
      <c r="K26" s="36">
        <v>85500.03</v>
      </c>
      <c r="L26" s="36"/>
      <c r="M26" s="36"/>
      <c r="N26" s="37">
        <v>684000.24</v>
      </c>
      <c r="O26" s="17">
        <f t="shared" si="0"/>
        <v>85500.03</v>
      </c>
      <c r="P26" s="14">
        <v>2</v>
      </c>
      <c r="Q26" s="17">
        <f t="shared" si="1"/>
        <v>171000.06</v>
      </c>
      <c r="R26" s="17"/>
      <c r="S26" s="17"/>
      <c r="T26" s="17"/>
      <c r="U26" s="17">
        <f>Q26*U5</f>
        <v>37620.013200000001</v>
      </c>
      <c r="V26" s="17">
        <f>Q26*V5</f>
        <v>85500.03</v>
      </c>
      <c r="W26" s="17">
        <f>Q26*W5</f>
        <v>47880.016800000005</v>
      </c>
      <c r="X26" s="17"/>
      <c r="Y26" s="17">
        <f t="shared" si="3"/>
        <v>85500.03</v>
      </c>
      <c r="Z26" s="14">
        <v>7</v>
      </c>
      <c r="AA26" s="17">
        <f t="shared" si="2"/>
        <v>598500.21</v>
      </c>
      <c r="AB26" s="14"/>
      <c r="AC26" s="14"/>
      <c r="AD26" s="14"/>
      <c r="AE26" s="17">
        <f>AA26*AE5</f>
        <v>131670.04619999998</v>
      </c>
      <c r="AF26" s="17">
        <f>AA26*AF5</f>
        <v>299250.10499999998</v>
      </c>
      <c r="AG26" s="17">
        <f>AA26*AG5</f>
        <v>167580.0588</v>
      </c>
    </row>
    <row r="27" spans="1:33" ht="60" x14ac:dyDescent="0.25">
      <c r="A27" s="32">
        <v>22</v>
      </c>
      <c r="B27" s="32" t="s">
        <v>22</v>
      </c>
      <c r="C27" s="32" t="s">
        <v>41</v>
      </c>
      <c r="D27" s="32" t="s">
        <v>41</v>
      </c>
      <c r="E27" s="32"/>
      <c r="F27" s="33">
        <v>315</v>
      </c>
      <c r="G27" s="34" t="s">
        <v>24</v>
      </c>
      <c r="H27" s="35">
        <v>8</v>
      </c>
      <c r="I27" s="36">
        <v>493</v>
      </c>
      <c r="J27" s="36">
        <v>503.06</v>
      </c>
      <c r="K27" s="36">
        <v>158463.9</v>
      </c>
      <c r="L27" s="36"/>
      <c r="M27" s="36"/>
      <c r="N27" s="37">
        <v>1267711.2</v>
      </c>
      <c r="O27" s="17">
        <f t="shared" si="0"/>
        <v>158463.9</v>
      </c>
      <c r="P27" s="14">
        <v>2</v>
      </c>
      <c r="Q27" s="17">
        <f t="shared" si="1"/>
        <v>316927.8</v>
      </c>
      <c r="R27" s="17"/>
      <c r="S27" s="17"/>
      <c r="T27" s="17"/>
      <c r="U27" s="17">
        <f>Q27*U5</f>
        <v>69724.115999999995</v>
      </c>
      <c r="V27" s="17">
        <f>Q27*V5</f>
        <v>158463.9</v>
      </c>
      <c r="W27" s="17">
        <f>Q27*W5</f>
        <v>88739.784</v>
      </c>
      <c r="X27" s="17"/>
      <c r="Y27" s="17">
        <f t="shared" si="3"/>
        <v>158463.9</v>
      </c>
      <c r="Z27" s="14">
        <v>7</v>
      </c>
      <c r="AA27" s="17">
        <f t="shared" si="2"/>
        <v>1109247.3</v>
      </c>
      <c r="AB27" s="14"/>
      <c r="AC27" s="14"/>
      <c r="AD27" s="14"/>
      <c r="AE27" s="17">
        <f>AA27*AE5</f>
        <v>244034.40600000002</v>
      </c>
      <c r="AF27" s="17">
        <f>AA27*AF5</f>
        <v>554623.65</v>
      </c>
      <c r="AG27" s="17">
        <f>AA27*AG5</f>
        <v>310589.24400000006</v>
      </c>
    </row>
    <row r="28" spans="1:33" ht="60" x14ac:dyDescent="0.25">
      <c r="A28" s="32">
        <v>23</v>
      </c>
      <c r="B28" s="32" t="s">
        <v>22</v>
      </c>
      <c r="C28" s="32" t="s">
        <v>42</v>
      </c>
      <c r="D28" s="32" t="s">
        <v>42</v>
      </c>
      <c r="E28" s="32"/>
      <c r="F28" s="33">
        <v>178</v>
      </c>
      <c r="G28" s="34" t="s">
        <v>24</v>
      </c>
      <c r="H28" s="35">
        <v>8</v>
      </c>
      <c r="I28" s="36">
        <v>2909</v>
      </c>
      <c r="J28" s="36">
        <v>2968.37</v>
      </c>
      <c r="K28" s="36">
        <v>528369.86</v>
      </c>
      <c r="L28" s="36"/>
      <c r="M28" s="36"/>
      <c r="N28" s="37">
        <v>4226958.88</v>
      </c>
      <c r="O28" s="17">
        <f t="shared" si="0"/>
        <v>528369.86</v>
      </c>
      <c r="P28" s="14">
        <v>2</v>
      </c>
      <c r="Q28" s="17">
        <f t="shared" si="1"/>
        <v>1056739.72</v>
      </c>
      <c r="R28" s="17"/>
      <c r="S28" s="17"/>
      <c r="T28" s="17"/>
      <c r="U28" s="17">
        <f>Q28*U5</f>
        <v>232482.7384</v>
      </c>
      <c r="V28" s="17">
        <f>Q28*V5</f>
        <v>528369.86</v>
      </c>
      <c r="W28" s="17">
        <f>Q28*W5</f>
        <v>295887.12160000001</v>
      </c>
      <c r="X28" s="17"/>
      <c r="Y28" s="17">
        <f t="shared" si="3"/>
        <v>528369.86</v>
      </c>
      <c r="Z28" s="14">
        <v>7</v>
      </c>
      <c r="AA28" s="17">
        <f t="shared" si="2"/>
        <v>3698589.02</v>
      </c>
      <c r="AB28" s="14"/>
      <c r="AC28" s="14"/>
      <c r="AD28" s="14"/>
      <c r="AE28" s="17">
        <f>AA28*AE5</f>
        <v>813689.58440000005</v>
      </c>
      <c r="AF28" s="17">
        <f>AA28*AF5</f>
        <v>1849294.51</v>
      </c>
      <c r="AG28" s="17">
        <f>AA28*AG5</f>
        <v>1035604.9256000001</v>
      </c>
    </row>
    <row r="29" spans="1:33" ht="60" x14ac:dyDescent="0.25">
      <c r="A29" s="32">
        <v>24</v>
      </c>
      <c r="B29" s="32" t="s">
        <v>22</v>
      </c>
      <c r="C29" s="32" t="s">
        <v>43</v>
      </c>
      <c r="D29" s="32" t="s">
        <v>43</v>
      </c>
      <c r="E29" s="32"/>
      <c r="F29" s="33">
        <v>53</v>
      </c>
      <c r="G29" s="34" t="s">
        <v>24</v>
      </c>
      <c r="H29" s="35">
        <v>8</v>
      </c>
      <c r="I29" s="36">
        <v>6644</v>
      </c>
      <c r="J29" s="36">
        <v>6779.59</v>
      </c>
      <c r="K29" s="36">
        <v>359318.27</v>
      </c>
      <c r="L29" s="36"/>
      <c r="M29" s="36"/>
      <c r="N29" s="37">
        <v>2874546.16</v>
      </c>
      <c r="O29" s="17">
        <f t="shared" si="0"/>
        <v>359318.27</v>
      </c>
      <c r="P29" s="14">
        <v>2</v>
      </c>
      <c r="Q29" s="17">
        <f t="shared" si="1"/>
        <v>718636.54</v>
      </c>
      <c r="R29" s="17"/>
      <c r="S29" s="17"/>
      <c r="T29" s="17"/>
      <c r="U29" s="17">
        <f>Q29*U5</f>
        <v>158100.03880000001</v>
      </c>
      <c r="V29" s="17">
        <f>Q29*V5</f>
        <v>359318.27</v>
      </c>
      <c r="W29" s="17">
        <f>Q29*W5</f>
        <v>201218.23120000004</v>
      </c>
      <c r="X29" s="17"/>
      <c r="Y29" s="17">
        <f t="shared" si="3"/>
        <v>359318.27</v>
      </c>
      <c r="Z29" s="14">
        <v>7</v>
      </c>
      <c r="AA29" s="17">
        <f t="shared" si="2"/>
        <v>2515227.89</v>
      </c>
      <c r="AB29" s="14"/>
      <c r="AC29" s="14"/>
      <c r="AD29" s="14"/>
      <c r="AE29" s="17">
        <f>AA29*AE5</f>
        <v>553350.13580000005</v>
      </c>
      <c r="AF29" s="17">
        <f>AA29*AF5</f>
        <v>1257613.9450000001</v>
      </c>
      <c r="AG29" s="17">
        <f>AA29*AG5</f>
        <v>704263.80920000013</v>
      </c>
    </row>
    <row r="30" spans="1:33" ht="60" x14ac:dyDescent="0.25">
      <c r="A30" s="32">
        <v>25</v>
      </c>
      <c r="B30" s="32" t="s">
        <v>22</v>
      </c>
      <c r="C30" s="32" t="s">
        <v>44</v>
      </c>
      <c r="D30" s="32" t="s">
        <v>44</v>
      </c>
      <c r="E30" s="32"/>
      <c r="F30" s="33">
        <v>50</v>
      </c>
      <c r="G30" s="34" t="s">
        <v>24</v>
      </c>
      <c r="H30" s="35">
        <v>8</v>
      </c>
      <c r="I30" s="36">
        <v>7638</v>
      </c>
      <c r="J30" s="36">
        <v>7793.88</v>
      </c>
      <c r="K30" s="36">
        <v>389694</v>
      </c>
      <c r="L30" s="36"/>
      <c r="M30" s="36"/>
      <c r="N30" s="37">
        <v>3117552</v>
      </c>
      <c r="O30" s="17">
        <f t="shared" si="0"/>
        <v>389694</v>
      </c>
      <c r="P30" s="14">
        <v>2</v>
      </c>
      <c r="Q30" s="17">
        <f t="shared" si="1"/>
        <v>779388</v>
      </c>
      <c r="R30" s="17"/>
      <c r="S30" s="17"/>
      <c r="T30" s="17"/>
      <c r="U30" s="17">
        <f>Q30*U5</f>
        <v>171465.36000000002</v>
      </c>
      <c r="V30" s="17">
        <f>Q30*V5</f>
        <v>389694</v>
      </c>
      <c r="W30" s="17">
        <f>Q30*W5</f>
        <v>218228.64</v>
      </c>
      <c r="X30" s="17"/>
      <c r="Y30" s="17">
        <f t="shared" si="3"/>
        <v>389694</v>
      </c>
      <c r="Z30" s="14">
        <v>7</v>
      </c>
      <c r="AA30" s="17">
        <f t="shared" si="2"/>
        <v>2727858</v>
      </c>
      <c r="AB30" s="14"/>
      <c r="AC30" s="14"/>
      <c r="AD30" s="14"/>
      <c r="AE30" s="17">
        <f>AA30*AE5</f>
        <v>600128.76</v>
      </c>
      <c r="AF30" s="17">
        <f>AA30*AF5</f>
        <v>1363929</v>
      </c>
      <c r="AG30" s="17">
        <f>AA30*AG5</f>
        <v>763800.24000000011</v>
      </c>
    </row>
    <row r="31" spans="1:33" ht="60" x14ac:dyDescent="0.25">
      <c r="A31" s="32">
        <v>26</v>
      </c>
      <c r="B31" s="32" t="s">
        <v>22</v>
      </c>
      <c r="C31" s="32" t="s">
        <v>45</v>
      </c>
      <c r="D31" s="32" t="s">
        <v>45</v>
      </c>
      <c r="E31" s="32"/>
      <c r="F31" s="33">
        <v>50</v>
      </c>
      <c r="G31" s="34" t="s">
        <v>24</v>
      </c>
      <c r="H31" s="35">
        <v>8</v>
      </c>
      <c r="I31" s="36">
        <v>7638</v>
      </c>
      <c r="J31" s="36">
        <v>7793.88</v>
      </c>
      <c r="K31" s="36">
        <v>389694</v>
      </c>
      <c r="L31" s="36"/>
      <c r="M31" s="36"/>
      <c r="N31" s="37">
        <v>3117552</v>
      </c>
      <c r="O31" s="17">
        <f t="shared" si="0"/>
        <v>389694</v>
      </c>
      <c r="P31" s="14">
        <v>2</v>
      </c>
      <c r="Q31" s="17">
        <f t="shared" si="1"/>
        <v>779388</v>
      </c>
      <c r="R31" s="17"/>
      <c r="S31" s="17"/>
      <c r="T31" s="17"/>
      <c r="U31" s="17">
        <f>Q31*U5</f>
        <v>171465.36000000002</v>
      </c>
      <c r="V31" s="17">
        <f>Q31*V5</f>
        <v>389694</v>
      </c>
      <c r="W31" s="17">
        <f>Q31*W5</f>
        <v>218228.64</v>
      </c>
      <c r="X31" s="17"/>
      <c r="Y31" s="17">
        <f t="shared" si="3"/>
        <v>389694</v>
      </c>
      <c r="Z31" s="14">
        <v>7</v>
      </c>
      <c r="AA31" s="17">
        <f t="shared" si="2"/>
        <v>2727858</v>
      </c>
      <c r="AB31" s="14"/>
      <c r="AC31" s="14"/>
      <c r="AD31" s="14"/>
      <c r="AE31" s="17">
        <f>AA31*AE5</f>
        <v>600128.76</v>
      </c>
      <c r="AF31" s="17">
        <f>AA31*AF5</f>
        <v>1363929</v>
      </c>
      <c r="AG31" s="17">
        <f>AA31*AG5</f>
        <v>763800.24000000011</v>
      </c>
    </row>
    <row r="32" spans="1:33" ht="45" x14ac:dyDescent="0.25">
      <c r="A32" s="32">
        <v>27</v>
      </c>
      <c r="B32" s="32" t="s">
        <v>22</v>
      </c>
      <c r="C32" s="32" t="s">
        <v>46</v>
      </c>
      <c r="D32" s="32" t="s">
        <v>46</v>
      </c>
      <c r="E32" s="32"/>
      <c r="F32" s="33">
        <v>142</v>
      </c>
      <c r="G32" s="34" t="s">
        <v>24</v>
      </c>
      <c r="H32" s="35">
        <v>8</v>
      </c>
      <c r="I32" s="36">
        <v>4050</v>
      </c>
      <c r="J32" s="36">
        <v>4132.6499999999996</v>
      </c>
      <c r="K32" s="36">
        <v>586836.30000000005</v>
      </c>
      <c r="L32" s="36"/>
      <c r="M32" s="36"/>
      <c r="N32" s="37">
        <v>4694690.4000000004</v>
      </c>
      <c r="O32" s="17">
        <f t="shared" si="0"/>
        <v>586836.29999999993</v>
      </c>
      <c r="P32" s="14">
        <v>2</v>
      </c>
      <c r="Q32" s="17">
        <f t="shared" si="1"/>
        <v>1173672.5999999999</v>
      </c>
      <c r="R32" s="17"/>
      <c r="S32" s="17"/>
      <c r="T32" s="17"/>
      <c r="U32" s="17">
        <f>Q32*U5</f>
        <v>258207.97199999998</v>
      </c>
      <c r="V32" s="17">
        <f>Q32*V5</f>
        <v>586836.29999999993</v>
      </c>
      <c r="W32" s="17">
        <f>Q32*W5</f>
        <v>328628.32799999998</v>
      </c>
      <c r="X32" s="17"/>
      <c r="Y32" s="17">
        <f t="shared" si="3"/>
        <v>586836.29999999993</v>
      </c>
      <c r="Z32" s="14">
        <v>7</v>
      </c>
      <c r="AA32" s="17">
        <f t="shared" si="2"/>
        <v>4107854.0999999996</v>
      </c>
      <c r="AB32" s="14"/>
      <c r="AC32" s="14"/>
      <c r="AD32" s="14"/>
      <c r="AE32" s="17">
        <f>AA32*AE5</f>
        <v>903727.90199999989</v>
      </c>
      <c r="AF32" s="17">
        <f>AA32*AF5</f>
        <v>2053927.0499999998</v>
      </c>
      <c r="AG32" s="17">
        <f>AA32*AG5</f>
        <v>1150199.148</v>
      </c>
    </row>
    <row r="33" spans="1:36" ht="15" customHeight="1" x14ac:dyDescent="0.25">
      <c r="A33" s="32">
        <v>28</v>
      </c>
      <c r="B33" s="32" t="s">
        <v>22</v>
      </c>
      <c r="C33" s="32" t="s">
        <v>47</v>
      </c>
      <c r="D33" s="32" t="s">
        <v>47</v>
      </c>
      <c r="E33" s="32"/>
      <c r="F33" s="33">
        <v>424</v>
      </c>
      <c r="G33" s="34" t="s">
        <v>24</v>
      </c>
      <c r="H33" s="35">
        <v>8</v>
      </c>
      <c r="I33" s="36">
        <v>8100</v>
      </c>
      <c r="J33" s="36">
        <v>8265.31</v>
      </c>
      <c r="K33" s="36">
        <v>3504491.44</v>
      </c>
      <c r="L33" s="36"/>
      <c r="M33" s="36"/>
      <c r="N33" s="37">
        <v>28035931.52</v>
      </c>
      <c r="O33" s="17">
        <f t="shared" si="0"/>
        <v>3504491.44</v>
      </c>
      <c r="P33" s="14">
        <v>2</v>
      </c>
      <c r="Q33" s="17">
        <f t="shared" si="1"/>
        <v>7008982.8799999999</v>
      </c>
      <c r="R33" s="17"/>
      <c r="S33" s="17"/>
      <c r="T33" s="17"/>
      <c r="U33" s="17">
        <f>Q33*U5</f>
        <v>1541976.2335999999</v>
      </c>
      <c r="V33" s="17">
        <f>Q33*V5</f>
        <v>3504491.44</v>
      </c>
      <c r="W33" s="17">
        <f>Q33*W5</f>
        <v>1962515.2064000003</v>
      </c>
      <c r="X33" s="17"/>
      <c r="Y33" s="17">
        <f t="shared" si="3"/>
        <v>3504491.44</v>
      </c>
      <c r="Z33" s="14">
        <v>7</v>
      </c>
      <c r="AA33" s="17">
        <f t="shared" si="2"/>
        <v>24531440.079999998</v>
      </c>
      <c r="AB33" s="14"/>
      <c r="AC33" s="14"/>
      <c r="AD33" s="14"/>
      <c r="AE33" s="17">
        <f>AA33*AE5</f>
        <v>5396916.8175999997</v>
      </c>
      <c r="AF33" s="17">
        <f>AA33*AF5</f>
        <v>12265720.039999999</v>
      </c>
      <c r="AG33" s="17">
        <f>AA33*AG5</f>
        <v>6868803.2224000003</v>
      </c>
    </row>
    <row r="34" spans="1:36" ht="15" customHeight="1" x14ac:dyDescent="0.25">
      <c r="A34" s="32">
        <v>29</v>
      </c>
      <c r="B34" s="32" t="s">
        <v>22</v>
      </c>
      <c r="C34" s="32" t="s">
        <v>48</v>
      </c>
      <c r="D34" s="32" t="s">
        <v>48</v>
      </c>
      <c r="E34" s="32"/>
      <c r="F34" s="33">
        <v>538</v>
      </c>
      <c r="G34" s="34" t="s">
        <v>24</v>
      </c>
      <c r="H34" s="35">
        <v>8</v>
      </c>
      <c r="I34" s="36">
        <v>4629</v>
      </c>
      <c r="J34" s="36">
        <v>4723.47</v>
      </c>
      <c r="K34" s="36">
        <v>2541226.86</v>
      </c>
      <c r="L34" s="36"/>
      <c r="M34" s="36"/>
      <c r="N34" s="37">
        <v>20329814.879999999</v>
      </c>
      <c r="O34" s="17">
        <f t="shared" si="0"/>
        <v>2541226.8600000003</v>
      </c>
      <c r="P34" s="14">
        <v>2</v>
      </c>
      <c r="Q34" s="17">
        <f t="shared" si="1"/>
        <v>5082453.7200000007</v>
      </c>
      <c r="R34" s="17"/>
      <c r="S34" s="17"/>
      <c r="T34" s="17"/>
      <c r="U34" s="17">
        <f>Q34*U5</f>
        <v>1118139.8184000002</v>
      </c>
      <c r="V34" s="17">
        <f>Q34*V5</f>
        <v>2541226.8600000003</v>
      </c>
      <c r="W34" s="17">
        <f>Q34*W5</f>
        <v>1423087.0416000003</v>
      </c>
      <c r="X34" s="17"/>
      <c r="Y34" s="17">
        <f t="shared" si="3"/>
        <v>2541226.8600000003</v>
      </c>
      <c r="Z34" s="14">
        <v>7</v>
      </c>
      <c r="AA34" s="17">
        <f t="shared" si="2"/>
        <v>17788588.020000003</v>
      </c>
      <c r="AB34" s="14"/>
      <c r="AC34" s="14"/>
      <c r="AD34" s="14"/>
      <c r="AE34" s="17">
        <f>AA34*AE5</f>
        <v>3913489.3644000008</v>
      </c>
      <c r="AF34" s="17">
        <f>AA34*AF5</f>
        <v>8894294.0100000016</v>
      </c>
      <c r="AG34" s="17">
        <f>AA34*AG5</f>
        <v>4980804.6456000013</v>
      </c>
    </row>
    <row r="35" spans="1:36" ht="60" x14ac:dyDescent="0.25">
      <c r="A35" s="32">
        <v>30</v>
      </c>
      <c r="B35" s="32" t="s">
        <v>22</v>
      </c>
      <c r="C35" s="32" t="s">
        <v>49</v>
      </c>
      <c r="D35" s="32" t="s">
        <v>49</v>
      </c>
      <c r="E35" s="32"/>
      <c r="F35" s="33">
        <v>9</v>
      </c>
      <c r="G35" s="34" t="s">
        <v>24</v>
      </c>
      <c r="H35" s="35">
        <v>8</v>
      </c>
      <c r="I35" s="36">
        <v>121506</v>
      </c>
      <c r="J35" s="36">
        <v>123985.71</v>
      </c>
      <c r="K35" s="36">
        <v>1115871.3899999999</v>
      </c>
      <c r="L35" s="36"/>
      <c r="M35" s="36"/>
      <c r="N35" s="37">
        <v>8926971.1199999992</v>
      </c>
      <c r="O35" s="17">
        <f t="shared" si="0"/>
        <v>1115871.3900000001</v>
      </c>
      <c r="P35" s="14">
        <v>2</v>
      </c>
      <c r="Q35" s="17">
        <f t="shared" si="1"/>
        <v>2231742.7800000003</v>
      </c>
      <c r="R35" s="17"/>
      <c r="S35" s="17"/>
      <c r="T35" s="17"/>
      <c r="U35" s="17">
        <f>Q35*U5</f>
        <v>490983.41160000005</v>
      </c>
      <c r="V35" s="17">
        <f>Q35*V5</f>
        <v>1115871.3900000001</v>
      </c>
      <c r="W35" s="17">
        <f>Q35*W5</f>
        <v>624887.97840000014</v>
      </c>
      <c r="X35" s="17"/>
      <c r="Y35" s="17">
        <f t="shared" si="3"/>
        <v>1115871.3900000001</v>
      </c>
      <c r="Z35" s="14">
        <v>7</v>
      </c>
      <c r="AA35" s="17">
        <f t="shared" si="2"/>
        <v>7811099.7300000004</v>
      </c>
      <c r="AB35" s="14"/>
      <c r="AC35" s="14"/>
      <c r="AD35" s="14"/>
      <c r="AE35" s="17">
        <f>AA35*AE5</f>
        <v>1718441.9406000001</v>
      </c>
      <c r="AF35" s="17">
        <f>AA35*AF5</f>
        <v>3905549.8650000002</v>
      </c>
      <c r="AG35" s="17">
        <f>AA35*AG5</f>
        <v>2187107.9244000004</v>
      </c>
    </row>
    <row r="36" spans="1:36" ht="15" customHeight="1" x14ac:dyDescent="0.25">
      <c r="A36" s="32">
        <v>31</v>
      </c>
      <c r="B36" s="32" t="s">
        <v>22</v>
      </c>
      <c r="C36" s="32" t="s">
        <v>50</v>
      </c>
      <c r="D36" s="32" t="s">
        <v>50</v>
      </c>
      <c r="E36" s="32"/>
      <c r="F36" s="33">
        <v>13</v>
      </c>
      <c r="G36" s="34" t="s">
        <v>24</v>
      </c>
      <c r="H36" s="35">
        <v>8</v>
      </c>
      <c r="I36" s="36">
        <v>115720</v>
      </c>
      <c r="J36" s="36">
        <v>118081.63</v>
      </c>
      <c r="K36" s="36">
        <v>1535061.19</v>
      </c>
      <c r="L36" s="36"/>
      <c r="M36" s="36"/>
      <c r="N36" s="37">
        <v>12280489.52</v>
      </c>
      <c r="O36" s="17">
        <f t="shared" si="0"/>
        <v>1535061.19</v>
      </c>
      <c r="P36" s="14">
        <v>2</v>
      </c>
      <c r="Q36" s="17">
        <f t="shared" si="1"/>
        <v>3070122.38</v>
      </c>
      <c r="R36" s="17"/>
      <c r="S36" s="17"/>
      <c r="T36" s="17"/>
      <c r="U36" s="17">
        <f>Q36*U5</f>
        <v>675426.92359999998</v>
      </c>
      <c r="V36" s="17">
        <f>Q36*V5</f>
        <v>1535061.19</v>
      </c>
      <c r="W36" s="17">
        <f>Q36*W5</f>
        <v>859634.26640000008</v>
      </c>
      <c r="X36" s="17"/>
      <c r="Y36" s="17">
        <f t="shared" si="3"/>
        <v>1535061.19</v>
      </c>
      <c r="Z36" s="14">
        <v>7</v>
      </c>
      <c r="AA36" s="17">
        <f t="shared" si="2"/>
        <v>10745428.33</v>
      </c>
      <c r="AB36" s="14"/>
      <c r="AC36" s="14"/>
      <c r="AD36" s="14"/>
      <c r="AE36" s="17">
        <f>AA36*AE5</f>
        <v>2363994.2326000002</v>
      </c>
      <c r="AF36" s="17">
        <f>AA36*AF5</f>
        <v>5372714.165</v>
      </c>
      <c r="AG36" s="17">
        <f>AA36*AG5</f>
        <v>3008719.9324000003</v>
      </c>
    </row>
    <row r="37" spans="1:36" ht="11.25" customHeight="1" x14ac:dyDescent="0.2">
      <c r="A37" s="38" t="s">
        <v>51</v>
      </c>
      <c r="B37" s="39"/>
      <c r="C37" s="39"/>
      <c r="D37" s="39"/>
      <c r="E37" s="39"/>
      <c r="F37" s="39"/>
      <c r="G37" s="39"/>
      <c r="H37" s="39"/>
      <c r="I37" s="39"/>
      <c r="J37" s="39"/>
      <c r="K37" s="96" t="s">
        <v>11</v>
      </c>
      <c r="L37" s="96"/>
      <c r="M37" s="96"/>
      <c r="N37" s="40">
        <v>0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6" ht="11.2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96" t="s">
        <v>12</v>
      </c>
      <c r="L38" s="96"/>
      <c r="M38" s="96"/>
      <c r="N38" s="40">
        <v>0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6" ht="15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96" t="s">
        <v>52</v>
      </c>
      <c r="L39" s="96"/>
      <c r="M39" s="96"/>
      <c r="N39" s="40">
        <v>1605073374.24</v>
      </c>
      <c r="O39" s="14"/>
      <c r="P39" s="14"/>
      <c r="Q39" s="17">
        <f t="shared" ref="Q39:W39" si="4">SUM(Q6:Q36)</f>
        <v>401268343.56</v>
      </c>
      <c r="R39" s="17">
        <f t="shared" si="4"/>
        <v>5785982.1389999995</v>
      </c>
      <c r="S39" s="17">
        <f t="shared" si="4"/>
        <v>19011084.170999996</v>
      </c>
      <c r="T39" s="17">
        <f t="shared" si="4"/>
        <v>2755229.59</v>
      </c>
      <c r="U39" s="17">
        <f t="shared" si="4"/>
        <v>82217530.485200003</v>
      </c>
      <c r="V39" s="17">
        <f t="shared" si="4"/>
        <v>186858023.83000001</v>
      </c>
      <c r="W39" s="17">
        <f t="shared" si="4"/>
        <v>104640493.34480003</v>
      </c>
      <c r="X39" s="17"/>
      <c r="Y39" s="14"/>
      <c r="Z39" s="14"/>
      <c r="AA39" s="17">
        <f t="shared" ref="AA39:AG39" si="5">SUM(AA6:AA36)</f>
        <v>1404439202.4599998</v>
      </c>
      <c r="AB39" s="17">
        <f t="shared" si="5"/>
        <v>20250937.486499999</v>
      </c>
      <c r="AC39" s="17">
        <f t="shared" si="5"/>
        <v>66538794.598499991</v>
      </c>
      <c r="AD39" s="17">
        <f t="shared" si="5"/>
        <v>9643303.5649999995</v>
      </c>
      <c r="AE39" s="17">
        <f t="shared" si="5"/>
        <v>287761356.69819999</v>
      </c>
      <c r="AF39" s="17">
        <f t="shared" si="5"/>
        <v>654003083.40499985</v>
      </c>
      <c r="AG39" s="17">
        <f t="shared" si="5"/>
        <v>366241726.70680004</v>
      </c>
      <c r="AI39" s="5">
        <f>R39+S39+T39+U39+V39+W39+AB39+AC39+AD39+AE39+AF39+AG39</f>
        <v>1805707546.02</v>
      </c>
      <c r="AJ39" s="5">
        <f>AI39-N39</f>
        <v>200634171.77999997</v>
      </c>
    </row>
    <row r="40" spans="1:36" ht="11.25" customHeight="1" x14ac:dyDescent="0.2">
      <c r="A40" s="39"/>
      <c r="B40" s="95" t="s">
        <v>100</v>
      </c>
      <c r="C40" s="95"/>
      <c r="D40" s="95"/>
      <c r="E40" s="95"/>
      <c r="F40" s="95"/>
      <c r="G40" s="95"/>
      <c r="H40" s="95"/>
      <c r="I40" s="39"/>
      <c r="J40" s="39"/>
      <c r="K40" s="96" t="s">
        <v>53</v>
      </c>
      <c r="L40" s="96"/>
      <c r="M40" s="41">
        <v>0.1</v>
      </c>
      <c r="N40" s="40">
        <v>160507337.41999999</v>
      </c>
      <c r="O40" s="14"/>
      <c r="P40" s="14"/>
      <c r="Q40" s="14"/>
      <c r="R40" s="17">
        <f>R39*M40</f>
        <v>578598.21389999997</v>
      </c>
      <c r="S40" s="17">
        <f>S39*M40</f>
        <v>1901108.4170999997</v>
      </c>
      <c r="T40" s="17">
        <f>T39*M40</f>
        <v>275522.95899999997</v>
      </c>
      <c r="U40" s="17">
        <f>U39*M40</f>
        <v>8221753.0485200007</v>
      </c>
      <c r="V40" s="17">
        <f>V39*M40</f>
        <v>18685802.383000001</v>
      </c>
      <c r="W40" s="17">
        <f>W39*M40</f>
        <v>10464049.334480003</v>
      </c>
      <c r="X40" s="17"/>
      <c r="Y40" s="14"/>
      <c r="Z40" s="14"/>
      <c r="AA40" s="17"/>
      <c r="AB40" s="17">
        <f>AB39*M40</f>
        <v>2025093.74865</v>
      </c>
      <c r="AC40" s="17">
        <f>AC39*M40</f>
        <v>6653879.4598499993</v>
      </c>
      <c r="AD40" s="17">
        <f>AD39*M40</f>
        <v>964330.35649999999</v>
      </c>
      <c r="AE40" s="17">
        <f>AE39*M40</f>
        <v>28776135.669819999</v>
      </c>
      <c r="AF40" s="17">
        <f>AF39*M40</f>
        <v>65400308.34049999</v>
      </c>
      <c r="AG40" s="17">
        <f>AG39*M40</f>
        <v>36624172.670680009</v>
      </c>
      <c r="AI40" s="5">
        <f>R40+S40+T40+U40+V40+W40+AB40+AC40+AD40+AE40+AF40+AG40</f>
        <v>180570754.602</v>
      </c>
      <c r="AJ40" s="5">
        <f>AI40-N40</f>
        <v>20063417.182000011</v>
      </c>
    </row>
    <row r="41" spans="1:36" ht="15" customHeight="1" x14ac:dyDescent="0.2">
      <c r="A41" s="39"/>
      <c r="B41" s="95"/>
      <c r="C41" s="95"/>
      <c r="D41" s="95"/>
      <c r="E41" s="95"/>
      <c r="F41" s="95"/>
      <c r="G41" s="95"/>
      <c r="H41" s="95"/>
      <c r="I41" s="39"/>
      <c r="J41" s="39"/>
      <c r="K41" s="97" t="s">
        <v>54</v>
      </c>
      <c r="L41" s="98"/>
      <c r="M41" s="44">
        <v>0.19</v>
      </c>
      <c r="N41" s="40">
        <v>30496394.109999999</v>
      </c>
      <c r="O41" s="14"/>
      <c r="P41" s="14"/>
      <c r="Q41" s="14"/>
      <c r="R41" s="17">
        <f>R40*M41</f>
        <v>109933.66064099999</v>
      </c>
      <c r="S41" s="17">
        <f>S40*M41</f>
        <v>361210.59924899996</v>
      </c>
      <c r="T41" s="17">
        <f>T40*M41</f>
        <v>52349.362209999992</v>
      </c>
      <c r="U41" s="17">
        <f>U40*M41</f>
        <v>1562133.0792188002</v>
      </c>
      <c r="V41" s="17">
        <f>V40*M41</f>
        <v>3550302.4527700003</v>
      </c>
      <c r="W41" s="17">
        <f>W40*M41</f>
        <v>1988169.3735512006</v>
      </c>
      <c r="X41" s="17"/>
      <c r="Y41" s="14"/>
      <c r="Z41" s="14"/>
      <c r="AA41" s="17"/>
      <c r="AB41" s="17">
        <f>AB40*M41</f>
        <v>384767.81224350003</v>
      </c>
      <c r="AC41" s="17">
        <f>AC40*M41</f>
        <v>1264237.0973715</v>
      </c>
      <c r="AD41" s="17">
        <f>AD40*M41</f>
        <v>183222.767735</v>
      </c>
      <c r="AE41" s="17">
        <f>AE40*M41</f>
        <v>5467465.7772658002</v>
      </c>
      <c r="AF41" s="17">
        <f>AF40*M41</f>
        <v>12426058.584694998</v>
      </c>
      <c r="AG41" s="17">
        <f>AG40*M41</f>
        <v>6958592.8074292019</v>
      </c>
      <c r="AI41" s="5">
        <f>R41+S41+T41+U41+V41+W41+AB41+AC41+AD41+AE41+AF41+AG41</f>
        <v>34308443.374380007</v>
      </c>
      <c r="AJ41" s="5">
        <f>AI41-N41</f>
        <v>3812049.264380008</v>
      </c>
    </row>
    <row r="42" spans="1:36" ht="15" customHeight="1" x14ac:dyDescent="0.2">
      <c r="A42" s="39"/>
      <c r="B42" s="95"/>
      <c r="C42" s="95"/>
      <c r="D42" s="95"/>
      <c r="E42" s="95"/>
      <c r="F42" s="95"/>
      <c r="G42" s="95"/>
      <c r="H42" s="95"/>
      <c r="I42" s="39"/>
      <c r="J42" s="39"/>
      <c r="K42" s="96" t="s">
        <v>55</v>
      </c>
      <c r="L42" s="96"/>
      <c r="M42" s="96"/>
      <c r="N42" s="40">
        <v>1796077105.77</v>
      </c>
      <c r="O42" s="14"/>
      <c r="P42" s="14"/>
      <c r="Q42" s="14"/>
      <c r="R42" s="17">
        <f t="shared" ref="R42:W42" si="6">R39+R40+R41</f>
        <v>6474514.013540999</v>
      </c>
      <c r="S42" s="17">
        <f t="shared" si="6"/>
        <v>21273403.187348999</v>
      </c>
      <c r="T42" s="17">
        <f t="shared" si="6"/>
        <v>3083101.9112099996</v>
      </c>
      <c r="U42" s="17">
        <f t="shared" si="6"/>
        <v>92001416.612938806</v>
      </c>
      <c r="V42" s="17">
        <f t="shared" si="6"/>
        <v>209094128.66576999</v>
      </c>
      <c r="W42" s="17">
        <f t="shared" si="6"/>
        <v>117092712.05283123</v>
      </c>
      <c r="X42" s="17"/>
      <c r="Y42" s="14"/>
      <c r="Z42" s="14"/>
      <c r="AA42" s="17"/>
      <c r="AB42" s="17">
        <f t="shared" ref="AB42:AG42" si="7">AB39+AB40+AB41</f>
        <v>22660799.047393497</v>
      </c>
      <c r="AC42" s="17">
        <f t="shared" si="7"/>
        <v>74456911.155721501</v>
      </c>
      <c r="AD42" s="17">
        <f t="shared" si="7"/>
        <v>10790856.689235</v>
      </c>
      <c r="AE42" s="17">
        <f t="shared" si="7"/>
        <v>322004958.14528579</v>
      </c>
      <c r="AF42" s="17">
        <f t="shared" si="7"/>
        <v>731829450.33019483</v>
      </c>
      <c r="AG42" s="17">
        <f t="shared" si="7"/>
        <v>409824492.18490922</v>
      </c>
      <c r="AI42" s="5">
        <f>R42+S42+T42+U42+V42+W42+AB42+AC42+AD42+AE42+AF42+AG42</f>
        <v>2020586743.9963799</v>
      </c>
      <c r="AJ42" s="5">
        <f>AI42-N42</f>
        <v>224509638.22637987</v>
      </c>
    </row>
    <row r="43" spans="1:36" ht="15" customHeight="1" x14ac:dyDescent="0.2">
      <c r="A43" s="39"/>
      <c r="B43" s="95"/>
      <c r="C43" s="95"/>
      <c r="D43" s="95"/>
      <c r="E43" s="95"/>
      <c r="F43" s="95"/>
      <c r="G43" s="95"/>
      <c r="H43" s="95"/>
      <c r="I43" s="39"/>
      <c r="J43" s="39"/>
      <c r="K43" s="39"/>
      <c r="L43" s="39"/>
      <c r="M43" s="39"/>
      <c r="N43" s="3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6" ht="12.75" customHeight="1" x14ac:dyDescent="0.2">
      <c r="A44" s="39"/>
      <c r="B44" s="95"/>
      <c r="C44" s="95"/>
      <c r="D44" s="95"/>
      <c r="E44" s="95"/>
      <c r="F44" s="95"/>
      <c r="G44" s="95"/>
      <c r="H44" s="95"/>
      <c r="I44" s="39"/>
      <c r="J44" s="39"/>
      <c r="K44" s="39"/>
      <c r="L44" s="39"/>
      <c r="M44" s="39"/>
      <c r="N44" s="39"/>
      <c r="O44" s="14"/>
      <c r="P44" s="14"/>
      <c r="Q44" s="14"/>
      <c r="R44" s="13">
        <f t="shared" ref="R44:W44" si="8">R4-R42</f>
        <v>-129490.01354099903</v>
      </c>
      <c r="S44" s="13">
        <f t="shared" si="8"/>
        <v>-425468.18734899908</v>
      </c>
      <c r="T44" s="13">
        <f t="shared" si="8"/>
        <v>-61662.911209999584</v>
      </c>
      <c r="U44" s="13">
        <f t="shared" si="8"/>
        <v>-2498736.6129388064</v>
      </c>
      <c r="V44" s="13">
        <f t="shared" si="8"/>
        <v>-5678947.6657699943</v>
      </c>
      <c r="W44" s="13">
        <f t="shared" si="8"/>
        <v>-3180211.0528312325</v>
      </c>
      <c r="X44" s="13"/>
      <c r="Y44" s="14"/>
      <c r="Z44" s="14"/>
      <c r="AA44" s="13"/>
      <c r="AB44" s="13">
        <f t="shared" ref="AB44:AG44" si="9">AB4-AB42</f>
        <v>435087.95260650292</v>
      </c>
      <c r="AC44" s="13">
        <f t="shared" si="9"/>
        <v>1429571.8442784995</v>
      </c>
      <c r="AD44" s="13">
        <f t="shared" si="9"/>
        <v>207184.31076500006</v>
      </c>
      <c r="AE44" s="13">
        <f t="shared" si="9"/>
        <v>3784794.8547142148</v>
      </c>
      <c r="AF44" s="13">
        <f t="shared" si="9"/>
        <v>10224896.669805169</v>
      </c>
      <c r="AG44" s="13">
        <f t="shared" si="9"/>
        <v>4817011.8150907755</v>
      </c>
    </row>
    <row r="45" spans="1:36" ht="12.75" customHeight="1" x14ac:dyDescent="0.2">
      <c r="A45" s="39"/>
      <c r="B45" s="95"/>
      <c r="C45" s="95"/>
      <c r="D45" s="95"/>
      <c r="E45" s="95"/>
      <c r="F45" s="95"/>
      <c r="G45" s="95"/>
      <c r="H45" s="95"/>
      <c r="I45" s="39"/>
      <c r="J45" s="39"/>
      <c r="K45" s="39"/>
      <c r="L45" s="42"/>
      <c r="M45" s="39"/>
      <c r="N45" s="39"/>
    </row>
    <row r="46" spans="1:36" ht="12.75" customHeight="1" x14ac:dyDescent="0.2">
      <c r="A46" s="39"/>
      <c r="B46" s="95"/>
      <c r="C46" s="95"/>
      <c r="D46" s="95"/>
      <c r="E46" s="95"/>
      <c r="F46" s="95"/>
      <c r="G46" s="95"/>
      <c r="H46" s="95"/>
      <c r="I46" s="39"/>
      <c r="J46" s="39"/>
      <c r="K46" s="39"/>
      <c r="L46" s="39"/>
      <c r="M46" s="39"/>
      <c r="N46" s="43"/>
    </row>
    <row r="47" spans="1:36" ht="12.75" customHeight="1" x14ac:dyDescent="0.25">
      <c r="N47" s="5"/>
    </row>
  </sheetData>
  <mergeCells count="32">
    <mergeCell ref="B40:H46"/>
    <mergeCell ref="K42:M42"/>
    <mergeCell ref="K41:L41"/>
    <mergeCell ref="K37:M37"/>
    <mergeCell ref="K38:M38"/>
    <mergeCell ref="K39:M39"/>
    <mergeCell ref="K40:L40"/>
    <mergeCell ref="A1:A5"/>
    <mergeCell ref="N1:N5"/>
    <mergeCell ref="B1:B5"/>
    <mergeCell ref="C1:C5"/>
    <mergeCell ref="D1:D5"/>
    <mergeCell ref="E1:E5"/>
    <mergeCell ref="F1:F5"/>
    <mergeCell ref="G1:G5"/>
    <mergeCell ref="H1:H5"/>
    <mergeCell ref="I1:I5"/>
    <mergeCell ref="J1:J5"/>
    <mergeCell ref="K1:K5"/>
    <mergeCell ref="L1:L5"/>
    <mergeCell ref="M1:M5"/>
    <mergeCell ref="R1:T1"/>
    <mergeCell ref="O1:O5"/>
    <mergeCell ref="P1:P5"/>
    <mergeCell ref="Q1:Q5"/>
    <mergeCell ref="AE1:AG1"/>
    <mergeCell ref="U1:W1"/>
    <mergeCell ref="X1:X5"/>
    <mergeCell ref="Y1:Y5"/>
    <mergeCell ref="Z1:Z5"/>
    <mergeCell ref="AA1:AA5"/>
    <mergeCell ref="AB1:AD1"/>
  </mergeCells>
  <conditionalFormatting sqref="G6:M36">
    <cfRule type="expression" dxfId="27" priority="5">
      <formula>ISERROR($G6)</formula>
    </cfRule>
  </conditionalFormatting>
  <conditionalFormatting sqref="I6:I36">
    <cfRule type="expression" dxfId="26" priority="3">
      <formula>ISERROR($J6)</formula>
    </cfRule>
  </conditionalFormatting>
  <conditionalFormatting sqref="J6:J36">
    <cfRule type="expression" dxfId="25" priority="2">
      <formula>ISERROR($K6)</formula>
    </cfRule>
  </conditionalFormatting>
  <conditionalFormatting sqref="K6:K36">
    <cfRule type="expression" dxfId="24" priority="1">
      <formula>ISERROR($L6)</formula>
    </cfRule>
  </conditionalFormatting>
  <conditionalFormatting sqref="N6:N36">
    <cfRule type="expression" dxfId="23" priority="4">
      <formula>ISERROR($O6)</formula>
    </cfRule>
  </conditionalFormatting>
  <conditionalFormatting sqref="N37:N38">
    <cfRule type="expression" dxfId="22" priority="17">
      <formula>ISERROR($G38)</formula>
    </cfRule>
  </conditionalFormatting>
  <conditionalFormatting sqref="N39">
    <cfRule type="expression" dxfId="21" priority="14">
      <formula>ISERROR($J37)</formula>
    </cfRule>
  </conditionalFormatting>
  <conditionalFormatting sqref="N39:N42">
    <cfRule type="expression" dxfId="20" priority="6">
      <formula>ISERROR($O39)</formula>
    </cfRule>
  </conditionalFormatting>
  <conditionalFormatting sqref="N40:N41">
    <cfRule type="expression" dxfId="19" priority="10">
      <formula>ISERROR($G40)</formula>
    </cfRule>
  </conditionalFormatting>
  <conditionalFormatting sqref="N42">
    <cfRule type="expression" dxfId="18" priority="16">
      <formula>ISERROR($J43)</formula>
    </cfRule>
  </conditionalFormatting>
  <dataValidations count="1">
    <dataValidation type="decimal" operator="greaterThan" allowBlank="1" showInputMessage="1" showErrorMessage="1" sqref="M40" xr:uid="{F7786698-1B5E-43ED-864B-7A02B56EE781}">
      <formula1>0.01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0717-E1F1-4D77-B75A-F54DECDE2A6B}">
  <sheetPr codeName="Hoja10"/>
  <dimension ref="A1:AC65"/>
  <sheetViews>
    <sheetView tabSelected="1" topLeftCell="K2" zoomScale="90" zoomScaleNormal="90" workbookViewId="0">
      <selection activeCell="R9" sqref="R9:T9"/>
    </sheetView>
  </sheetViews>
  <sheetFormatPr baseColWidth="10" defaultRowHeight="11.25" x14ac:dyDescent="0.25"/>
  <cols>
    <col min="1" max="1" width="7.5703125" style="4" customWidth="1"/>
    <col min="2" max="8" width="11.42578125" style="4"/>
    <col min="9" max="11" width="19.5703125" style="4" customWidth="1"/>
    <col min="12" max="12" width="17.42578125" style="4" customWidth="1"/>
    <col min="13" max="13" width="20.140625" style="4" customWidth="1"/>
    <col min="14" max="15" width="11.42578125" style="4"/>
    <col min="16" max="16" width="23.5703125" style="4" customWidth="1"/>
    <col min="17" max="17" width="11.42578125" style="4"/>
    <col min="18" max="18" width="17.42578125" style="4" customWidth="1"/>
    <col min="19" max="19" width="16.7109375" style="4" customWidth="1"/>
    <col min="20" max="20" width="14.42578125" style="4" customWidth="1"/>
    <col min="21" max="21" width="11.42578125" style="4"/>
    <col min="22" max="22" width="14.85546875" style="4" customWidth="1"/>
    <col min="23" max="23" width="13.5703125" style="4" customWidth="1"/>
    <col min="24" max="24" width="15.42578125" style="4" customWidth="1"/>
    <col min="25" max="25" width="17.5703125" style="4" customWidth="1"/>
    <col min="26" max="26" width="14.42578125" style="4" bestFit="1" customWidth="1"/>
    <col min="27" max="27" width="12.5703125" style="4" customWidth="1"/>
    <col min="28" max="28" width="12.7109375" style="4" bestFit="1" customWidth="1"/>
    <col min="29" max="29" width="13" style="4" bestFit="1" customWidth="1"/>
    <col min="30" max="16384" width="11.42578125" style="4"/>
  </cols>
  <sheetData>
    <row r="1" spans="1:28" ht="15" customHeight="1" x14ac:dyDescent="0.25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7</v>
      </c>
      <c r="I1" s="67" t="s">
        <v>8</v>
      </c>
      <c r="J1" s="57"/>
      <c r="K1" s="57"/>
      <c r="L1" s="67" t="s">
        <v>9</v>
      </c>
      <c r="M1" s="67" t="s">
        <v>10</v>
      </c>
      <c r="N1" s="67" t="s">
        <v>11</v>
      </c>
      <c r="O1" s="67" t="s">
        <v>12</v>
      </c>
      <c r="P1" s="69" t="s">
        <v>13</v>
      </c>
    </row>
    <row r="2" spans="1:28" ht="12.75" x14ac:dyDescent="0.25">
      <c r="A2" s="68"/>
      <c r="B2" s="68"/>
      <c r="C2" s="68"/>
      <c r="D2" s="68"/>
      <c r="E2" s="68"/>
      <c r="F2" s="68"/>
      <c r="G2" s="68"/>
      <c r="H2" s="68"/>
      <c r="I2" s="68"/>
      <c r="J2" s="58"/>
      <c r="K2" s="58"/>
      <c r="L2" s="68"/>
      <c r="M2" s="68"/>
      <c r="N2" s="68"/>
      <c r="O2" s="68"/>
      <c r="P2" s="70"/>
    </row>
    <row r="3" spans="1:28" ht="22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58"/>
      <c r="K3" s="58"/>
      <c r="L3" s="68"/>
      <c r="M3" s="68"/>
      <c r="N3" s="68"/>
      <c r="O3" s="68"/>
      <c r="P3" s="70"/>
    </row>
    <row r="4" spans="1:28" ht="22.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58"/>
      <c r="K4" s="58"/>
      <c r="L4" s="68"/>
      <c r="M4" s="68"/>
      <c r="N4" s="68"/>
      <c r="O4" s="68"/>
      <c r="P4" s="70"/>
      <c r="T4" s="6"/>
      <c r="U4" s="7"/>
      <c r="V4" s="7"/>
      <c r="W4" s="7"/>
      <c r="X4" s="7"/>
      <c r="Y4" s="7"/>
    </row>
    <row r="5" spans="1:28" ht="72" x14ac:dyDescent="0.25">
      <c r="A5" s="60" t="s">
        <v>0</v>
      </c>
      <c r="B5" s="60" t="s">
        <v>1</v>
      </c>
      <c r="C5" s="60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60" t="s">
        <v>104</v>
      </c>
      <c r="K5" s="60" t="s">
        <v>105</v>
      </c>
      <c r="L5" s="60" t="s">
        <v>9</v>
      </c>
      <c r="M5" s="60" t="s">
        <v>10</v>
      </c>
      <c r="N5" s="60" t="s">
        <v>11</v>
      </c>
      <c r="O5" s="60" t="s">
        <v>12</v>
      </c>
      <c r="P5" s="60" t="s">
        <v>13</v>
      </c>
      <c r="S5" s="4" t="s">
        <v>110</v>
      </c>
      <c r="U5" s="4">
        <v>30</v>
      </c>
    </row>
    <row r="6" spans="1:28" ht="36" x14ac:dyDescent="0.25">
      <c r="A6" s="61">
        <v>1</v>
      </c>
      <c r="B6" s="61" t="s">
        <v>14</v>
      </c>
      <c r="C6" s="61" t="s">
        <v>15</v>
      </c>
      <c r="D6" s="61" t="s">
        <v>15</v>
      </c>
      <c r="E6" s="61" t="s">
        <v>16</v>
      </c>
      <c r="F6" s="61">
        <v>51</v>
      </c>
      <c r="G6" s="61" t="s">
        <v>17</v>
      </c>
      <c r="H6" s="61">
        <v>9</v>
      </c>
      <c r="I6" s="62">
        <v>2700125</v>
      </c>
      <c r="J6" s="63">
        <v>0</v>
      </c>
      <c r="K6" s="62">
        <v>2700125</v>
      </c>
      <c r="L6" s="62">
        <v>2755229.59</v>
      </c>
      <c r="M6" s="62">
        <v>140516709.09</v>
      </c>
      <c r="N6" s="64"/>
      <c r="O6" s="62"/>
      <c r="P6" s="65">
        <f t="shared" ref="P6:P36" si="0">IFERROR(ROUND(H6*M6,2),"")</f>
        <v>1264650381.8099999</v>
      </c>
      <c r="AA6" s="4">
        <v>2025</v>
      </c>
      <c r="AB6" s="4">
        <v>2026</v>
      </c>
    </row>
    <row r="7" spans="1:28" ht="36" x14ac:dyDescent="0.25">
      <c r="A7" s="61">
        <v>2</v>
      </c>
      <c r="B7" s="61" t="s">
        <v>14</v>
      </c>
      <c r="C7" s="61" t="s">
        <v>18</v>
      </c>
      <c r="D7" s="61" t="s">
        <v>18</v>
      </c>
      <c r="E7" s="61" t="s">
        <v>16</v>
      </c>
      <c r="F7" s="61">
        <v>5</v>
      </c>
      <c r="G7" s="61" t="s">
        <v>17</v>
      </c>
      <c r="H7" s="61">
        <v>9</v>
      </c>
      <c r="I7" s="62">
        <v>2700125</v>
      </c>
      <c r="J7" s="63">
        <v>0</v>
      </c>
      <c r="K7" s="62">
        <v>2700125</v>
      </c>
      <c r="L7" s="62">
        <v>2755229.59</v>
      </c>
      <c r="M7" s="62">
        <v>13776147.949999999</v>
      </c>
      <c r="N7" s="64"/>
      <c r="O7" s="62"/>
      <c r="P7" s="65">
        <f t="shared" si="0"/>
        <v>123985331.55</v>
      </c>
      <c r="R7" s="84"/>
      <c r="S7" s="84"/>
    </row>
    <row r="8" spans="1:28" ht="36" x14ac:dyDescent="0.25">
      <c r="A8" s="61">
        <v>3</v>
      </c>
      <c r="B8" s="61" t="s">
        <v>14</v>
      </c>
      <c r="C8" s="61" t="s">
        <v>19</v>
      </c>
      <c r="D8" s="61" t="s">
        <v>19</v>
      </c>
      <c r="E8" s="61" t="s">
        <v>16</v>
      </c>
      <c r="F8" s="61">
        <v>1</v>
      </c>
      <c r="G8" s="61" t="s">
        <v>17</v>
      </c>
      <c r="H8" s="61">
        <v>9</v>
      </c>
      <c r="I8" s="62">
        <v>2700125</v>
      </c>
      <c r="J8" s="63">
        <v>0</v>
      </c>
      <c r="K8" s="62">
        <v>2700125</v>
      </c>
      <c r="L8" s="62">
        <v>2755229.59</v>
      </c>
      <c r="M8" s="62">
        <v>2755229.59</v>
      </c>
      <c r="N8" s="64"/>
      <c r="O8" s="62"/>
      <c r="P8" s="65">
        <f t="shared" si="0"/>
        <v>24797066.309999999</v>
      </c>
    </row>
    <row r="9" spans="1:28" ht="36" x14ac:dyDescent="0.25">
      <c r="A9" s="61">
        <v>4</v>
      </c>
      <c r="B9" s="61" t="s">
        <v>14</v>
      </c>
      <c r="C9" s="61" t="s">
        <v>65</v>
      </c>
      <c r="D9" s="61" t="s">
        <v>65</v>
      </c>
      <c r="E9" s="61" t="s">
        <v>21</v>
      </c>
      <c r="F9" s="61">
        <v>11</v>
      </c>
      <c r="G9" s="61" t="s">
        <v>17</v>
      </c>
      <c r="H9" s="61">
        <v>9</v>
      </c>
      <c r="I9" s="62">
        <v>1728080</v>
      </c>
      <c r="J9" s="63">
        <v>0</v>
      </c>
      <c r="K9" s="62">
        <v>1728080</v>
      </c>
      <c r="L9" s="62">
        <v>1763346.94</v>
      </c>
      <c r="M9" s="62">
        <v>19396816.34</v>
      </c>
      <c r="N9" s="64"/>
      <c r="O9" s="62"/>
      <c r="P9" s="65">
        <f t="shared" si="0"/>
        <v>174571347.06</v>
      </c>
      <c r="Q9" s="4">
        <v>1</v>
      </c>
      <c r="R9" s="122">
        <f>L9*Q9</f>
        <v>1763346.94</v>
      </c>
      <c r="S9" s="123">
        <v>7</v>
      </c>
      <c r="T9" s="122">
        <f>R9*S9</f>
        <v>12343428.58</v>
      </c>
      <c r="U9" s="84">
        <f>(R9/30)*9</f>
        <v>529004.08199999994</v>
      </c>
      <c r="V9" s="84">
        <f>T9+U9</f>
        <v>12872432.662</v>
      </c>
      <c r="W9" s="85">
        <v>0.01</v>
      </c>
      <c r="X9" s="85"/>
      <c r="Y9" s="85"/>
      <c r="AA9" s="84">
        <f>(R9/30)*19</f>
        <v>1116786.3953333332</v>
      </c>
      <c r="AB9" s="84">
        <f>V9-AA9</f>
        <v>11755646.266666668</v>
      </c>
    </row>
    <row r="10" spans="1:28" ht="36" x14ac:dyDescent="0.25">
      <c r="A10" s="61">
        <v>5</v>
      </c>
      <c r="B10" s="61" t="s">
        <v>22</v>
      </c>
      <c r="C10" s="61" t="s">
        <v>23</v>
      </c>
      <c r="D10" s="61" t="s">
        <v>23</v>
      </c>
      <c r="E10" s="61"/>
      <c r="F10" s="61">
        <v>42</v>
      </c>
      <c r="G10" s="61" t="s">
        <v>24</v>
      </c>
      <c r="H10" s="61">
        <v>9</v>
      </c>
      <c r="I10" s="62">
        <v>9355</v>
      </c>
      <c r="J10" s="66">
        <v>0.62886157139999999</v>
      </c>
      <c r="K10" s="62">
        <v>3472</v>
      </c>
      <c r="L10" s="62">
        <v>3542.86</v>
      </c>
      <c r="M10" s="62">
        <v>148800.12</v>
      </c>
      <c r="N10" s="64"/>
      <c r="O10" s="62"/>
      <c r="P10" s="65">
        <f t="shared" si="0"/>
        <v>1339201.08</v>
      </c>
      <c r="Q10" s="4">
        <v>3</v>
      </c>
      <c r="R10" s="84">
        <f t="shared" ref="R10:R36" si="1">L10*Q10</f>
        <v>10628.58</v>
      </c>
      <c r="S10" s="4">
        <v>7</v>
      </c>
      <c r="T10" s="84">
        <f t="shared" ref="T10:T36" si="2">R10*S10</f>
        <v>74400.06</v>
      </c>
      <c r="U10" s="84">
        <f t="shared" ref="U10:U36" si="3">(R10/30)*9</f>
        <v>3188.5740000000001</v>
      </c>
      <c r="V10" s="84">
        <f t="shared" ref="V10:V36" si="4">T10+U10</f>
        <v>77588.633999999991</v>
      </c>
      <c r="W10" s="85">
        <v>0.01</v>
      </c>
      <c r="X10" s="85"/>
      <c r="Y10" s="85"/>
      <c r="AA10" s="84">
        <f t="shared" ref="AA10:AA36" si="5">(R10/30)*19</f>
        <v>6731.4340000000002</v>
      </c>
      <c r="AB10" s="84">
        <f t="shared" ref="AB10:AB36" si="6">V10-AA10</f>
        <v>70857.2</v>
      </c>
    </row>
    <row r="11" spans="1:28" ht="48" x14ac:dyDescent="0.25">
      <c r="A11" s="61">
        <v>6</v>
      </c>
      <c r="B11" s="61" t="s">
        <v>22</v>
      </c>
      <c r="C11" s="61" t="s">
        <v>25</v>
      </c>
      <c r="D11" s="61" t="s">
        <v>25</v>
      </c>
      <c r="E11" s="61"/>
      <c r="F11" s="61">
        <v>147</v>
      </c>
      <c r="G11" s="61" t="s">
        <v>24</v>
      </c>
      <c r="H11" s="61">
        <v>9</v>
      </c>
      <c r="I11" s="62">
        <v>25050</v>
      </c>
      <c r="J11" s="66">
        <v>0.52838323350000005</v>
      </c>
      <c r="K11" s="62">
        <v>11814</v>
      </c>
      <c r="L11" s="62">
        <v>12055.1</v>
      </c>
      <c r="M11" s="62">
        <v>1772099.7</v>
      </c>
      <c r="N11" s="64"/>
      <c r="O11" s="62"/>
      <c r="P11" s="65">
        <f t="shared" si="0"/>
        <v>15948897.300000001</v>
      </c>
      <c r="Q11" s="4">
        <v>1</v>
      </c>
      <c r="R11" s="84">
        <f t="shared" si="1"/>
        <v>12055.1</v>
      </c>
      <c r="S11" s="4">
        <v>7</v>
      </c>
      <c r="T11" s="84">
        <f t="shared" si="2"/>
        <v>84385.7</v>
      </c>
      <c r="U11" s="84">
        <f t="shared" si="3"/>
        <v>3616.53</v>
      </c>
      <c r="V11" s="84">
        <f t="shared" si="4"/>
        <v>88002.23</v>
      </c>
      <c r="W11" s="85">
        <v>0.01</v>
      </c>
      <c r="X11" s="85"/>
      <c r="Y11" s="85"/>
      <c r="AA11" s="84">
        <f t="shared" si="5"/>
        <v>7634.8966666666674</v>
      </c>
      <c r="AB11" s="84">
        <f t="shared" si="6"/>
        <v>80367.333333333328</v>
      </c>
    </row>
    <row r="12" spans="1:28" ht="36" x14ac:dyDescent="0.25">
      <c r="A12" s="61">
        <v>7</v>
      </c>
      <c r="B12" s="61" t="s">
        <v>22</v>
      </c>
      <c r="C12" s="61" t="s">
        <v>26</v>
      </c>
      <c r="D12" s="61" t="s">
        <v>26</v>
      </c>
      <c r="E12" s="61"/>
      <c r="F12" s="61">
        <v>127</v>
      </c>
      <c r="G12" s="61" t="s">
        <v>24</v>
      </c>
      <c r="H12" s="61">
        <v>9</v>
      </c>
      <c r="I12" s="62">
        <v>16476</v>
      </c>
      <c r="J12" s="66">
        <v>0.61368050500000004</v>
      </c>
      <c r="K12" s="62">
        <v>6365</v>
      </c>
      <c r="L12" s="62">
        <v>6494.9</v>
      </c>
      <c r="M12" s="62">
        <v>824852.3</v>
      </c>
      <c r="N12" s="64"/>
      <c r="O12" s="62"/>
      <c r="P12" s="65">
        <f t="shared" si="0"/>
        <v>7423670.7000000002</v>
      </c>
      <c r="Q12" s="4">
        <v>1</v>
      </c>
      <c r="R12" s="84">
        <f t="shared" si="1"/>
        <v>6494.9</v>
      </c>
      <c r="S12" s="4">
        <v>7</v>
      </c>
      <c r="T12" s="84">
        <f t="shared" si="2"/>
        <v>45464.299999999996</v>
      </c>
      <c r="U12" s="84">
        <f t="shared" si="3"/>
        <v>1948.4699999999998</v>
      </c>
      <c r="V12" s="84">
        <f t="shared" si="4"/>
        <v>47412.77</v>
      </c>
      <c r="W12" s="85">
        <v>0.01</v>
      </c>
      <c r="X12" s="85"/>
      <c r="Y12" s="85"/>
      <c r="AA12" s="84">
        <f t="shared" si="5"/>
        <v>4113.4366666666665</v>
      </c>
      <c r="AB12" s="84">
        <f t="shared" si="6"/>
        <v>43299.333333333328</v>
      </c>
    </row>
    <row r="13" spans="1:28" ht="36" x14ac:dyDescent="0.25">
      <c r="A13" s="61">
        <v>8</v>
      </c>
      <c r="B13" s="61" t="s">
        <v>22</v>
      </c>
      <c r="C13" s="61" t="s">
        <v>27</v>
      </c>
      <c r="D13" s="61" t="s">
        <v>27</v>
      </c>
      <c r="E13" s="61"/>
      <c r="F13" s="61">
        <v>55</v>
      </c>
      <c r="G13" s="61" t="s">
        <v>24</v>
      </c>
      <c r="H13" s="61">
        <v>9</v>
      </c>
      <c r="I13" s="62">
        <v>21370</v>
      </c>
      <c r="J13" s="66">
        <v>0.59386991109999998</v>
      </c>
      <c r="K13" s="62">
        <v>8679</v>
      </c>
      <c r="L13" s="62">
        <v>8856.1200000000008</v>
      </c>
      <c r="M13" s="62">
        <v>487086.6</v>
      </c>
      <c r="N13" s="64"/>
      <c r="O13" s="62"/>
      <c r="P13" s="65">
        <f t="shared" si="0"/>
        <v>4383779.4000000004</v>
      </c>
      <c r="Q13" s="4">
        <v>0</v>
      </c>
      <c r="R13" s="84">
        <f t="shared" si="1"/>
        <v>0</v>
      </c>
      <c r="S13" s="4">
        <v>7</v>
      </c>
      <c r="T13" s="84">
        <f t="shared" si="2"/>
        <v>0</v>
      </c>
      <c r="U13" s="84">
        <f t="shared" si="3"/>
        <v>0</v>
      </c>
      <c r="V13" s="84">
        <f t="shared" si="4"/>
        <v>0</v>
      </c>
      <c r="W13" s="85">
        <v>0.01</v>
      </c>
      <c r="X13" s="85"/>
      <c r="Y13" s="85"/>
      <c r="AA13" s="84">
        <f t="shared" si="5"/>
        <v>0</v>
      </c>
      <c r="AB13" s="84">
        <f t="shared" si="6"/>
        <v>0</v>
      </c>
    </row>
    <row r="14" spans="1:28" ht="60" x14ac:dyDescent="0.25">
      <c r="A14" s="61">
        <v>9</v>
      </c>
      <c r="B14" s="61" t="s">
        <v>22</v>
      </c>
      <c r="C14" s="61" t="s">
        <v>28</v>
      </c>
      <c r="D14" s="61" t="s">
        <v>28</v>
      </c>
      <c r="E14" s="61"/>
      <c r="F14" s="61">
        <v>74</v>
      </c>
      <c r="G14" s="61" t="s">
        <v>24</v>
      </c>
      <c r="H14" s="61">
        <v>9</v>
      </c>
      <c r="I14" s="62">
        <v>12783</v>
      </c>
      <c r="J14" s="66">
        <v>0.54736759759999998</v>
      </c>
      <c r="K14" s="62">
        <v>5786</v>
      </c>
      <c r="L14" s="62">
        <v>5904.08</v>
      </c>
      <c r="M14" s="62">
        <v>436901.92</v>
      </c>
      <c r="N14" s="64"/>
      <c r="O14" s="62"/>
      <c r="P14" s="65">
        <f t="shared" si="0"/>
        <v>3932117.28</v>
      </c>
      <c r="Q14" s="4">
        <v>2</v>
      </c>
      <c r="R14" s="84">
        <f t="shared" si="1"/>
        <v>11808.16</v>
      </c>
      <c r="S14" s="4">
        <v>7</v>
      </c>
      <c r="T14" s="84">
        <f t="shared" si="2"/>
        <v>82657.119999999995</v>
      </c>
      <c r="U14" s="84">
        <f t="shared" si="3"/>
        <v>3542.4479999999999</v>
      </c>
      <c r="V14" s="84">
        <f t="shared" si="4"/>
        <v>86199.567999999999</v>
      </c>
      <c r="W14" s="85">
        <v>0.01</v>
      </c>
      <c r="X14" s="85"/>
      <c r="Y14" s="85"/>
      <c r="AA14" s="84">
        <f t="shared" si="5"/>
        <v>7478.5013333333327</v>
      </c>
      <c r="AB14" s="84">
        <f t="shared" si="6"/>
        <v>78721.066666666666</v>
      </c>
    </row>
    <row r="15" spans="1:28" ht="48" x14ac:dyDescent="0.25">
      <c r="A15" s="61">
        <v>10</v>
      </c>
      <c r="B15" s="61" t="s">
        <v>22</v>
      </c>
      <c r="C15" s="61" t="s">
        <v>29</v>
      </c>
      <c r="D15" s="61" t="s">
        <v>29</v>
      </c>
      <c r="E15" s="61"/>
      <c r="F15" s="61">
        <v>143</v>
      </c>
      <c r="G15" s="61" t="s">
        <v>24</v>
      </c>
      <c r="H15" s="61">
        <v>9</v>
      </c>
      <c r="I15" s="62">
        <v>8968</v>
      </c>
      <c r="J15" s="66">
        <v>1</v>
      </c>
      <c r="K15" s="62">
        <v>0</v>
      </c>
      <c r="L15" s="62">
        <v>0</v>
      </c>
      <c r="M15" s="62">
        <v>0</v>
      </c>
      <c r="N15" s="64"/>
      <c r="O15" s="62"/>
      <c r="P15" s="65">
        <f t="shared" si="0"/>
        <v>0</v>
      </c>
      <c r="Q15" s="4">
        <v>2</v>
      </c>
      <c r="R15" s="84">
        <f t="shared" si="1"/>
        <v>0</v>
      </c>
      <c r="S15" s="4">
        <v>7</v>
      </c>
      <c r="T15" s="84">
        <f t="shared" si="2"/>
        <v>0</v>
      </c>
      <c r="U15" s="84">
        <f t="shared" si="3"/>
        <v>0</v>
      </c>
      <c r="V15" s="84">
        <f t="shared" si="4"/>
        <v>0</v>
      </c>
      <c r="W15" s="85">
        <v>0.01</v>
      </c>
      <c r="X15" s="85"/>
      <c r="Y15" s="85"/>
      <c r="AA15" s="84">
        <f t="shared" si="5"/>
        <v>0</v>
      </c>
      <c r="AB15" s="84">
        <f t="shared" si="6"/>
        <v>0</v>
      </c>
    </row>
    <row r="16" spans="1:28" ht="36" x14ac:dyDescent="0.25">
      <c r="A16" s="61">
        <v>11</v>
      </c>
      <c r="B16" s="61" t="s">
        <v>22</v>
      </c>
      <c r="C16" s="61" t="s">
        <v>30</v>
      </c>
      <c r="D16" s="61" t="s">
        <v>30</v>
      </c>
      <c r="E16" s="61"/>
      <c r="F16" s="61">
        <v>186</v>
      </c>
      <c r="G16" s="61" t="s">
        <v>24</v>
      </c>
      <c r="H16" s="61">
        <v>9</v>
      </c>
      <c r="I16" s="62">
        <v>16350</v>
      </c>
      <c r="J16" s="66">
        <v>0.55926605500000004</v>
      </c>
      <c r="K16" s="62">
        <v>7206</v>
      </c>
      <c r="L16" s="62">
        <v>7353.06</v>
      </c>
      <c r="M16" s="62">
        <v>1367669.16</v>
      </c>
      <c r="N16" s="64"/>
      <c r="O16" s="62"/>
      <c r="P16" s="65">
        <f t="shared" si="0"/>
        <v>12309022.439999999</v>
      </c>
      <c r="Q16" s="4">
        <v>2</v>
      </c>
      <c r="R16" s="84">
        <f t="shared" si="1"/>
        <v>14706.12</v>
      </c>
      <c r="S16" s="4">
        <v>7</v>
      </c>
      <c r="T16" s="84">
        <f t="shared" si="2"/>
        <v>102942.84000000001</v>
      </c>
      <c r="U16" s="84">
        <f t="shared" si="3"/>
        <v>4411.8360000000002</v>
      </c>
      <c r="V16" s="84">
        <f t="shared" si="4"/>
        <v>107354.67600000001</v>
      </c>
      <c r="W16" s="85">
        <v>0.01</v>
      </c>
      <c r="X16" s="85"/>
      <c r="Y16" s="85"/>
      <c r="AA16" s="84">
        <f t="shared" si="5"/>
        <v>9313.8760000000002</v>
      </c>
      <c r="AB16" s="84">
        <f t="shared" si="6"/>
        <v>98040.8</v>
      </c>
    </row>
    <row r="17" spans="1:28" ht="36" x14ac:dyDescent="0.25">
      <c r="A17" s="61">
        <v>12</v>
      </c>
      <c r="B17" s="61" t="s">
        <v>22</v>
      </c>
      <c r="C17" s="61" t="s">
        <v>31</v>
      </c>
      <c r="D17" s="61" t="s">
        <v>31</v>
      </c>
      <c r="E17" s="61"/>
      <c r="F17" s="61">
        <v>113</v>
      </c>
      <c r="G17" s="61" t="s">
        <v>24</v>
      </c>
      <c r="H17" s="61">
        <v>9</v>
      </c>
      <c r="I17" s="62">
        <v>27122</v>
      </c>
      <c r="J17" s="66">
        <v>0.25035026919999998</v>
      </c>
      <c r="K17" s="62">
        <v>20332</v>
      </c>
      <c r="L17" s="62">
        <v>20746.939999999999</v>
      </c>
      <c r="M17" s="62">
        <v>2344404.2200000002</v>
      </c>
      <c r="N17" s="64"/>
      <c r="O17" s="62"/>
      <c r="P17" s="65">
        <f t="shared" si="0"/>
        <v>21099637.98</v>
      </c>
      <c r="Q17" s="4">
        <v>1</v>
      </c>
      <c r="R17" s="84">
        <f t="shared" si="1"/>
        <v>20746.939999999999</v>
      </c>
      <c r="S17" s="4">
        <v>7</v>
      </c>
      <c r="T17" s="84">
        <f t="shared" si="2"/>
        <v>145228.57999999999</v>
      </c>
      <c r="U17" s="84">
        <f t="shared" si="3"/>
        <v>6224.0820000000003</v>
      </c>
      <c r="V17" s="84">
        <f t="shared" si="4"/>
        <v>151452.66199999998</v>
      </c>
      <c r="W17" s="85">
        <v>0.01</v>
      </c>
      <c r="X17" s="85"/>
      <c r="Y17" s="85"/>
      <c r="AA17" s="84">
        <f t="shared" si="5"/>
        <v>13139.728666666666</v>
      </c>
      <c r="AB17" s="84">
        <f t="shared" si="6"/>
        <v>138312.93333333332</v>
      </c>
    </row>
    <row r="18" spans="1:28" ht="36" x14ac:dyDescent="0.25">
      <c r="A18" s="61">
        <v>13</v>
      </c>
      <c r="B18" s="61" t="s">
        <v>22</v>
      </c>
      <c r="C18" s="61" t="s">
        <v>32</v>
      </c>
      <c r="D18" s="61" t="s">
        <v>32</v>
      </c>
      <c r="E18" s="61"/>
      <c r="F18" s="61">
        <v>94</v>
      </c>
      <c r="G18" s="61" t="s">
        <v>24</v>
      </c>
      <c r="H18" s="61">
        <v>9</v>
      </c>
      <c r="I18" s="62">
        <v>16615</v>
      </c>
      <c r="J18" s="66">
        <v>0.82913030389999998</v>
      </c>
      <c r="K18" s="62">
        <v>2839</v>
      </c>
      <c r="L18" s="62">
        <v>2896.94</v>
      </c>
      <c r="M18" s="62">
        <v>272312.36</v>
      </c>
      <c r="N18" s="64"/>
      <c r="O18" s="62"/>
      <c r="P18" s="65">
        <f t="shared" si="0"/>
        <v>2450811.2400000002</v>
      </c>
      <c r="Q18" s="4">
        <v>1</v>
      </c>
      <c r="R18" s="84">
        <f t="shared" si="1"/>
        <v>2896.94</v>
      </c>
      <c r="S18" s="4">
        <v>7</v>
      </c>
      <c r="T18" s="84">
        <f t="shared" si="2"/>
        <v>20278.580000000002</v>
      </c>
      <c r="U18" s="84">
        <f t="shared" si="3"/>
        <v>869.08199999999999</v>
      </c>
      <c r="V18" s="84">
        <f t="shared" si="4"/>
        <v>21147.662</v>
      </c>
      <c r="W18" s="85">
        <v>0.01</v>
      </c>
      <c r="X18" s="85"/>
      <c r="Y18" s="85"/>
      <c r="AA18" s="84">
        <f t="shared" si="5"/>
        <v>1834.7286666666666</v>
      </c>
      <c r="AB18" s="84">
        <f t="shared" si="6"/>
        <v>19312.933333333334</v>
      </c>
    </row>
    <row r="19" spans="1:28" ht="36" x14ac:dyDescent="0.25">
      <c r="A19" s="61">
        <v>14</v>
      </c>
      <c r="B19" s="61" t="s">
        <v>22</v>
      </c>
      <c r="C19" s="61" t="s">
        <v>33</v>
      </c>
      <c r="D19" s="61" t="s">
        <v>33</v>
      </c>
      <c r="E19" s="61"/>
      <c r="F19" s="61">
        <v>80</v>
      </c>
      <c r="G19" s="61" t="s">
        <v>24</v>
      </c>
      <c r="H19" s="61">
        <v>9</v>
      </c>
      <c r="I19" s="62">
        <v>34890</v>
      </c>
      <c r="J19" s="66">
        <v>0.76784178849999996</v>
      </c>
      <c r="K19" s="62">
        <v>8100</v>
      </c>
      <c r="L19" s="62">
        <v>8265.31</v>
      </c>
      <c r="M19" s="62">
        <v>661224.80000000005</v>
      </c>
      <c r="N19" s="64"/>
      <c r="O19" s="62"/>
      <c r="P19" s="65">
        <f t="shared" si="0"/>
        <v>5951023.2000000002</v>
      </c>
      <c r="Q19" s="4">
        <v>1</v>
      </c>
      <c r="R19" s="84">
        <f t="shared" si="1"/>
        <v>8265.31</v>
      </c>
      <c r="S19" s="4">
        <v>7</v>
      </c>
      <c r="T19" s="84">
        <f t="shared" si="2"/>
        <v>57857.17</v>
      </c>
      <c r="U19" s="84">
        <f t="shared" si="3"/>
        <v>2479.5929999999998</v>
      </c>
      <c r="V19" s="84">
        <f t="shared" si="4"/>
        <v>60336.762999999999</v>
      </c>
      <c r="W19" s="85">
        <v>0.01</v>
      </c>
      <c r="X19" s="85"/>
      <c r="Y19" s="85"/>
      <c r="AA19" s="84">
        <f t="shared" si="5"/>
        <v>5234.6963333333333</v>
      </c>
      <c r="AB19" s="84">
        <f t="shared" si="6"/>
        <v>55102.066666666666</v>
      </c>
    </row>
    <row r="20" spans="1:28" ht="36" x14ac:dyDescent="0.25">
      <c r="A20" s="61">
        <v>15</v>
      </c>
      <c r="B20" s="61" t="s">
        <v>22</v>
      </c>
      <c r="C20" s="61" t="s">
        <v>34</v>
      </c>
      <c r="D20" s="61" t="s">
        <v>34</v>
      </c>
      <c r="E20" s="61"/>
      <c r="F20" s="61">
        <v>57</v>
      </c>
      <c r="G20" s="61" t="s">
        <v>24</v>
      </c>
      <c r="H20" s="61">
        <v>9</v>
      </c>
      <c r="I20" s="62">
        <v>16076</v>
      </c>
      <c r="J20" s="66">
        <v>0.64412789250000002</v>
      </c>
      <c r="K20" s="62">
        <v>5721</v>
      </c>
      <c r="L20" s="62">
        <v>5837.76</v>
      </c>
      <c r="M20" s="62">
        <v>332752.32</v>
      </c>
      <c r="N20" s="64"/>
      <c r="O20" s="62"/>
      <c r="P20" s="65">
        <f t="shared" si="0"/>
        <v>2994770.88</v>
      </c>
      <c r="R20" s="84">
        <f t="shared" si="1"/>
        <v>0</v>
      </c>
      <c r="S20" s="4">
        <v>7</v>
      </c>
      <c r="T20" s="84">
        <f t="shared" si="2"/>
        <v>0</v>
      </c>
      <c r="U20" s="84">
        <f t="shared" si="3"/>
        <v>0</v>
      </c>
      <c r="V20" s="84">
        <f t="shared" si="4"/>
        <v>0</v>
      </c>
      <c r="W20" s="85">
        <v>0.01</v>
      </c>
      <c r="X20" s="85"/>
      <c r="Y20" s="85"/>
      <c r="AA20" s="84">
        <f t="shared" si="5"/>
        <v>0</v>
      </c>
      <c r="AB20" s="84">
        <f t="shared" si="6"/>
        <v>0</v>
      </c>
    </row>
    <row r="21" spans="1:28" ht="36" x14ac:dyDescent="0.25">
      <c r="A21" s="61">
        <v>16</v>
      </c>
      <c r="B21" s="61" t="s">
        <v>22</v>
      </c>
      <c r="C21" s="61" t="s">
        <v>35</v>
      </c>
      <c r="D21" s="61" t="s">
        <v>35</v>
      </c>
      <c r="E21" s="61"/>
      <c r="F21" s="61">
        <v>172</v>
      </c>
      <c r="G21" s="61" t="s">
        <v>24</v>
      </c>
      <c r="H21" s="61">
        <v>9</v>
      </c>
      <c r="I21" s="62">
        <v>11464</v>
      </c>
      <c r="J21" s="66">
        <v>0.52555826940000006</v>
      </c>
      <c r="K21" s="62">
        <v>5439</v>
      </c>
      <c r="L21" s="62">
        <v>5550</v>
      </c>
      <c r="M21" s="62">
        <v>954600</v>
      </c>
      <c r="N21" s="64"/>
      <c r="O21" s="62"/>
      <c r="P21" s="65">
        <f t="shared" si="0"/>
        <v>8591400</v>
      </c>
      <c r="Q21" s="4">
        <v>2</v>
      </c>
      <c r="R21" s="84">
        <f t="shared" si="1"/>
        <v>11100</v>
      </c>
      <c r="S21" s="4">
        <v>7</v>
      </c>
      <c r="T21" s="84">
        <f t="shared" si="2"/>
        <v>77700</v>
      </c>
      <c r="U21" s="84">
        <f t="shared" si="3"/>
        <v>3330</v>
      </c>
      <c r="V21" s="84">
        <f t="shared" si="4"/>
        <v>81030</v>
      </c>
      <c r="W21" s="85">
        <v>0.01</v>
      </c>
      <c r="X21" s="85"/>
      <c r="Y21" s="85"/>
      <c r="AA21" s="84">
        <f t="shared" si="5"/>
        <v>7030</v>
      </c>
      <c r="AB21" s="84">
        <f t="shared" si="6"/>
        <v>74000</v>
      </c>
    </row>
    <row r="22" spans="1:28" ht="36" x14ac:dyDescent="0.25">
      <c r="A22" s="61">
        <v>17</v>
      </c>
      <c r="B22" s="61" t="s">
        <v>22</v>
      </c>
      <c r="C22" s="61" t="s">
        <v>36</v>
      </c>
      <c r="D22" s="61" t="s">
        <v>36</v>
      </c>
      <c r="E22" s="61"/>
      <c r="F22" s="61">
        <v>156</v>
      </c>
      <c r="G22" s="61" t="s">
        <v>24</v>
      </c>
      <c r="H22" s="61">
        <v>9</v>
      </c>
      <c r="I22" s="62">
        <v>1131</v>
      </c>
      <c r="J22" s="66">
        <v>0.80459770109999995</v>
      </c>
      <c r="K22" s="62">
        <v>221</v>
      </c>
      <c r="L22" s="62">
        <v>225.51</v>
      </c>
      <c r="M22" s="62">
        <v>35179.56</v>
      </c>
      <c r="N22" s="64"/>
      <c r="O22" s="62"/>
      <c r="P22" s="65">
        <f t="shared" si="0"/>
        <v>316616.03999999998</v>
      </c>
      <c r="Q22" s="4">
        <v>1</v>
      </c>
      <c r="R22" s="84">
        <f t="shared" si="1"/>
        <v>225.51</v>
      </c>
      <c r="S22" s="4">
        <v>7</v>
      </c>
      <c r="T22" s="84">
        <f t="shared" si="2"/>
        <v>1578.57</v>
      </c>
      <c r="U22" s="84">
        <f t="shared" si="3"/>
        <v>67.652999999999992</v>
      </c>
      <c r="V22" s="84">
        <f t="shared" si="4"/>
        <v>1646.223</v>
      </c>
      <c r="W22" s="85">
        <v>0.01</v>
      </c>
      <c r="X22" s="85"/>
      <c r="Y22" s="85"/>
      <c r="AA22" s="84">
        <f t="shared" si="5"/>
        <v>142.82299999999998</v>
      </c>
      <c r="AB22" s="84">
        <f t="shared" si="6"/>
        <v>1503.4</v>
      </c>
    </row>
    <row r="23" spans="1:28" ht="36" x14ac:dyDescent="0.25">
      <c r="A23" s="61">
        <v>18</v>
      </c>
      <c r="B23" s="61" t="s">
        <v>22</v>
      </c>
      <c r="C23" s="61" t="s">
        <v>37</v>
      </c>
      <c r="D23" s="61" t="s">
        <v>37</v>
      </c>
      <c r="E23" s="61"/>
      <c r="F23" s="61">
        <v>16</v>
      </c>
      <c r="G23" s="61" t="s">
        <v>24</v>
      </c>
      <c r="H23" s="61">
        <v>9</v>
      </c>
      <c r="I23" s="62">
        <v>11112</v>
      </c>
      <c r="J23" s="66">
        <v>1</v>
      </c>
      <c r="K23" s="62">
        <v>0</v>
      </c>
      <c r="L23" s="62">
        <v>0</v>
      </c>
      <c r="M23" s="62">
        <v>0</v>
      </c>
      <c r="N23" s="64"/>
      <c r="O23" s="62"/>
      <c r="P23" s="65">
        <f t="shared" si="0"/>
        <v>0</v>
      </c>
      <c r="R23" s="84">
        <f t="shared" si="1"/>
        <v>0</v>
      </c>
      <c r="S23" s="4">
        <v>7</v>
      </c>
      <c r="T23" s="84">
        <f t="shared" si="2"/>
        <v>0</v>
      </c>
      <c r="U23" s="84">
        <f t="shared" si="3"/>
        <v>0</v>
      </c>
      <c r="V23" s="84">
        <f t="shared" si="4"/>
        <v>0</v>
      </c>
      <c r="W23" s="85">
        <v>0.01</v>
      </c>
      <c r="X23" s="85"/>
      <c r="Y23" s="85"/>
      <c r="AA23" s="84">
        <f t="shared" si="5"/>
        <v>0</v>
      </c>
      <c r="AB23" s="84">
        <f t="shared" si="6"/>
        <v>0</v>
      </c>
    </row>
    <row r="24" spans="1:28" ht="36" x14ac:dyDescent="0.25">
      <c r="A24" s="61">
        <v>19</v>
      </c>
      <c r="B24" s="61" t="s">
        <v>22</v>
      </c>
      <c r="C24" s="61" t="s">
        <v>38</v>
      </c>
      <c r="D24" s="61" t="s">
        <v>38</v>
      </c>
      <c r="E24" s="61"/>
      <c r="F24" s="61">
        <v>85</v>
      </c>
      <c r="G24" s="61" t="s">
        <v>24</v>
      </c>
      <c r="H24" s="61">
        <v>9</v>
      </c>
      <c r="I24" s="62">
        <v>10727</v>
      </c>
      <c r="J24" s="66">
        <v>0.3908828191</v>
      </c>
      <c r="K24" s="62">
        <v>6534</v>
      </c>
      <c r="L24" s="62">
        <v>6667.35</v>
      </c>
      <c r="M24" s="62">
        <v>566724.75</v>
      </c>
      <c r="N24" s="64"/>
      <c r="O24" s="62"/>
      <c r="P24" s="65">
        <f t="shared" si="0"/>
        <v>5100522.75</v>
      </c>
      <c r="Q24" s="4">
        <v>1</v>
      </c>
      <c r="R24" s="84">
        <f t="shared" si="1"/>
        <v>6667.35</v>
      </c>
      <c r="S24" s="4">
        <v>7</v>
      </c>
      <c r="T24" s="84">
        <f t="shared" si="2"/>
        <v>46671.450000000004</v>
      </c>
      <c r="U24" s="84">
        <f t="shared" si="3"/>
        <v>2000.2049999999999</v>
      </c>
      <c r="V24" s="84">
        <f t="shared" si="4"/>
        <v>48671.655000000006</v>
      </c>
      <c r="W24" s="85">
        <v>0.01</v>
      </c>
      <c r="X24" s="85"/>
      <c r="Y24" s="85"/>
      <c r="AA24" s="84">
        <f t="shared" si="5"/>
        <v>4222.6549999999997</v>
      </c>
      <c r="AB24" s="84">
        <f t="shared" si="6"/>
        <v>44449.000000000007</v>
      </c>
    </row>
    <row r="25" spans="1:28" ht="36" x14ac:dyDescent="0.25">
      <c r="A25" s="61">
        <v>20</v>
      </c>
      <c r="B25" s="61" t="s">
        <v>22</v>
      </c>
      <c r="C25" s="61" t="s">
        <v>39</v>
      </c>
      <c r="D25" s="61" t="s">
        <v>39</v>
      </c>
      <c r="E25" s="61"/>
      <c r="F25" s="61">
        <v>125</v>
      </c>
      <c r="G25" s="61" t="s">
        <v>24</v>
      </c>
      <c r="H25" s="61">
        <v>9</v>
      </c>
      <c r="I25" s="62">
        <v>11009</v>
      </c>
      <c r="J25" s="66">
        <v>0.21818512130000001</v>
      </c>
      <c r="K25" s="62">
        <v>8607</v>
      </c>
      <c r="L25" s="62">
        <v>8782.65</v>
      </c>
      <c r="M25" s="62">
        <v>1097831.25</v>
      </c>
      <c r="N25" s="64"/>
      <c r="O25" s="62"/>
      <c r="P25" s="65">
        <f t="shared" si="0"/>
        <v>9880481.25</v>
      </c>
      <c r="Q25" s="4">
        <v>1</v>
      </c>
      <c r="R25" s="84">
        <f t="shared" si="1"/>
        <v>8782.65</v>
      </c>
      <c r="S25" s="4">
        <v>7</v>
      </c>
      <c r="T25" s="84">
        <f t="shared" si="2"/>
        <v>61478.549999999996</v>
      </c>
      <c r="U25" s="84">
        <f t="shared" si="3"/>
        <v>2634.7950000000001</v>
      </c>
      <c r="V25" s="84">
        <f t="shared" si="4"/>
        <v>64113.344999999994</v>
      </c>
      <c r="W25" s="85">
        <v>0.01</v>
      </c>
      <c r="X25" s="85"/>
      <c r="Y25" s="85"/>
      <c r="AA25" s="84">
        <f t="shared" si="5"/>
        <v>5562.3450000000003</v>
      </c>
      <c r="AB25" s="84">
        <f t="shared" si="6"/>
        <v>58550.999999999993</v>
      </c>
    </row>
    <row r="26" spans="1:28" ht="48" x14ac:dyDescent="0.25">
      <c r="A26" s="61">
        <v>21</v>
      </c>
      <c r="B26" s="61" t="s">
        <v>22</v>
      </c>
      <c r="C26" s="61" t="s">
        <v>40</v>
      </c>
      <c r="D26" s="61" t="s">
        <v>40</v>
      </c>
      <c r="E26" s="61"/>
      <c r="F26" s="61">
        <v>21</v>
      </c>
      <c r="G26" s="61" t="s">
        <v>24</v>
      </c>
      <c r="H26" s="61">
        <v>9</v>
      </c>
      <c r="I26" s="62">
        <v>9697</v>
      </c>
      <c r="J26" s="66">
        <v>0.58853253579999998</v>
      </c>
      <c r="K26" s="62">
        <v>3990</v>
      </c>
      <c r="L26" s="62">
        <v>4071.43</v>
      </c>
      <c r="M26" s="62">
        <v>85500.03</v>
      </c>
      <c r="N26" s="64"/>
      <c r="O26" s="62"/>
      <c r="P26" s="65">
        <f t="shared" si="0"/>
        <v>769500.27</v>
      </c>
      <c r="Q26" s="4">
        <v>2</v>
      </c>
      <c r="R26" s="84">
        <f t="shared" si="1"/>
        <v>8142.86</v>
      </c>
      <c r="S26" s="4">
        <v>7</v>
      </c>
      <c r="T26" s="84">
        <f t="shared" si="2"/>
        <v>57000.02</v>
      </c>
      <c r="U26" s="84">
        <f t="shared" si="3"/>
        <v>2442.8579999999997</v>
      </c>
      <c r="V26" s="84">
        <f t="shared" si="4"/>
        <v>59442.877999999997</v>
      </c>
      <c r="W26" s="85">
        <v>0.01</v>
      </c>
      <c r="X26" s="85"/>
      <c r="Y26" s="85"/>
      <c r="AA26" s="84">
        <f t="shared" si="5"/>
        <v>5157.1446666666661</v>
      </c>
      <c r="AB26" s="84">
        <f t="shared" si="6"/>
        <v>54285.73333333333</v>
      </c>
    </row>
    <row r="27" spans="1:28" ht="36" x14ac:dyDescent="0.25">
      <c r="A27" s="61">
        <v>22</v>
      </c>
      <c r="B27" s="61" t="s">
        <v>22</v>
      </c>
      <c r="C27" s="61" t="s">
        <v>41</v>
      </c>
      <c r="D27" s="61" t="s">
        <v>41</v>
      </c>
      <c r="E27" s="61"/>
      <c r="F27" s="61">
        <v>315</v>
      </c>
      <c r="G27" s="61" t="s">
        <v>24</v>
      </c>
      <c r="H27" s="61">
        <v>9</v>
      </c>
      <c r="I27" s="62">
        <v>1595</v>
      </c>
      <c r="J27" s="66">
        <v>0.69090909089999997</v>
      </c>
      <c r="K27" s="62">
        <v>493</v>
      </c>
      <c r="L27" s="62">
        <v>503.06</v>
      </c>
      <c r="M27" s="62">
        <v>158463.9</v>
      </c>
      <c r="N27" s="64"/>
      <c r="O27" s="62"/>
      <c r="P27" s="65">
        <f t="shared" si="0"/>
        <v>1426175.1</v>
      </c>
      <c r="R27" s="84">
        <f t="shared" si="1"/>
        <v>0</v>
      </c>
      <c r="S27" s="4">
        <v>7</v>
      </c>
      <c r="T27" s="84">
        <f t="shared" si="2"/>
        <v>0</v>
      </c>
      <c r="U27" s="84">
        <f t="shared" si="3"/>
        <v>0</v>
      </c>
      <c r="V27" s="84">
        <f t="shared" si="4"/>
        <v>0</v>
      </c>
      <c r="W27" s="85">
        <v>0.01</v>
      </c>
      <c r="X27" s="85"/>
      <c r="Y27" s="85"/>
      <c r="AA27" s="84">
        <f t="shared" si="5"/>
        <v>0</v>
      </c>
      <c r="AB27" s="84">
        <f t="shared" si="6"/>
        <v>0</v>
      </c>
    </row>
    <row r="28" spans="1:28" ht="36" x14ac:dyDescent="0.25">
      <c r="A28" s="61">
        <v>23</v>
      </c>
      <c r="B28" s="61" t="s">
        <v>22</v>
      </c>
      <c r="C28" s="61" t="s">
        <v>42</v>
      </c>
      <c r="D28" s="61" t="s">
        <v>42</v>
      </c>
      <c r="E28" s="61"/>
      <c r="F28" s="61">
        <v>178</v>
      </c>
      <c r="G28" s="61" t="s">
        <v>24</v>
      </c>
      <c r="H28" s="61">
        <v>9</v>
      </c>
      <c r="I28" s="62">
        <v>3246</v>
      </c>
      <c r="J28" s="66">
        <v>0.1038200863</v>
      </c>
      <c r="K28" s="62">
        <v>2909</v>
      </c>
      <c r="L28" s="62">
        <v>2968.37</v>
      </c>
      <c r="M28" s="62">
        <v>528369.86</v>
      </c>
      <c r="N28" s="64"/>
      <c r="O28" s="62"/>
      <c r="P28" s="65">
        <f t="shared" si="0"/>
        <v>4755328.74</v>
      </c>
      <c r="Q28" s="4">
        <v>1</v>
      </c>
      <c r="R28" s="84">
        <f t="shared" si="1"/>
        <v>2968.37</v>
      </c>
      <c r="S28" s="4">
        <v>7</v>
      </c>
      <c r="T28" s="84">
        <f t="shared" si="2"/>
        <v>20778.59</v>
      </c>
      <c r="U28" s="84">
        <f t="shared" si="3"/>
        <v>890.51099999999997</v>
      </c>
      <c r="V28" s="84">
        <f t="shared" si="4"/>
        <v>21669.100999999999</v>
      </c>
      <c r="W28" s="85">
        <v>0.01</v>
      </c>
      <c r="X28" s="85"/>
      <c r="Y28" s="85"/>
      <c r="AA28" s="84">
        <f t="shared" si="5"/>
        <v>1879.9676666666667</v>
      </c>
      <c r="AB28" s="84">
        <f t="shared" si="6"/>
        <v>19789.133333333331</v>
      </c>
    </row>
    <row r="29" spans="1:28" ht="36" x14ac:dyDescent="0.25">
      <c r="A29" s="61">
        <v>24</v>
      </c>
      <c r="B29" s="61" t="s">
        <v>22</v>
      </c>
      <c r="C29" s="61" t="s">
        <v>43</v>
      </c>
      <c r="D29" s="61" t="s">
        <v>43</v>
      </c>
      <c r="E29" s="61"/>
      <c r="F29" s="61">
        <v>53</v>
      </c>
      <c r="G29" s="61" t="s">
        <v>24</v>
      </c>
      <c r="H29" s="61">
        <v>9</v>
      </c>
      <c r="I29" s="62">
        <v>6707</v>
      </c>
      <c r="J29" s="66">
        <v>0.24392425819999999</v>
      </c>
      <c r="K29" s="62">
        <v>5071</v>
      </c>
      <c r="L29" s="62">
        <v>5174.49</v>
      </c>
      <c r="M29" s="62">
        <v>274247.96999999997</v>
      </c>
      <c r="N29" s="64"/>
      <c r="O29" s="62"/>
      <c r="P29" s="65">
        <f t="shared" si="0"/>
        <v>2468231.73</v>
      </c>
      <c r="Q29" s="4">
        <v>1</v>
      </c>
      <c r="R29" s="84">
        <f t="shared" si="1"/>
        <v>5174.49</v>
      </c>
      <c r="S29" s="4">
        <v>7</v>
      </c>
      <c r="T29" s="84">
        <f t="shared" si="2"/>
        <v>36221.43</v>
      </c>
      <c r="U29" s="84">
        <f t="shared" si="3"/>
        <v>1552.347</v>
      </c>
      <c r="V29" s="84">
        <f t="shared" si="4"/>
        <v>37773.777000000002</v>
      </c>
      <c r="W29" s="85">
        <v>0.01</v>
      </c>
      <c r="X29" s="85"/>
      <c r="Y29" s="85"/>
      <c r="AA29" s="84">
        <f t="shared" si="5"/>
        <v>3277.1770000000001</v>
      </c>
      <c r="AB29" s="84">
        <f t="shared" si="6"/>
        <v>34496.6</v>
      </c>
    </row>
    <row r="30" spans="1:28" ht="36" x14ac:dyDescent="0.25">
      <c r="A30" s="61">
        <v>25</v>
      </c>
      <c r="B30" s="61" t="s">
        <v>22</v>
      </c>
      <c r="C30" s="61" t="s">
        <v>44</v>
      </c>
      <c r="D30" s="61" t="s">
        <v>44</v>
      </c>
      <c r="E30" s="61"/>
      <c r="F30" s="61">
        <v>50</v>
      </c>
      <c r="G30" s="61" t="s">
        <v>24</v>
      </c>
      <c r="H30" s="61">
        <v>9</v>
      </c>
      <c r="I30" s="62">
        <v>7670</v>
      </c>
      <c r="J30" s="66">
        <v>0.28474576270000002</v>
      </c>
      <c r="K30" s="62">
        <v>5486</v>
      </c>
      <c r="L30" s="62">
        <v>5597.96</v>
      </c>
      <c r="M30" s="62">
        <v>279898</v>
      </c>
      <c r="N30" s="64"/>
      <c r="O30" s="62"/>
      <c r="P30" s="65">
        <f t="shared" si="0"/>
        <v>2519082</v>
      </c>
      <c r="Q30" s="4">
        <v>1</v>
      </c>
      <c r="R30" s="84">
        <f t="shared" si="1"/>
        <v>5597.96</v>
      </c>
      <c r="S30" s="4">
        <v>7</v>
      </c>
      <c r="T30" s="84">
        <f t="shared" si="2"/>
        <v>39185.72</v>
      </c>
      <c r="U30" s="84">
        <f t="shared" si="3"/>
        <v>1679.3880000000001</v>
      </c>
      <c r="V30" s="84">
        <f t="shared" si="4"/>
        <v>40865.108</v>
      </c>
      <c r="W30" s="85">
        <v>0.01</v>
      </c>
      <c r="X30" s="85"/>
      <c r="Y30" s="85"/>
      <c r="AA30" s="84">
        <f t="shared" si="5"/>
        <v>3545.3746666666666</v>
      </c>
      <c r="AB30" s="84">
        <f t="shared" si="6"/>
        <v>37319.733333333337</v>
      </c>
    </row>
    <row r="31" spans="1:28" ht="36" x14ac:dyDescent="0.25">
      <c r="A31" s="61">
        <v>26</v>
      </c>
      <c r="B31" s="61" t="s">
        <v>22</v>
      </c>
      <c r="C31" s="61" t="s">
        <v>45</v>
      </c>
      <c r="D31" s="61" t="s">
        <v>45</v>
      </c>
      <c r="E31" s="61"/>
      <c r="F31" s="61">
        <v>50</v>
      </c>
      <c r="G31" s="61" t="s">
        <v>24</v>
      </c>
      <c r="H31" s="61">
        <v>9</v>
      </c>
      <c r="I31" s="62">
        <v>7670</v>
      </c>
      <c r="J31" s="66">
        <v>0.28474576270000002</v>
      </c>
      <c r="K31" s="62">
        <v>5486</v>
      </c>
      <c r="L31" s="62">
        <v>5597.96</v>
      </c>
      <c r="M31" s="62">
        <v>279898</v>
      </c>
      <c r="N31" s="64"/>
      <c r="O31" s="62"/>
      <c r="P31" s="65">
        <f t="shared" si="0"/>
        <v>2519082</v>
      </c>
      <c r="Q31" s="4">
        <v>1</v>
      </c>
      <c r="R31" s="84">
        <f t="shared" si="1"/>
        <v>5597.96</v>
      </c>
      <c r="S31" s="4">
        <v>7</v>
      </c>
      <c r="T31" s="84">
        <f t="shared" si="2"/>
        <v>39185.72</v>
      </c>
      <c r="U31" s="84">
        <f t="shared" si="3"/>
        <v>1679.3880000000001</v>
      </c>
      <c r="V31" s="84">
        <f t="shared" si="4"/>
        <v>40865.108</v>
      </c>
      <c r="W31" s="85">
        <v>0.01</v>
      </c>
      <c r="X31" s="85"/>
      <c r="Y31" s="85"/>
      <c r="AA31" s="84">
        <f t="shared" si="5"/>
        <v>3545.3746666666666</v>
      </c>
      <c r="AB31" s="84">
        <f t="shared" si="6"/>
        <v>37319.733333333337</v>
      </c>
    </row>
    <row r="32" spans="1:28" ht="36" x14ac:dyDescent="0.25">
      <c r="A32" s="61">
        <v>27</v>
      </c>
      <c r="B32" s="61" t="s">
        <v>22</v>
      </c>
      <c r="C32" s="61" t="s">
        <v>46</v>
      </c>
      <c r="D32" s="61" t="s">
        <v>46</v>
      </c>
      <c r="E32" s="61"/>
      <c r="F32" s="61">
        <v>142</v>
      </c>
      <c r="G32" s="61" t="s">
        <v>24</v>
      </c>
      <c r="H32" s="61">
        <v>9</v>
      </c>
      <c r="I32" s="62">
        <v>8684</v>
      </c>
      <c r="J32" s="66">
        <v>0.53362505760000001</v>
      </c>
      <c r="K32" s="62">
        <v>4050</v>
      </c>
      <c r="L32" s="62">
        <v>4132.6499999999996</v>
      </c>
      <c r="M32" s="62">
        <v>586836.30000000005</v>
      </c>
      <c r="N32" s="64"/>
      <c r="O32" s="62"/>
      <c r="P32" s="65">
        <f t="shared" si="0"/>
        <v>5281526.7</v>
      </c>
      <c r="Q32" s="4">
        <v>1</v>
      </c>
      <c r="R32" s="84">
        <f t="shared" si="1"/>
        <v>4132.6499999999996</v>
      </c>
      <c r="S32" s="4">
        <v>7</v>
      </c>
      <c r="T32" s="84">
        <f t="shared" si="2"/>
        <v>28928.549999999996</v>
      </c>
      <c r="U32" s="84">
        <f t="shared" si="3"/>
        <v>1239.7950000000001</v>
      </c>
      <c r="V32" s="84">
        <f t="shared" si="4"/>
        <v>30168.344999999994</v>
      </c>
      <c r="W32" s="85">
        <v>0.01</v>
      </c>
      <c r="X32" s="85"/>
      <c r="Y32" s="85"/>
      <c r="AA32" s="84">
        <f t="shared" si="5"/>
        <v>2617.3449999999998</v>
      </c>
      <c r="AB32" s="84">
        <f t="shared" si="6"/>
        <v>27550.999999999993</v>
      </c>
    </row>
    <row r="33" spans="1:29" ht="39" customHeight="1" x14ac:dyDescent="0.25">
      <c r="A33" s="61">
        <v>28</v>
      </c>
      <c r="B33" s="61" t="s">
        <v>22</v>
      </c>
      <c r="C33" s="61" t="s">
        <v>47</v>
      </c>
      <c r="D33" s="61" t="s">
        <v>47</v>
      </c>
      <c r="E33" s="61"/>
      <c r="F33" s="61">
        <v>424</v>
      </c>
      <c r="G33" s="61" t="s">
        <v>24</v>
      </c>
      <c r="H33" s="61">
        <v>9</v>
      </c>
      <c r="I33" s="62">
        <v>17647</v>
      </c>
      <c r="J33" s="66">
        <v>0.54099847000000001</v>
      </c>
      <c r="K33" s="62">
        <v>8100</v>
      </c>
      <c r="L33" s="62">
        <v>8265.31</v>
      </c>
      <c r="M33" s="62">
        <v>3504491.44</v>
      </c>
      <c r="N33" s="64"/>
      <c r="O33" s="62"/>
      <c r="P33" s="65">
        <f t="shared" si="0"/>
        <v>31540422.960000001</v>
      </c>
      <c r="Q33" s="4">
        <v>4</v>
      </c>
      <c r="R33" s="84">
        <f t="shared" si="1"/>
        <v>33061.24</v>
      </c>
      <c r="S33" s="4">
        <v>7</v>
      </c>
      <c r="T33" s="84">
        <f t="shared" si="2"/>
        <v>231428.68</v>
      </c>
      <c r="U33" s="84">
        <f t="shared" si="3"/>
        <v>9918.3719999999994</v>
      </c>
      <c r="V33" s="84">
        <f t="shared" si="4"/>
        <v>241347.052</v>
      </c>
      <c r="W33" s="85">
        <v>0.01</v>
      </c>
      <c r="X33" s="85"/>
      <c r="Y33" s="85"/>
      <c r="AA33" s="84">
        <f t="shared" si="5"/>
        <v>20938.785333333333</v>
      </c>
      <c r="AB33" s="84">
        <f t="shared" si="6"/>
        <v>220408.26666666666</v>
      </c>
    </row>
    <row r="34" spans="1:29" ht="35.25" customHeight="1" x14ac:dyDescent="0.25">
      <c r="A34" s="61">
        <v>29</v>
      </c>
      <c r="B34" s="61" t="s">
        <v>22</v>
      </c>
      <c r="C34" s="61" t="s">
        <v>48</v>
      </c>
      <c r="D34" s="61" t="s">
        <v>48</v>
      </c>
      <c r="E34" s="61"/>
      <c r="F34" s="61">
        <v>538</v>
      </c>
      <c r="G34" s="61" t="s">
        <v>24</v>
      </c>
      <c r="H34" s="61">
        <v>9</v>
      </c>
      <c r="I34" s="62">
        <v>70782</v>
      </c>
      <c r="J34" s="66">
        <v>0.93460201750000005</v>
      </c>
      <c r="K34" s="62">
        <v>4629</v>
      </c>
      <c r="L34" s="62">
        <v>4723.47</v>
      </c>
      <c r="M34" s="62">
        <v>2541226.86</v>
      </c>
      <c r="N34" s="64"/>
      <c r="O34" s="62"/>
      <c r="P34" s="65">
        <f t="shared" si="0"/>
        <v>22871041.739999998</v>
      </c>
      <c r="Q34" s="4">
        <v>2</v>
      </c>
      <c r="R34" s="84">
        <f t="shared" si="1"/>
        <v>9446.94</v>
      </c>
      <c r="S34" s="4">
        <v>7</v>
      </c>
      <c r="T34" s="84">
        <f t="shared" si="2"/>
        <v>66128.58</v>
      </c>
      <c r="U34" s="84">
        <f t="shared" si="3"/>
        <v>2834.0820000000003</v>
      </c>
      <c r="V34" s="84">
        <f t="shared" si="4"/>
        <v>68962.661999999997</v>
      </c>
      <c r="W34" s="85">
        <v>0.01</v>
      </c>
      <c r="X34" s="85"/>
      <c r="Y34" s="85"/>
      <c r="AA34" s="84">
        <f t="shared" si="5"/>
        <v>5983.0620000000008</v>
      </c>
      <c r="AB34" s="84">
        <f t="shared" si="6"/>
        <v>62979.6</v>
      </c>
    </row>
    <row r="35" spans="1:29" ht="50.25" customHeight="1" x14ac:dyDescent="0.25">
      <c r="A35" s="61">
        <v>30</v>
      </c>
      <c r="B35" s="61" t="s">
        <v>22</v>
      </c>
      <c r="C35" s="61" t="s">
        <v>49</v>
      </c>
      <c r="D35" s="61" t="s">
        <v>49</v>
      </c>
      <c r="E35" s="61"/>
      <c r="F35" s="61">
        <v>9</v>
      </c>
      <c r="G35" s="61" t="s">
        <v>24</v>
      </c>
      <c r="H35" s="61">
        <v>9</v>
      </c>
      <c r="I35" s="62">
        <v>271106</v>
      </c>
      <c r="J35" s="66">
        <v>0.84698236110000003</v>
      </c>
      <c r="K35" s="62">
        <v>41484</v>
      </c>
      <c r="L35" s="62">
        <v>42330.61</v>
      </c>
      <c r="M35" s="62">
        <v>380975.49</v>
      </c>
      <c r="N35" s="64"/>
      <c r="O35" s="62"/>
      <c r="P35" s="65">
        <f t="shared" si="0"/>
        <v>3428779.41</v>
      </c>
      <c r="Q35" s="4">
        <v>0</v>
      </c>
      <c r="R35" s="84">
        <f t="shared" si="1"/>
        <v>0</v>
      </c>
      <c r="S35" s="4">
        <v>7</v>
      </c>
      <c r="T35" s="84">
        <f t="shared" si="2"/>
        <v>0</v>
      </c>
      <c r="U35" s="84">
        <f t="shared" si="3"/>
        <v>0</v>
      </c>
      <c r="V35" s="84">
        <f t="shared" si="4"/>
        <v>0</v>
      </c>
      <c r="W35" s="85">
        <v>0.01</v>
      </c>
      <c r="X35" s="85"/>
      <c r="Y35" s="85"/>
      <c r="AA35" s="84">
        <f t="shared" si="5"/>
        <v>0</v>
      </c>
      <c r="AB35" s="84">
        <f t="shared" si="6"/>
        <v>0</v>
      </c>
    </row>
    <row r="36" spans="1:29" ht="39.75" customHeight="1" x14ac:dyDescent="0.25">
      <c r="A36" s="61">
        <v>31</v>
      </c>
      <c r="B36" s="61" t="s">
        <v>22</v>
      </c>
      <c r="C36" s="61" t="s">
        <v>50</v>
      </c>
      <c r="D36" s="61" t="s">
        <v>50</v>
      </c>
      <c r="E36" s="61"/>
      <c r="F36" s="61">
        <v>13</v>
      </c>
      <c r="G36" s="61" t="s">
        <v>24</v>
      </c>
      <c r="H36" s="61">
        <v>9</v>
      </c>
      <c r="I36" s="62">
        <v>377652</v>
      </c>
      <c r="J36" s="66">
        <v>0.75973912489999995</v>
      </c>
      <c r="K36" s="62">
        <v>90735</v>
      </c>
      <c r="L36" s="62">
        <v>92586.73</v>
      </c>
      <c r="M36" s="62">
        <v>1203627.49</v>
      </c>
      <c r="N36" s="64"/>
      <c r="O36" s="62"/>
      <c r="P36" s="65">
        <f t="shared" si="0"/>
        <v>10832647.41</v>
      </c>
      <c r="Q36" s="4">
        <v>0</v>
      </c>
      <c r="R36" s="84">
        <f t="shared" si="1"/>
        <v>0</v>
      </c>
      <c r="S36" s="4">
        <v>7</v>
      </c>
      <c r="T36" s="84">
        <f t="shared" si="2"/>
        <v>0</v>
      </c>
      <c r="U36" s="84">
        <f t="shared" si="3"/>
        <v>0</v>
      </c>
      <c r="V36" s="84">
        <f t="shared" si="4"/>
        <v>0</v>
      </c>
      <c r="W36" s="85">
        <v>0.01</v>
      </c>
      <c r="X36" s="85"/>
      <c r="Y36" s="85"/>
      <c r="AA36" s="84">
        <f t="shared" si="5"/>
        <v>0</v>
      </c>
      <c r="AB36" s="84">
        <f t="shared" si="6"/>
        <v>0</v>
      </c>
    </row>
    <row r="37" spans="1:29" ht="11.25" customHeight="1" x14ac:dyDescent="0.2">
      <c r="A37" s="38" t="s">
        <v>51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96" t="s">
        <v>12</v>
      </c>
      <c r="N37" s="96"/>
      <c r="O37" s="96"/>
      <c r="P37" s="71">
        <v>0</v>
      </c>
      <c r="R37" s="84">
        <f>SUM(R9:R36)</f>
        <v>1951846.97</v>
      </c>
      <c r="V37" s="84">
        <f>SUM(V9:V36)</f>
        <v>14248482.881000001</v>
      </c>
      <c r="W37" s="84"/>
      <c r="X37" s="84"/>
      <c r="Y37" s="84"/>
      <c r="AA37" s="84">
        <f>SUM(AA9:AA36)</f>
        <v>1236169.7476666663</v>
      </c>
      <c r="AB37" s="84">
        <f>SUM(AB9:AB36)</f>
        <v>13012313.133333333</v>
      </c>
      <c r="AC37" s="84">
        <f>AA37+AB37</f>
        <v>14248482.880999999</v>
      </c>
    </row>
    <row r="38" spans="1:29" ht="11.2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20" t="s">
        <v>52</v>
      </c>
      <c r="N38" s="120"/>
      <c r="O38" s="120"/>
      <c r="P38" s="72">
        <v>1778137896.3299999</v>
      </c>
      <c r="AC38" s="84"/>
    </row>
    <row r="39" spans="1:29" ht="15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96" t="s">
        <v>53</v>
      </c>
      <c r="N39" s="96"/>
      <c r="O39" s="73">
        <v>0.1</v>
      </c>
      <c r="P39" s="74">
        <v>177813789.63</v>
      </c>
      <c r="R39" s="5"/>
      <c r="S39" s="5"/>
      <c r="U39" s="4" t="s">
        <v>106</v>
      </c>
      <c r="V39" s="84">
        <f>V37*10%</f>
        <v>1424848.2881000002</v>
      </c>
      <c r="W39" s="84"/>
      <c r="X39" s="84"/>
      <c r="Y39" s="84"/>
      <c r="AA39" s="84">
        <f>AA37*10%</f>
        <v>123616.97476666664</v>
      </c>
      <c r="AB39" s="84">
        <f>AB37*10%</f>
        <v>1301231.3133333335</v>
      </c>
      <c r="AC39" s="84">
        <f>AA39+AB39</f>
        <v>1424848.2881</v>
      </c>
    </row>
    <row r="40" spans="1:29" ht="11.25" customHeight="1" x14ac:dyDescent="0.2">
      <c r="A40" s="39"/>
      <c r="B40" s="59" t="s">
        <v>100</v>
      </c>
      <c r="C40" s="59"/>
      <c r="D40" s="59"/>
      <c r="E40" s="59"/>
      <c r="F40" s="59"/>
      <c r="G40" s="59"/>
      <c r="H40" s="59"/>
      <c r="I40" s="39"/>
      <c r="J40" s="39"/>
      <c r="K40" s="39"/>
      <c r="L40" s="39"/>
      <c r="M40" s="75" t="s">
        <v>54</v>
      </c>
      <c r="N40" s="75"/>
      <c r="O40" s="44">
        <v>0.19</v>
      </c>
      <c r="P40" s="74">
        <v>33784620.030000001</v>
      </c>
      <c r="R40" s="5"/>
      <c r="S40" s="5"/>
      <c r="U40" s="4" t="s">
        <v>54</v>
      </c>
      <c r="V40" s="84">
        <f>V39*19%</f>
        <v>270721.17473900004</v>
      </c>
      <c r="W40" s="84"/>
      <c r="X40" s="84"/>
      <c r="Y40" s="84"/>
      <c r="AA40" s="84">
        <f>AA39*19%</f>
        <v>23487.225205666662</v>
      </c>
      <c r="AB40" s="84">
        <f>AB39*19%</f>
        <v>247233.94953333336</v>
      </c>
      <c r="AC40" s="84">
        <f>AA40+AB40</f>
        <v>270721.17473900004</v>
      </c>
    </row>
    <row r="41" spans="1:29" ht="15" customHeight="1" x14ac:dyDescent="0.2">
      <c r="A41" s="39"/>
      <c r="B41" s="59"/>
      <c r="C41" s="59"/>
      <c r="D41" s="59"/>
      <c r="E41" s="59"/>
      <c r="F41" s="59"/>
      <c r="G41" s="59"/>
      <c r="H41" s="59"/>
      <c r="I41" s="39"/>
      <c r="J41" s="39"/>
      <c r="K41" s="39"/>
      <c r="L41" s="39"/>
      <c r="M41" s="96" t="s">
        <v>55</v>
      </c>
      <c r="N41" s="96"/>
      <c r="O41" s="96"/>
      <c r="P41" s="74">
        <v>1989736305.99</v>
      </c>
      <c r="R41" s="5"/>
      <c r="S41" s="5"/>
      <c r="U41" s="4" t="s">
        <v>71</v>
      </c>
      <c r="V41" s="84">
        <f>V37+V39+V40</f>
        <v>15944052.343839001</v>
      </c>
      <c r="W41" s="84"/>
      <c r="X41" s="84"/>
      <c r="Y41" s="84"/>
      <c r="AA41" s="84">
        <f>AA37+AA39+AA40</f>
        <v>1383273.9476389994</v>
      </c>
      <c r="AB41" s="84">
        <f>AB37+AB39+AB40</f>
        <v>14560778.396199999</v>
      </c>
      <c r="AC41" s="84">
        <f>AA41+AB41</f>
        <v>15944052.343838999</v>
      </c>
    </row>
    <row r="42" spans="1:29" ht="15" customHeight="1" x14ac:dyDescent="0.2">
      <c r="A42" s="39"/>
      <c r="B42" s="59"/>
      <c r="C42" s="59"/>
      <c r="D42" s="59"/>
      <c r="E42" s="59"/>
      <c r="F42" s="59"/>
      <c r="G42" s="59"/>
      <c r="H42" s="59"/>
      <c r="I42" s="39"/>
      <c r="J42" s="39"/>
      <c r="K42" s="39"/>
      <c r="L42" s="39"/>
      <c r="M42" s="96"/>
      <c r="N42" s="96"/>
      <c r="O42" s="96"/>
      <c r="P42" s="40"/>
      <c r="R42" s="5"/>
      <c r="S42" s="5"/>
    </row>
    <row r="43" spans="1:29" ht="15" customHeight="1" x14ac:dyDescent="0.2">
      <c r="A43" s="39"/>
      <c r="B43" s="59"/>
      <c r="C43" s="59"/>
      <c r="D43" s="59"/>
      <c r="E43" s="59"/>
      <c r="F43" s="59"/>
      <c r="G43" s="59"/>
      <c r="H43" s="59"/>
      <c r="I43" s="39"/>
      <c r="J43" s="39"/>
      <c r="K43" s="39"/>
      <c r="L43" s="39"/>
      <c r="M43" s="39"/>
      <c r="N43" s="39"/>
      <c r="O43" s="39"/>
      <c r="P43" s="39"/>
    </row>
    <row r="44" spans="1:29" ht="12.75" customHeight="1" x14ac:dyDescent="0.2">
      <c r="A44" s="39"/>
      <c r="B44" s="59"/>
      <c r="C44" s="59"/>
      <c r="D44" s="59"/>
      <c r="E44" s="59"/>
      <c r="F44" s="59"/>
      <c r="G44" s="59"/>
      <c r="H44" s="59"/>
      <c r="I44" s="39"/>
      <c r="J44" s="39"/>
      <c r="K44" s="39"/>
      <c r="L44" s="39"/>
      <c r="M44" s="39"/>
      <c r="N44" s="39"/>
      <c r="O44" s="39"/>
      <c r="P44" s="39"/>
    </row>
    <row r="45" spans="1:29" ht="12.75" customHeight="1" x14ac:dyDescent="0.2">
      <c r="A45" s="39"/>
      <c r="B45" s="59"/>
      <c r="C45" s="59"/>
      <c r="D45" s="59"/>
      <c r="E45" s="59"/>
      <c r="F45" s="59"/>
      <c r="G45" s="59"/>
      <c r="H45" s="59"/>
      <c r="I45" s="39"/>
      <c r="J45" s="39"/>
      <c r="K45" s="39"/>
      <c r="L45" s="39"/>
      <c r="M45" s="39"/>
      <c r="N45" s="42"/>
      <c r="O45" s="39"/>
      <c r="P45" s="39"/>
    </row>
    <row r="46" spans="1:29" ht="12.75" customHeight="1" x14ac:dyDescent="0.2">
      <c r="A46" s="39"/>
      <c r="B46" s="59"/>
      <c r="C46" s="59"/>
      <c r="D46" s="59"/>
      <c r="E46" s="59"/>
      <c r="F46" s="59"/>
      <c r="G46" s="59"/>
      <c r="H46" s="59"/>
      <c r="I46" s="39"/>
      <c r="J46" s="39"/>
      <c r="K46" s="39"/>
      <c r="L46" s="39"/>
      <c r="M46" s="39"/>
      <c r="N46" s="39"/>
      <c r="O46" s="39"/>
      <c r="P46" s="43"/>
      <c r="Y46" s="84">
        <f>+X49+AC41</f>
        <v>2005680358.3338389</v>
      </c>
    </row>
    <row r="47" spans="1:29" ht="12.75" customHeight="1" x14ac:dyDescent="0.25">
      <c r="P47" s="5"/>
    </row>
    <row r="49" spans="19:26" x14ac:dyDescent="0.25">
      <c r="V49" s="84">
        <f>+V37-X50</f>
        <v>1376050.2190000005</v>
      </c>
      <c r="X49" s="121">
        <v>1989736305.99</v>
      </c>
    </row>
    <row r="50" spans="19:26" x14ac:dyDescent="0.25">
      <c r="X50" s="84">
        <f>+V9</f>
        <v>12872432.662</v>
      </c>
    </row>
    <row r="51" spans="19:26" x14ac:dyDescent="0.25">
      <c r="S51" s="6">
        <v>177813789.63</v>
      </c>
      <c r="X51" s="84">
        <f>+V49</f>
        <v>1376050.2190000005</v>
      </c>
      <c r="Z51" s="121">
        <f>+X50+X49</f>
        <v>2002608738.652</v>
      </c>
    </row>
    <row r="52" spans="19:26" x14ac:dyDescent="0.25">
      <c r="S52" s="84">
        <f>+S51+X52</f>
        <v>179238637.9181</v>
      </c>
      <c r="X52" s="84">
        <f>+AC39</f>
        <v>1424848.2881</v>
      </c>
    </row>
    <row r="53" spans="19:26" x14ac:dyDescent="0.25">
      <c r="X53" s="84">
        <f>+AC40</f>
        <v>270721.17473900004</v>
      </c>
      <c r="Y53" s="84">
        <f>+X53+X52+X51+X50</f>
        <v>15944052.343839001</v>
      </c>
    </row>
    <row r="54" spans="19:26" x14ac:dyDescent="0.25">
      <c r="X54" s="84">
        <f>+X53+X52+X51+X50+X49</f>
        <v>2005680358.3338389</v>
      </c>
    </row>
    <row r="55" spans="19:26" x14ac:dyDescent="0.25">
      <c r="S55" s="6">
        <v>33784620.030000001</v>
      </c>
    </row>
    <row r="56" spans="19:26" x14ac:dyDescent="0.25">
      <c r="S56" s="84">
        <f>+S55+X53</f>
        <v>34055341.204739004</v>
      </c>
      <c r="V56" s="4" t="s">
        <v>111</v>
      </c>
    </row>
    <row r="62" spans="19:26" x14ac:dyDescent="0.25">
      <c r="V62" s="121">
        <v>14248482.880000001</v>
      </c>
      <c r="X62" s="6">
        <v>14248482.880000001</v>
      </c>
    </row>
    <row r="63" spans="19:26" x14ac:dyDescent="0.25">
      <c r="V63" s="121">
        <v>213293979.12</v>
      </c>
      <c r="X63" s="6">
        <v>213293979.12</v>
      </c>
    </row>
    <row r="65" spans="22:24" x14ac:dyDescent="0.25">
      <c r="V65" s="6"/>
      <c r="X65" s="7">
        <f>+X63+X62</f>
        <v>227542462</v>
      </c>
    </row>
  </sheetData>
  <mergeCells count="5">
    <mergeCell ref="M37:O37"/>
    <mergeCell ref="M38:O38"/>
    <mergeCell ref="M39:N39"/>
    <mergeCell ref="M41:O41"/>
    <mergeCell ref="M42:O42"/>
  </mergeCells>
  <conditionalFormatting sqref="P38">
    <cfRule type="expression" dxfId="3" priority="4">
      <formula>ISERROR($J36)</formula>
    </cfRule>
  </conditionalFormatting>
  <conditionalFormatting sqref="P38:P42">
    <cfRule type="expression" dxfId="2" priority="24">
      <formula>ISERROR(#REF!)</formula>
    </cfRule>
  </conditionalFormatting>
  <conditionalFormatting sqref="P41">
    <cfRule type="expression" dxfId="1" priority="6">
      <formula>ISERROR($J42)</formula>
    </cfRule>
  </conditionalFormatting>
  <conditionalFormatting sqref="P42">
    <cfRule type="expression" dxfId="0" priority="11">
      <formula>ISERROR($L43)</formula>
    </cfRule>
  </conditionalFormatting>
  <dataValidations disablePrompts="1" count="6">
    <dataValidation type="decimal" operator="greaterThan" allowBlank="1" showInputMessage="1" showErrorMessage="1" sqref="N6:O36" xr:uid="{41006A2F-49E0-405C-BFED-68AF7D6C3A9A}">
      <formula1>0</formula1>
    </dataValidation>
    <dataValidation operator="greaterThanOrEqual" allowBlank="1" showInputMessage="1" showErrorMessage="1" sqref="J10:J36" xr:uid="{966305B6-440F-4151-B6D6-25305D494DB7}"/>
    <dataValidation type="decimal" allowBlank="1" showInputMessage="1" showErrorMessage="1" errorTitle="Error" error="Mayor a 1" sqref="P37" xr:uid="{3021B5F8-CCFB-4D63-A573-203751110041}">
      <formula1>0.011</formula1>
      <formula2>#REF!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O39" xr:uid="{376E4E0C-64CD-42DB-8831-7CBE6B64A6A9}">
      <formula1>0.01</formula1>
      <formula2>#REF!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6:J8" xr:uid="{339B9C1D-1C9F-434E-A2FA-D74E3AFEC37E}">
      <formula1>XEN6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1,728,080" promptTitle="Porcentaje Descuento" prompt="Ingrese % de descuento de 0%-100% y el resultado del descuento no puede ser menor al precio piso $ 1,728,080_x000a__x000a_TIP: Si presiona doble clic se cálcula el % que iguala al precio mínimo" sqref="J9" xr:uid="{8E059BB7-D4B2-4B3D-8BED-F9CBB9A48371}">
      <formula1>XEN9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AD4F-8AEB-4987-89E5-902A2297D7EB}">
  <sheetPr codeName="Hoja2"/>
  <dimension ref="A1:AG39"/>
  <sheetViews>
    <sheetView topLeftCell="N22" zoomScale="90" zoomScaleNormal="90" workbookViewId="0">
      <selection activeCell="U6" sqref="U6"/>
    </sheetView>
  </sheetViews>
  <sheetFormatPr baseColWidth="10" defaultRowHeight="11.25" x14ac:dyDescent="0.25"/>
  <cols>
    <col min="1" max="1" width="7.5703125" style="4" customWidth="1"/>
    <col min="2" max="8" width="11.42578125" style="4"/>
    <col min="9" max="9" width="19.5703125" style="4" customWidth="1"/>
    <col min="10" max="10" width="17.42578125" style="4" customWidth="1"/>
    <col min="11" max="11" width="20.140625" style="4" customWidth="1"/>
    <col min="12" max="13" width="11.42578125" style="4"/>
    <col min="14" max="14" width="23.5703125" style="4" customWidth="1"/>
    <col min="15" max="15" width="14.140625" style="4" bestFit="1" customWidth="1"/>
    <col min="16" max="16" width="11.5703125" style="4" customWidth="1"/>
    <col min="17" max="17" width="15" style="4" customWidth="1"/>
    <col min="18" max="18" width="14.5703125" style="4" customWidth="1"/>
    <col min="19" max="19" width="15" style="4" customWidth="1"/>
    <col min="20" max="21" width="14.28515625" style="4" customWidth="1"/>
    <col min="22" max="22" width="14.140625" style="4" bestFit="1" customWidth="1"/>
    <col min="23" max="23" width="11.42578125" style="4"/>
    <col min="24" max="24" width="16.85546875" style="4" customWidth="1"/>
    <col min="25" max="25" width="15" style="4" customWidth="1"/>
    <col min="26" max="26" width="15.42578125" style="4" customWidth="1"/>
    <col min="27" max="27" width="16.42578125" style="4" customWidth="1"/>
    <col min="28" max="28" width="11.42578125" style="4"/>
    <col min="29" max="29" width="17.42578125" style="4" customWidth="1"/>
    <col min="30" max="30" width="13.140625" style="4" customWidth="1"/>
    <col min="31" max="31" width="11.7109375" style="4" bestFit="1" customWidth="1"/>
    <col min="32" max="32" width="11.42578125" style="4"/>
    <col min="33" max="33" width="11.7109375" style="4" bestFit="1" customWidth="1"/>
    <col min="34" max="16384" width="11.42578125" style="4"/>
  </cols>
  <sheetData>
    <row r="1" spans="1:33" ht="15" customHeight="1" x14ac:dyDescent="0.25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2" t="s">
        <v>11</v>
      </c>
      <c r="M1" s="102" t="s">
        <v>12</v>
      </c>
      <c r="N1" s="99" t="s">
        <v>13</v>
      </c>
      <c r="O1" s="87" t="s">
        <v>57</v>
      </c>
      <c r="P1" s="87" t="s">
        <v>58</v>
      </c>
      <c r="Q1" s="87" t="s">
        <v>59</v>
      </c>
      <c r="R1" s="86">
        <f>R4+S4+T4</f>
        <v>11593206</v>
      </c>
      <c r="S1" s="86"/>
      <c r="T1" s="86"/>
      <c r="U1" s="88" t="s">
        <v>74</v>
      </c>
      <c r="V1" s="87" t="s">
        <v>63</v>
      </c>
      <c r="W1" s="87" t="s">
        <v>98</v>
      </c>
      <c r="X1" s="87" t="s">
        <v>64</v>
      </c>
      <c r="Y1" s="86">
        <f>Y4+Z4+AA4</f>
        <v>40577268</v>
      </c>
      <c r="Z1" s="86"/>
      <c r="AA1" s="86"/>
    </row>
    <row r="2" spans="1:33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0"/>
      <c r="O2" s="87"/>
      <c r="P2" s="87"/>
      <c r="Q2" s="87"/>
      <c r="R2" s="12">
        <f>R4/R1*100</f>
        <v>0</v>
      </c>
      <c r="S2" s="12">
        <f>S4/R1*100</f>
        <v>100</v>
      </c>
      <c r="T2" s="12">
        <f>T4/R1*100</f>
        <v>0</v>
      </c>
      <c r="U2" s="88"/>
      <c r="V2" s="87"/>
      <c r="W2" s="87"/>
      <c r="X2" s="87"/>
      <c r="Y2" s="12">
        <f>Y4/Y1*100</f>
        <v>0</v>
      </c>
      <c r="Z2" s="12">
        <f>Z4/Y1*100</f>
        <v>100</v>
      </c>
      <c r="AA2" s="12">
        <f>AA4/Y1*100</f>
        <v>0</v>
      </c>
    </row>
    <row r="3" spans="1:33" ht="22.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0"/>
      <c r="O3" s="87"/>
      <c r="P3" s="87"/>
      <c r="Q3" s="87"/>
      <c r="R3" s="14" t="s">
        <v>60</v>
      </c>
      <c r="S3" s="14" t="s">
        <v>61</v>
      </c>
      <c r="T3" s="14" t="s">
        <v>62</v>
      </c>
      <c r="U3" s="88"/>
      <c r="V3" s="87"/>
      <c r="W3" s="87"/>
      <c r="X3" s="87"/>
      <c r="Y3" s="14" t="s">
        <v>60</v>
      </c>
      <c r="Z3" s="14" t="s">
        <v>61</v>
      </c>
      <c r="AA3" s="14" t="s">
        <v>62</v>
      </c>
    </row>
    <row r="4" spans="1:33" ht="22.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0"/>
      <c r="O4" s="87"/>
      <c r="P4" s="87"/>
      <c r="Q4" s="87"/>
      <c r="R4" s="15">
        <v>0</v>
      </c>
      <c r="S4" s="15">
        <v>11593206</v>
      </c>
      <c r="T4" s="15">
        <v>0</v>
      </c>
      <c r="U4" s="88"/>
      <c r="V4" s="87"/>
      <c r="W4" s="87"/>
      <c r="X4" s="87"/>
      <c r="Y4" s="15">
        <v>0</v>
      </c>
      <c r="Z4" s="15">
        <v>40577268</v>
      </c>
      <c r="AA4" s="15">
        <v>0</v>
      </c>
      <c r="AE4" s="6"/>
      <c r="AF4" s="7"/>
      <c r="AG4" s="7"/>
    </row>
    <row r="5" spans="1:33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1"/>
      <c r="O5" s="87"/>
      <c r="P5" s="87"/>
      <c r="Q5" s="87"/>
      <c r="R5" s="16">
        <v>0</v>
      </c>
      <c r="S5" s="16">
        <v>1</v>
      </c>
      <c r="T5" s="16">
        <v>0</v>
      </c>
      <c r="U5" s="88"/>
      <c r="V5" s="87"/>
      <c r="W5" s="87"/>
      <c r="X5" s="87"/>
      <c r="Y5" s="16">
        <v>0</v>
      </c>
      <c r="Z5" s="16">
        <v>1</v>
      </c>
      <c r="AA5" s="16">
        <v>0</v>
      </c>
      <c r="AD5" s="4">
        <v>25</v>
      </c>
    </row>
    <row r="6" spans="1:33" ht="33.75" x14ac:dyDescent="0.25">
      <c r="A6" s="45">
        <v>1</v>
      </c>
      <c r="B6" s="45" t="s">
        <v>14</v>
      </c>
      <c r="C6" s="45" t="s">
        <v>15</v>
      </c>
      <c r="D6" s="45" t="s">
        <v>15</v>
      </c>
      <c r="E6" s="45" t="s">
        <v>16</v>
      </c>
      <c r="F6" s="46">
        <v>1</v>
      </c>
      <c r="G6" s="47" t="s">
        <v>17</v>
      </c>
      <c r="H6" s="48">
        <v>9</v>
      </c>
      <c r="I6" s="49">
        <v>2700125</v>
      </c>
      <c r="J6" s="49">
        <v>2755229.59</v>
      </c>
      <c r="K6" s="49">
        <v>2755229.59</v>
      </c>
      <c r="L6" s="49"/>
      <c r="M6" s="49"/>
      <c r="N6" s="50">
        <v>24797066.309999999</v>
      </c>
      <c r="O6" s="17">
        <f>F6*J6</f>
        <v>2755229.59</v>
      </c>
      <c r="P6" s="14">
        <v>2</v>
      </c>
      <c r="Q6" s="17">
        <f>O6*P6</f>
        <v>5510459.1799999997</v>
      </c>
      <c r="R6" s="17">
        <f>Q6*R5</f>
        <v>0</v>
      </c>
      <c r="S6" s="17">
        <f>Q6*S5</f>
        <v>5510459.1799999997</v>
      </c>
      <c r="T6" s="17">
        <f>Q6*T5</f>
        <v>0</v>
      </c>
      <c r="U6" s="17"/>
      <c r="V6" s="17">
        <f>O6+U6</f>
        <v>2755229.59</v>
      </c>
      <c r="W6" s="14">
        <v>7</v>
      </c>
      <c r="X6" s="17">
        <f>V6*W6</f>
        <v>19286607.129999999</v>
      </c>
      <c r="Y6" s="17">
        <f>X6*Y5</f>
        <v>0</v>
      </c>
      <c r="Z6" s="17">
        <f>X6*Z5</f>
        <v>19286607.129999999</v>
      </c>
      <c r="AA6" s="17">
        <f>X6*AA5</f>
        <v>0</v>
      </c>
      <c r="AD6" s="4">
        <v>30</v>
      </c>
    </row>
    <row r="7" spans="1:33" ht="33.75" x14ac:dyDescent="0.25">
      <c r="A7" s="45">
        <v>2</v>
      </c>
      <c r="B7" s="45" t="s">
        <v>14</v>
      </c>
      <c r="C7" s="45" t="s">
        <v>20</v>
      </c>
      <c r="D7" s="45" t="s">
        <v>20</v>
      </c>
      <c r="E7" s="45" t="s">
        <v>21</v>
      </c>
      <c r="F7" s="46">
        <v>1</v>
      </c>
      <c r="G7" s="47" t="s">
        <v>17</v>
      </c>
      <c r="H7" s="48">
        <v>9</v>
      </c>
      <c r="I7" s="49">
        <v>1728080</v>
      </c>
      <c r="J7" s="49">
        <v>1763346.94</v>
      </c>
      <c r="K7" s="49">
        <v>1763346.94</v>
      </c>
      <c r="L7" s="49"/>
      <c r="M7" s="49"/>
      <c r="N7" s="50">
        <v>15870122.460000001</v>
      </c>
      <c r="O7" s="17">
        <f t="shared" ref="O7:O28" si="0">F7*J7</f>
        <v>1763346.94</v>
      </c>
      <c r="P7" s="14">
        <v>2</v>
      </c>
      <c r="Q7" s="17">
        <f t="shared" ref="Q7:Q28" si="1">O7*P7</f>
        <v>3526693.88</v>
      </c>
      <c r="R7" s="14"/>
      <c r="S7" s="17">
        <f>Q7*S5</f>
        <v>3526693.88</v>
      </c>
      <c r="T7" s="14"/>
      <c r="U7" s="17"/>
      <c r="V7" s="17">
        <f t="shared" ref="V7:V28" si="2">O7+U7</f>
        <v>1763346.94</v>
      </c>
      <c r="W7" s="14">
        <v>7</v>
      </c>
      <c r="X7" s="17">
        <f t="shared" ref="X7:X28" si="3">V7*W7</f>
        <v>12343428.58</v>
      </c>
      <c r="Y7" s="17"/>
      <c r="Z7" s="17">
        <f>X7*Z5</f>
        <v>12343428.58</v>
      </c>
      <c r="AA7" s="17"/>
      <c r="AD7" s="4">
        <f>AD5/AD6</f>
        <v>0.83333333333333337</v>
      </c>
    </row>
    <row r="8" spans="1:33" ht="33.75" x14ac:dyDescent="0.25">
      <c r="A8" s="45">
        <v>3</v>
      </c>
      <c r="B8" s="45" t="s">
        <v>22</v>
      </c>
      <c r="C8" s="45" t="s">
        <v>23</v>
      </c>
      <c r="D8" s="45" t="s">
        <v>23</v>
      </c>
      <c r="E8" s="45"/>
      <c r="F8" s="46">
        <v>8</v>
      </c>
      <c r="G8" s="47" t="s">
        <v>24</v>
      </c>
      <c r="H8" s="48">
        <v>9</v>
      </c>
      <c r="I8" s="49">
        <v>5155</v>
      </c>
      <c r="J8" s="49">
        <v>5260.2</v>
      </c>
      <c r="K8" s="49">
        <v>42081.599999999999</v>
      </c>
      <c r="L8" s="49"/>
      <c r="M8" s="49"/>
      <c r="N8" s="50">
        <v>378734.4</v>
      </c>
      <c r="O8" s="17">
        <f t="shared" si="0"/>
        <v>42081.599999999999</v>
      </c>
      <c r="P8" s="14">
        <v>2</v>
      </c>
      <c r="Q8" s="17">
        <f t="shared" si="1"/>
        <v>84163.199999999997</v>
      </c>
      <c r="R8" s="17">
        <f>Q8*R5</f>
        <v>0</v>
      </c>
      <c r="S8" s="17">
        <f>Q8*S5</f>
        <v>84163.199999999997</v>
      </c>
      <c r="T8" s="17">
        <f>Q8*T5</f>
        <v>0</v>
      </c>
      <c r="U8" s="17"/>
      <c r="V8" s="17">
        <f t="shared" si="2"/>
        <v>42081.599999999999</v>
      </c>
      <c r="W8" s="14">
        <v>7</v>
      </c>
      <c r="X8" s="17">
        <f t="shared" si="3"/>
        <v>294571.2</v>
      </c>
      <c r="Y8" s="17">
        <f>X8*Y5</f>
        <v>0</v>
      </c>
      <c r="Z8" s="17">
        <f>X8*Z5</f>
        <v>294571.2</v>
      </c>
      <c r="AA8" s="17">
        <f>X8*AA5</f>
        <v>0</v>
      </c>
    </row>
    <row r="9" spans="1:33" ht="45" x14ac:dyDescent="0.25">
      <c r="A9" s="45">
        <v>4</v>
      </c>
      <c r="B9" s="45" t="s">
        <v>22</v>
      </c>
      <c r="C9" s="45" t="s">
        <v>25</v>
      </c>
      <c r="D9" s="45" t="s">
        <v>25</v>
      </c>
      <c r="E9" s="45"/>
      <c r="F9" s="46">
        <v>4</v>
      </c>
      <c r="G9" s="47" t="s">
        <v>24</v>
      </c>
      <c r="H9" s="48">
        <v>9</v>
      </c>
      <c r="I9" s="49">
        <v>13571</v>
      </c>
      <c r="J9" s="49">
        <v>13847.96</v>
      </c>
      <c r="K9" s="49">
        <v>55391.839999999997</v>
      </c>
      <c r="L9" s="49"/>
      <c r="M9" s="49"/>
      <c r="N9" s="50">
        <v>498526.56</v>
      </c>
      <c r="O9" s="17">
        <f t="shared" si="0"/>
        <v>55391.839999999997</v>
      </c>
      <c r="P9" s="14">
        <v>2</v>
      </c>
      <c r="Q9" s="17">
        <f t="shared" si="1"/>
        <v>110783.67999999999</v>
      </c>
      <c r="R9" s="17">
        <f>Q9*R5</f>
        <v>0</v>
      </c>
      <c r="S9" s="17">
        <f>Q9*S5</f>
        <v>110783.67999999999</v>
      </c>
      <c r="T9" s="17">
        <f>Q9*T5</f>
        <v>0</v>
      </c>
      <c r="U9" s="17"/>
      <c r="V9" s="17">
        <f t="shared" si="2"/>
        <v>55391.839999999997</v>
      </c>
      <c r="W9" s="14">
        <v>7</v>
      </c>
      <c r="X9" s="17">
        <f t="shared" si="3"/>
        <v>387742.88</v>
      </c>
      <c r="Y9" s="17">
        <f>X9*Y5</f>
        <v>0</v>
      </c>
      <c r="Z9" s="17">
        <f>X9*Z5</f>
        <v>387742.88</v>
      </c>
      <c r="AA9" s="17">
        <f>X9*AA5</f>
        <v>0</v>
      </c>
    </row>
    <row r="10" spans="1:33" ht="33.75" x14ac:dyDescent="0.25">
      <c r="A10" s="45">
        <v>5</v>
      </c>
      <c r="B10" s="45" t="s">
        <v>22</v>
      </c>
      <c r="C10" s="45" t="s">
        <v>26</v>
      </c>
      <c r="D10" s="45" t="s">
        <v>26</v>
      </c>
      <c r="E10" s="45"/>
      <c r="F10" s="46">
        <v>4</v>
      </c>
      <c r="G10" s="47" t="s">
        <v>24</v>
      </c>
      <c r="H10" s="48">
        <v>9</v>
      </c>
      <c r="I10" s="49">
        <v>14307</v>
      </c>
      <c r="J10" s="49">
        <v>14598.98</v>
      </c>
      <c r="K10" s="49">
        <v>58395.92</v>
      </c>
      <c r="L10" s="49"/>
      <c r="M10" s="49"/>
      <c r="N10" s="50">
        <v>525563.28</v>
      </c>
      <c r="O10" s="17">
        <f t="shared" si="0"/>
        <v>58395.92</v>
      </c>
      <c r="P10" s="14">
        <v>2</v>
      </c>
      <c r="Q10" s="17">
        <f t="shared" si="1"/>
        <v>116791.84</v>
      </c>
      <c r="R10" s="17">
        <f>Q10*R5</f>
        <v>0</v>
      </c>
      <c r="S10" s="17">
        <f>Q10*S5</f>
        <v>116791.84</v>
      </c>
      <c r="T10" s="17">
        <f>Q10*T5</f>
        <v>0</v>
      </c>
      <c r="U10" s="17"/>
      <c r="V10" s="17">
        <f t="shared" si="2"/>
        <v>58395.92</v>
      </c>
      <c r="W10" s="14">
        <v>7</v>
      </c>
      <c r="X10" s="17">
        <f t="shared" si="3"/>
        <v>408771.44</v>
      </c>
      <c r="Y10" s="17">
        <f>X10*Y5</f>
        <v>0</v>
      </c>
      <c r="Z10" s="17">
        <f>X10*Z5</f>
        <v>408771.44</v>
      </c>
      <c r="AA10" s="17">
        <f>X10*AA5</f>
        <v>0</v>
      </c>
    </row>
    <row r="11" spans="1:33" ht="33.75" x14ac:dyDescent="0.25">
      <c r="A11" s="45">
        <v>6</v>
      </c>
      <c r="B11" s="45" t="s">
        <v>22</v>
      </c>
      <c r="C11" s="45" t="s">
        <v>27</v>
      </c>
      <c r="D11" s="45" t="s">
        <v>27</v>
      </c>
      <c r="E11" s="45"/>
      <c r="F11" s="46">
        <v>2</v>
      </c>
      <c r="G11" s="47" t="s">
        <v>24</v>
      </c>
      <c r="H11" s="48">
        <v>9</v>
      </c>
      <c r="I11" s="49">
        <v>14623</v>
      </c>
      <c r="J11" s="49">
        <v>14921.43</v>
      </c>
      <c r="K11" s="49">
        <v>29842.86</v>
      </c>
      <c r="L11" s="49"/>
      <c r="M11" s="49"/>
      <c r="N11" s="50">
        <v>268585.74</v>
      </c>
      <c r="O11" s="17">
        <f t="shared" si="0"/>
        <v>29842.86</v>
      </c>
      <c r="P11" s="14">
        <v>2</v>
      </c>
      <c r="Q11" s="17">
        <f t="shared" si="1"/>
        <v>59685.72</v>
      </c>
      <c r="R11" s="17">
        <f>Q11*R5</f>
        <v>0</v>
      </c>
      <c r="S11" s="17">
        <f>Q11*S5</f>
        <v>59685.72</v>
      </c>
      <c r="T11" s="17">
        <f>Q11*T5</f>
        <v>0</v>
      </c>
      <c r="U11" s="17"/>
      <c r="V11" s="17">
        <f t="shared" si="2"/>
        <v>29842.86</v>
      </c>
      <c r="W11" s="14">
        <v>7</v>
      </c>
      <c r="X11" s="17">
        <f t="shared" si="3"/>
        <v>208900.02000000002</v>
      </c>
      <c r="Y11" s="17">
        <f>X11*Y5</f>
        <v>0</v>
      </c>
      <c r="Z11" s="17">
        <f>X11*Z5</f>
        <v>208900.02000000002</v>
      </c>
      <c r="AA11" s="17">
        <f>X11*AA5</f>
        <v>0</v>
      </c>
    </row>
    <row r="12" spans="1:33" ht="56.25" x14ac:dyDescent="0.25">
      <c r="A12" s="45">
        <v>7</v>
      </c>
      <c r="B12" s="45" t="s">
        <v>22</v>
      </c>
      <c r="C12" s="45" t="s">
        <v>28</v>
      </c>
      <c r="D12" s="45" t="s">
        <v>28</v>
      </c>
      <c r="E12" s="45"/>
      <c r="F12" s="46">
        <v>4</v>
      </c>
      <c r="G12" s="47" t="s">
        <v>24</v>
      </c>
      <c r="H12" s="48">
        <v>9</v>
      </c>
      <c r="I12" s="49">
        <v>8521</v>
      </c>
      <c r="J12" s="49">
        <v>8694.9</v>
      </c>
      <c r="K12" s="49">
        <v>34779.599999999999</v>
      </c>
      <c r="L12" s="49"/>
      <c r="M12" s="49"/>
      <c r="N12" s="50">
        <v>313016.40000000002</v>
      </c>
      <c r="O12" s="17">
        <f t="shared" si="0"/>
        <v>34779.599999999999</v>
      </c>
      <c r="P12" s="14">
        <v>2</v>
      </c>
      <c r="Q12" s="17">
        <f t="shared" si="1"/>
        <v>69559.199999999997</v>
      </c>
      <c r="R12" s="17">
        <f>Q12*R5</f>
        <v>0</v>
      </c>
      <c r="S12" s="17">
        <f>Q12*S5</f>
        <v>69559.199999999997</v>
      </c>
      <c r="T12" s="17">
        <f>Q12*T5</f>
        <v>0</v>
      </c>
      <c r="U12" s="17"/>
      <c r="V12" s="17">
        <f t="shared" si="2"/>
        <v>34779.599999999999</v>
      </c>
      <c r="W12" s="14">
        <v>7</v>
      </c>
      <c r="X12" s="17">
        <f t="shared" si="3"/>
        <v>243457.19999999998</v>
      </c>
      <c r="Y12" s="17">
        <f>X12*Y5</f>
        <v>0</v>
      </c>
      <c r="Z12" s="17">
        <f>X12*Z5</f>
        <v>243457.19999999998</v>
      </c>
      <c r="AA12" s="17">
        <f>X12*AA5</f>
        <v>0</v>
      </c>
    </row>
    <row r="13" spans="1:33" ht="33.75" x14ac:dyDescent="0.25">
      <c r="A13" s="45">
        <v>8</v>
      </c>
      <c r="B13" s="45" t="s">
        <v>22</v>
      </c>
      <c r="C13" s="45" t="s">
        <v>29</v>
      </c>
      <c r="D13" s="45" t="s">
        <v>29</v>
      </c>
      <c r="E13" s="45"/>
      <c r="F13" s="46">
        <v>3</v>
      </c>
      <c r="G13" s="47" t="s">
        <v>24</v>
      </c>
      <c r="H13" s="48">
        <v>9</v>
      </c>
      <c r="I13" s="49">
        <v>3892</v>
      </c>
      <c r="J13" s="49">
        <v>3971.43</v>
      </c>
      <c r="K13" s="49">
        <v>11914.29</v>
      </c>
      <c r="L13" s="49"/>
      <c r="M13" s="49"/>
      <c r="N13" s="50">
        <v>107228.61</v>
      </c>
      <c r="O13" s="17">
        <f t="shared" si="0"/>
        <v>11914.289999999999</v>
      </c>
      <c r="P13" s="14">
        <v>2</v>
      </c>
      <c r="Q13" s="17">
        <f t="shared" si="1"/>
        <v>23828.579999999998</v>
      </c>
      <c r="R13" s="17">
        <f>Q13*R5</f>
        <v>0</v>
      </c>
      <c r="S13" s="17">
        <f>Q13*S5</f>
        <v>23828.579999999998</v>
      </c>
      <c r="T13" s="17">
        <f>Q13*T5</f>
        <v>0</v>
      </c>
      <c r="U13" s="17"/>
      <c r="V13" s="17">
        <f t="shared" si="2"/>
        <v>11914.289999999999</v>
      </c>
      <c r="W13" s="14">
        <v>7</v>
      </c>
      <c r="X13" s="17">
        <f t="shared" si="3"/>
        <v>83400.03</v>
      </c>
      <c r="Y13" s="17">
        <f>X13*Y5</f>
        <v>0</v>
      </c>
      <c r="Z13" s="17">
        <f>X13*Z5</f>
        <v>83400.03</v>
      </c>
      <c r="AA13" s="17">
        <f>X13*AA5</f>
        <v>0</v>
      </c>
    </row>
    <row r="14" spans="1:33" ht="33.75" x14ac:dyDescent="0.25">
      <c r="A14" s="45">
        <v>9</v>
      </c>
      <c r="B14" s="45" t="s">
        <v>22</v>
      </c>
      <c r="C14" s="45" t="s">
        <v>30</v>
      </c>
      <c r="D14" s="45" t="s">
        <v>30</v>
      </c>
      <c r="E14" s="45"/>
      <c r="F14" s="46">
        <v>4</v>
      </c>
      <c r="G14" s="47" t="s">
        <v>24</v>
      </c>
      <c r="H14" s="48">
        <v>9</v>
      </c>
      <c r="I14" s="49">
        <v>9994</v>
      </c>
      <c r="J14" s="49">
        <v>10197.959999999999</v>
      </c>
      <c r="K14" s="49">
        <v>40791.839999999997</v>
      </c>
      <c r="L14" s="49"/>
      <c r="M14" s="49"/>
      <c r="N14" s="50">
        <v>367126.56</v>
      </c>
      <c r="O14" s="17">
        <f t="shared" si="0"/>
        <v>40791.839999999997</v>
      </c>
      <c r="P14" s="14">
        <v>2</v>
      </c>
      <c r="Q14" s="17">
        <f t="shared" si="1"/>
        <v>81583.679999999993</v>
      </c>
      <c r="R14" s="17">
        <f>Q14*R5</f>
        <v>0</v>
      </c>
      <c r="S14" s="17">
        <f>Q14*S5</f>
        <v>81583.679999999993</v>
      </c>
      <c r="T14" s="17">
        <f>Q14*T5</f>
        <v>0</v>
      </c>
      <c r="U14" s="17"/>
      <c r="V14" s="17">
        <f t="shared" si="2"/>
        <v>40791.839999999997</v>
      </c>
      <c r="W14" s="14">
        <v>7</v>
      </c>
      <c r="X14" s="17">
        <f t="shared" si="3"/>
        <v>285542.88</v>
      </c>
      <c r="Y14" s="17">
        <f>X14*Y5</f>
        <v>0</v>
      </c>
      <c r="Z14" s="17">
        <f>X14*Z5</f>
        <v>285542.88</v>
      </c>
      <c r="AA14" s="17">
        <f>X14*AA5</f>
        <v>0</v>
      </c>
    </row>
    <row r="15" spans="1:33" ht="33.75" x14ac:dyDescent="0.25">
      <c r="A15" s="45">
        <v>10</v>
      </c>
      <c r="B15" s="45" t="s">
        <v>22</v>
      </c>
      <c r="C15" s="45" t="s">
        <v>31</v>
      </c>
      <c r="D15" s="45" t="s">
        <v>31</v>
      </c>
      <c r="E15" s="45"/>
      <c r="F15" s="46">
        <v>5</v>
      </c>
      <c r="G15" s="47" t="s">
        <v>24</v>
      </c>
      <c r="H15" s="48">
        <v>9</v>
      </c>
      <c r="I15" s="49">
        <v>21145</v>
      </c>
      <c r="J15" s="49">
        <v>21576.53</v>
      </c>
      <c r="K15" s="49">
        <v>107882.65</v>
      </c>
      <c r="L15" s="49"/>
      <c r="M15" s="49"/>
      <c r="N15" s="50">
        <v>970943.85</v>
      </c>
      <c r="O15" s="17">
        <f t="shared" si="0"/>
        <v>107882.65</v>
      </c>
      <c r="P15" s="14">
        <v>2</v>
      </c>
      <c r="Q15" s="17">
        <f t="shared" si="1"/>
        <v>215765.3</v>
      </c>
      <c r="R15" s="17">
        <f>Q15*R5</f>
        <v>0</v>
      </c>
      <c r="S15" s="17">
        <f>Q15*S5</f>
        <v>215765.3</v>
      </c>
      <c r="T15" s="17">
        <f>Q15*T5</f>
        <v>0</v>
      </c>
      <c r="U15" s="17"/>
      <c r="V15" s="17">
        <f t="shared" si="2"/>
        <v>107882.65</v>
      </c>
      <c r="W15" s="14">
        <v>7</v>
      </c>
      <c r="X15" s="17">
        <f t="shared" si="3"/>
        <v>755178.54999999993</v>
      </c>
      <c r="Y15" s="17">
        <f>X15*Y5</f>
        <v>0</v>
      </c>
      <c r="Z15" s="17">
        <f>X15*Z5</f>
        <v>755178.54999999993</v>
      </c>
      <c r="AA15" s="17">
        <f>X15*AA5</f>
        <v>0</v>
      </c>
    </row>
    <row r="16" spans="1:33" ht="33.75" x14ac:dyDescent="0.25">
      <c r="A16" s="45">
        <v>11</v>
      </c>
      <c r="B16" s="45" t="s">
        <v>22</v>
      </c>
      <c r="C16" s="45" t="s">
        <v>32</v>
      </c>
      <c r="D16" s="45" t="s">
        <v>32</v>
      </c>
      <c r="E16" s="45"/>
      <c r="F16" s="46">
        <v>6</v>
      </c>
      <c r="G16" s="47" t="s">
        <v>24</v>
      </c>
      <c r="H16" s="48">
        <v>9</v>
      </c>
      <c r="I16" s="49">
        <v>3472</v>
      </c>
      <c r="J16" s="49">
        <v>3542.86</v>
      </c>
      <c r="K16" s="49">
        <v>21257.16</v>
      </c>
      <c r="L16" s="49"/>
      <c r="M16" s="49"/>
      <c r="N16" s="50">
        <v>191314.44</v>
      </c>
      <c r="O16" s="17">
        <f t="shared" si="0"/>
        <v>21257.16</v>
      </c>
      <c r="P16" s="14">
        <v>2</v>
      </c>
      <c r="Q16" s="17">
        <f t="shared" si="1"/>
        <v>42514.32</v>
      </c>
      <c r="R16" s="17">
        <f>Q16*R5</f>
        <v>0</v>
      </c>
      <c r="S16" s="17">
        <f>Q16*S5</f>
        <v>42514.32</v>
      </c>
      <c r="T16" s="17">
        <f>Q16*T5</f>
        <v>0</v>
      </c>
      <c r="U16" s="17"/>
      <c r="V16" s="17">
        <f t="shared" si="2"/>
        <v>21257.16</v>
      </c>
      <c r="W16" s="14">
        <v>7</v>
      </c>
      <c r="X16" s="17">
        <f t="shared" si="3"/>
        <v>148800.12</v>
      </c>
      <c r="Y16" s="17">
        <f>X16*Y5</f>
        <v>0</v>
      </c>
      <c r="Z16" s="17">
        <f>X16*Z5</f>
        <v>148800.12</v>
      </c>
      <c r="AA16" s="17">
        <f>X16*AA5</f>
        <v>0</v>
      </c>
    </row>
    <row r="17" spans="1:30" ht="33.75" x14ac:dyDescent="0.25">
      <c r="A17" s="45">
        <v>12</v>
      </c>
      <c r="B17" s="45" t="s">
        <v>22</v>
      </c>
      <c r="C17" s="45" t="s">
        <v>33</v>
      </c>
      <c r="D17" s="45" t="s">
        <v>33</v>
      </c>
      <c r="E17" s="45"/>
      <c r="F17" s="46">
        <v>3</v>
      </c>
      <c r="G17" s="47" t="s">
        <v>24</v>
      </c>
      <c r="H17" s="48">
        <v>9</v>
      </c>
      <c r="I17" s="49">
        <v>37556</v>
      </c>
      <c r="J17" s="49">
        <v>38322.449999999997</v>
      </c>
      <c r="K17" s="49">
        <v>114967.35</v>
      </c>
      <c r="L17" s="49"/>
      <c r="M17" s="49"/>
      <c r="N17" s="50">
        <v>1034706.15</v>
      </c>
      <c r="O17" s="17">
        <f t="shared" si="0"/>
        <v>114967.34999999999</v>
      </c>
      <c r="P17" s="14">
        <v>2</v>
      </c>
      <c r="Q17" s="17">
        <f t="shared" si="1"/>
        <v>229934.69999999998</v>
      </c>
      <c r="R17" s="17">
        <f>Q17*R5</f>
        <v>0</v>
      </c>
      <c r="S17" s="17">
        <f>Q17*S5</f>
        <v>229934.69999999998</v>
      </c>
      <c r="T17" s="17">
        <f>Q17*T5</f>
        <v>0</v>
      </c>
      <c r="U17" s="17"/>
      <c r="V17" s="17">
        <f t="shared" si="2"/>
        <v>114967.34999999999</v>
      </c>
      <c r="W17" s="14">
        <v>7</v>
      </c>
      <c r="X17" s="17">
        <f t="shared" si="3"/>
        <v>804771.45</v>
      </c>
      <c r="Y17" s="17">
        <f>X17*Y5</f>
        <v>0</v>
      </c>
      <c r="Z17" s="17">
        <f>X17*Z5</f>
        <v>804771.45</v>
      </c>
      <c r="AA17" s="17">
        <f>X17*AA5</f>
        <v>0</v>
      </c>
    </row>
    <row r="18" spans="1:30" ht="33.75" x14ac:dyDescent="0.25">
      <c r="A18" s="45">
        <v>13</v>
      </c>
      <c r="B18" s="45" t="s">
        <v>22</v>
      </c>
      <c r="C18" s="45" t="s">
        <v>34</v>
      </c>
      <c r="D18" s="45" t="s">
        <v>34</v>
      </c>
      <c r="E18" s="45"/>
      <c r="F18" s="46">
        <v>4</v>
      </c>
      <c r="G18" s="47" t="s">
        <v>24</v>
      </c>
      <c r="H18" s="48">
        <v>9</v>
      </c>
      <c r="I18" s="49">
        <v>7259</v>
      </c>
      <c r="J18" s="49">
        <v>7407.14</v>
      </c>
      <c r="K18" s="49">
        <v>29628.560000000001</v>
      </c>
      <c r="L18" s="49"/>
      <c r="M18" s="49"/>
      <c r="N18" s="50">
        <v>266657.03999999998</v>
      </c>
      <c r="O18" s="17">
        <f t="shared" si="0"/>
        <v>29628.560000000001</v>
      </c>
      <c r="P18" s="14">
        <v>2</v>
      </c>
      <c r="Q18" s="17">
        <f t="shared" si="1"/>
        <v>59257.120000000003</v>
      </c>
      <c r="R18" s="17">
        <f>Q18*R5</f>
        <v>0</v>
      </c>
      <c r="S18" s="17">
        <f>Q18*S5</f>
        <v>59257.120000000003</v>
      </c>
      <c r="T18" s="17">
        <f>Q18*T5</f>
        <v>0</v>
      </c>
      <c r="U18" s="17"/>
      <c r="V18" s="17">
        <f t="shared" si="2"/>
        <v>29628.560000000001</v>
      </c>
      <c r="W18" s="14">
        <v>7</v>
      </c>
      <c r="X18" s="17">
        <f t="shared" si="3"/>
        <v>207399.92</v>
      </c>
      <c r="Y18" s="17">
        <f>X18*Y5</f>
        <v>0</v>
      </c>
      <c r="Z18" s="17">
        <f>X18*Z5</f>
        <v>207399.92</v>
      </c>
      <c r="AA18" s="17">
        <f>X18*AA5</f>
        <v>0</v>
      </c>
    </row>
    <row r="19" spans="1:30" ht="33.75" x14ac:dyDescent="0.25">
      <c r="A19" s="45">
        <v>14</v>
      </c>
      <c r="B19" s="45" t="s">
        <v>22</v>
      </c>
      <c r="C19" s="45" t="s">
        <v>35</v>
      </c>
      <c r="D19" s="45" t="s">
        <v>35</v>
      </c>
      <c r="E19" s="45"/>
      <c r="F19" s="46">
        <v>7</v>
      </c>
      <c r="G19" s="47" t="s">
        <v>24</v>
      </c>
      <c r="H19" s="48">
        <v>9</v>
      </c>
      <c r="I19" s="49">
        <v>7890</v>
      </c>
      <c r="J19" s="49">
        <v>8051.02</v>
      </c>
      <c r="K19" s="49">
        <v>56357.14</v>
      </c>
      <c r="L19" s="49"/>
      <c r="M19" s="49"/>
      <c r="N19" s="50">
        <v>507214.26</v>
      </c>
      <c r="O19" s="17">
        <f t="shared" si="0"/>
        <v>56357.14</v>
      </c>
      <c r="P19" s="14">
        <v>2</v>
      </c>
      <c r="Q19" s="17">
        <f t="shared" si="1"/>
        <v>112714.28</v>
      </c>
      <c r="R19" s="17">
        <f>Q19*R5</f>
        <v>0</v>
      </c>
      <c r="S19" s="17">
        <f>Q19*S5</f>
        <v>112714.28</v>
      </c>
      <c r="T19" s="17">
        <f>Q19*T5</f>
        <v>0</v>
      </c>
      <c r="U19" s="17"/>
      <c r="V19" s="17">
        <f t="shared" si="2"/>
        <v>56357.14</v>
      </c>
      <c r="W19" s="14">
        <v>7</v>
      </c>
      <c r="X19" s="17">
        <f t="shared" si="3"/>
        <v>394499.98</v>
      </c>
      <c r="Y19" s="17">
        <f>X19*Y5</f>
        <v>0</v>
      </c>
      <c r="Z19" s="17">
        <f>X19*Z5</f>
        <v>394499.98</v>
      </c>
      <c r="AA19" s="17">
        <f>X19*AA5</f>
        <v>0</v>
      </c>
    </row>
    <row r="20" spans="1:30" ht="33.75" x14ac:dyDescent="0.25">
      <c r="A20" s="45">
        <v>15</v>
      </c>
      <c r="B20" s="45" t="s">
        <v>22</v>
      </c>
      <c r="C20" s="45" t="s">
        <v>36</v>
      </c>
      <c r="D20" s="45" t="s">
        <v>36</v>
      </c>
      <c r="E20" s="45"/>
      <c r="F20" s="46">
        <v>8</v>
      </c>
      <c r="G20" s="47" t="s">
        <v>24</v>
      </c>
      <c r="H20" s="48">
        <v>9</v>
      </c>
      <c r="I20" s="49">
        <v>631</v>
      </c>
      <c r="J20" s="49">
        <v>643.88</v>
      </c>
      <c r="K20" s="49">
        <v>5151.04</v>
      </c>
      <c r="L20" s="49"/>
      <c r="M20" s="49"/>
      <c r="N20" s="50">
        <v>46359.360000000001</v>
      </c>
      <c r="O20" s="17">
        <f t="shared" si="0"/>
        <v>5151.04</v>
      </c>
      <c r="P20" s="14">
        <v>2</v>
      </c>
      <c r="Q20" s="17">
        <f t="shared" si="1"/>
        <v>10302.08</v>
      </c>
      <c r="R20" s="17">
        <f>Q20*R5</f>
        <v>0</v>
      </c>
      <c r="S20" s="17">
        <f>Q20*S5</f>
        <v>10302.08</v>
      </c>
      <c r="T20" s="17">
        <f>Q20*T5</f>
        <v>0</v>
      </c>
      <c r="U20" s="17"/>
      <c r="V20" s="17">
        <f t="shared" si="2"/>
        <v>5151.04</v>
      </c>
      <c r="W20" s="14">
        <v>7</v>
      </c>
      <c r="X20" s="17">
        <f t="shared" si="3"/>
        <v>36057.279999999999</v>
      </c>
      <c r="Y20" s="17">
        <f>X20*Y5</f>
        <v>0</v>
      </c>
      <c r="Z20" s="17">
        <f>X20*Z5</f>
        <v>36057.279999999999</v>
      </c>
      <c r="AA20" s="17">
        <f>X20*AA5</f>
        <v>0</v>
      </c>
    </row>
    <row r="21" spans="1:30" ht="33.75" x14ac:dyDescent="0.25">
      <c r="A21" s="45">
        <v>16</v>
      </c>
      <c r="B21" s="45" t="s">
        <v>22</v>
      </c>
      <c r="C21" s="45" t="s">
        <v>37</v>
      </c>
      <c r="D21" s="45" t="s">
        <v>37</v>
      </c>
      <c r="E21" s="45"/>
      <c r="F21" s="46">
        <v>1</v>
      </c>
      <c r="G21" s="47" t="s">
        <v>24</v>
      </c>
      <c r="H21" s="48">
        <v>9</v>
      </c>
      <c r="I21" s="49">
        <v>4313</v>
      </c>
      <c r="J21" s="49">
        <v>4401.0200000000004</v>
      </c>
      <c r="K21" s="49">
        <v>4401.0200000000004</v>
      </c>
      <c r="L21" s="49"/>
      <c r="M21" s="49"/>
      <c r="N21" s="50">
        <v>39609.18</v>
      </c>
      <c r="O21" s="17">
        <f t="shared" si="0"/>
        <v>4401.0200000000004</v>
      </c>
      <c r="P21" s="14">
        <v>2</v>
      </c>
      <c r="Q21" s="17">
        <f t="shared" si="1"/>
        <v>8802.0400000000009</v>
      </c>
      <c r="R21" s="17">
        <f>Q21*R5</f>
        <v>0</v>
      </c>
      <c r="S21" s="17">
        <f>Q21*S5</f>
        <v>8802.0400000000009</v>
      </c>
      <c r="T21" s="17">
        <f>Q21*T5</f>
        <v>0</v>
      </c>
      <c r="U21" s="17"/>
      <c r="V21" s="17">
        <f t="shared" si="2"/>
        <v>4401.0200000000004</v>
      </c>
      <c r="W21" s="14">
        <v>7</v>
      </c>
      <c r="X21" s="17">
        <f t="shared" si="3"/>
        <v>30807.140000000003</v>
      </c>
      <c r="Y21" s="17">
        <f>X21*Y5</f>
        <v>0</v>
      </c>
      <c r="Z21" s="17">
        <f>X21*Z5</f>
        <v>30807.140000000003</v>
      </c>
      <c r="AA21" s="17">
        <f>X21*AA5</f>
        <v>0</v>
      </c>
    </row>
    <row r="22" spans="1:30" ht="33.75" x14ac:dyDescent="0.25">
      <c r="A22" s="45">
        <v>17</v>
      </c>
      <c r="B22" s="45" t="s">
        <v>22</v>
      </c>
      <c r="C22" s="45" t="s">
        <v>38</v>
      </c>
      <c r="D22" s="45" t="s">
        <v>38</v>
      </c>
      <c r="E22" s="45"/>
      <c r="F22" s="46">
        <v>4</v>
      </c>
      <c r="G22" s="47" t="s">
        <v>24</v>
      </c>
      <c r="H22" s="48">
        <v>9</v>
      </c>
      <c r="I22" s="49">
        <v>10310</v>
      </c>
      <c r="J22" s="49">
        <v>10520.41</v>
      </c>
      <c r="K22" s="49">
        <v>42081.64</v>
      </c>
      <c r="L22" s="49"/>
      <c r="M22" s="49"/>
      <c r="N22" s="50">
        <v>378734.76</v>
      </c>
      <c r="O22" s="17">
        <f t="shared" si="0"/>
        <v>42081.64</v>
      </c>
      <c r="P22" s="14">
        <v>2</v>
      </c>
      <c r="Q22" s="17">
        <f t="shared" si="1"/>
        <v>84163.28</v>
      </c>
      <c r="R22" s="17">
        <f>Q22*R5</f>
        <v>0</v>
      </c>
      <c r="S22" s="17">
        <f>Q22*S5</f>
        <v>84163.28</v>
      </c>
      <c r="T22" s="17">
        <f>Q22*T5</f>
        <v>0</v>
      </c>
      <c r="U22" s="17"/>
      <c r="V22" s="17">
        <f t="shared" si="2"/>
        <v>42081.64</v>
      </c>
      <c r="W22" s="14">
        <v>7</v>
      </c>
      <c r="X22" s="17">
        <f t="shared" si="3"/>
        <v>294571.48</v>
      </c>
      <c r="Y22" s="17">
        <f>X22*Y5</f>
        <v>0</v>
      </c>
      <c r="Z22" s="17">
        <f>X22*Z5</f>
        <v>294571.48</v>
      </c>
      <c r="AA22" s="17">
        <f>X22*AA5</f>
        <v>0</v>
      </c>
    </row>
    <row r="23" spans="1:30" ht="33.75" x14ac:dyDescent="0.25">
      <c r="A23" s="45">
        <v>18</v>
      </c>
      <c r="B23" s="45" t="s">
        <v>22</v>
      </c>
      <c r="C23" s="45" t="s">
        <v>39</v>
      </c>
      <c r="D23" s="45" t="s">
        <v>39</v>
      </c>
      <c r="E23" s="45"/>
      <c r="F23" s="46">
        <v>5</v>
      </c>
      <c r="G23" s="47" t="s">
        <v>24</v>
      </c>
      <c r="H23" s="48">
        <v>9</v>
      </c>
      <c r="I23" s="49">
        <v>19252</v>
      </c>
      <c r="J23" s="49">
        <v>19644.900000000001</v>
      </c>
      <c r="K23" s="49">
        <v>98224.5</v>
      </c>
      <c r="L23" s="49"/>
      <c r="M23" s="49"/>
      <c r="N23" s="50">
        <v>884020.5</v>
      </c>
      <c r="O23" s="17">
        <f t="shared" si="0"/>
        <v>98224.5</v>
      </c>
      <c r="P23" s="14">
        <v>2</v>
      </c>
      <c r="Q23" s="17">
        <f t="shared" si="1"/>
        <v>196449</v>
      </c>
      <c r="R23" s="17">
        <f>Q23*R5</f>
        <v>0</v>
      </c>
      <c r="S23" s="17">
        <f>Q23*S5</f>
        <v>196449</v>
      </c>
      <c r="T23" s="17">
        <f>Q23*T5</f>
        <v>0</v>
      </c>
      <c r="U23" s="17"/>
      <c r="V23" s="17">
        <f t="shared" si="2"/>
        <v>98224.5</v>
      </c>
      <c r="W23" s="14">
        <v>7</v>
      </c>
      <c r="X23" s="17">
        <f t="shared" si="3"/>
        <v>687571.5</v>
      </c>
      <c r="Y23" s="17">
        <f>X23*Y5</f>
        <v>0</v>
      </c>
      <c r="Z23" s="17">
        <f>X23*Z5</f>
        <v>687571.5</v>
      </c>
      <c r="AA23" s="17">
        <f>X23*AA5</f>
        <v>0</v>
      </c>
    </row>
    <row r="24" spans="1:30" ht="33.75" x14ac:dyDescent="0.25">
      <c r="A24" s="45">
        <v>19</v>
      </c>
      <c r="B24" s="45" t="s">
        <v>22</v>
      </c>
      <c r="C24" s="45" t="s">
        <v>41</v>
      </c>
      <c r="D24" s="45" t="s">
        <v>41</v>
      </c>
      <c r="E24" s="45"/>
      <c r="F24" s="46">
        <v>9</v>
      </c>
      <c r="G24" s="47" t="s">
        <v>24</v>
      </c>
      <c r="H24" s="48">
        <v>9</v>
      </c>
      <c r="I24" s="49">
        <v>947</v>
      </c>
      <c r="J24" s="49">
        <v>966.33</v>
      </c>
      <c r="K24" s="49">
        <v>8696.9699999999993</v>
      </c>
      <c r="L24" s="49"/>
      <c r="M24" s="49"/>
      <c r="N24" s="50">
        <v>78272.73</v>
      </c>
      <c r="O24" s="17">
        <f t="shared" si="0"/>
        <v>8696.9700000000012</v>
      </c>
      <c r="P24" s="14">
        <v>2</v>
      </c>
      <c r="Q24" s="17">
        <f t="shared" si="1"/>
        <v>17393.940000000002</v>
      </c>
      <c r="R24" s="17">
        <f>Q24*R5</f>
        <v>0</v>
      </c>
      <c r="S24" s="17">
        <f>Q24*S5</f>
        <v>17393.940000000002</v>
      </c>
      <c r="T24" s="17">
        <f>Q24*T5</f>
        <v>0</v>
      </c>
      <c r="U24" s="17"/>
      <c r="V24" s="17">
        <f t="shared" si="2"/>
        <v>8696.9700000000012</v>
      </c>
      <c r="W24" s="14">
        <v>7</v>
      </c>
      <c r="X24" s="17">
        <f t="shared" si="3"/>
        <v>60878.790000000008</v>
      </c>
      <c r="Y24" s="17">
        <f>X24*Y5</f>
        <v>0</v>
      </c>
      <c r="Z24" s="17">
        <f>X24*Z5</f>
        <v>60878.790000000008</v>
      </c>
      <c r="AA24" s="17">
        <f>X24*AA5</f>
        <v>0</v>
      </c>
    </row>
    <row r="25" spans="1:30" ht="33.75" x14ac:dyDescent="0.25">
      <c r="A25" s="45">
        <v>20</v>
      </c>
      <c r="B25" s="45" t="s">
        <v>22</v>
      </c>
      <c r="C25" s="45" t="s">
        <v>42</v>
      </c>
      <c r="D25" s="45" t="s">
        <v>42</v>
      </c>
      <c r="E25" s="45"/>
      <c r="F25" s="46">
        <v>6</v>
      </c>
      <c r="G25" s="47" t="s">
        <v>24</v>
      </c>
      <c r="H25" s="48">
        <v>9</v>
      </c>
      <c r="I25" s="49">
        <v>3682</v>
      </c>
      <c r="J25" s="49">
        <v>3757.14</v>
      </c>
      <c r="K25" s="49">
        <v>22542.84</v>
      </c>
      <c r="L25" s="49"/>
      <c r="M25" s="49"/>
      <c r="N25" s="50">
        <v>202885.56</v>
      </c>
      <c r="O25" s="17">
        <f t="shared" si="0"/>
        <v>22542.84</v>
      </c>
      <c r="P25" s="14">
        <v>2</v>
      </c>
      <c r="Q25" s="17">
        <f t="shared" si="1"/>
        <v>45085.68</v>
      </c>
      <c r="R25" s="17">
        <f>Q25*R5</f>
        <v>0</v>
      </c>
      <c r="S25" s="17">
        <f>Q25*S5</f>
        <v>45085.68</v>
      </c>
      <c r="T25" s="17">
        <f>Q25*T5</f>
        <v>0</v>
      </c>
      <c r="U25" s="17"/>
      <c r="V25" s="17">
        <f t="shared" si="2"/>
        <v>22542.84</v>
      </c>
      <c r="W25" s="14">
        <v>7</v>
      </c>
      <c r="X25" s="17">
        <f t="shared" si="3"/>
        <v>157799.88</v>
      </c>
      <c r="Y25" s="17">
        <f>X25*Y5</f>
        <v>0</v>
      </c>
      <c r="Z25" s="17">
        <f>X25*Z5</f>
        <v>157799.88</v>
      </c>
      <c r="AA25" s="17">
        <f>X25*AA5</f>
        <v>0</v>
      </c>
    </row>
    <row r="26" spans="1:30" ht="33.75" x14ac:dyDescent="0.25">
      <c r="A26" s="45">
        <v>21</v>
      </c>
      <c r="B26" s="45" t="s">
        <v>22</v>
      </c>
      <c r="C26" s="45" t="s">
        <v>46</v>
      </c>
      <c r="D26" s="45" t="s">
        <v>46</v>
      </c>
      <c r="E26" s="45"/>
      <c r="F26" s="46">
        <v>6</v>
      </c>
      <c r="G26" s="47" t="s">
        <v>24</v>
      </c>
      <c r="H26" s="48">
        <v>9</v>
      </c>
      <c r="I26" s="49">
        <v>5891</v>
      </c>
      <c r="J26" s="49">
        <v>6011.22</v>
      </c>
      <c r="K26" s="49">
        <v>36067.32</v>
      </c>
      <c r="L26" s="49"/>
      <c r="M26" s="49"/>
      <c r="N26" s="50">
        <v>324605.88</v>
      </c>
      <c r="O26" s="17">
        <f t="shared" si="0"/>
        <v>36067.32</v>
      </c>
      <c r="P26" s="14">
        <v>2</v>
      </c>
      <c r="Q26" s="17">
        <f t="shared" si="1"/>
        <v>72134.64</v>
      </c>
      <c r="R26" s="17">
        <f>Q26*R5</f>
        <v>0</v>
      </c>
      <c r="S26" s="17">
        <f>Q26*S5</f>
        <v>72134.64</v>
      </c>
      <c r="T26" s="17">
        <f>Q26*T5</f>
        <v>0</v>
      </c>
      <c r="U26" s="17"/>
      <c r="V26" s="17">
        <f t="shared" si="2"/>
        <v>36067.32</v>
      </c>
      <c r="W26" s="14">
        <v>7</v>
      </c>
      <c r="X26" s="17">
        <f t="shared" si="3"/>
        <v>252471.24</v>
      </c>
      <c r="Y26" s="17">
        <f>X26*Y5</f>
        <v>0</v>
      </c>
      <c r="Z26" s="17">
        <f>X26*Z5</f>
        <v>252471.24</v>
      </c>
      <c r="AA26" s="17">
        <f>X26*AA5</f>
        <v>0</v>
      </c>
    </row>
    <row r="27" spans="1:30" ht="33.75" x14ac:dyDescent="0.25">
      <c r="A27" s="45">
        <v>22</v>
      </c>
      <c r="B27" s="45" t="s">
        <v>22</v>
      </c>
      <c r="C27" s="45" t="s">
        <v>47</v>
      </c>
      <c r="D27" s="45" t="s">
        <v>47</v>
      </c>
      <c r="E27" s="45"/>
      <c r="F27" s="46">
        <v>15</v>
      </c>
      <c r="G27" s="47" t="s">
        <v>24</v>
      </c>
      <c r="H27" s="48">
        <v>9</v>
      </c>
      <c r="I27" s="49">
        <v>13886</v>
      </c>
      <c r="J27" s="49">
        <v>14169.39</v>
      </c>
      <c r="K27" s="49">
        <v>212540.85</v>
      </c>
      <c r="L27" s="49"/>
      <c r="M27" s="49"/>
      <c r="N27" s="50">
        <v>1912867.65</v>
      </c>
      <c r="O27" s="17">
        <f t="shared" si="0"/>
        <v>212540.84999999998</v>
      </c>
      <c r="P27" s="14">
        <v>2</v>
      </c>
      <c r="Q27" s="17">
        <f t="shared" si="1"/>
        <v>425081.69999999995</v>
      </c>
      <c r="R27" s="17">
        <f>Q27*R5</f>
        <v>0</v>
      </c>
      <c r="S27" s="17">
        <f>Q27*S5</f>
        <v>425081.69999999995</v>
      </c>
      <c r="T27" s="17">
        <f>Q27*T5</f>
        <v>0</v>
      </c>
      <c r="U27" s="17"/>
      <c r="V27" s="17">
        <f t="shared" si="2"/>
        <v>212540.84999999998</v>
      </c>
      <c r="W27" s="14">
        <v>7</v>
      </c>
      <c r="X27" s="17">
        <f t="shared" si="3"/>
        <v>1487785.9499999997</v>
      </c>
      <c r="Y27" s="17">
        <f>X27*Y5</f>
        <v>0</v>
      </c>
      <c r="Z27" s="17">
        <f>X27*Z5</f>
        <v>1487785.9499999997</v>
      </c>
      <c r="AA27" s="17">
        <f>X27*AA5</f>
        <v>0</v>
      </c>
    </row>
    <row r="28" spans="1:30" ht="33.75" x14ac:dyDescent="0.25">
      <c r="A28" s="45">
        <v>23</v>
      </c>
      <c r="B28" s="45" t="s">
        <v>22</v>
      </c>
      <c r="C28" s="45" t="s">
        <v>48</v>
      </c>
      <c r="D28" s="45" t="s">
        <v>48</v>
      </c>
      <c r="E28" s="45"/>
      <c r="F28" s="46">
        <v>30</v>
      </c>
      <c r="G28" s="47" t="s">
        <v>24</v>
      </c>
      <c r="H28" s="48">
        <v>9</v>
      </c>
      <c r="I28" s="49">
        <v>7259</v>
      </c>
      <c r="J28" s="49">
        <v>7407.14</v>
      </c>
      <c r="K28" s="49">
        <v>222214.2</v>
      </c>
      <c r="L28" s="49"/>
      <c r="M28" s="49"/>
      <c r="N28" s="50">
        <v>1999927.8</v>
      </c>
      <c r="O28" s="17">
        <f t="shared" si="0"/>
        <v>222214.2</v>
      </c>
      <c r="P28" s="14">
        <v>2</v>
      </c>
      <c r="Q28" s="17">
        <f t="shared" si="1"/>
        <v>444428.4</v>
      </c>
      <c r="R28" s="17">
        <f>Q28*R5</f>
        <v>0</v>
      </c>
      <c r="S28" s="17">
        <f>Q28*S5</f>
        <v>444428.4</v>
      </c>
      <c r="T28" s="17">
        <f>Q28*T5</f>
        <v>0</v>
      </c>
      <c r="U28" s="17"/>
      <c r="V28" s="17">
        <f t="shared" si="2"/>
        <v>222214.2</v>
      </c>
      <c r="W28" s="14">
        <v>7</v>
      </c>
      <c r="X28" s="17">
        <f t="shared" si="3"/>
        <v>1555499.4000000001</v>
      </c>
      <c r="Y28" s="17">
        <f>X28*Y5</f>
        <v>0</v>
      </c>
      <c r="Z28" s="17">
        <f>X28*Z5</f>
        <v>1555499.4000000001</v>
      </c>
      <c r="AA28" s="17">
        <f>X28*AA5</f>
        <v>0</v>
      </c>
    </row>
    <row r="29" spans="1:30" ht="11.25" customHeight="1" x14ac:dyDescent="0.2">
      <c r="A29" s="51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105" t="s">
        <v>11</v>
      </c>
      <c r="L29" s="105"/>
      <c r="M29" s="105"/>
      <c r="N29" s="52">
        <v>0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30" ht="11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105" t="s">
        <v>12</v>
      </c>
      <c r="L30" s="105"/>
      <c r="M30" s="105"/>
      <c r="N30" s="52">
        <v>0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3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105" t="s">
        <v>52</v>
      </c>
      <c r="L31" s="105"/>
      <c r="M31" s="105"/>
      <c r="N31" s="52">
        <v>51964089.479999989</v>
      </c>
      <c r="O31" s="14"/>
      <c r="P31" s="14"/>
      <c r="Q31" s="17">
        <f>SUM(Q6:Q28)</f>
        <v>11547575.439999994</v>
      </c>
      <c r="R31" s="17">
        <f>SUM(R6:R28)</f>
        <v>0</v>
      </c>
      <c r="S31" s="17">
        <f>SUM(S6:S28)</f>
        <v>11547575.439999994</v>
      </c>
      <c r="T31" s="17">
        <f>SUM(T6:T28)</f>
        <v>0</v>
      </c>
      <c r="U31" s="17"/>
      <c r="V31" s="14"/>
      <c r="W31" s="14"/>
      <c r="X31" s="17">
        <f>SUM(X6:X28)</f>
        <v>40416514.039999999</v>
      </c>
      <c r="Y31" s="17">
        <f>SUM(Y6:Y28)</f>
        <v>0</v>
      </c>
      <c r="Z31" s="17">
        <f>SUM(Z6:Z28)</f>
        <v>40416514.039999999</v>
      </c>
      <c r="AA31" s="17">
        <f>SUM(AA6:AA28)</f>
        <v>0</v>
      </c>
      <c r="AC31" s="5">
        <f>S31+Z31</f>
        <v>51964089.479999989</v>
      </c>
      <c r="AD31" s="5">
        <f>AC31-N31</f>
        <v>0</v>
      </c>
    </row>
    <row r="32" spans="1:30" ht="11.25" customHeight="1" x14ac:dyDescent="0.2">
      <c r="A32" s="2"/>
      <c r="B32" s="108" t="s">
        <v>56</v>
      </c>
      <c r="C32" s="108"/>
      <c r="D32" s="108"/>
      <c r="E32" s="108"/>
      <c r="F32" s="108"/>
      <c r="G32" s="108"/>
      <c r="H32" s="108"/>
      <c r="I32" s="2"/>
      <c r="J32" s="2"/>
      <c r="K32" s="105" t="s">
        <v>53</v>
      </c>
      <c r="L32" s="105"/>
      <c r="M32" s="53">
        <v>0.1</v>
      </c>
      <c r="N32" s="52">
        <v>5196408.95</v>
      </c>
      <c r="O32" s="14"/>
      <c r="P32" s="14"/>
      <c r="Q32" s="14"/>
      <c r="R32" s="17">
        <f>R31*M32</f>
        <v>0</v>
      </c>
      <c r="S32" s="17">
        <f>S31*M32</f>
        <v>1154757.5439999995</v>
      </c>
      <c r="T32" s="17">
        <f>T31*M32</f>
        <v>0</v>
      </c>
      <c r="U32" s="17"/>
      <c r="V32" s="14"/>
      <c r="W32" s="14"/>
      <c r="X32" s="17"/>
      <c r="Y32" s="17">
        <f>Y31*M32</f>
        <v>0</v>
      </c>
      <c r="Z32" s="17">
        <f>Z31*M32</f>
        <v>4041651.4040000001</v>
      </c>
      <c r="AA32" s="17">
        <f>AA31*M32</f>
        <v>0</v>
      </c>
      <c r="AC32" s="5">
        <f>S32+Z32</f>
        <v>5196408.9479999999</v>
      </c>
      <c r="AD32" s="5">
        <f>AC32-N32</f>
        <v>-2.0000003278255463E-3</v>
      </c>
    </row>
    <row r="33" spans="1:30" ht="15" customHeight="1" x14ac:dyDescent="0.2">
      <c r="A33" s="2"/>
      <c r="B33" s="108"/>
      <c r="C33" s="108"/>
      <c r="D33" s="108"/>
      <c r="E33" s="108"/>
      <c r="F33" s="108"/>
      <c r="G33" s="108"/>
      <c r="H33" s="108"/>
      <c r="I33" s="2"/>
      <c r="J33" s="2"/>
      <c r="K33" s="106" t="s">
        <v>54</v>
      </c>
      <c r="L33" s="107"/>
      <c r="M33" s="54">
        <v>0.19</v>
      </c>
      <c r="N33" s="52">
        <v>987317.7</v>
      </c>
      <c r="O33" s="14"/>
      <c r="P33" s="14"/>
      <c r="Q33" s="14"/>
      <c r="R33" s="17">
        <f>R32*M33</f>
        <v>0</v>
      </c>
      <c r="S33" s="17">
        <f>S32*M33</f>
        <v>219403.93335999991</v>
      </c>
      <c r="T33" s="17">
        <f>T32*M33</f>
        <v>0</v>
      </c>
      <c r="U33" s="17"/>
      <c r="V33" s="14"/>
      <c r="W33" s="14"/>
      <c r="X33" s="17"/>
      <c r="Y33" s="17">
        <f>Y32*M33</f>
        <v>0</v>
      </c>
      <c r="Z33" s="17">
        <f>Z32*M33</f>
        <v>767913.76676000003</v>
      </c>
      <c r="AA33" s="17">
        <f>AA32*M33</f>
        <v>0</v>
      </c>
      <c r="AC33" s="5">
        <f>S33+Z33</f>
        <v>987317.70011999994</v>
      </c>
      <c r="AD33" s="5">
        <f>AC33-N33</f>
        <v>1.1999998241662979E-4</v>
      </c>
    </row>
    <row r="34" spans="1:30" ht="15" customHeight="1" x14ac:dyDescent="0.2">
      <c r="A34" s="2"/>
      <c r="B34" s="108"/>
      <c r="C34" s="108"/>
      <c r="D34" s="108"/>
      <c r="E34" s="108"/>
      <c r="F34" s="108"/>
      <c r="G34" s="108"/>
      <c r="H34" s="108"/>
      <c r="I34" s="2"/>
      <c r="J34" s="2"/>
      <c r="K34" s="105" t="s">
        <v>55</v>
      </c>
      <c r="L34" s="105"/>
      <c r="M34" s="105"/>
      <c r="N34" s="52">
        <v>58147816.129999995</v>
      </c>
      <c r="O34" s="14"/>
      <c r="P34" s="14"/>
      <c r="Q34" s="14"/>
      <c r="R34" s="17">
        <f>R31+R32+R33</f>
        <v>0</v>
      </c>
      <c r="S34" s="17">
        <f>S31+S32+S33</f>
        <v>12921736.917359993</v>
      </c>
      <c r="T34" s="17">
        <f>T31+T32+T33</f>
        <v>0</v>
      </c>
      <c r="U34" s="17"/>
      <c r="V34" s="14"/>
      <c r="W34" s="14"/>
      <c r="X34" s="17"/>
      <c r="Y34" s="17">
        <f>Y31+Y32+Y33</f>
        <v>0</v>
      </c>
      <c r="Z34" s="17">
        <f>Z31+Z32+Z33</f>
        <v>45226079.210759997</v>
      </c>
      <c r="AA34" s="17">
        <f>AA31+AA32+AA33</f>
        <v>0</v>
      </c>
      <c r="AC34" s="5">
        <f>S34+Z34</f>
        <v>58147816.12811999</v>
      </c>
      <c r="AD34" s="5">
        <f>AC34-N34</f>
        <v>-1.8800050020217896E-3</v>
      </c>
    </row>
    <row r="35" spans="1:30" ht="12.75" customHeight="1" x14ac:dyDescent="0.2">
      <c r="A35" s="2"/>
      <c r="B35" s="108"/>
      <c r="C35" s="108"/>
      <c r="D35" s="108"/>
      <c r="E35" s="108"/>
      <c r="F35" s="108"/>
      <c r="G35" s="108"/>
      <c r="H35" s="108"/>
      <c r="I35" s="2"/>
      <c r="J35" s="2"/>
      <c r="K35" s="2"/>
      <c r="L35" s="2"/>
      <c r="M35" s="2"/>
      <c r="N35" s="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30" ht="12.75" customHeight="1" x14ac:dyDescent="0.2">
      <c r="A36" s="2"/>
      <c r="B36" s="108"/>
      <c r="C36" s="108"/>
      <c r="D36" s="108"/>
      <c r="E36" s="108"/>
      <c r="F36" s="108"/>
      <c r="G36" s="108"/>
      <c r="H36" s="108"/>
      <c r="I36" s="2"/>
      <c r="J36" s="2"/>
      <c r="K36" s="2"/>
      <c r="L36" s="2"/>
      <c r="M36" s="2"/>
      <c r="N36" s="2"/>
      <c r="O36" s="14"/>
      <c r="P36" s="14"/>
      <c r="Q36" s="14"/>
      <c r="R36" s="13">
        <f>R4-R34</f>
        <v>0</v>
      </c>
      <c r="S36" s="13">
        <f>S4-S34</f>
        <v>-1328530.9173599929</v>
      </c>
      <c r="T36" s="13">
        <f>T4-T34</f>
        <v>0</v>
      </c>
      <c r="U36" s="13"/>
      <c r="V36" s="14"/>
      <c r="W36" s="14"/>
      <c r="X36" s="13"/>
      <c r="Y36" s="13">
        <f>Y4-Y34</f>
        <v>0</v>
      </c>
      <c r="Z36" s="13">
        <f>Z4-Z34</f>
        <v>-4648811.2107599974</v>
      </c>
      <c r="AA36" s="13">
        <f>AA4-AA34</f>
        <v>0</v>
      </c>
    </row>
    <row r="37" spans="1:30" ht="12.75" customHeight="1" x14ac:dyDescent="0.2">
      <c r="A37" s="2"/>
      <c r="B37" s="108"/>
      <c r="C37" s="108"/>
      <c r="D37" s="108"/>
      <c r="E37" s="108"/>
      <c r="F37" s="108"/>
      <c r="G37" s="108"/>
      <c r="H37" s="108"/>
      <c r="I37" s="2"/>
      <c r="J37" s="2"/>
      <c r="K37" s="2"/>
      <c r="L37" s="3"/>
      <c r="M37" s="2"/>
      <c r="N37" s="2"/>
    </row>
    <row r="38" spans="1:30" ht="12.75" customHeight="1" x14ac:dyDescent="0.2">
      <c r="A38" s="2"/>
      <c r="B38" s="108"/>
      <c r="C38" s="108"/>
      <c r="D38" s="108"/>
      <c r="E38" s="108"/>
      <c r="F38" s="108"/>
      <c r="G38" s="108"/>
      <c r="H38" s="108"/>
      <c r="I38" s="2"/>
      <c r="J38" s="2"/>
      <c r="K38" s="2"/>
      <c r="L38" s="2"/>
      <c r="M38" s="2"/>
      <c r="N38" s="2"/>
    </row>
    <row r="39" spans="1:30" x14ac:dyDescent="0.25">
      <c r="N39" s="5"/>
    </row>
  </sheetData>
  <mergeCells count="30">
    <mergeCell ref="K31:M31"/>
    <mergeCell ref="K32:L32"/>
    <mergeCell ref="K34:M34"/>
    <mergeCell ref="K33:L33"/>
    <mergeCell ref="H1:H5"/>
    <mergeCell ref="I1:I5"/>
    <mergeCell ref="J1:J5"/>
    <mergeCell ref="K29:M29"/>
    <mergeCell ref="K30:M30"/>
    <mergeCell ref="B32:H38"/>
    <mergeCell ref="L1:L5"/>
    <mergeCell ref="M1:M5"/>
    <mergeCell ref="K1:K5"/>
    <mergeCell ref="F1:F5"/>
    <mergeCell ref="G1:G5"/>
    <mergeCell ref="A1:A5"/>
    <mergeCell ref="B1:B5"/>
    <mergeCell ref="C1:C5"/>
    <mergeCell ref="E1:E5"/>
    <mergeCell ref="D1:D5"/>
    <mergeCell ref="N1:N5"/>
    <mergeCell ref="Y1:AA1"/>
    <mergeCell ref="O1:O5"/>
    <mergeCell ref="P1:P5"/>
    <mergeCell ref="Q1:Q5"/>
    <mergeCell ref="R1:T1"/>
    <mergeCell ref="U1:U5"/>
    <mergeCell ref="V1:V5"/>
    <mergeCell ref="W1:W5"/>
    <mergeCell ref="X1:X5"/>
  </mergeCells>
  <conditionalFormatting sqref="G6:M28">
    <cfRule type="expression" dxfId="17" priority="5">
      <formula>ISERROR($G6)</formula>
    </cfRule>
  </conditionalFormatting>
  <conditionalFormatting sqref="I6:I28">
    <cfRule type="expression" dxfId="16" priority="3">
      <formula>ISERROR($J6)</formula>
    </cfRule>
  </conditionalFormatting>
  <conditionalFormatting sqref="J6:J28">
    <cfRule type="expression" dxfId="15" priority="2">
      <formula>ISERROR($K6)</formula>
    </cfRule>
  </conditionalFormatting>
  <conditionalFormatting sqref="K6:K28">
    <cfRule type="expression" dxfId="14" priority="1">
      <formula>ISERROR($L6)</formula>
    </cfRule>
  </conditionalFormatting>
  <conditionalFormatting sqref="N6:N28">
    <cfRule type="expression" dxfId="13" priority="4">
      <formula>ISERROR($O6)</formula>
    </cfRule>
  </conditionalFormatting>
  <conditionalFormatting sqref="N29:N30">
    <cfRule type="expression" dxfId="12" priority="17">
      <formula>ISERROR($G30)</formula>
    </cfRule>
  </conditionalFormatting>
  <conditionalFormatting sqref="N31">
    <cfRule type="expression" dxfId="11" priority="14">
      <formula>ISERROR($J29)</formula>
    </cfRule>
  </conditionalFormatting>
  <conditionalFormatting sqref="N31:N34">
    <cfRule type="expression" dxfId="10" priority="6">
      <formula>ISERROR($O31)</formula>
    </cfRule>
  </conditionalFormatting>
  <conditionalFormatting sqref="N32:N33">
    <cfRule type="expression" dxfId="9" priority="10">
      <formula>ISERROR($G32)</formula>
    </cfRule>
  </conditionalFormatting>
  <conditionalFormatting sqref="N34">
    <cfRule type="expression" dxfId="8" priority="16">
      <formula>ISERROR($J35)</formula>
    </cfRule>
  </conditionalFormatting>
  <dataValidations count="1">
    <dataValidation type="decimal" operator="greaterThan" allowBlank="1" showInputMessage="1" showErrorMessage="1" sqref="M32" xr:uid="{8BB26810-F28D-4C83-A53D-F10897221AA7}">
      <formula1>0.01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CE02-5E31-435D-956E-230946523723}">
  <sheetPr codeName="Hoja3"/>
  <dimension ref="C2:U10"/>
  <sheetViews>
    <sheetView workbookViewId="0">
      <selection activeCell="L5" sqref="L5"/>
    </sheetView>
  </sheetViews>
  <sheetFormatPr baseColWidth="10" defaultRowHeight="15" x14ac:dyDescent="0.25"/>
  <cols>
    <col min="4" max="4" width="14.5703125" bestFit="1" customWidth="1"/>
    <col min="5" max="5" width="15.5703125" bestFit="1" customWidth="1"/>
    <col min="6" max="6" width="14.5703125" bestFit="1" customWidth="1"/>
    <col min="7" max="7" width="5.42578125" customWidth="1"/>
    <col min="8" max="8" width="15.5703125" bestFit="1" customWidth="1"/>
    <col min="9" max="10" width="16.7109375" bestFit="1" customWidth="1"/>
    <col min="11" max="11" width="8.42578125" customWidth="1"/>
    <col min="12" max="14" width="15.5703125" bestFit="1" customWidth="1"/>
    <col min="16" max="18" width="16.7109375" bestFit="1" customWidth="1"/>
    <col min="20" max="20" width="18.28515625" bestFit="1" customWidth="1"/>
  </cols>
  <sheetData>
    <row r="2" spans="3:21" x14ac:dyDescent="0.25">
      <c r="D2" s="109">
        <v>2025</v>
      </c>
      <c r="E2" s="109"/>
      <c r="F2" s="109"/>
      <c r="G2" s="109"/>
      <c r="H2" s="109"/>
      <c r="I2" s="109"/>
      <c r="J2" s="109"/>
      <c r="L2" s="109">
        <v>2026</v>
      </c>
      <c r="M2" s="109"/>
      <c r="N2" s="109"/>
      <c r="O2" s="109"/>
      <c r="P2" s="109"/>
      <c r="Q2" s="109"/>
      <c r="R2" s="109"/>
    </row>
    <row r="3" spans="3:21" x14ac:dyDescent="0.25">
      <c r="D3" s="109" t="s">
        <v>67</v>
      </c>
      <c r="E3" s="109"/>
      <c r="F3" s="109"/>
      <c r="H3" s="109" t="s">
        <v>68</v>
      </c>
      <c r="I3" s="109"/>
      <c r="J3" s="109"/>
      <c r="L3" s="109" t="s">
        <v>67</v>
      </c>
      <c r="M3" s="109"/>
      <c r="N3" s="109"/>
      <c r="P3" s="109" t="s">
        <v>68</v>
      </c>
      <c r="Q3" s="109"/>
      <c r="R3" s="109"/>
    </row>
    <row r="4" spans="3:21" s="9" customFormat="1" x14ac:dyDescent="0.25">
      <c r="C4" s="9" t="s">
        <v>69</v>
      </c>
      <c r="D4" s="9">
        <v>2</v>
      </c>
      <c r="E4" s="9">
        <v>8</v>
      </c>
      <c r="F4" s="9">
        <v>9</v>
      </c>
      <c r="H4" s="9">
        <v>2</v>
      </c>
      <c r="I4" s="9">
        <v>8</v>
      </c>
      <c r="J4" s="9">
        <v>9</v>
      </c>
      <c r="L4" s="9">
        <v>2</v>
      </c>
      <c r="M4" s="9">
        <v>8</v>
      </c>
      <c r="N4" s="9">
        <v>9</v>
      </c>
      <c r="P4" s="9">
        <v>2</v>
      </c>
      <c r="Q4" s="9">
        <v>8</v>
      </c>
      <c r="R4" s="9">
        <v>9</v>
      </c>
    </row>
    <row r="5" spans="3:21" x14ac:dyDescent="0.25">
      <c r="C5" t="s">
        <v>66</v>
      </c>
      <c r="D5" s="10">
        <f>'ASEO BOYACA'!R42</f>
        <v>6474514.013540999</v>
      </c>
      <c r="E5" s="10">
        <f>'ASEO BOYACA'!S42</f>
        <v>21273403.187348999</v>
      </c>
      <c r="F5" s="10">
        <f>'ASEO BOYACA'!T42</f>
        <v>3083101.9112099996</v>
      </c>
      <c r="G5" s="10"/>
      <c r="H5" s="10">
        <f>'ASEO BOYACA'!U42</f>
        <v>92001416.612938806</v>
      </c>
      <c r="I5" s="10">
        <f>'ASEO BOYACA'!V42</f>
        <v>209094128.66576999</v>
      </c>
      <c r="J5" s="10">
        <f>'ASEO BOYACA'!W42</f>
        <v>117092712.05283123</v>
      </c>
      <c r="K5" s="10"/>
      <c r="L5" s="10">
        <f>'ASEO BOYACA'!AB42</f>
        <v>22660799.047393497</v>
      </c>
      <c r="M5" s="10">
        <f>'ASEO BOYACA'!AC42</f>
        <v>74456911.155721501</v>
      </c>
      <c r="N5" s="10">
        <f>'ASEO BOYACA'!AD42</f>
        <v>10790856.689235</v>
      </c>
      <c r="O5" s="10"/>
      <c r="P5" s="10">
        <f>'ASEO BOYACA'!AE42</f>
        <v>322004958.14528579</v>
      </c>
      <c r="Q5" s="10">
        <f>'ASEO BOYACA'!AF42</f>
        <v>731829450.33019483</v>
      </c>
      <c r="R5" s="10">
        <f>'ASEO BOYACA'!AG42</f>
        <v>409824492.18490922</v>
      </c>
      <c r="T5" s="8">
        <f>D5+E5+F5+H5+I5+J5+L5+M5+N5+P5+Q5+R5</f>
        <v>2020586743.9963799</v>
      </c>
      <c r="U5" s="8">
        <f>T5-'ASEO BOYACA'!N42</f>
        <v>224509638.22637987</v>
      </c>
    </row>
    <row r="6" spans="3:21" x14ac:dyDescent="0.25">
      <c r="C6" t="s">
        <v>70</v>
      </c>
      <c r="D6" s="10">
        <v>0</v>
      </c>
      <c r="E6" s="10">
        <v>0</v>
      </c>
      <c r="F6" s="10">
        <v>0</v>
      </c>
      <c r="G6" s="10"/>
      <c r="H6" s="10">
        <v>0</v>
      </c>
      <c r="I6" s="10">
        <f>'ASEO CASANARE'!S34</f>
        <v>12921736.917359993</v>
      </c>
      <c r="J6" s="10">
        <v>0</v>
      </c>
      <c r="K6" s="10"/>
      <c r="L6" s="10">
        <v>0</v>
      </c>
      <c r="M6" s="10">
        <v>0</v>
      </c>
      <c r="N6" s="10">
        <v>0</v>
      </c>
      <c r="O6" s="10"/>
      <c r="P6" s="10">
        <v>0</v>
      </c>
      <c r="Q6" s="10">
        <f>'ASEO CASANARE'!Z34</f>
        <v>45226079.210759997</v>
      </c>
      <c r="R6" s="10">
        <v>0</v>
      </c>
      <c r="T6" s="8">
        <f>D6+E6+F6+H6+I6+J6+L6+M6+N6+P6+Q6+R6</f>
        <v>58147816.12811999</v>
      </c>
      <c r="U6" s="8">
        <f>T6-'ASEO CASANARE'!N34</f>
        <v>-1.8800050020217896E-3</v>
      </c>
    </row>
    <row r="7" spans="3:21" x14ac:dyDescent="0.25">
      <c r="C7" t="s">
        <v>71</v>
      </c>
      <c r="D7" s="10">
        <f>D5+D6</f>
        <v>6474514.013540999</v>
      </c>
      <c r="E7" s="10">
        <f>E5+E6</f>
        <v>21273403.187348999</v>
      </c>
      <c r="F7" s="10">
        <f>F5+F6</f>
        <v>3083101.9112099996</v>
      </c>
      <c r="G7" s="10"/>
      <c r="H7" s="10">
        <f>H5+H6</f>
        <v>92001416.612938806</v>
      </c>
      <c r="I7" s="10">
        <f>I5+I6</f>
        <v>222015865.58313</v>
      </c>
      <c r="J7" s="10">
        <f>J5+J6</f>
        <v>117092712.05283123</v>
      </c>
      <c r="K7" s="10"/>
      <c r="L7" s="10">
        <f>L5+L6</f>
        <v>22660799.047393497</v>
      </c>
      <c r="M7" s="10">
        <f>M5+M6</f>
        <v>74456911.155721501</v>
      </c>
      <c r="N7" s="10">
        <f>N5+N6</f>
        <v>10790856.689235</v>
      </c>
      <c r="O7" s="10"/>
      <c r="P7" s="10">
        <f>P5+P6</f>
        <v>322004958.14528579</v>
      </c>
      <c r="Q7" s="10">
        <f>Q5+Q6</f>
        <v>777055529.54095483</v>
      </c>
      <c r="R7" s="10">
        <f>R5+R6</f>
        <v>409824492.18490922</v>
      </c>
    </row>
    <row r="8" spans="3:21" x14ac:dyDescent="0.25">
      <c r="C8" t="s">
        <v>72</v>
      </c>
      <c r="D8" s="10">
        <v>6345024</v>
      </c>
      <c r="E8" s="10">
        <v>20847935</v>
      </c>
      <c r="F8" s="10">
        <v>3021439</v>
      </c>
      <c r="G8" s="10"/>
      <c r="H8" s="10">
        <v>89502680</v>
      </c>
      <c r="I8" s="10">
        <v>215008687</v>
      </c>
      <c r="J8" s="10">
        <v>113912501</v>
      </c>
      <c r="K8" s="10"/>
      <c r="L8" s="10">
        <v>23095887</v>
      </c>
      <c r="M8" s="10">
        <v>75886483</v>
      </c>
      <c r="N8" s="10">
        <v>10998041</v>
      </c>
      <c r="O8" s="10"/>
      <c r="P8" s="10">
        <v>325789753</v>
      </c>
      <c r="Q8" s="10">
        <v>782631615</v>
      </c>
      <c r="R8" s="10">
        <v>414641504</v>
      </c>
    </row>
    <row r="10" spans="3:21" x14ac:dyDescent="0.25">
      <c r="C10" t="s">
        <v>73</v>
      </c>
      <c r="D10" s="11">
        <f>D8-D7</f>
        <v>-129490.01354099903</v>
      </c>
      <c r="E10" s="11">
        <f>E8-E7</f>
        <v>-425468.18734899908</v>
      </c>
      <c r="F10" s="11">
        <f>F8-F7</f>
        <v>-61662.911209999584</v>
      </c>
      <c r="H10" s="11">
        <f>H8-H7</f>
        <v>-2498736.6129388064</v>
      </c>
      <c r="I10" s="11">
        <f>I8-I7</f>
        <v>-7007178.583130002</v>
      </c>
      <c r="J10" s="11">
        <f>J8-J7</f>
        <v>-3180211.0528312325</v>
      </c>
      <c r="L10" s="11">
        <f>L8-L7</f>
        <v>435087.95260650292</v>
      </c>
      <c r="M10" s="11">
        <f>M8-M7</f>
        <v>1429571.8442784995</v>
      </c>
      <c r="N10" s="11">
        <f>N8-N7</f>
        <v>207184.31076500006</v>
      </c>
      <c r="P10" s="11">
        <f>P8-P7</f>
        <v>3784794.8547142148</v>
      </c>
      <c r="Q10" s="11">
        <f>Q8-Q7</f>
        <v>5576085.4590451717</v>
      </c>
      <c r="R10" s="11">
        <f>R8-R7</f>
        <v>4817011.8150907755</v>
      </c>
    </row>
  </sheetData>
  <mergeCells count="6">
    <mergeCell ref="D3:F3"/>
    <mergeCell ref="H3:J3"/>
    <mergeCell ref="D2:J2"/>
    <mergeCell ref="L2:R2"/>
    <mergeCell ref="L3:N3"/>
    <mergeCell ref="P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06547-A532-402F-B713-9FEF81187E27}">
  <sheetPr codeName="Hoja4"/>
  <dimension ref="E4:P21"/>
  <sheetViews>
    <sheetView workbookViewId="0">
      <selection activeCell="E18" sqref="E18:L21"/>
    </sheetView>
  </sheetViews>
  <sheetFormatPr baseColWidth="10" defaultRowHeight="11.25" x14ac:dyDescent="0.2"/>
  <cols>
    <col min="1" max="9" width="11.42578125" style="1"/>
    <col min="10" max="11" width="11.7109375" style="1" bestFit="1" customWidth="1"/>
    <col min="12" max="14" width="11.42578125" style="1"/>
    <col min="15" max="15" width="11.42578125" style="23"/>
    <col min="16" max="16384" width="11.42578125" style="1"/>
  </cols>
  <sheetData>
    <row r="4" spans="5:16" ht="22.5" x14ac:dyDescent="0.2">
      <c r="E4" s="111" t="s">
        <v>76</v>
      </c>
      <c r="F4" s="111"/>
      <c r="G4" s="19" t="s">
        <v>77</v>
      </c>
      <c r="H4" s="19" t="s">
        <v>72</v>
      </c>
      <c r="I4" s="19" t="s">
        <v>78</v>
      </c>
      <c r="J4" s="19" t="s">
        <v>79</v>
      </c>
      <c r="K4" s="19" t="s">
        <v>85</v>
      </c>
      <c r="L4" s="19" t="s">
        <v>81</v>
      </c>
    </row>
    <row r="5" spans="5:16" ht="51.75" customHeight="1" x14ac:dyDescent="0.2">
      <c r="E5" s="110" t="s">
        <v>82</v>
      </c>
      <c r="F5" s="110" t="s">
        <v>83</v>
      </c>
      <c r="G5" s="110" t="s">
        <v>84</v>
      </c>
      <c r="H5" s="20">
        <v>3825</v>
      </c>
      <c r="I5" s="20">
        <v>205</v>
      </c>
      <c r="J5" s="21">
        <v>6345024</v>
      </c>
      <c r="K5" s="21">
        <v>129491</v>
      </c>
      <c r="L5" s="21">
        <f>J5+K5</f>
        <v>6474515</v>
      </c>
    </row>
    <row r="6" spans="5:16" ht="51.75" customHeight="1" x14ac:dyDescent="0.2">
      <c r="E6" s="110"/>
      <c r="F6" s="110"/>
      <c r="G6" s="110"/>
      <c r="H6" s="20">
        <v>4925</v>
      </c>
      <c r="I6" s="20">
        <v>805</v>
      </c>
      <c r="J6" s="21">
        <v>20847935</v>
      </c>
      <c r="K6" s="21">
        <v>425469</v>
      </c>
      <c r="L6" s="21">
        <f>J6+K6</f>
        <v>21273404</v>
      </c>
    </row>
    <row r="7" spans="5:16" ht="51.75" customHeight="1" x14ac:dyDescent="0.2">
      <c r="E7" s="110"/>
      <c r="F7" s="110"/>
      <c r="G7" s="110"/>
      <c r="H7" s="22">
        <v>2725</v>
      </c>
      <c r="I7" s="22">
        <v>905</v>
      </c>
      <c r="J7" s="21">
        <v>3021439</v>
      </c>
      <c r="K7" s="21">
        <v>61663</v>
      </c>
      <c r="L7" s="21">
        <f>J7+K7</f>
        <v>3083102</v>
      </c>
    </row>
    <row r="12" spans="5:16" ht="42.75" customHeight="1" x14ac:dyDescent="0.2">
      <c r="E12" s="111" t="s">
        <v>76</v>
      </c>
      <c r="F12" s="111"/>
      <c r="G12" s="19" t="s">
        <v>77</v>
      </c>
      <c r="H12" s="19" t="s">
        <v>72</v>
      </c>
      <c r="I12" s="19" t="s">
        <v>78</v>
      </c>
      <c r="J12" s="19" t="s">
        <v>79</v>
      </c>
      <c r="K12" s="19" t="s">
        <v>85</v>
      </c>
      <c r="L12" s="19" t="s">
        <v>81</v>
      </c>
    </row>
    <row r="13" spans="5:16" ht="54" customHeight="1" x14ac:dyDescent="0.2">
      <c r="E13" s="110" t="s">
        <v>88</v>
      </c>
      <c r="F13" s="110" t="s">
        <v>89</v>
      </c>
      <c r="G13" s="110" t="s">
        <v>84</v>
      </c>
      <c r="H13" s="20">
        <v>3925</v>
      </c>
      <c r="I13" s="20">
        <v>205</v>
      </c>
      <c r="J13" s="21">
        <v>89502680</v>
      </c>
      <c r="K13" s="21">
        <v>2498737</v>
      </c>
      <c r="L13" s="21">
        <f>J13+K13</f>
        <v>92001417</v>
      </c>
      <c r="O13" s="24">
        <v>57478</v>
      </c>
      <c r="P13" s="25">
        <f>K13-O13</f>
        <v>2441259</v>
      </c>
    </row>
    <row r="14" spans="5:16" ht="54" customHeight="1" x14ac:dyDescent="0.2">
      <c r="E14" s="110"/>
      <c r="F14" s="110"/>
      <c r="G14" s="110"/>
      <c r="H14" s="20">
        <v>5025</v>
      </c>
      <c r="I14" s="20">
        <v>805</v>
      </c>
      <c r="J14" s="21">
        <v>215008687</v>
      </c>
      <c r="K14" s="21">
        <v>7007179</v>
      </c>
      <c r="L14" s="21">
        <f>J14+K14</f>
        <v>222015866</v>
      </c>
      <c r="O14" s="24">
        <v>2313748</v>
      </c>
      <c r="P14" s="25">
        <f>K14-O14</f>
        <v>4693431</v>
      </c>
    </row>
    <row r="15" spans="5:16" ht="54" customHeight="1" x14ac:dyDescent="0.2">
      <c r="E15" s="110"/>
      <c r="F15" s="110"/>
      <c r="G15" s="110"/>
      <c r="H15" s="22">
        <v>2825</v>
      </c>
      <c r="I15" s="22">
        <v>905</v>
      </c>
      <c r="J15" s="21">
        <v>113912501</v>
      </c>
      <c r="K15" s="21">
        <v>3180212</v>
      </c>
      <c r="L15" s="21">
        <f>J15+K15</f>
        <v>117092713</v>
      </c>
      <c r="O15" s="24"/>
      <c r="P15" s="25">
        <f>K15-O15</f>
        <v>3180212</v>
      </c>
    </row>
    <row r="18" spans="5:12" ht="22.5" x14ac:dyDescent="0.2">
      <c r="E18" s="111" t="s">
        <v>76</v>
      </c>
      <c r="F18" s="111"/>
      <c r="G18" s="19" t="s">
        <v>77</v>
      </c>
      <c r="H18" s="19" t="s">
        <v>72</v>
      </c>
      <c r="I18" s="19" t="s">
        <v>78</v>
      </c>
      <c r="J18" s="19" t="s">
        <v>79</v>
      </c>
      <c r="K18" s="19" t="s">
        <v>85</v>
      </c>
      <c r="L18" s="19" t="s">
        <v>81</v>
      </c>
    </row>
    <row r="19" spans="5:12" ht="27.75" customHeight="1" x14ac:dyDescent="0.2">
      <c r="E19" s="110" t="s">
        <v>88</v>
      </c>
      <c r="F19" s="110" t="s">
        <v>89</v>
      </c>
      <c r="G19" s="110" t="s">
        <v>92</v>
      </c>
      <c r="H19" s="20">
        <v>2525</v>
      </c>
      <c r="I19" s="20">
        <v>205</v>
      </c>
      <c r="J19" s="21">
        <v>24877667</v>
      </c>
      <c r="K19" s="21">
        <v>12438833</v>
      </c>
      <c r="L19" s="21">
        <f>J19+K19</f>
        <v>37316500</v>
      </c>
    </row>
    <row r="20" spans="5:12" ht="27.75" customHeight="1" x14ac:dyDescent="0.2">
      <c r="E20" s="110"/>
      <c r="F20" s="110"/>
      <c r="G20" s="110"/>
      <c r="H20" s="20">
        <v>3125</v>
      </c>
      <c r="I20" s="20">
        <v>805</v>
      </c>
      <c r="J20" s="21">
        <v>52162851</v>
      </c>
      <c r="K20" s="21">
        <v>26081426</v>
      </c>
      <c r="L20" s="21">
        <f>J20+K20</f>
        <v>78244277</v>
      </c>
    </row>
    <row r="21" spans="5:12" ht="27.75" customHeight="1" x14ac:dyDescent="0.2">
      <c r="E21" s="110"/>
      <c r="F21" s="110"/>
      <c r="G21" s="110"/>
      <c r="H21" s="22">
        <v>2125</v>
      </c>
      <c r="I21" s="22">
        <v>905</v>
      </c>
      <c r="J21" s="21">
        <v>3210022</v>
      </c>
      <c r="K21" s="21">
        <v>1605011</v>
      </c>
      <c r="L21" s="21">
        <f>J21+K21</f>
        <v>4815033</v>
      </c>
    </row>
  </sheetData>
  <mergeCells count="12">
    <mergeCell ref="E4:F4"/>
    <mergeCell ref="G5:G7"/>
    <mergeCell ref="E5:E7"/>
    <mergeCell ref="F5:F7"/>
    <mergeCell ref="E18:F18"/>
    <mergeCell ref="E19:E21"/>
    <mergeCell ref="F19:F21"/>
    <mergeCell ref="G19:G21"/>
    <mergeCell ref="E12:F12"/>
    <mergeCell ref="E13:E15"/>
    <mergeCell ref="F13:F15"/>
    <mergeCell ref="G13: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D802-BB3A-4518-924A-57BBCFA1138F}">
  <sheetPr codeName="Hoja5"/>
  <dimension ref="D3:L19"/>
  <sheetViews>
    <sheetView topLeftCell="A3" workbookViewId="0">
      <selection activeCell="D3" sqref="D3:I19"/>
    </sheetView>
  </sheetViews>
  <sheetFormatPr baseColWidth="10" defaultRowHeight="15" x14ac:dyDescent="0.25"/>
  <cols>
    <col min="1" max="3" width="11.42578125" style="18"/>
    <col min="4" max="4" width="10.28515625" style="18" customWidth="1"/>
    <col min="5" max="5" width="12.5703125" style="18" customWidth="1"/>
    <col min="6" max="7" width="11.42578125" style="18"/>
    <col min="8" max="8" width="12" style="18" bestFit="1" customWidth="1"/>
    <col min="9" max="9" width="14.140625" style="18" bestFit="1" customWidth="1"/>
    <col min="10" max="10" width="11.42578125" style="18"/>
    <col min="11" max="11" width="17" style="18" customWidth="1"/>
    <col min="12" max="12" width="13.5703125" style="18" bestFit="1" customWidth="1"/>
    <col min="13" max="16384" width="11.42578125" style="18"/>
  </cols>
  <sheetData>
    <row r="3" spans="4:12" ht="22.5" x14ac:dyDescent="0.25">
      <c r="D3" s="115" t="s">
        <v>76</v>
      </c>
      <c r="E3" s="115"/>
      <c r="F3" s="26" t="s">
        <v>86</v>
      </c>
      <c r="G3" s="26" t="s">
        <v>87</v>
      </c>
      <c r="H3" s="26" t="s">
        <v>80</v>
      </c>
      <c r="I3" s="26" t="s">
        <v>85</v>
      </c>
    </row>
    <row r="4" spans="4:12" ht="39" customHeight="1" x14ac:dyDescent="0.25">
      <c r="D4" s="20" t="s">
        <v>82</v>
      </c>
      <c r="E4" s="20" t="s">
        <v>83</v>
      </c>
      <c r="F4" s="110">
        <v>2025</v>
      </c>
      <c r="G4" s="110">
        <v>205</v>
      </c>
      <c r="H4" s="27">
        <v>14880092</v>
      </c>
      <c r="I4" s="27">
        <v>0</v>
      </c>
    </row>
    <row r="5" spans="4:12" ht="39" customHeight="1" x14ac:dyDescent="0.25">
      <c r="D5" s="20" t="s">
        <v>88</v>
      </c>
      <c r="E5" s="20" t="s">
        <v>89</v>
      </c>
      <c r="F5" s="110"/>
      <c r="G5" s="110"/>
      <c r="H5" s="27">
        <v>0</v>
      </c>
      <c r="I5" s="27">
        <v>2441259</v>
      </c>
    </row>
    <row r="6" spans="4:12" ht="55.5" customHeight="1" x14ac:dyDescent="0.25">
      <c r="D6" s="20" t="s">
        <v>90</v>
      </c>
      <c r="E6" s="20" t="s">
        <v>91</v>
      </c>
      <c r="F6" s="110"/>
      <c r="G6" s="110"/>
      <c r="H6" s="29"/>
      <c r="I6" s="30">
        <v>12438833</v>
      </c>
    </row>
    <row r="7" spans="4:12" x14ac:dyDescent="0.25">
      <c r="D7" s="110" t="s">
        <v>71</v>
      </c>
      <c r="E7" s="110"/>
      <c r="F7" s="110"/>
      <c r="G7" s="110"/>
      <c r="H7" s="27">
        <f>SUM(H4:H6)</f>
        <v>14880092</v>
      </c>
      <c r="I7" s="27">
        <f>SUM(I4:I6)</f>
        <v>14880092</v>
      </c>
    </row>
    <row r="9" spans="4:12" ht="22.5" x14ac:dyDescent="0.25">
      <c r="D9" s="115" t="s">
        <v>76</v>
      </c>
      <c r="E9" s="115"/>
      <c r="F9" s="26" t="s">
        <v>86</v>
      </c>
      <c r="G9" s="26" t="s">
        <v>87</v>
      </c>
      <c r="H9" s="26" t="s">
        <v>80</v>
      </c>
      <c r="I9" s="26" t="s">
        <v>85</v>
      </c>
    </row>
    <row r="10" spans="4:12" ht="22.5" x14ac:dyDescent="0.25">
      <c r="D10" s="20" t="s">
        <v>82</v>
      </c>
      <c r="E10" s="20" t="s">
        <v>83</v>
      </c>
      <c r="F10" s="112">
        <v>2025</v>
      </c>
      <c r="G10" s="112">
        <v>805</v>
      </c>
      <c r="H10" s="27">
        <v>30774857</v>
      </c>
      <c r="I10" s="27">
        <v>0</v>
      </c>
    </row>
    <row r="11" spans="4:12" ht="22.5" x14ac:dyDescent="0.25">
      <c r="D11" s="20" t="s">
        <v>88</v>
      </c>
      <c r="E11" s="20" t="s">
        <v>89</v>
      </c>
      <c r="F11" s="113"/>
      <c r="G11" s="113"/>
      <c r="H11" s="27">
        <v>0</v>
      </c>
      <c r="I11" s="27">
        <v>4693431</v>
      </c>
    </row>
    <row r="12" spans="4:12" ht="90" x14ac:dyDescent="0.25">
      <c r="D12" s="20" t="s">
        <v>90</v>
      </c>
      <c r="E12" s="20" t="s">
        <v>91</v>
      </c>
      <c r="F12" s="114"/>
      <c r="G12" s="114"/>
      <c r="H12" s="27"/>
      <c r="I12" s="27">
        <v>26081426</v>
      </c>
      <c r="L12" s="28"/>
    </row>
    <row r="13" spans="4:12" x14ac:dyDescent="0.25">
      <c r="D13" s="110" t="s">
        <v>71</v>
      </c>
      <c r="E13" s="110"/>
      <c r="F13" s="110"/>
      <c r="G13" s="110"/>
      <c r="H13" s="27">
        <f>SUM(H10:H12)</f>
        <v>30774857</v>
      </c>
      <c r="I13" s="27">
        <f>SUM(I10:I12)</f>
        <v>30774857</v>
      </c>
      <c r="K13" s="28">
        <f>I13-H13</f>
        <v>0</v>
      </c>
    </row>
    <row r="15" spans="4:12" ht="22.5" x14ac:dyDescent="0.25">
      <c r="D15" s="115" t="s">
        <v>76</v>
      </c>
      <c r="E15" s="115"/>
      <c r="F15" s="26" t="s">
        <v>86</v>
      </c>
      <c r="G15" s="26" t="s">
        <v>87</v>
      </c>
      <c r="H15" s="26" t="s">
        <v>80</v>
      </c>
      <c r="I15" s="26" t="s">
        <v>85</v>
      </c>
    </row>
    <row r="16" spans="4:12" ht="22.5" x14ac:dyDescent="0.25">
      <c r="D16" s="20" t="s">
        <v>82</v>
      </c>
      <c r="E16" s="20" t="s">
        <v>83</v>
      </c>
      <c r="F16" s="112">
        <v>2025</v>
      </c>
      <c r="G16" s="112">
        <v>905</v>
      </c>
      <c r="H16" s="27">
        <v>4785223</v>
      </c>
      <c r="I16" s="27">
        <v>0</v>
      </c>
    </row>
    <row r="17" spans="4:9" ht="22.5" x14ac:dyDescent="0.25">
      <c r="D17" s="20" t="s">
        <v>88</v>
      </c>
      <c r="E17" s="20" t="s">
        <v>89</v>
      </c>
      <c r="F17" s="113"/>
      <c r="G17" s="113"/>
      <c r="H17" s="27">
        <v>0</v>
      </c>
      <c r="I17" s="27">
        <v>3180212</v>
      </c>
    </row>
    <row r="18" spans="4:9" ht="90" x14ac:dyDescent="0.25">
      <c r="D18" s="20" t="s">
        <v>90</v>
      </c>
      <c r="E18" s="20" t="s">
        <v>91</v>
      </c>
      <c r="F18" s="114"/>
      <c r="G18" s="114"/>
      <c r="H18" s="27"/>
      <c r="I18" s="27">
        <v>1605011</v>
      </c>
    </row>
    <row r="19" spans="4:9" x14ac:dyDescent="0.25">
      <c r="D19" s="110" t="s">
        <v>71</v>
      </c>
      <c r="E19" s="110"/>
      <c r="F19" s="110"/>
      <c r="G19" s="110"/>
      <c r="H19" s="27">
        <f>SUM(H16:H18)</f>
        <v>4785223</v>
      </c>
      <c r="I19" s="27">
        <f>SUM(I16:I18)</f>
        <v>4785223</v>
      </c>
    </row>
  </sheetData>
  <mergeCells count="12">
    <mergeCell ref="D3:E3"/>
    <mergeCell ref="F4:F6"/>
    <mergeCell ref="G4:G6"/>
    <mergeCell ref="D7:G7"/>
    <mergeCell ref="D9:E9"/>
    <mergeCell ref="D19:G19"/>
    <mergeCell ref="F16:F18"/>
    <mergeCell ref="G16:G18"/>
    <mergeCell ref="D13:G13"/>
    <mergeCell ref="F10:F12"/>
    <mergeCell ref="G10:G12"/>
    <mergeCell ref="D15:E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C90D-B40C-4239-B200-4A88136033BF}">
  <sheetPr codeName="Hoja6"/>
  <dimension ref="E3:Q32"/>
  <sheetViews>
    <sheetView workbookViewId="0">
      <selection activeCell="J17" sqref="J17"/>
    </sheetView>
  </sheetViews>
  <sheetFormatPr baseColWidth="10" defaultRowHeight="11.25" x14ac:dyDescent="0.25"/>
  <cols>
    <col min="1" max="7" width="11.42578125" style="4"/>
    <col min="8" max="8" width="12.5703125" style="4" bestFit="1" customWidth="1"/>
    <col min="9" max="9" width="14" style="4" customWidth="1"/>
    <col min="10" max="10" width="13.85546875" style="4" customWidth="1"/>
    <col min="11" max="11" width="14.5703125" style="4" customWidth="1"/>
    <col min="12" max="12" width="14" style="4" customWidth="1"/>
    <col min="13" max="13" width="14.140625" style="4" customWidth="1"/>
    <col min="14" max="14" width="13.85546875" style="4" customWidth="1"/>
    <col min="15" max="15" width="12.5703125" style="4" bestFit="1" customWidth="1"/>
    <col min="16" max="16" width="13.85546875" style="4" bestFit="1" customWidth="1"/>
    <col min="17" max="17" width="17.7109375" style="4" customWidth="1"/>
    <col min="18" max="16384" width="11.42578125" style="4"/>
  </cols>
  <sheetData>
    <row r="3" spans="5:14" ht="15" customHeight="1" x14ac:dyDescent="0.25">
      <c r="E3" s="116" t="s">
        <v>93</v>
      </c>
      <c r="F3" s="116"/>
      <c r="G3" s="116">
        <v>2025</v>
      </c>
      <c r="H3" s="116"/>
      <c r="I3" s="116"/>
      <c r="J3" s="116"/>
      <c r="K3" s="116">
        <v>2026</v>
      </c>
      <c r="L3" s="116"/>
      <c r="M3" s="116"/>
      <c r="N3" s="116"/>
    </row>
    <row r="4" spans="5:14" ht="33.75" x14ac:dyDescent="0.25">
      <c r="E4" s="116"/>
      <c r="F4" s="116"/>
      <c r="G4" s="31" t="s">
        <v>87</v>
      </c>
      <c r="H4" s="31" t="s">
        <v>94</v>
      </c>
      <c r="I4" s="31" t="s">
        <v>95</v>
      </c>
      <c r="J4" s="31" t="s">
        <v>96</v>
      </c>
      <c r="K4" s="31" t="s">
        <v>87</v>
      </c>
      <c r="L4" s="31" t="s">
        <v>94</v>
      </c>
      <c r="M4" s="31" t="s">
        <v>95</v>
      </c>
      <c r="N4" s="31" t="s">
        <v>96</v>
      </c>
    </row>
    <row r="5" spans="5:14" ht="33.75" customHeight="1" x14ac:dyDescent="0.25">
      <c r="E5" s="116" t="s">
        <v>82</v>
      </c>
      <c r="F5" s="116" t="s">
        <v>83</v>
      </c>
      <c r="G5" s="31">
        <v>205</v>
      </c>
      <c r="H5" s="13">
        <v>6345024</v>
      </c>
      <c r="I5" s="13">
        <f>Hoja3!D7</f>
        <v>6474514.013540999</v>
      </c>
      <c r="J5" s="13">
        <f t="shared" ref="J5:J10" si="0">H5-I5</f>
        <v>-129490.01354099903</v>
      </c>
      <c r="K5" s="14">
        <v>205</v>
      </c>
      <c r="L5" s="13">
        <v>23095887</v>
      </c>
      <c r="M5" s="13">
        <f>Hoja3!L7</f>
        <v>22660799.047393497</v>
      </c>
      <c r="N5" s="13">
        <f t="shared" ref="N5:N10" si="1">L5-M5</f>
        <v>435087.95260650292</v>
      </c>
    </row>
    <row r="6" spans="5:14" x14ac:dyDescent="0.25">
      <c r="E6" s="116"/>
      <c r="F6" s="116"/>
      <c r="G6" s="31">
        <v>805</v>
      </c>
      <c r="H6" s="13">
        <v>20847935</v>
      </c>
      <c r="I6" s="13">
        <f>Hoja3!E7</f>
        <v>21273403.187348999</v>
      </c>
      <c r="J6" s="13">
        <f t="shared" si="0"/>
        <v>-425468.18734899908</v>
      </c>
      <c r="K6" s="14">
        <v>805</v>
      </c>
      <c r="L6" s="13">
        <v>75886483</v>
      </c>
      <c r="M6" s="13">
        <f>Hoja3!M7</f>
        <v>74456911.155721501</v>
      </c>
      <c r="N6" s="13">
        <f t="shared" si="1"/>
        <v>1429571.8442784995</v>
      </c>
    </row>
    <row r="7" spans="5:14" x14ac:dyDescent="0.25">
      <c r="E7" s="116"/>
      <c r="F7" s="116"/>
      <c r="G7" s="31">
        <v>905</v>
      </c>
      <c r="H7" s="13">
        <v>3021439</v>
      </c>
      <c r="I7" s="13">
        <f>Hoja3!F7</f>
        <v>3083101.9112099996</v>
      </c>
      <c r="J7" s="13">
        <f t="shared" si="0"/>
        <v>-61662.911209999584</v>
      </c>
      <c r="K7" s="14">
        <v>905</v>
      </c>
      <c r="L7" s="13">
        <v>10998041</v>
      </c>
      <c r="M7" s="13">
        <f>Hoja3!N7</f>
        <v>10790856.689235</v>
      </c>
      <c r="N7" s="13">
        <f t="shared" si="1"/>
        <v>207184.31076500006</v>
      </c>
    </row>
    <row r="8" spans="5:14" ht="22.5" customHeight="1" x14ac:dyDescent="0.25">
      <c r="E8" s="116" t="s">
        <v>88</v>
      </c>
      <c r="F8" s="116" t="s">
        <v>89</v>
      </c>
      <c r="G8" s="31">
        <v>205</v>
      </c>
      <c r="H8" s="13">
        <v>89502680</v>
      </c>
      <c r="I8" s="13">
        <f>Hoja3!H7</f>
        <v>92001416.612938806</v>
      </c>
      <c r="J8" s="13">
        <f t="shared" si="0"/>
        <v>-2498736.6129388064</v>
      </c>
      <c r="K8" s="14">
        <v>205</v>
      </c>
      <c r="L8" s="13">
        <v>325789753</v>
      </c>
      <c r="M8" s="13">
        <f>Hoja3!P7</f>
        <v>322004958.14528579</v>
      </c>
      <c r="N8" s="13">
        <f t="shared" si="1"/>
        <v>3784794.8547142148</v>
      </c>
    </row>
    <row r="9" spans="5:14" x14ac:dyDescent="0.25">
      <c r="E9" s="116"/>
      <c r="F9" s="116"/>
      <c r="G9" s="31">
        <v>805</v>
      </c>
      <c r="H9" s="13">
        <v>215008687</v>
      </c>
      <c r="I9" s="13">
        <f>Hoja3!I7</f>
        <v>222015865.58313</v>
      </c>
      <c r="J9" s="13">
        <f t="shared" si="0"/>
        <v>-7007178.583130002</v>
      </c>
      <c r="K9" s="14">
        <v>805</v>
      </c>
      <c r="L9" s="13">
        <v>782631615</v>
      </c>
      <c r="M9" s="13">
        <f>Hoja3!Q7</f>
        <v>777055529.54095483</v>
      </c>
      <c r="N9" s="13">
        <f t="shared" si="1"/>
        <v>5576085.4590451717</v>
      </c>
    </row>
    <row r="10" spans="5:14" x14ac:dyDescent="0.25">
      <c r="E10" s="116"/>
      <c r="F10" s="116"/>
      <c r="G10" s="31">
        <v>905</v>
      </c>
      <c r="H10" s="13">
        <v>113912501</v>
      </c>
      <c r="I10" s="13">
        <f>Hoja3!J7</f>
        <v>117092712.05283123</v>
      </c>
      <c r="J10" s="13">
        <f t="shared" si="0"/>
        <v>-3180211.0528312325</v>
      </c>
      <c r="K10" s="14">
        <v>905</v>
      </c>
      <c r="L10" s="13">
        <v>414641504</v>
      </c>
      <c r="M10" s="13">
        <f>Hoja3!R7</f>
        <v>409824492.18490922</v>
      </c>
      <c r="N10" s="13">
        <f t="shared" si="1"/>
        <v>4817011.8150907755</v>
      </c>
    </row>
    <row r="11" spans="5:14" x14ac:dyDescent="0.25">
      <c r="E11" s="117" t="s">
        <v>99</v>
      </c>
      <c r="F11" s="118"/>
      <c r="G11" s="119"/>
      <c r="H11" s="13">
        <f>SUM(H5:H10)</f>
        <v>448638266</v>
      </c>
      <c r="I11" s="13">
        <f>SUM(I5:I10)</f>
        <v>461941013.361</v>
      </c>
      <c r="J11" s="13">
        <f>SUM(J5:J10)</f>
        <v>-13302747.361000039</v>
      </c>
      <c r="K11" s="14"/>
      <c r="L11" s="13">
        <f>SUM(L5:L10)</f>
        <v>1633043283</v>
      </c>
      <c r="M11" s="13">
        <f>SUM(M5:M10)</f>
        <v>1616793546.7634997</v>
      </c>
      <c r="N11" s="13">
        <f>SUM(N5:N10)</f>
        <v>16249736.236500164</v>
      </c>
    </row>
    <row r="15" spans="5:14" x14ac:dyDescent="0.25">
      <c r="E15" s="116" t="s">
        <v>66</v>
      </c>
      <c r="F15" s="116"/>
      <c r="G15" s="116"/>
      <c r="H15" s="116"/>
      <c r="I15" s="116"/>
      <c r="J15" s="116"/>
      <c r="K15" s="116"/>
    </row>
    <row r="16" spans="5:14" ht="22.5" x14ac:dyDescent="0.25">
      <c r="E16" s="117" t="s">
        <v>93</v>
      </c>
      <c r="F16" s="119"/>
      <c r="G16" s="31" t="s">
        <v>87</v>
      </c>
      <c r="H16" s="31" t="s">
        <v>72</v>
      </c>
      <c r="I16" s="31" t="s">
        <v>101</v>
      </c>
      <c r="J16" s="31" t="s">
        <v>102</v>
      </c>
      <c r="K16" s="31" t="s">
        <v>103</v>
      </c>
    </row>
    <row r="17" spans="5:17" x14ac:dyDescent="0.25">
      <c r="E17" s="116" t="s">
        <v>82</v>
      </c>
      <c r="F17" s="116" t="s">
        <v>83</v>
      </c>
      <c r="G17" s="31">
        <v>205</v>
      </c>
      <c r="H17" s="31">
        <v>3825</v>
      </c>
      <c r="I17" s="13">
        <f>Hoja3!D5</f>
        <v>6474514.013540999</v>
      </c>
      <c r="J17" s="13">
        <f>Hoja3!L5</f>
        <v>22660799.047393497</v>
      </c>
      <c r="K17" s="13">
        <f t="shared" ref="K17:K22" si="2">I17+J17</f>
        <v>29135313.060934495</v>
      </c>
      <c r="M17" s="6">
        <v>23095887</v>
      </c>
      <c r="N17" s="7">
        <f>J17+J18+J19</f>
        <v>107908566.89235</v>
      </c>
    </row>
    <row r="18" spans="5:17" x14ac:dyDescent="0.25">
      <c r="E18" s="116"/>
      <c r="F18" s="116"/>
      <c r="G18" s="31">
        <v>805</v>
      </c>
      <c r="H18" s="31">
        <v>4925</v>
      </c>
      <c r="I18" s="13">
        <f>Hoja3!E5</f>
        <v>21273403.187348999</v>
      </c>
      <c r="J18" s="13">
        <f>Hoja3!M5</f>
        <v>74456911.155721501</v>
      </c>
      <c r="K18" s="13">
        <f t="shared" si="2"/>
        <v>95730314.343070507</v>
      </c>
      <c r="M18" s="6">
        <v>75886483</v>
      </c>
    </row>
    <row r="19" spans="5:17" x14ac:dyDescent="0.25">
      <c r="E19" s="116"/>
      <c r="F19" s="116"/>
      <c r="G19" s="31">
        <v>905</v>
      </c>
      <c r="H19" s="31">
        <v>2725</v>
      </c>
      <c r="I19" s="13">
        <f>Hoja3!F5</f>
        <v>3083101.9112099996</v>
      </c>
      <c r="J19" s="13">
        <f>Hoja3!N5</f>
        <v>10790856.689235</v>
      </c>
      <c r="K19" s="13">
        <f t="shared" si="2"/>
        <v>13873958.600444999</v>
      </c>
      <c r="M19" s="6">
        <v>10998041</v>
      </c>
    </row>
    <row r="20" spans="5:17" x14ac:dyDescent="0.25">
      <c r="E20" s="116" t="s">
        <v>88</v>
      </c>
      <c r="F20" s="116" t="s">
        <v>89</v>
      </c>
      <c r="G20" s="31">
        <v>205</v>
      </c>
      <c r="H20" s="31">
        <v>3925</v>
      </c>
      <c r="I20" s="13">
        <f>Hoja3!H5</f>
        <v>92001416.612938806</v>
      </c>
      <c r="J20" s="13">
        <f>Hoja3!P5</f>
        <v>322004958.14528579</v>
      </c>
      <c r="K20" s="13">
        <f t="shared" si="2"/>
        <v>414006374.75822461</v>
      </c>
      <c r="M20" s="7">
        <f>M17+M18+M19</f>
        <v>109980411</v>
      </c>
    </row>
    <row r="21" spans="5:17" x14ac:dyDescent="0.25">
      <c r="E21" s="116"/>
      <c r="F21" s="116"/>
      <c r="G21" s="31">
        <v>805</v>
      </c>
      <c r="H21" s="31">
        <v>5025</v>
      </c>
      <c r="I21" s="13">
        <f>Hoja3!I5</f>
        <v>209094128.66576999</v>
      </c>
      <c r="J21" s="13">
        <f>Hoja3!Q5</f>
        <v>731829450.33019483</v>
      </c>
      <c r="K21" s="13">
        <f t="shared" si="2"/>
        <v>940923578.99596477</v>
      </c>
    </row>
    <row r="22" spans="5:17" x14ac:dyDescent="0.25">
      <c r="E22" s="116"/>
      <c r="F22" s="116"/>
      <c r="G22" s="31">
        <v>905</v>
      </c>
      <c r="H22" s="31">
        <v>2825</v>
      </c>
      <c r="I22" s="13">
        <f>Hoja3!J5</f>
        <v>117092712.05283123</v>
      </c>
      <c r="J22" s="13">
        <f>Hoja3!R5</f>
        <v>409824492.18490922</v>
      </c>
      <c r="K22" s="13">
        <f t="shared" si="2"/>
        <v>526917204.23774046</v>
      </c>
    </row>
    <row r="23" spans="5:17" x14ac:dyDescent="0.25">
      <c r="E23" s="117" t="s">
        <v>99</v>
      </c>
      <c r="F23" s="118"/>
      <c r="G23" s="119"/>
      <c r="H23" s="55"/>
      <c r="I23" s="13">
        <f>SUM(I17:I22)</f>
        <v>449019276.44364005</v>
      </c>
      <c r="J23" s="13">
        <f>SUM(J17:J22)</f>
        <v>1571567467.5527401</v>
      </c>
      <c r="K23" s="13">
        <f>SUM(K17:K22)</f>
        <v>2020586743.9963799</v>
      </c>
      <c r="N23" s="6">
        <v>875987490</v>
      </c>
      <c r="O23" s="7">
        <f>J20</f>
        <v>322004958.14528579</v>
      </c>
      <c r="P23" s="6">
        <v>520140610</v>
      </c>
      <c r="Q23" s="7">
        <f>O23+P23</f>
        <v>842145568.14528584</v>
      </c>
    </row>
    <row r="24" spans="5:17" x14ac:dyDescent="0.25">
      <c r="N24" s="6">
        <v>2033081018</v>
      </c>
      <c r="O24" s="7">
        <f>J21+J27</f>
        <v>777055529.54095483</v>
      </c>
      <c r="P24" s="6">
        <v>1182137751</v>
      </c>
      <c r="Q24" s="7">
        <f>O24+P24</f>
        <v>1959193280.5409548</v>
      </c>
    </row>
    <row r="25" spans="5:17" x14ac:dyDescent="0.25">
      <c r="E25" s="116" t="s">
        <v>70</v>
      </c>
      <c r="F25" s="116"/>
      <c r="G25" s="116"/>
      <c r="H25" s="116"/>
      <c r="I25" s="116"/>
      <c r="J25" s="116"/>
      <c r="K25" s="116"/>
      <c r="N25" s="6">
        <v>1114893170</v>
      </c>
      <c r="O25" s="7">
        <f>J22</f>
        <v>409824492.18490922</v>
      </c>
      <c r="P25" s="6">
        <v>661997141</v>
      </c>
      <c r="Q25" s="7">
        <f>O25+P25</f>
        <v>1071821633.1849092</v>
      </c>
    </row>
    <row r="26" spans="5:17" ht="22.5" x14ac:dyDescent="0.25">
      <c r="E26" s="117" t="s">
        <v>93</v>
      </c>
      <c r="F26" s="119"/>
      <c r="G26" s="31" t="s">
        <v>87</v>
      </c>
      <c r="H26" s="31" t="s">
        <v>72</v>
      </c>
      <c r="I26" s="31" t="s">
        <v>101</v>
      </c>
      <c r="J26" s="31" t="s">
        <v>102</v>
      </c>
      <c r="K26" s="31" t="s">
        <v>103</v>
      </c>
    </row>
    <row r="27" spans="5:17" ht="11.25" customHeight="1" x14ac:dyDescent="0.25">
      <c r="E27" s="56" t="s">
        <v>88</v>
      </c>
      <c r="F27" s="56" t="s">
        <v>89</v>
      </c>
      <c r="G27" s="31">
        <v>805</v>
      </c>
      <c r="H27" s="31">
        <v>5025</v>
      </c>
      <c r="I27" s="13">
        <f>Hoja3!I6</f>
        <v>12921736.917359993</v>
      </c>
      <c r="J27" s="13">
        <f>Hoja3!Q6</f>
        <v>45226079.210759997</v>
      </c>
      <c r="K27" s="13">
        <f>I27+J27</f>
        <v>58147816.12811999</v>
      </c>
    </row>
    <row r="29" spans="5:17" x14ac:dyDescent="0.25">
      <c r="I29" s="7"/>
    </row>
    <row r="30" spans="5:17" x14ac:dyDescent="0.25">
      <c r="I30" s="7">
        <f>I21+I27</f>
        <v>222015865.58313</v>
      </c>
    </row>
    <row r="32" spans="5:17" x14ac:dyDescent="0.25">
      <c r="I32" s="7"/>
    </row>
  </sheetData>
  <mergeCells count="17">
    <mergeCell ref="E25:K25"/>
    <mergeCell ref="E15:K15"/>
    <mergeCell ref="E23:G23"/>
    <mergeCell ref="E26:F26"/>
    <mergeCell ref="E16:F16"/>
    <mergeCell ref="E17:E19"/>
    <mergeCell ref="F17:F19"/>
    <mergeCell ref="E20:E22"/>
    <mergeCell ref="F20:F22"/>
    <mergeCell ref="G3:J3"/>
    <mergeCell ref="K3:N3"/>
    <mergeCell ref="E3:F4"/>
    <mergeCell ref="E11:G11"/>
    <mergeCell ref="E5:E7"/>
    <mergeCell ref="F5:F7"/>
    <mergeCell ref="E8:E10"/>
    <mergeCell ref="F8:F10"/>
  </mergeCells>
  <pageMargins left="0.7" right="0.7" top="0.75" bottom="0.75" header="0.3" footer="0.3"/>
  <pageSetup paperSize="1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8014-C182-4C99-AE43-620D80778BED}">
  <sheetPr codeName="Hoja7"/>
  <dimension ref="E3:J10"/>
  <sheetViews>
    <sheetView workbookViewId="0">
      <selection activeCell="E3" sqref="E3:J10"/>
    </sheetView>
  </sheetViews>
  <sheetFormatPr baseColWidth="10" defaultRowHeight="11.25" x14ac:dyDescent="0.25"/>
  <cols>
    <col min="1" max="7" width="11.42578125" style="4"/>
    <col min="8" max="8" width="12.5703125" style="4" bestFit="1" customWidth="1"/>
    <col min="9" max="9" width="15.28515625" style="4" customWidth="1"/>
    <col min="10" max="10" width="13.85546875" style="4" customWidth="1"/>
    <col min="11" max="16384" width="11.42578125" style="4"/>
  </cols>
  <sheetData>
    <row r="3" spans="5:10" ht="22.5" x14ac:dyDescent="0.25">
      <c r="E3" s="117" t="s">
        <v>93</v>
      </c>
      <c r="F3" s="119"/>
      <c r="G3" s="31" t="s">
        <v>87</v>
      </c>
      <c r="H3" s="31" t="s">
        <v>101</v>
      </c>
      <c r="I3" s="31" t="s">
        <v>102</v>
      </c>
      <c r="J3" s="31" t="s">
        <v>103</v>
      </c>
    </row>
    <row r="4" spans="5:10" ht="33.75" customHeight="1" x14ac:dyDescent="0.25">
      <c r="E4" s="116" t="s">
        <v>82</v>
      </c>
      <c r="F4" s="116" t="s">
        <v>83</v>
      </c>
      <c r="G4" s="31">
        <v>205</v>
      </c>
      <c r="H4" s="13">
        <v>6474514.0099999998</v>
      </c>
      <c r="I4" s="13">
        <f>Hoja3!L7</f>
        <v>22660799.047393497</v>
      </c>
      <c r="J4" s="13">
        <f t="shared" ref="J4:J9" si="0">H4+I4</f>
        <v>29135313.057393499</v>
      </c>
    </row>
    <row r="5" spans="5:10" x14ac:dyDescent="0.25">
      <c r="E5" s="116"/>
      <c r="F5" s="116"/>
      <c r="G5" s="31">
        <v>805</v>
      </c>
      <c r="H5" s="13">
        <v>21273403.190000001</v>
      </c>
      <c r="I5" s="13">
        <f>Hoja3!M7</f>
        <v>74456911.155721501</v>
      </c>
      <c r="J5" s="13">
        <f t="shared" si="0"/>
        <v>95730314.345721498</v>
      </c>
    </row>
    <row r="6" spans="5:10" x14ac:dyDescent="0.25">
      <c r="E6" s="116"/>
      <c r="F6" s="116"/>
      <c r="G6" s="31">
        <v>905</v>
      </c>
      <c r="H6" s="13">
        <v>3083101.91</v>
      </c>
      <c r="I6" s="13">
        <f>Hoja3!N7</f>
        <v>10790856.689235</v>
      </c>
      <c r="J6" s="13">
        <f t="shared" si="0"/>
        <v>13873958.599235</v>
      </c>
    </row>
    <row r="7" spans="5:10" ht="22.5" customHeight="1" x14ac:dyDescent="0.25">
      <c r="E7" s="116" t="s">
        <v>88</v>
      </c>
      <c r="F7" s="116" t="s">
        <v>89</v>
      </c>
      <c r="G7" s="31">
        <v>205</v>
      </c>
      <c r="H7" s="13">
        <v>92001416.609999999</v>
      </c>
      <c r="I7" s="13">
        <f>Hoja3!P7</f>
        <v>322004958.14528579</v>
      </c>
      <c r="J7" s="13">
        <f t="shared" si="0"/>
        <v>414006374.7552858</v>
      </c>
    </row>
    <row r="8" spans="5:10" x14ac:dyDescent="0.25">
      <c r="E8" s="116"/>
      <c r="F8" s="116"/>
      <c r="G8" s="31">
        <v>805</v>
      </c>
      <c r="H8" s="13">
        <v>222015865.58000001</v>
      </c>
      <c r="I8" s="13">
        <f>Hoja3!Q7</f>
        <v>777055529.54095483</v>
      </c>
      <c r="J8" s="13">
        <f t="shared" si="0"/>
        <v>999071395.12095487</v>
      </c>
    </row>
    <row r="9" spans="5:10" x14ac:dyDescent="0.25">
      <c r="E9" s="116"/>
      <c r="F9" s="116"/>
      <c r="G9" s="31">
        <v>905</v>
      </c>
      <c r="H9" s="13">
        <v>117092712.05</v>
      </c>
      <c r="I9" s="13">
        <f>Hoja3!R7</f>
        <v>409824492.18490922</v>
      </c>
      <c r="J9" s="13">
        <f t="shared" si="0"/>
        <v>526917204.23490924</v>
      </c>
    </row>
    <row r="10" spans="5:10" x14ac:dyDescent="0.25">
      <c r="E10" s="117" t="s">
        <v>99</v>
      </c>
      <c r="F10" s="118"/>
      <c r="G10" s="119"/>
      <c r="H10" s="13">
        <f>SUM(H4:H9)</f>
        <v>461941013.35000002</v>
      </c>
      <c r="I10" s="13">
        <f>SUM(I4:I9)</f>
        <v>1616793546.7634997</v>
      </c>
      <c r="J10" s="13">
        <f>SUM(J4:J9)</f>
        <v>2078734560.1134999</v>
      </c>
    </row>
  </sheetData>
  <mergeCells count="6">
    <mergeCell ref="E10:G10"/>
    <mergeCell ref="E3:F3"/>
    <mergeCell ref="E4:E6"/>
    <mergeCell ref="F4:F6"/>
    <mergeCell ref="E7:E9"/>
    <mergeCell ref="F7:F9"/>
  </mergeCells>
  <pageMargins left="0.7" right="0.7" top="0.75" bottom="0.75" header="0.3" footer="0.3"/>
  <pageSetup paperSize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11E3-5AAF-484E-9F85-0EA5968A5BC3}">
  <sheetPr codeName="Hoja8"/>
  <dimension ref="A1:AO50"/>
  <sheetViews>
    <sheetView topLeftCell="N1" zoomScale="90" zoomScaleNormal="90" workbookViewId="0">
      <selection activeCell="Y6" sqref="Y6"/>
    </sheetView>
  </sheetViews>
  <sheetFormatPr baseColWidth="10" defaultRowHeight="11.25" x14ac:dyDescent="0.25"/>
  <cols>
    <col min="1" max="1" width="7.5703125" style="4" customWidth="1"/>
    <col min="2" max="8" width="11.42578125" style="4"/>
    <col min="9" max="11" width="19.5703125" style="4" customWidth="1"/>
    <col min="12" max="12" width="17.42578125" style="4" customWidth="1"/>
    <col min="13" max="13" width="20.140625" style="4" customWidth="1"/>
    <col min="14" max="15" width="11.42578125" style="4"/>
    <col min="16" max="16" width="23.5703125" style="4" customWidth="1"/>
    <col min="17" max="17" width="14.140625" style="4" bestFit="1" customWidth="1"/>
    <col min="18" max="18" width="11.5703125" style="4" customWidth="1"/>
    <col min="19" max="19" width="15" style="4" customWidth="1"/>
    <col min="20" max="22" width="14.140625" style="4" customWidth="1"/>
    <col min="23" max="23" width="14.5703125" style="4" customWidth="1"/>
    <col min="24" max="24" width="15" style="4" customWidth="1"/>
    <col min="25" max="26" width="14.28515625" style="4" customWidth="1"/>
    <col min="27" max="27" width="16.140625" style="4" customWidth="1"/>
    <col min="28" max="28" width="11.42578125" style="4"/>
    <col min="29" max="29" width="16.85546875" style="4" customWidth="1"/>
    <col min="30" max="31" width="14.42578125" style="4" customWidth="1"/>
    <col min="32" max="32" width="15.5703125" style="4" customWidth="1"/>
    <col min="33" max="33" width="15" style="4" customWidth="1"/>
    <col min="34" max="34" width="15.42578125" style="4" customWidth="1"/>
    <col min="35" max="35" width="16.42578125" style="4" customWidth="1"/>
    <col min="36" max="36" width="11.42578125" style="4"/>
    <col min="37" max="37" width="17.42578125" style="4" customWidth="1"/>
    <col min="38" max="38" width="16.7109375" style="4" customWidth="1"/>
    <col min="39" max="39" width="14.42578125" style="4" customWidth="1"/>
    <col min="40" max="40" width="11.42578125" style="4"/>
    <col min="41" max="41" width="13.5703125" style="4" customWidth="1"/>
    <col min="42" max="16384" width="11.42578125" style="4"/>
  </cols>
  <sheetData>
    <row r="1" spans="1:41" ht="15" customHeight="1" x14ac:dyDescent="0.25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7</v>
      </c>
      <c r="I1" s="67" t="s">
        <v>8</v>
      </c>
      <c r="J1" s="57"/>
      <c r="K1" s="57"/>
      <c r="L1" s="67" t="s">
        <v>9</v>
      </c>
      <c r="M1" s="67" t="s">
        <v>10</v>
      </c>
      <c r="N1" s="67" t="s">
        <v>11</v>
      </c>
      <c r="O1" s="67" t="s">
        <v>12</v>
      </c>
      <c r="P1" s="69" t="s">
        <v>13</v>
      </c>
      <c r="Q1" s="87" t="s">
        <v>57</v>
      </c>
      <c r="R1" s="87" t="s">
        <v>58</v>
      </c>
      <c r="S1" s="87" t="s">
        <v>59</v>
      </c>
      <c r="T1" s="86">
        <f>T4+U4+V4</f>
        <v>30831019.110000003</v>
      </c>
      <c r="U1" s="86"/>
      <c r="V1" s="86"/>
      <c r="W1" s="86">
        <f>W4+X4+Y4</f>
        <v>418188257.32999998</v>
      </c>
      <c r="X1" s="86"/>
      <c r="Y1" s="86"/>
      <c r="Z1" s="88" t="s">
        <v>74</v>
      </c>
      <c r="AA1" s="87" t="s">
        <v>63</v>
      </c>
      <c r="AB1" s="87" t="s">
        <v>97</v>
      </c>
      <c r="AC1" s="87" t="s">
        <v>75</v>
      </c>
      <c r="AD1" s="86">
        <f>AD4+AE4+AF4</f>
        <v>107908566.84999999</v>
      </c>
      <c r="AE1" s="86"/>
      <c r="AF1" s="86"/>
      <c r="AG1" s="86">
        <f>AG4+AH4+AI4</f>
        <v>1463658900.6600001</v>
      </c>
      <c r="AH1" s="86"/>
      <c r="AI1" s="86"/>
    </row>
    <row r="2" spans="1:41" ht="12.75" x14ac:dyDescent="0.25">
      <c r="A2" s="68"/>
      <c r="B2" s="68"/>
      <c r="C2" s="68"/>
      <c r="D2" s="68"/>
      <c r="E2" s="68"/>
      <c r="F2" s="68"/>
      <c r="G2" s="68"/>
      <c r="H2" s="68"/>
      <c r="I2" s="68"/>
      <c r="J2" s="58"/>
      <c r="K2" s="58"/>
      <c r="L2" s="68"/>
      <c r="M2" s="68"/>
      <c r="N2" s="68"/>
      <c r="O2" s="68"/>
      <c r="P2" s="70"/>
      <c r="Q2" s="87"/>
      <c r="R2" s="87"/>
      <c r="S2" s="87"/>
      <c r="T2" s="12">
        <f>T4/T1*100</f>
        <v>20.999999989945188</v>
      </c>
      <c r="U2" s="13">
        <f>U4/T1*100</f>
        <v>69.00000001329829</v>
      </c>
      <c r="V2" s="12">
        <f>V4/T1*100</f>
        <v>9.9999999967565127</v>
      </c>
      <c r="W2" s="12">
        <f>W4/W1*100</f>
        <v>21.999999999378272</v>
      </c>
      <c r="X2" s="12">
        <f>X4/W1*100</f>
        <v>50.00000000119563</v>
      </c>
      <c r="Y2" s="12">
        <f>Y4/W1*100</f>
        <v>27.999999999426095</v>
      </c>
      <c r="Z2" s="88"/>
      <c r="AA2" s="87"/>
      <c r="AB2" s="87"/>
      <c r="AC2" s="87"/>
      <c r="AD2" s="12">
        <f>AD4/AD1*100</f>
        <v>20.999999964321646</v>
      </c>
      <c r="AE2" s="13">
        <f>AE4/AD1*100</f>
        <v>69.000000031044806</v>
      </c>
      <c r="AF2" s="12">
        <f>AF4/AD1*100</f>
        <v>10.000000004633552</v>
      </c>
      <c r="AG2" s="12">
        <f>AG4/AG1*100</f>
        <v>22.000000000327944</v>
      </c>
      <c r="AH2" s="12">
        <f>AH4/AG1*100</f>
        <v>50</v>
      </c>
      <c r="AI2" s="12">
        <f>AI4/AG1*100</f>
        <v>27.999999999672053</v>
      </c>
    </row>
    <row r="3" spans="1:41" ht="22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58"/>
      <c r="K3" s="58"/>
      <c r="L3" s="68"/>
      <c r="M3" s="68"/>
      <c r="N3" s="68"/>
      <c r="O3" s="68"/>
      <c r="P3" s="70"/>
      <c r="Q3" s="87"/>
      <c r="R3" s="87"/>
      <c r="S3" s="87"/>
      <c r="T3" s="14" t="s">
        <v>60</v>
      </c>
      <c r="U3" s="14" t="s">
        <v>61</v>
      </c>
      <c r="V3" s="14" t="s">
        <v>62</v>
      </c>
      <c r="W3" s="14" t="s">
        <v>60</v>
      </c>
      <c r="X3" s="14" t="s">
        <v>61</v>
      </c>
      <c r="Y3" s="14" t="s">
        <v>62</v>
      </c>
      <c r="Z3" s="88"/>
      <c r="AA3" s="87"/>
      <c r="AB3" s="87"/>
      <c r="AC3" s="87"/>
      <c r="AD3" s="14" t="s">
        <v>60</v>
      </c>
      <c r="AE3" s="14" t="s">
        <v>61</v>
      </c>
      <c r="AF3" s="14" t="s">
        <v>62</v>
      </c>
      <c r="AG3" s="14" t="s">
        <v>60</v>
      </c>
      <c r="AH3" s="14" t="s">
        <v>61</v>
      </c>
      <c r="AI3" s="14" t="s">
        <v>62</v>
      </c>
    </row>
    <row r="4" spans="1:41" ht="22.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58"/>
      <c r="K4" s="58"/>
      <c r="L4" s="68"/>
      <c r="M4" s="68"/>
      <c r="N4" s="68"/>
      <c r="O4" s="68"/>
      <c r="P4" s="70"/>
      <c r="Q4" s="87"/>
      <c r="R4" s="87"/>
      <c r="S4" s="87"/>
      <c r="T4" s="15">
        <v>6474514.0099999998</v>
      </c>
      <c r="U4" s="15">
        <v>21273403.190000001</v>
      </c>
      <c r="V4" s="15">
        <v>3083101.91</v>
      </c>
      <c r="W4" s="15">
        <v>92001416.609999999</v>
      </c>
      <c r="X4" s="15">
        <v>209094128.66999999</v>
      </c>
      <c r="Y4" s="15">
        <v>117092712.05</v>
      </c>
      <c r="Z4" s="88"/>
      <c r="AA4" s="87"/>
      <c r="AB4" s="87"/>
      <c r="AC4" s="87"/>
      <c r="AD4" s="15">
        <v>22660799</v>
      </c>
      <c r="AE4" s="15">
        <v>74456911.159999996</v>
      </c>
      <c r="AF4" s="15">
        <v>10790856.689999999</v>
      </c>
      <c r="AG4" s="15">
        <v>322004958.14999998</v>
      </c>
      <c r="AH4" s="15">
        <v>731829450.33000004</v>
      </c>
      <c r="AI4" s="15">
        <v>409824492.18000001</v>
      </c>
      <c r="AM4" s="6">
        <v>52170773.479999997</v>
      </c>
      <c r="AN4" s="7">
        <f>AM4/9</f>
        <v>5796752.6088888887</v>
      </c>
      <c r="AO4" s="7">
        <f>AN4*7</f>
        <v>40577268.262222223</v>
      </c>
    </row>
    <row r="5" spans="1:41" ht="72" x14ac:dyDescent="0.25">
      <c r="A5" s="60" t="s">
        <v>0</v>
      </c>
      <c r="B5" s="60" t="s">
        <v>1</v>
      </c>
      <c r="C5" s="60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60" t="s">
        <v>104</v>
      </c>
      <c r="K5" s="60" t="s">
        <v>105</v>
      </c>
      <c r="L5" s="60" t="s">
        <v>9</v>
      </c>
      <c r="M5" s="60" t="s">
        <v>10</v>
      </c>
      <c r="N5" s="60" t="s">
        <v>11</v>
      </c>
      <c r="O5" s="60" t="s">
        <v>12</v>
      </c>
      <c r="P5" s="60" t="s">
        <v>13</v>
      </c>
      <c r="Q5" s="87"/>
      <c r="R5" s="87"/>
      <c r="S5" s="87"/>
      <c r="T5" s="16">
        <v>0.21</v>
      </c>
      <c r="U5" s="16">
        <v>0.69</v>
      </c>
      <c r="V5" s="16">
        <v>0.1</v>
      </c>
      <c r="W5" s="16">
        <v>0.22</v>
      </c>
      <c r="X5" s="16">
        <v>0.5</v>
      </c>
      <c r="Y5" s="16">
        <v>0.28000000000000003</v>
      </c>
      <c r="Z5" s="88"/>
      <c r="AA5" s="87"/>
      <c r="AB5" s="87"/>
      <c r="AC5" s="87"/>
      <c r="AD5" s="16">
        <v>0.21</v>
      </c>
      <c r="AE5" s="16">
        <v>0.69</v>
      </c>
      <c r="AF5" s="16">
        <v>0.1</v>
      </c>
      <c r="AG5" s="16">
        <v>0.22</v>
      </c>
      <c r="AH5" s="16">
        <v>0.5</v>
      </c>
      <c r="AI5" s="16">
        <v>0.28000000000000003</v>
      </c>
    </row>
    <row r="6" spans="1:41" ht="36" x14ac:dyDescent="0.25">
      <c r="A6" s="61">
        <v>1</v>
      </c>
      <c r="B6" s="61" t="s">
        <v>14</v>
      </c>
      <c r="C6" s="61" t="s">
        <v>15</v>
      </c>
      <c r="D6" s="61" t="s">
        <v>15</v>
      </c>
      <c r="E6" s="61" t="s">
        <v>16</v>
      </c>
      <c r="F6" s="61">
        <v>51</v>
      </c>
      <c r="G6" s="61" t="s">
        <v>17</v>
      </c>
      <c r="H6" s="61">
        <v>9</v>
      </c>
      <c r="I6" s="62">
        <v>2700125</v>
      </c>
      <c r="J6" s="63">
        <v>0</v>
      </c>
      <c r="K6" s="62">
        <v>2700125</v>
      </c>
      <c r="L6" s="62">
        <v>2755229.59</v>
      </c>
      <c r="M6" s="62">
        <v>140516709.09</v>
      </c>
      <c r="N6" s="64"/>
      <c r="O6" s="62"/>
      <c r="P6" s="65">
        <f t="shared" ref="P6:P36" si="0">IFERROR(ROUND(H6*M6,2),"")</f>
        <v>1264650381.8099999</v>
      </c>
      <c r="Q6" s="17">
        <f>F6*L6</f>
        <v>140516709.09</v>
      </c>
      <c r="R6" s="14">
        <v>2</v>
      </c>
      <c r="S6" s="17">
        <f>Q6*R6</f>
        <v>281033418.18000001</v>
      </c>
      <c r="T6" s="17"/>
      <c r="U6" s="17"/>
      <c r="V6" s="17"/>
      <c r="W6" s="17">
        <f>S6*W5</f>
        <v>61827351.999600001</v>
      </c>
      <c r="X6" s="17">
        <f>S6*X5</f>
        <v>140516709.09</v>
      </c>
      <c r="Y6" s="17">
        <f>S6*Y5</f>
        <v>78689357.09040001</v>
      </c>
      <c r="Z6" s="17"/>
      <c r="AA6" s="17">
        <f>Q6+Z6</f>
        <v>140516709.09</v>
      </c>
      <c r="AB6" s="14">
        <v>7</v>
      </c>
      <c r="AC6" s="17">
        <f>AA6*AB6</f>
        <v>983616963.63</v>
      </c>
      <c r="AD6" s="14"/>
      <c r="AE6" s="14"/>
      <c r="AF6" s="14"/>
      <c r="AG6" s="17">
        <f>AC6*AG5</f>
        <v>216395731.99860001</v>
      </c>
      <c r="AH6" s="17">
        <f>AC6*AH5</f>
        <v>491808481.815</v>
      </c>
      <c r="AI6" s="17">
        <f>AC6*AI5</f>
        <v>275412749.81640005</v>
      </c>
      <c r="AL6" s="4">
        <v>25</v>
      </c>
    </row>
    <row r="7" spans="1:41" ht="36" x14ac:dyDescent="0.25">
      <c r="A7" s="61">
        <v>2</v>
      </c>
      <c r="B7" s="61" t="s">
        <v>14</v>
      </c>
      <c r="C7" s="61" t="s">
        <v>18</v>
      </c>
      <c r="D7" s="61" t="s">
        <v>18</v>
      </c>
      <c r="E7" s="61" t="s">
        <v>16</v>
      </c>
      <c r="F7" s="61">
        <v>5</v>
      </c>
      <c r="G7" s="61" t="s">
        <v>17</v>
      </c>
      <c r="H7" s="61">
        <v>9</v>
      </c>
      <c r="I7" s="62">
        <v>2700125</v>
      </c>
      <c r="J7" s="63">
        <v>0</v>
      </c>
      <c r="K7" s="62">
        <v>2700125</v>
      </c>
      <c r="L7" s="62">
        <v>2755229.59</v>
      </c>
      <c r="M7" s="62">
        <v>13776147.949999999</v>
      </c>
      <c r="N7" s="64"/>
      <c r="O7" s="62"/>
      <c r="P7" s="65">
        <f t="shared" si="0"/>
        <v>123985331.55</v>
      </c>
      <c r="Q7" s="17">
        <f t="shared" ref="Q7:Q36" si="1">F7*L7</f>
        <v>13776147.949999999</v>
      </c>
      <c r="R7" s="14">
        <v>2</v>
      </c>
      <c r="S7" s="17">
        <f t="shared" ref="S7:S36" si="2">Q7*R7</f>
        <v>27552295.899999999</v>
      </c>
      <c r="T7" s="17">
        <f>S7*T5</f>
        <v>5785982.1389999995</v>
      </c>
      <c r="U7" s="17">
        <f>S7*U5</f>
        <v>19011084.170999996</v>
      </c>
      <c r="V7" s="17">
        <f>S7*V5</f>
        <v>2755229.59</v>
      </c>
      <c r="W7" s="14"/>
      <c r="X7" s="14"/>
      <c r="Y7" s="14"/>
      <c r="Z7" s="17"/>
      <c r="AA7" s="17">
        <f>Q7+Z7</f>
        <v>13776147.949999999</v>
      </c>
      <c r="AB7" s="14">
        <v>7</v>
      </c>
      <c r="AC7" s="17">
        <f>AA7*AB7</f>
        <v>96433035.649999991</v>
      </c>
      <c r="AD7" s="17">
        <f>AC7*AD5</f>
        <v>20250937.486499999</v>
      </c>
      <c r="AE7" s="17">
        <f>AC7*AE5</f>
        <v>66538794.598499991</v>
      </c>
      <c r="AF7" s="17">
        <f>AC7*AF5</f>
        <v>9643303.5649999995</v>
      </c>
      <c r="AG7" s="17"/>
      <c r="AH7" s="17"/>
      <c r="AI7" s="17"/>
      <c r="AL7" s="4">
        <v>30</v>
      </c>
    </row>
    <row r="8" spans="1:41" ht="36" x14ac:dyDescent="0.25">
      <c r="A8" s="61">
        <v>3</v>
      </c>
      <c r="B8" s="61" t="s">
        <v>14</v>
      </c>
      <c r="C8" s="61" t="s">
        <v>19</v>
      </c>
      <c r="D8" s="61" t="s">
        <v>19</v>
      </c>
      <c r="E8" s="61" t="s">
        <v>16</v>
      </c>
      <c r="F8" s="61">
        <v>1</v>
      </c>
      <c r="G8" s="61" t="s">
        <v>17</v>
      </c>
      <c r="H8" s="61">
        <v>9</v>
      </c>
      <c r="I8" s="62">
        <v>2700125</v>
      </c>
      <c r="J8" s="63">
        <v>0</v>
      </c>
      <c r="K8" s="62">
        <v>2700125</v>
      </c>
      <c r="L8" s="62">
        <v>2755229.59</v>
      </c>
      <c r="M8" s="62">
        <v>2755229.59</v>
      </c>
      <c r="N8" s="64"/>
      <c r="O8" s="62"/>
      <c r="P8" s="65">
        <f t="shared" si="0"/>
        <v>24797066.309999999</v>
      </c>
      <c r="Q8" s="17">
        <f t="shared" si="1"/>
        <v>2755229.59</v>
      </c>
      <c r="R8" s="14">
        <v>2</v>
      </c>
      <c r="S8" s="17">
        <f t="shared" si="2"/>
        <v>5510459.1799999997</v>
      </c>
      <c r="T8" s="17"/>
      <c r="U8" s="17"/>
      <c r="V8" s="17"/>
      <c r="W8" s="17">
        <f>S8*W5</f>
        <v>1212301.0196</v>
      </c>
      <c r="X8" s="17">
        <f>S8*X5</f>
        <v>2755229.59</v>
      </c>
      <c r="Y8" s="17">
        <f>S8*Y5</f>
        <v>1542928.5704000001</v>
      </c>
      <c r="Z8" s="17"/>
      <c r="AA8" s="17">
        <f>Q8+Z8</f>
        <v>2755229.59</v>
      </c>
      <c r="AB8" s="14">
        <v>7</v>
      </c>
      <c r="AC8" s="17">
        <f t="shared" ref="AC8:AC36" si="3">AA8*AB8</f>
        <v>19286607.129999999</v>
      </c>
      <c r="AD8" s="14"/>
      <c r="AE8" s="14"/>
      <c r="AF8" s="14"/>
      <c r="AG8" s="17">
        <f>AC8*AG5</f>
        <v>4243053.5685999999</v>
      </c>
      <c r="AH8" s="17">
        <f>AC8*AH5</f>
        <v>9643303.5649999995</v>
      </c>
      <c r="AI8" s="17">
        <f>AC8*AI5</f>
        <v>5400249.9964000005</v>
      </c>
      <c r="AL8" s="4">
        <f>AL6/AL7</f>
        <v>0.83333333333333337</v>
      </c>
    </row>
    <row r="9" spans="1:41" ht="36" x14ac:dyDescent="0.25">
      <c r="A9" s="61">
        <v>4</v>
      </c>
      <c r="B9" s="61" t="s">
        <v>14</v>
      </c>
      <c r="C9" s="61" t="s">
        <v>65</v>
      </c>
      <c r="D9" s="61" t="s">
        <v>65</v>
      </c>
      <c r="E9" s="61" t="s">
        <v>21</v>
      </c>
      <c r="F9" s="61">
        <v>11</v>
      </c>
      <c r="G9" s="61" t="s">
        <v>17</v>
      </c>
      <c r="H9" s="61">
        <v>9</v>
      </c>
      <c r="I9" s="62">
        <v>1728080</v>
      </c>
      <c r="J9" s="63">
        <v>0</v>
      </c>
      <c r="K9" s="62">
        <v>1728080</v>
      </c>
      <c r="L9" s="62">
        <v>1763346.94</v>
      </c>
      <c r="M9" s="62">
        <v>19396816.34</v>
      </c>
      <c r="N9" s="64"/>
      <c r="O9" s="62"/>
      <c r="P9" s="65">
        <f t="shared" si="0"/>
        <v>174571347.06</v>
      </c>
      <c r="Q9" s="17">
        <f t="shared" si="1"/>
        <v>19396816.34</v>
      </c>
      <c r="R9" s="14">
        <v>2</v>
      </c>
      <c r="S9" s="17">
        <f t="shared" si="2"/>
        <v>38793632.68</v>
      </c>
      <c r="T9" s="17"/>
      <c r="U9" s="17"/>
      <c r="V9" s="17"/>
      <c r="W9" s="17">
        <f>S9*W5</f>
        <v>8534599.1896000002</v>
      </c>
      <c r="X9" s="17">
        <f>S9*X5</f>
        <v>19396816.34</v>
      </c>
      <c r="Y9" s="17">
        <f>S9*Y5</f>
        <v>10862217.150400002</v>
      </c>
      <c r="Z9" s="17"/>
      <c r="AA9" s="17">
        <f>Q9+Z9</f>
        <v>19396816.34</v>
      </c>
      <c r="AB9" s="14">
        <v>7</v>
      </c>
      <c r="AC9" s="17">
        <f t="shared" si="3"/>
        <v>135777714.38</v>
      </c>
      <c r="AD9" s="14"/>
      <c r="AE9" s="14"/>
      <c r="AF9" s="14"/>
      <c r="AG9" s="17">
        <f>AC9*AG5</f>
        <v>29871097.163599998</v>
      </c>
      <c r="AH9" s="17">
        <f>AC9*AH5</f>
        <v>67888857.189999998</v>
      </c>
      <c r="AI9" s="17">
        <f>AC9*AI5</f>
        <v>38017760.0264</v>
      </c>
    </row>
    <row r="10" spans="1:41" ht="36" x14ac:dyDescent="0.25">
      <c r="A10" s="61">
        <v>5</v>
      </c>
      <c r="B10" s="61" t="s">
        <v>22</v>
      </c>
      <c r="C10" s="61" t="s">
        <v>23</v>
      </c>
      <c r="D10" s="61" t="s">
        <v>23</v>
      </c>
      <c r="E10" s="61"/>
      <c r="F10" s="61">
        <v>42</v>
      </c>
      <c r="G10" s="61" t="s">
        <v>24</v>
      </c>
      <c r="H10" s="61">
        <v>9</v>
      </c>
      <c r="I10" s="62">
        <v>9355</v>
      </c>
      <c r="J10" s="66">
        <v>0.62886157139999999</v>
      </c>
      <c r="K10" s="62">
        <v>3472</v>
      </c>
      <c r="L10" s="62">
        <v>3542.86</v>
      </c>
      <c r="M10" s="62">
        <v>148800.12</v>
      </c>
      <c r="N10" s="64"/>
      <c r="O10" s="62"/>
      <c r="P10" s="65">
        <f t="shared" si="0"/>
        <v>1339201.08</v>
      </c>
      <c r="Q10" s="17">
        <f t="shared" si="1"/>
        <v>148800.12</v>
      </c>
      <c r="R10" s="14">
        <v>2</v>
      </c>
      <c r="S10" s="17">
        <f t="shared" si="2"/>
        <v>297600.24</v>
      </c>
      <c r="T10" s="17"/>
      <c r="U10" s="17"/>
      <c r="V10" s="17"/>
      <c r="W10" s="17">
        <f>S10*W5</f>
        <v>65472.052799999998</v>
      </c>
      <c r="X10" s="17">
        <f>S10*X5</f>
        <v>148800.12</v>
      </c>
      <c r="Y10" s="17">
        <f>S10*Y5</f>
        <v>83328.067200000005</v>
      </c>
      <c r="Z10" s="17"/>
      <c r="AA10" s="17">
        <f>Q10+Z10</f>
        <v>148800.12</v>
      </c>
      <c r="AB10" s="14">
        <v>7</v>
      </c>
      <c r="AC10" s="17">
        <f t="shared" si="3"/>
        <v>1041600.84</v>
      </c>
      <c r="AD10" s="14"/>
      <c r="AE10" s="14"/>
      <c r="AF10" s="14"/>
      <c r="AG10" s="17">
        <f>AC10*AG5</f>
        <v>229152.18479999999</v>
      </c>
      <c r="AH10" s="17">
        <f>AC10*AH5</f>
        <v>520800.42</v>
      </c>
      <c r="AI10" s="17">
        <f>AC10*AI5</f>
        <v>291648.2352</v>
      </c>
    </row>
    <row r="11" spans="1:41" ht="48" x14ac:dyDescent="0.25">
      <c r="A11" s="61">
        <v>6</v>
      </c>
      <c r="B11" s="61" t="s">
        <v>22</v>
      </c>
      <c r="C11" s="61" t="s">
        <v>25</v>
      </c>
      <c r="D11" s="61" t="s">
        <v>25</v>
      </c>
      <c r="E11" s="61"/>
      <c r="F11" s="61">
        <v>147</v>
      </c>
      <c r="G11" s="61" t="s">
        <v>24</v>
      </c>
      <c r="H11" s="61">
        <v>9</v>
      </c>
      <c r="I11" s="62">
        <v>25050</v>
      </c>
      <c r="J11" s="66">
        <v>0.52838323350000005</v>
      </c>
      <c r="K11" s="62">
        <v>11814</v>
      </c>
      <c r="L11" s="62">
        <v>12055.1</v>
      </c>
      <c r="M11" s="62">
        <v>1772099.7</v>
      </c>
      <c r="N11" s="64"/>
      <c r="O11" s="62"/>
      <c r="P11" s="65">
        <f t="shared" si="0"/>
        <v>15948897.300000001</v>
      </c>
      <c r="Q11" s="17">
        <f t="shared" si="1"/>
        <v>1772099.7</v>
      </c>
      <c r="R11" s="14">
        <v>2</v>
      </c>
      <c r="S11" s="17">
        <f t="shared" si="2"/>
        <v>3544199.4</v>
      </c>
      <c r="T11" s="17"/>
      <c r="U11" s="17"/>
      <c r="V11" s="17"/>
      <c r="W11" s="17">
        <f>S11*W5</f>
        <v>779723.86800000002</v>
      </c>
      <c r="X11" s="17">
        <f>S11*X5</f>
        <v>1772099.7</v>
      </c>
      <c r="Y11" s="17">
        <f>S11*Y5</f>
        <v>992375.83200000005</v>
      </c>
      <c r="Z11" s="17"/>
      <c r="AA11" s="17">
        <f t="shared" ref="AA11:AA36" si="4">Q11+Z11</f>
        <v>1772099.7</v>
      </c>
      <c r="AB11" s="14">
        <v>7</v>
      </c>
      <c r="AC11" s="17">
        <f t="shared" si="3"/>
        <v>12404697.9</v>
      </c>
      <c r="AD11" s="14"/>
      <c r="AE11" s="14"/>
      <c r="AF11" s="14"/>
      <c r="AG11" s="17">
        <f>AC11*AG5</f>
        <v>2729033.5380000002</v>
      </c>
      <c r="AH11" s="17">
        <f>AC11*AH5</f>
        <v>6202348.9500000002</v>
      </c>
      <c r="AI11" s="17">
        <f>AC11*AI5</f>
        <v>3473315.4120000005</v>
      </c>
    </row>
    <row r="12" spans="1:41" ht="36" x14ac:dyDescent="0.25">
      <c r="A12" s="61">
        <v>7</v>
      </c>
      <c r="B12" s="61" t="s">
        <v>22</v>
      </c>
      <c r="C12" s="61" t="s">
        <v>26</v>
      </c>
      <c r="D12" s="61" t="s">
        <v>26</v>
      </c>
      <c r="E12" s="61"/>
      <c r="F12" s="61">
        <v>127</v>
      </c>
      <c r="G12" s="61" t="s">
        <v>24</v>
      </c>
      <c r="H12" s="61">
        <v>9</v>
      </c>
      <c r="I12" s="62">
        <v>16476</v>
      </c>
      <c r="J12" s="66">
        <v>0.61368050500000004</v>
      </c>
      <c r="K12" s="62">
        <v>6365</v>
      </c>
      <c r="L12" s="62">
        <v>6494.9</v>
      </c>
      <c r="M12" s="62">
        <v>824852.3</v>
      </c>
      <c r="N12" s="64"/>
      <c r="O12" s="62"/>
      <c r="P12" s="65">
        <f t="shared" si="0"/>
        <v>7423670.7000000002</v>
      </c>
      <c r="Q12" s="17">
        <f t="shared" si="1"/>
        <v>824852.29999999993</v>
      </c>
      <c r="R12" s="14">
        <v>2</v>
      </c>
      <c r="S12" s="17">
        <f t="shared" si="2"/>
        <v>1649704.5999999999</v>
      </c>
      <c r="T12" s="17"/>
      <c r="U12" s="17"/>
      <c r="V12" s="17"/>
      <c r="W12" s="17">
        <f>S12*W5</f>
        <v>362935.01199999999</v>
      </c>
      <c r="X12" s="17">
        <f>S12*X5</f>
        <v>824852.29999999993</v>
      </c>
      <c r="Y12" s="17">
        <f>S12*Y5</f>
        <v>461917.288</v>
      </c>
      <c r="Z12" s="17"/>
      <c r="AA12" s="17">
        <f t="shared" si="4"/>
        <v>824852.29999999993</v>
      </c>
      <c r="AB12" s="14">
        <v>7</v>
      </c>
      <c r="AC12" s="17">
        <f t="shared" si="3"/>
        <v>5773966.0999999996</v>
      </c>
      <c r="AD12" s="14"/>
      <c r="AE12" s="14"/>
      <c r="AF12" s="14"/>
      <c r="AG12" s="17">
        <f>AC12*AG5</f>
        <v>1270272.5419999999</v>
      </c>
      <c r="AH12" s="17">
        <f>AC12*AH5</f>
        <v>2886983.05</v>
      </c>
      <c r="AI12" s="17">
        <f>AC12*AI5</f>
        <v>1616710.5080000001</v>
      </c>
    </row>
    <row r="13" spans="1:41" ht="36" x14ac:dyDescent="0.25">
      <c r="A13" s="61">
        <v>8</v>
      </c>
      <c r="B13" s="61" t="s">
        <v>22</v>
      </c>
      <c r="C13" s="61" t="s">
        <v>27</v>
      </c>
      <c r="D13" s="61" t="s">
        <v>27</v>
      </c>
      <c r="E13" s="61"/>
      <c r="F13" s="61">
        <v>55</v>
      </c>
      <c r="G13" s="61" t="s">
        <v>24</v>
      </c>
      <c r="H13" s="61">
        <v>9</v>
      </c>
      <c r="I13" s="62">
        <v>21370</v>
      </c>
      <c r="J13" s="66">
        <v>0.59386991109999998</v>
      </c>
      <c r="K13" s="62">
        <v>8679</v>
      </c>
      <c r="L13" s="62">
        <v>8856.1200000000008</v>
      </c>
      <c r="M13" s="62">
        <v>487086.6</v>
      </c>
      <c r="N13" s="64"/>
      <c r="O13" s="62"/>
      <c r="P13" s="65">
        <f t="shared" si="0"/>
        <v>4383779.4000000004</v>
      </c>
      <c r="Q13" s="17">
        <f t="shared" si="1"/>
        <v>487086.60000000003</v>
      </c>
      <c r="R13" s="14">
        <v>2</v>
      </c>
      <c r="S13" s="17">
        <f t="shared" si="2"/>
        <v>974173.20000000007</v>
      </c>
      <c r="T13" s="17"/>
      <c r="U13" s="17"/>
      <c r="V13" s="17"/>
      <c r="W13" s="17">
        <f>S13*W5</f>
        <v>214318.10400000002</v>
      </c>
      <c r="X13" s="17">
        <f>S13*X5</f>
        <v>487086.60000000003</v>
      </c>
      <c r="Y13" s="17">
        <f>S13*Y5</f>
        <v>272768.49600000004</v>
      </c>
      <c r="Z13" s="17"/>
      <c r="AA13" s="17">
        <f t="shared" si="4"/>
        <v>487086.60000000003</v>
      </c>
      <c r="AB13" s="14">
        <v>7</v>
      </c>
      <c r="AC13" s="17">
        <f t="shared" si="3"/>
        <v>3409606.2</v>
      </c>
      <c r="AD13" s="14"/>
      <c r="AE13" s="14"/>
      <c r="AF13" s="14"/>
      <c r="AG13" s="17">
        <f>AC13*AG5</f>
        <v>750113.36400000006</v>
      </c>
      <c r="AH13" s="17">
        <f>AC13*AH5</f>
        <v>1704803.1</v>
      </c>
      <c r="AI13" s="17">
        <f>AC13*AI5</f>
        <v>954689.73600000015</v>
      </c>
    </row>
    <row r="14" spans="1:41" ht="60" x14ac:dyDescent="0.25">
      <c r="A14" s="61">
        <v>9</v>
      </c>
      <c r="B14" s="61" t="s">
        <v>22</v>
      </c>
      <c r="C14" s="61" t="s">
        <v>28</v>
      </c>
      <c r="D14" s="61" t="s">
        <v>28</v>
      </c>
      <c r="E14" s="61"/>
      <c r="F14" s="61">
        <v>74</v>
      </c>
      <c r="G14" s="61" t="s">
        <v>24</v>
      </c>
      <c r="H14" s="61">
        <v>9</v>
      </c>
      <c r="I14" s="62">
        <v>12783</v>
      </c>
      <c r="J14" s="66">
        <v>0.54736759759999998</v>
      </c>
      <c r="K14" s="62">
        <v>5786</v>
      </c>
      <c r="L14" s="62">
        <v>5904.08</v>
      </c>
      <c r="M14" s="62">
        <v>436901.92</v>
      </c>
      <c r="N14" s="64"/>
      <c r="O14" s="62"/>
      <c r="P14" s="65">
        <f t="shared" si="0"/>
        <v>3932117.28</v>
      </c>
      <c r="Q14" s="17">
        <f t="shared" si="1"/>
        <v>436901.92</v>
      </c>
      <c r="R14" s="14">
        <v>2</v>
      </c>
      <c r="S14" s="17">
        <f t="shared" si="2"/>
        <v>873803.84</v>
      </c>
      <c r="T14" s="17"/>
      <c r="U14" s="17"/>
      <c r="V14" s="17"/>
      <c r="W14" s="17">
        <f>S14*W5</f>
        <v>192236.84479999999</v>
      </c>
      <c r="X14" s="17">
        <f>S14*X5</f>
        <v>436901.92</v>
      </c>
      <c r="Y14" s="17">
        <f>S14*Y5</f>
        <v>244665.07520000002</v>
      </c>
      <c r="Z14" s="17"/>
      <c r="AA14" s="17">
        <f t="shared" si="4"/>
        <v>436901.92</v>
      </c>
      <c r="AB14" s="14">
        <v>7</v>
      </c>
      <c r="AC14" s="17">
        <f t="shared" si="3"/>
        <v>3058313.44</v>
      </c>
      <c r="AD14" s="14"/>
      <c r="AE14" s="14"/>
      <c r="AF14" s="14"/>
      <c r="AG14" s="17">
        <f>AC14*AG5</f>
        <v>672828.95680000004</v>
      </c>
      <c r="AH14" s="17">
        <f>AC14*AH5</f>
        <v>1529156.72</v>
      </c>
      <c r="AI14" s="17">
        <f>AC14*AI5</f>
        <v>856327.76320000004</v>
      </c>
    </row>
    <row r="15" spans="1:41" ht="48" x14ac:dyDescent="0.25">
      <c r="A15" s="61">
        <v>10</v>
      </c>
      <c r="B15" s="61" t="s">
        <v>22</v>
      </c>
      <c r="C15" s="61" t="s">
        <v>29</v>
      </c>
      <c r="D15" s="61" t="s">
        <v>29</v>
      </c>
      <c r="E15" s="61"/>
      <c r="F15" s="61">
        <v>143</v>
      </c>
      <c r="G15" s="61" t="s">
        <v>24</v>
      </c>
      <c r="H15" s="61">
        <v>9</v>
      </c>
      <c r="I15" s="62">
        <v>8968</v>
      </c>
      <c r="J15" s="66">
        <v>1</v>
      </c>
      <c r="K15" s="62">
        <v>0</v>
      </c>
      <c r="L15" s="62">
        <v>0</v>
      </c>
      <c r="M15" s="62">
        <v>0</v>
      </c>
      <c r="N15" s="64"/>
      <c r="O15" s="62"/>
      <c r="P15" s="65">
        <f t="shared" si="0"/>
        <v>0</v>
      </c>
      <c r="Q15" s="17">
        <f t="shared" si="1"/>
        <v>0</v>
      </c>
      <c r="R15" s="14">
        <v>2</v>
      </c>
      <c r="S15" s="17">
        <f t="shared" si="2"/>
        <v>0</v>
      </c>
      <c r="T15" s="17"/>
      <c r="U15" s="17"/>
      <c r="V15" s="17"/>
      <c r="W15" s="17">
        <f>S15*W5</f>
        <v>0</v>
      </c>
      <c r="X15" s="17">
        <f>S15*X5</f>
        <v>0</v>
      </c>
      <c r="Y15" s="17">
        <f>S15*Y5</f>
        <v>0</v>
      </c>
      <c r="Z15" s="17"/>
      <c r="AA15" s="17">
        <f t="shared" si="4"/>
        <v>0</v>
      </c>
      <c r="AB15" s="14">
        <v>7</v>
      </c>
      <c r="AC15" s="17">
        <f t="shared" si="3"/>
        <v>0</v>
      </c>
      <c r="AD15" s="14"/>
      <c r="AE15" s="14"/>
      <c r="AF15" s="14"/>
      <c r="AG15" s="17">
        <f>AC15*AG5</f>
        <v>0</v>
      </c>
      <c r="AH15" s="17">
        <f>AC15*AH5</f>
        <v>0</v>
      </c>
      <c r="AI15" s="17">
        <f>AC15*AI5</f>
        <v>0</v>
      </c>
    </row>
    <row r="16" spans="1:41" ht="36" x14ac:dyDescent="0.25">
      <c r="A16" s="61">
        <v>11</v>
      </c>
      <c r="B16" s="61" t="s">
        <v>22</v>
      </c>
      <c r="C16" s="61" t="s">
        <v>30</v>
      </c>
      <c r="D16" s="61" t="s">
        <v>30</v>
      </c>
      <c r="E16" s="61"/>
      <c r="F16" s="61">
        <v>186</v>
      </c>
      <c r="G16" s="61" t="s">
        <v>24</v>
      </c>
      <c r="H16" s="61">
        <v>9</v>
      </c>
      <c r="I16" s="62">
        <v>16350</v>
      </c>
      <c r="J16" s="66">
        <v>0.55926605500000004</v>
      </c>
      <c r="K16" s="62">
        <v>7206</v>
      </c>
      <c r="L16" s="62">
        <v>7353.06</v>
      </c>
      <c r="M16" s="62">
        <v>1367669.16</v>
      </c>
      <c r="N16" s="64"/>
      <c r="O16" s="62"/>
      <c r="P16" s="65">
        <f t="shared" si="0"/>
        <v>12309022.439999999</v>
      </c>
      <c r="Q16" s="17">
        <f t="shared" si="1"/>
        <v>1367669.1600000001</v>
      </c>
      <c r="R16" s="14">
        <v>2</v>
      </c>
      <c r="S16" s="17">
        <f t="shared" si="2"/>
        <v>2735338.3200000003</v>
      </c>
      <c r="T16" s="17"/>
      <c r="U16" s="17"/>
      <c r="V16" s="17"/>
      <c r="W16" s="17">
        <f>S16*W5</f>
        <v>601774.43040000007</v>
      </c>
      <c r="X16" s="17">
        <f>S16*X5</f>
        <v>1367669.1600000001</v>
      </c>
      <c r="Y16" s="17">
        <f>S16*Y5</f>
        <v>765894.7296000002</v>
      </c>
      <c r="Z16" s="17"/>
      <c r="AA16" s="17">
        <f t="shared" si="4"/>
        <v>1367669.1600000001</v>
      </c>
      <c r="AB16" s="14">
        <v>7</v>
      </c>
      <c r="AC16" s="17">
        <f t="shared" si="3"/>
        <v>9573684.120000001</v>
      </c>
      <c r="AD16" s="14"/>
      <c r="AE16" s="14"/>
      <c r="AF16" s="14"/>
      <c r="AG16" s="17">
        <f>AC16*AG5</f>
        <v>2106210.5064000003</v>
      </c>
      <c r="AH16" s="17">
        <f>AC16*AH5</f>
        <v>4786842.0600000005</v>
      </c>
      <c r="AI16" s="17">
        <f>AC16*AI5</f>
        <v>2680631.5536000007</v>
      </c>
    </row>
    <row r="17" spans="1:35" ht="36" x14ac:dyDescent="0.25">
      <c r="A17" s="61">
        <v>12</v>
      </c>
      <c r="B17" s="61" t="s">
        <v>22</v>
      </c>
      <c r="C17" s="61" t="s">
        <v>31</v>
      </c>
      <c r="D17" s="61" t="s">
        <v>31</v>
      </c>
      <c r="E17" s="61"/>
      <c r="F17" s="61">
        <v>113</v>
      </c>
      <c r="G17" s="61" t="s">
        <v>24</v>
      </c>
      <c r="H17" s="61">
        <v>9</v>
      </c>
      <c r="I17" s="62">
        <v>27122</v>
      </c>
      <c r="J17" s="66">
        <v>0.25035026919999998</v>
      </c>
      <c r="K17" s="62">
        <v>20332</v>
      </c>
      <c r="L17" s="62">
        <v>20746.939999999999</v>
      </c>
      <c r="M17" s="62">
        <v>2344404.2200000002</v>
      </c>
      <c r="N17" s="64"/>
      <c r="O17" s="62"/>
      <c r="P17" s="65">
        <f t="shared" si="0"/>
        <v>21099637.98</v>
      </c>
      <c r="Q17" s="17">
        <f t="shared" si="1"/>
        <v>2344404.2199999997</v>
      </c>
      <c r="R17" s="14">
        <v>2</v>
      </c>
      <c r="S17" s="17">
        <f t="shared" si="2"/>
        <v>4688808.4399999995</v>
      </c>
      <c r="T17" s="17"/>
      <c r="U17" s="17"/>
      <c r="V17" s="17"/>
      <c r="W17" s="17">
        <f>S17*W5</f>
        <v>1031537.8567999998</v>
      </c>
      <c r="X17" s="17">
        <f>S17*X5</f>
        <v>2344404.2199999997</v>
      </c>
      <c r="Y17" s="17">
        <f>S17*Y5</f>
        <v>1312866.3632</v>
      </c>
      <c r="Z17" s="17"/>
      <c r="AA17" s="17">
        <f t="shared" si="4"/>
        <v>2344404.2199999997</v>
      </c>
      <c r="AB17" s="14">
        <v>7</v>
      </c>
      <c r="AC17" s="17">
        <f t="shared" si="3"/>
        <v>16410829.539999999</v>
      </c>
      <c r="AD17" s="14"/>
      <c r="AE17" s="14"/>
      <c r="AF17" s="14"/>
      <c r="AG17" s="17">
        <f>AC17*AG5</f>
        <v>3610382.4987999997</v>
      </c>
      <c r="AH17" s="17">
        <f>AC17*AH5</f>
        <v>8205414.7699999996</v>
      </c>
      <c r="AI17" s="17">
        <f>AC17*AI5</f>
        <v>4595032.2712000003</v>
      </c>
    </row>
    <row r="18" spans="1:35" ht="36" x14ac:dyDescent="0.25">
      <c r="A18" s="61">
        <v>13</v>
      </c>
      <c r="B18" s="61" t="s">
        <v>22</v>
      </c>
      <c r="C18" s="61" t="s">
        <v>32</v>
      </c>
      <c r="D18" s="61" t="s">
        <v>32</v>
      </c>
      <c r="E18" s="61"/>
      <c r="F18" s="61">
        <v>94</v>
      </c>
      <c r="G18" s="61" t="s">
        <v>24</v>
      </c>
      <c r="H18" s="61">
        <v>9</v>
      </c>
      <c r="I18" s="62">
        <v>16615</v>
      </c>
      <c r="J18" s="66">
        <v>0.82913030389999998</v>
      </c>
      <c r="K18" s="62">
        <v>2839</v>
      </c>
      <c r="L18" s="62">
        <v>2896.94</v>
      </c>
      <c r="M18" s="62">
        <v>272312.36</v>
      </c>
      <c r="N18" s="64"/>
      <c r="O18" s="62"/>
      <c r="P18" s="65">
        <f t="shared" si="0"/>
        <v>2450811.2400000002</v>
      </c>
      <c r="Q18" s="17">
        <f t="shared" si="1"/>
        <v>272312.36</v>
      </c>
      <c r="R18" s="14">
        <v>2</v>
      </c>
      <c r="S18" s="17">
        <f t="shared" si="2"/>
        <v>544624.72</v>
      </c>
      <c r="T18" s="17"/>
      <c r="U18" s="17"/>
      <c r="V18" s="17"/>
      <c r="W18" s="17">
        <f>S18*W5</f>
        <v>119817.4384</v>
      </c>
      <c r="X18" s="17">
        <f>S18*X5</f>
        <v>272312.36</v>
      </c>
      <c r="Y18" s="17">
        <f>S18*Y5</f>
        <v>152494.9216</v>
      </c>
      <c r="Z18" s="17"/>
      <c r="AA18" s="17">
        <f t="shared" si="4"/>
        <v>272312.36</v>
      </c>
      <c r="AB18" s="14">
        <v>7</v>
      </c>
      <c r="AC18" s="17">
        <f t="shared" si="3"/>
        <v>1906186.52</v>
      </c>
      <c r="AD18" s="14"/>
      <c r="AE18" s="14"/>
      <c r="AF18" s="14"/>
      <c r="AG18" s="17">
        <f>AC18*AG5</f>
        <v>419361.0344</v>
      </c>
      <c r="AH18" s="17">
        <f>AC18*AH5</f>
        <v>953093.26</v>
      </c>
      <c r="AI18" s="17">
        <f>AC18*AI5</f>
        <v>533732.22560000001</v>
      </c>
    </row>
    <row r="19" spans="1:35" ht="36" x14ac:dyDescent="0.25">
      <c r="A19" s="61">
        <v>14</v>
      </c>
      <c r="B19" s="61" t="s">
        <v>22</v>
      </c>
      <c r="C19" s="61" t="s">
        <v>33</v>
      </c>
      <c r="D19" s="61" t="s">
        <v>33</v>
      </c>
      <c r="E19" s="61"/>
      <c r="F19" s="61">
        <v>80</v>
      </c>
      <c r="G19" s="61" t="s">
        <v>24</v>
      </c>
      <c r="H19" s="61">
        <v>9</v>
      </c>
      <c r="I19" s="62">
        <v>34890</v>
      </c>
      <c r="J19" s="66">
        <v>0.76784178849999996</v>
      </c>
      <c r="K19" s="62">
        <v>8100</v>
      </c>
      <c r="L19" s="62">
        <v>8265.31</v>
      </c>
      <c r="M19" s="62">
        <v>661224.80000000005</v>
      </c>
      <c r="N19" s="64"/>
      <c r="O19" s="62"/>
      <c r="P19" s="65">
        <f t="shared" si="0"/>
        <v>5951023.2000000002</v>
      </c>
      <c r="Q19" s="17">
        <f t="shared" si="1"/>
        <v>661224.79999999993</v>
      </c>
      <c r="R19" s="14">
        <v>2</v>
      </c>
      <c r="S19" s="17">
        <f t="shared" si="2"/>
        <v>1322449.5999999999</v>
      </c>
      <c r="T19" s="17"/>
      <c r="U19" s="17"/>
      <c r="V19" s="17"/>
      <c r="W19" s="17">
        <f>S19*W5</f>
        <v>290938.91199999995</v>
      </c>
      <c r="X19" s="17">
        <f>S19*X5</f>
        <v>661224.79999999993</v>
      </c>
      <c r="Y19" s="17">
        <f>S19*Y5</f>
        <v>370285.88799999998</v>
      </c>
      <c r="Z19" s="17"/>
      <c r="AA19" s="17">
        <f t="shared" si="4"/>
        <v>661224.79999999993</v>
      </c>
      <c r="AB19" s="14">
        <v>7</v>
      </c>
      <c r="AC19" s="17">
        <f t="shared" si="3"/>
        <v>4628573.5999999996</v>
      </c>
      <c r="AD19" s="14"/>
      <c r="AE19" s="14"/>
      <c r="AF19" s="14"/>
      <c r="AG19" s="17">
        <f>AC19*AG5</f>
        <v>1018286.1919999999</v>
      </c>
      <c r="AH19" s="17">
        <f>AC19*AH5</f>
        <v>2314286.7999999998</v>
      </c>
      <c r="AI19" s="17">
        <f>AC19*AI5</f>
        <v>1296000.608</v>
      </c>
    </row>
    <row r="20" spans="1:35" ht="36" x14ac:dyDescent="0.25">
      <c r="A20" s="61">
        <v>15</v>
      </c>
      <c r="B20" s="61" t="s">
        <v>22</v>
      </c>
      <c r="C20" s="61" t="s">
        <v>34</v>
      </c>
      <c r="D20" s="61" t="s">
        <v>34</v>
      </c>
      <c r="E20" s="61"/>
      <c r="F20" s="61">
        <v>57</v>
      </c>
      <c r="G20" s="61" t="s">
        <v>24</v>
      </c>
      <c r="H20" s="61">
        <v>9</v>
      </c>
      <c r="I20" s="62">
        <v>16076</v>
      </c>
      <c r="J20" s="66">
        <v>0.64412789250000002</v>
      </c>
      <c r="K20" s="62">
        <v>5721</v>
      </c>
      <c r="L20" s="62">
        <v>5837.76</v>
      </c>
      <c r="M20" s="62">
        <v>332752.32</v>
      </c>
      <c r="N20" s="64"/>
      <c r="O20" s="62"/>
      <c r="P20" s="65">
        <f t="shared" si="0"/>
        <v>2994770.88</v>
      </c>
      <c r="Q20" s="17">
        <f t="shared" si="1"/>
        <v>332752.32</v>
      </c>
      <c r="R20" s="14">
        <v>2</v>
      </c>
      <c r="S20" s="17">
        <f t="shared" si="2"/>
        <v>665504.64</v>
      </c>
      <c r="T20" s="17"/>
      <c r="U20" s="17"/>
      <c r="V20" s="17"/>
      <c r="W20" s="17">
        <f>S20*W5</f>
        <v>146411.0208</v>
      </c>
      <c r="X20" s="17">
        <f>S20*X5</f>
        <v>332752.32</v>
      </c>
      <c r="Y20" s="17">
        <f>S20*Y5</f>
        <v>186341.29920000001</v>
      </c>
      <c r="Z20" s="17"/>
      <c r="AA20" s="17">
        <f t="shared" si="4"/>
        <v>332752.32</v>
      </c>
      <c r="AB20" s="14">
        <v>7</v>
      </c>
      <c r="AC20" s="17">
        <f t="shared" si="3"/>
        <v>2329266.2400000002</v>
      </c>
      <c r="AD20" s="14"/>
      <c r="AE20" s="14"/>
      <c r="AF20" s="14"/>
      <c r="AG20" s="17">
        <f>AC20*AG5</f>
        <v>512438.57280000002</v>
      </c>
      <c r="AH20" s="17">
        <f>AC20*AH5</f>
        <v>1164633.1200000001</v>
      </c>
      <c r="AI20" s="17">
        <f>AC20*AI5</f>
        <v>652194.54720000015</v>
      </c>
    </row>
    <row r="21" spans="1:35" ht="36" x14ac:dyDescent="0.25">
      <c r="A21" s="61">
        <v>16</v>
      </c>
      <c r="B21" s="61" t="s">
        <v>22</v>
      </c>
      <c r="C21" s="61" t="s">
        <v>35</v>
      </c>
      <c r="D21" s="61" t="s">
        <v>35</v>
      </c>
      <c r="E21" s="61"/>
      <c r="F21" s="61">
        <v>172</v>
      </c>
      <c r="G21" s="61" t="s">
        <v>24</v>
      </c>
      <c r="H21" s="61">
        <v>9</v>
      </c>
      <c r="I21" s="62">
        <v>11464</v>
      </c>
      <c r="J21" s="66">
        <v>0.52555826940000006</v>
      </c>
      <c r="K21" s="62">
        <v>5439</v>
      </c>
      <c r="L21" s="62">
        <v>5550</v>
      </c>
      <c r="M21" s="62">
        <v>954600</v>
      </c>
      <c r="N21" s="64"/>
      <c r="O21" s="62"/>
      <c r="P21" s="65">
        <f t="shared" si="0"/>
        <v>8591400</v>
      </c>
      <c r="Q21" s="17">
        <f t="shared" si="1"/>
        <v>954600</v>
      </c>
      <c r="R21" s="14">
        <v>2</v>
      </c>
      <c r="S21" s="17">
        <f t="shared" si="2"/>
        <v>1909200</v>
      </c>
      <c r="T21" s="17"/>
      <c r="U21" s="17"/>
      <c r="V21" s="17"/>
      <c r="W21" s="17">
        <f>S21*W5</f>
        <v>420024</v>
      </c>
      <c r="X21" s="17">
        <f>S21*X5</f>
        <v>954600</v>
      </c>
      <c r="Y21" s="17">
        <f>S21*Y5</f>
        <v>534576</v>
      </c>
      <c r="Z21" s="17"/>
      <c r="AA21" s="17">
        <f t="shared" si="4"/>
        <v>954600</v>
      </c>
      <c r="AB21" s="14">
        <v>7</v>
      </c>
      <c r="AC21" s="17">
        <f t="shared" si="3"/>
        <v>6682200</v>
      </c>
      <c r="AD21" s="14"/>
      <c r="AE21" s="14"/>
      <c r="AF21" s="14"/>
      <c r="AG21" s="17">
        <f>AC21*AG5</f>
        <v>1470084</v>
      </c>
      <c r="AH21" s="17">
        <f>AC21*AH5</f>
        <v>3341100</v>
      </c>
      <c r="AI21" s="17">
        <f>AC21*AI5</f>
        <v>1871016.0000000002</v>
      </c>
    </row>
    <row r="22" spans="1:35" ht="36" x14ac:dyDescent="0.25">
      <c r="A22" s="61">
        <v>17</v>
      </c>
      <c r="B22" s="61" t="s">
        <v>22</v>
      </c>
      <c r="C22" s="61" t="s">
        <v>36</v>
      </c>
      <c r="D22" s="61" t="s">
        <v>36</v>
      </c>
      <c r="E22" s="61"/>
      <c r="F22" s="61">
        <v>156</v>
      </c>
      <c r="G22" s="61" t="s">
        <v>24</v>
      </c>
      <c r="H22" s="61">
        <v>9</v>
      </c>
      <c r="I22" s="62">
        <v>1131</v>
      </c>
      <c r="J22" s="66">
        <v>0.80459770109999995</v>
      </c>
      <c r="K22" s="62">
        <v>221</v>
      </c>
      <c r="L22" s="62">
        <v>225.51</v>
      </c>
      <c r="M22" s="62">
        <v>35179.56</v>
      </c>
      <c r="N22" s="64"/>
      <c r="O22" s="62"/>
      <c r="P22" s="65">
        <f t="shared" si="0"/>
        <v>316616.03999999998</v>
      </c>
      <c r="Q22" s="17">
        <f t="shared" si="1"/>
        <v>35179.56</v>
      </c>
      <c r="R22" s="14">
        <v>2</v>
      </c>
      <c r="S22" s="17">
        <f t="shared" si="2"/>
        <v>70359.12</v>
      </c>
      <c r="T22" s="17"/>
      <c r="U22" s="17"/>
      <c r="V22" s="17"/>
      <c r="W22" s="17">
        <f>S22*W5</f>
        <v>15479.006399999998</v>
      </c>
      <c r="X22" s="17">
        <f>S22*X5</f>
        <v>35179.56</v>
      </c>
      <c r="Y22" s="17">
        <f>S22*Y5</f>
        <v>19700.553599999999</v>
      </c>
      <c r="Z22" s="17"/>
      <c r="AA22" s="17">
        <f t="shared" si="4"/>
        <v>35179.56</v>
      </c>
      <c r="AB22" s="14">
        <v>7</v>
      </c>
      <c r="AC22" s="17">
        <f t="shared" si="3"/>
        <v>246256.91999999998</v>
      </c>
      <c r="AD22" s="14"/>
      <c r="AE22" s="14"/>
      <c r="AF22" s="14"/>
      <c r="AG22" s="17">
        <f>AC22*AG5</f>
        <v>54176.522399999994</v>
      </c>
      <c r="AH22" s="17">
        <f>AC22*AH5</f>
        <v>123128.45999999999</v>
      </c>
      <c r="AI22" s="17">
        <f>AC22*AI5</f>
        <v>68951.937600000005</v>
      </c>
    </row>
    <row r="23" spans="1:35" ht="36" x14ac:dyDescent="0.25">
      <c r="A23" s="61">
        <v>18</v>
      </c>
      <c r="B23" s="61" t="s">
        <v>22</v>
      </c>
      <c r="C23" s="61" t="s">
        <v>37</v>
      </c>
      <c r="D23" s="61" t="s">
        <v>37</v>
      </c>
      <c r="E23" s="61"/>
      <c r="F23" s="61">
        <v>16</v>
      </c>
      <c r="G23" s="61" t="s">
        <v>24</v>
      </c>
      <c r="H23" s="61">
        <v>9</v>
      </c>
      <c r="I23" s="62">
        <v>11112</v>
      </c>
      <c r="J23" s="66">
        <v>1</v>
      </c>
      <c r="K23" s="62">
        <v>0</v>
      </c>
      <c r="L23" s="62">
        <v>0</v>
      </c>
      <c r="M23" s="62">
        <v>0</v>
      </c>
      <c r="N23" s="64"/>
      <c r="O23" s="62"/>
      <c r="P23" s="65">
        <f t="shared" si="0"/>
        <v>0</v>
      </c>
      <c r="Q23" s="17">
        <f t="shared" si="1"/>
        <v>0</v>
      </c>
      <c r="R23" s="14">
        <v>2</v>
      </c>
      <c r="S23" s="17">
        <f t="shared" si="2"/>
        <v>0</v>
      </c>
      <c r="T23" s="17"/>
      <c r="U23" s="17"/>
      <c r="V23" s="17"/>
      <c r="W23" s="17">
        <f>S23*W5</f>
        <v>0</v>
      </c>
      <c r="X23" s="17">
        <f>S23*X5</f>
        <v>0</v>
      </c>
      <c r="Y23" s="17">
        <f>S23*Y5</f>
        <v>0</v>
      </c>
      <c r="Z23" s="17"/>
      <c r="AA23" s="17">
        <f t="shared" si="4"/>
        <v>0</v>
      </c>
      <c r="AB23" s="14">
        <v>7</v>
      </c>
      <c r="AC23" s="17">
        <f t="shared" si="3"/>
        <v>0</v>
      </c>
      <c r="AD23" s="14"/>
      <c r="AE23" s="14"/>
      <c r="AF23" s="14"/>
      <c r="AG23" s="17">
        <f>AC23*AG5</f>
        <v>0</v>
      </c>
      <c r="AH23" s="17">
        <f>AC23*AH5</f>
        <v>0</v>
      </c>
      <c r="AI23" s="17">
        <f>AC23*AI5</f>
        <v>0</v>
      </c>
    </row>
    <row r="24" spans="1:35" ht="36" x14ac:dyDescent="0.25">
      <c r="A24" s="61">
        <v>19</v>
      </c>
      <c r="B24" s="61" t="s">
        <v>22</v>
      </c>
      <c r="C24" s="61" t="s">
        <v>38</v>
      </c>
      <c r="D24" s="61" t="s">
        <v>38</v>
      </c>
      <c r="E24" s="61"/>
      <c r="F24" s="61">
        <v>85</v>
      </c>
      <c r="G24" s="61" t="s">
        <v>24</v>
      </c>
      <c r="H24" s="61">
        <v>9</v>
      </c>
      <c r="I24" s="62">
        <v>10727</v>
      </c>
      <c r="J24" s="66">
        <v>0.3908828191</v>
      </c>
      <c r="K24" s="62">
        <v>6534</v>
      </c>
      <c r="L24" s="62">
        <v>6667.35</v>
      </c>
      <c r="M24" s="62">
        <v>566724.75</v>
      </c>
      <c r="N24" s="64"/>
      <c r="O24" s="62"/>
      <c r="P24" s="65">
        <f t="shared" si="0"/>
        <v>5100522.75</v>
      </c>
      <c r="Q24" s="17">
        <f t="shared" si="1"/>
        <v>566724.75</v>
      </c>
      <c r="R24" s="14">
        <v>2</v>
      </c>
      <c r="S24" s="17">
        <f t="shared" si="2"/>
        <v>1133449.5</v>
      </c>
      <c r="T24" s="17"/>
      <c r="U24" s="17"/>
      <c r="V24" s="17"/>
      <c r="W24" s="17">
        <f>S24*W5</f>
        <v>249358.89</v>
      </c>
      <c r="X24" s="17">
        <f>S24*X5</f>
        <v>566724.75</v>
      </c>
      <c r="Y24" s="17">
        <f>S24*Y5</f>
        <v>317365.86000000004</v>
      </c>
      <c r="Z24" s="17"/>
      <c r="AA24" s="17">
        <f t="shared" si="4"/>
        <v>566724.75</v>
      </c>
      <c r="AB24" s="14">
        <v>7</v>
      </c>
      <c r="AC24" s="17">
        <f t="shared" si="3"/>
        <v>3967073.25</v>
      </c>
      <c r="AD24" s="14"/>
      <c r="AE24" s="14"/>
      <c r="AF24" s="14"/>
      <c r="AG24" s="17">
        <f>AC24*AG5</f>
        <v>872756.11499999999</v>
      </c>
      <c r="AH24" s="17">
        <f>AC24*AH5</f>
        <v>1983536.625</v>
      </c>
      <c r="AI24" s="17">
        <f>AC24*AI5</f>
        <v>1110780.51</v>
      </c>
    </row>
    <row r="25" spans="1:35" ht="36" x14ac:dyDescent="0.25">
      <c r="A25" s="61">
        <v>20</v>
      </c>
      <c r="B25" s="61" t="s">
        <v>22</v>
      </c>
      <c r="C25" s="61" t="s">
        <v>39</v>
      </c>
      <c r="D25" s="61" t="s">
        <v>39</v>
      </c>
      <c r="E25" s="61"/>
      <c r="F25" s="61">
        <v>125</v>
      </c>
      <c r="G25" s="61" t="s">
        <v>24</v>
      </c>
      <c r="H25" s="61">
        <v>9</v>
      </c>
      <c r="I25" s="62">
        <v>11009</v>
      </c>
      <c r="J25" s="66">
        <v>0.21818512130000001</v>
      </c>
      <c r="K25" s="62">
        <v>8607</v>
      </c>
      <c r="L25" s="62">
        <v>8782.65</v>
      </c>
      <c r="M25" s="62">
        <v>1097831.25</v>
      </c>
      <c r="N25" s="64"/>
      <c r="O25" s="62"/>
      <c r="P25" s="65">
        <f t="shared" si="0"/>
        <v>9880481.25</v>
      </c>
      <c r="Q25" s="17">
        <f t="shared" si="1"/>
        <v>1097831.25</v>
      </c>
      <c r="R25" s="14">
        <v>2</v>
      </c>
      <c r="S25" s="17">
        <f t="shared" si="2"/>
        <v>2195662.5</v>
      </c>
      <c r="T25" s="17"/>
      <c r="U25" s="17"/>
      <c r="V25" s="17"/>
      <c r="W25" s="17">
        <f>S25*W5</f>
        <v>483045.75</v>
      </c>
      <c r="X25" s="17">
        <f>S25*X5</f>
        <v>1097831.25</v>
      </c>
      <c r="Y25" s="17">
        <f>S25*Y5</f>
        <v>614785.50000000012</v>
      </c>
      <c r="Z25" s="17"/>
      <c r="AA25" s="17">
        <f t="shared" si="4"/>
        <v>1097831.25</v>
      </c>
      <c r="AB25" s="14">
        <v>7</v>
      </c>
      <c r="AC25" s="17">
        <f t="shared" si="3"/>
        <v>7684818.75</v>
      </c>
      <c r="AD25" s="14"/>
      <c r="AE25" s="14"/>
      <c r="AF25" s="14"/>
      <c r="AG25" s="17">
        <f>AC25*AG5</f>
        <v>1690660.125</v>
      </c>
      <c r="AH25" s="17">
        <f>AC25*AH5</f>
        <v>3842409.375</v>
      </c>
      <c r="AI25" s="17">
        <f>AC25*AI5</f>
        <v>2151749.25</v>
      </c>
    </row>
    <row r="26" spans="1:35" ht="48" x14ac:dyDescent="0.25">
      <c r="A26" s="61">
        <v>21</v>
      </c>
      <c r="B26" s="61" t="s">
        <v>22</v>
      </c>
      <c r="C26" s="61" t="s">
        <v>40</v>
      </c>
      <c r="D26" s="61" t="s">
        <v>40</v>
      </c>
      <c r="E26" s="61"/>
      <c r="F26" s="61">
        <v>21</v>
      </c>
      <c r="G26" s="61" t="s">
        <v>24</v>
      </c>
      <c r="H26" s="61">
        <v>9</v>
      </c>
      <c r="I26" s="62">
        <v>9697</v>
      </c>
      <c r="J26" s="66">
        <v>0.58853253579999998</v>
      </c>
      <c r="K26" s="62">
        <v>3990</v>
      </c>
      <c r="L26" s="62">
        <v>4071.43</v>
      </c>
      <c r="M26" s="62">
        <v>85500.03</v>
      </c>
      <c r="N26" s="64"/>
      <c r="O26" s="62"/>
      <c r="P26" s="65">
        <f t="shared" si="0"/>
        <v>769500.27</v>
      </c>
      <c r="Q26" s="17">
        <f t="shared" si="1"/>
        <v>85500.03</v>
      </c>
      <c r="R26" s="14">
        <v>2</v>
      </c>
      <c r="S26" s="17">
        <f t="shared" si="2"/>
        <v>171000.06</v>
      </c>
      <c r="T26" s="17"/>
      <c r="U26" s="17"/>
      <c r="V26" s="17"/>
      <c r="W26" s="17">
        <f>S26*W5</f>
        <v>37620.013200000001</v>
      </c>
      <c r="X26" s="17">
        <f>S26*X5</f>
        <v>85500.03</v>
      </c>
      <c r="Y26" s="17">
        <f>S26*Y5</f>
        <v>47880.016800000005</v>
      </c>
      <c r="Z26" s="17"/>
      <c r="AA26" s="17">
        <f t="shared" si="4"/>
        <v>85500.03</v>
      </c>
      <c r="AB26" s="14">
        <v>7</v>
      </c>
      <c r="AC26" s="17">
        <f t="shared" si="3"/>
        <v>598500.21</v>
      </c>
      <c r="AD26" s="14"/>
      <c r="AE26" s="14"/>
      <c r="AF26" s="14"/>
      <c r="AG26" s="17">
        <f>AC26*AG5</f>
        <v>131670.04619999998</v>
      </c>
      <c r="AH26" s="17">
        <f>AC26*AH5</f>
        <v>299250.10499999998</v>
      </c>
      <c r="AI26" s="17">
        <f>AC26*AI5</f>
        <v>167580.0588</v>
      </c>
    </row>
    <row r="27" spans="1:35" ht="36" x14ac:dyDescent="0.25">
      <c r="A27" s="61">
        <v>22</v>
      </c>
      <c r="B27" s="61" t="s">
        <v>22</v>
      </c>
      <c r="C27" s="61" t="s">
        <v>41</v>
      </c>
      <c r="D27" s="61" t="s">
        <v>41</v>
      </c>
      <c r="E27" s="61"/>
      <c r="F27" s="61">
        <v>315</v>
      </c>
      <c r="G27" s="61" t="s">
        <v>24</v>
      </c>
      <c r="H27" s="61">
        <v>9</v>
      </c>
      <c r="I27" s="62">
        <v>1595</v>
      </c>
      <c r="J27" s="66">
        <v>0.69090909089999997</v>
      </c>
      <c r="K27" s="62">
        <v>493</v>
      </c>
      <c r="L27" s="62">
        <v>503.06</v>
      </c>
      <c r="M27" s="62">
        <v>158463.9</v>
      </c>
      <c r="N27" s="64"/>
      <c r="O27" s="62"/>
      <c r="P27" s="65">
        <f t="shared" si="0"/>
        <v>1426175.1</v>
      </c>
      <c r="Q27" s="17">
        <f t="shared" si="1"/>
        <v>158463.9</v>
      </c>
      <c r="R27" s="14">
        <v>2</v>
      </c>
      <c r="S27" s="17">
        <f t="shared" si="2"/>
        <v>316927.8</v>
      </c>
      <c r="T27" s="17"/>
      <c r="U27" s="17"/>
      <c r="V27" s="17"/>
      <c r="W27" s="17">
        <f>S27*W5</f>
        <v>69724.115999999995</v>
      </c>
      <c r="X27" s="17">
        <f>S27*X5</f>
        <v>158463.9</v>
      </c>
      <c r="Y27" s="17">
        <f>S27*Y5</f>
        <v>88739.784</v>
      </c>
      <c r="Z27" s="17"/>
      <c r="AA27" s="17">
        <f t="shared" si="4"/>
        <v>158463.9</v>
      </c>
      <c r="AB27" s="14">
        <v>7</v>
      </c>
      <c r="AC27" s="17">
        <f t="shared" si="3"/>
        <v>1109247.3</v>
      </c>
      <c r="AD27" s="14"/>
      <c r="AE27" s="14"/>
      <c r="AF27" s="14"/>
      <c r="AG27" s="17">
        <f>AC27*AG5</f>
        <v>244034.40600000002</v>
      </c>
      <c r="AH27" s="17">
        <f>AC27*AH5</f>
        <v>554623.65</v>
      </c>
      <c r="AI27" s="17">
        <f>AC27*AI5</f>
        <v>310589.24400000006</v>
      </c>
    </row>
    <row r="28" spans="1:35" ht="36" x14ac:dyDescent="0.25">
      <c r="A28" s="61">
        <v>23</v>
      </c>
      <c r="B28" s="61" t="s">
        <v>22</v>
      </c>
      <c r="C28" s="61" t="s">
        <v>42</v>
      </c>
      <c r="D28" s="61" t="s">
        <v>42</v>
      </c>
      <c r="E28" s="61"/>
      <c r="F28" s="61">
        <v>178</v>
      </c>
      <c r="G28" s="61" t="s">
        <v>24</v>
      </c>
      <c r="H28" s="61">
        <v>9</v>
      </c>
      <c r="I28" s="62">
        <v>3246</v>
      </c>
      <c r="J28" s="66">
        <v>0.1038200863</v>
      </c>
      <c r="K28" s="62">
        <v>2909</v>
      </c>
      <c r="L28" s="62">
        <v>2968.37</v>
      </c>
      <c r="M28" s="62">
        <v>528369.86</v>
      </c>
      <c r="N28" s="64"/>
      <c r="O28" s="62"/>
      <c r="P28" s="65">
        <f t="shared" si="0"/>
        <v>4755328.74</v>
      </c>
      <c r="Q28" s="17">
        <f t="shared" si="1"/>
        <v>528369.86</v>
      </c>
      <c r="R28" s="14">
        <v>2</v>
      </c>
      <c r="S28" s="17">
        <f t="shared" si="2"/>
        <v>1056739.72</v>
      </c>
      <c r="T28" s="17"/>
      <c r="U28" s="17"/>
      <c r="V28" s="17"/>
      <c r="W28" s="17">
        <f>S28*W5</f>
        <v>232482.7384</v>
      </c>
      <c r="X28" s="17">
        <f>S28*X5</f>
        <v>528369.86</v>
      </c>
      <c r="Y28" s="17">
        <f>S28*Y5</f>
        <v>295887.12160000001</v>
      </c>
      <c r="Z28" s="17"/>
      <c r="AA28" s="17">
        <f t="shared" si="4"/>
        <v>528369.86</v>
      </c>
      <c r="AB28" s="14">
        <v>7</v>
      </c>
      <c r="AC28" s="17">
        <f t="shared" si="3"/>
        <v>3698589.02</v>
      </c>
      <c r="AD28" s="14"/>
      <c r="AE28" s="14"/>
      <c r="AF28" s="14"/>
      <c r="AG28" s="17">
        <f>AC28*AG5</f>
        <v>813689.58440000005</v>
      </c>
      <c r="AH28" s="17">
        <f>AC28*AH5</f>
        <v>1849294.51</v>
      </c>
      <c r="AI28" s="17">
        <f>AC28*AI5</f>
        <v>1035604.9256000001</v>
      </c>
    </row>
    <row r="29" spans="1:35" ht="36" x14ac:dyDescent="0.25">
      <c r="A29" s="61">
        <v>24</v>
      </c>
      <c r="B29" s="61" t="s">
        <v>22</v>
      </c>
      <c r="C29" s="61" t="s">
        <v>43</v>
      </c>
      <c r="D29" s="61" t="s">
        <v>43</v>
      </c>
      <c r="E29" s="61"/>
      <c r="F29" s="61">
        <v>53</v>
      </c>
      <c r="G29" s="61" t="s">
        <v>24</v>
      </c>
      <c r="H29" s="61">
        <v>9</v>
      </c>
      <c r="I29" s="62">
        <v>6707</v>
      </c>
      <c r="J29" s="66">
        <v>0.24392425819999999</v>
      </c>
      <c r="K29" s="62">
        <v>5071</v>
      </c>
      <c r="L29" s="62">
        <v>5174.49</v>
      </c>
      <c r="M29" s="62">
        <v>274247.96999999997</v>
      </c>
      <c r="N29" s="64"/>
      <c r="O29" s="62"/>
      <c r="P29" s="65">
        <f t="shared" si="0"/>
        <v>2468231.73</v>
      </c>
      <c r="Q29" s="17">
        <f t="shared" si="1"/>
        <v>274247.96999999997</v>
      </c>
      <c r="R29" s="14">
        <v>2</v>
      </c>
      <c r="S29" s="17">
        <f t="shared" si="2"/>
        <v>548495.93999999994</v>
      </c>
      <c r="T29" s="17"/>
      <c r="U29" s="17"/>
      <c r="V29" s="17"/>
      <c r="W29" s="17">
        <f>S29*W5</f>
        <v>120669.10679999999</v>
      </c>
      <c r="X29" s="17">
        <f>S29*X5</f>
        <v>274247.96999999997</v>
      </c>
      <c r="Y29" s="17">
        <f>S29*Y5</f>
        <v>153578.86319999999</v>
      </c>
      <c r="Z29" s="17"/>
      <c r="AA29" s="17">
        <f t="shared" si="4"/>
        <v>274247.96999999997</v>
      </c>
      <c r="AB29" s="14">
        <v>7</v>
      </c>
      <c r="AC29" s="17">
        <f t="shared" si="3"/>
        <v>1919735.7899999998</v>
      </c>
      <c r="AD29" s="14"/>
      <c r="AE29" s="14"/>
      <c r="AF29" s="14"/>
      <c r="AG29" s="17">
        <f>AC29*AG5</f>
        <v>422341.87379999994</v>
      </c>
      <c r="AH29" s="17">
        <f>AC29*AH5</f>
        <v>959867.8949999999</v>
      </c>
      <c r="AI29" s="17">
        <f>AC29*AI5</f>
        <v>537526.02119999996</v>
      </c>
    </row>
    <row r="30" spans="1:35" ht="36" x14ac:dyDescent="0.25">
      <c r="A30" s="61">
        <v>25</v>
      </c>
      <c r="B30" s="61" t="s">
        <v>22</v>
      </c>
      <c r="C30" s="61" t="s">
        <v>44</v>
      </c>
      <c r="D30" s="61" t="s">
        <v>44</v>
      </c>
      <c r="E30" s="61"/>
      <c r="F30" s="61">
        <v>50</v>
      </c>
      <c r="G30" s="61" t="s">
        <v>24</v>
      </c>
      <c r="H30" s="61">
        <v>9</v>
      </c>
      <c r="I30" s="62">
        <v>7670</v>
      </c>
      <c r="J30" s="66">
        <v>0.28474576270000002</v>
      </c>
      <c r="K30" s="62">
        <v>5486</v>
      </c>
      <c r="L30" s="62">
        <v>5597.96</v>
      </c>
      <c r="M30" s="62">
        <v>279898</v>
      </c>
      <c r="N30" s="64"/>
      <c r="O30" s="62"/>
      <c r="P30" s="65">
        <f t="shared" si="0"/>
        <v>2519082</v>
      </c>
      <c r="Q30" s="17">
        <f t="shared" si="1"/>
        <v>279898</v>
      </c>
      <c r="R30" s="14">
        <v>2</v>
      </c>
      <c r="S30" s="17">
        <f t="shared" si="2"/>
        <v>559796</v>
      </c>
      <c r="T30" s="17"/>
      <c r="U30" s="17"/>
      <c r="V30" s="17"/>
      <c r="W30" s="17">
        <f>S30*W5</f>
        <v>123155.12</v>
      </c>
      <c r="X30" s="17">
        <f>S30*X5</f>
        <v>279898</v>
      </c>
      <c r="Y30" s="17">
        <f>S30*Y5</f>
        <v>156742.88</v>
      </c>
      <c r="Z30" s="17"/>
      <c r="AA30" s="17">
        <f t="shared" si="4"/>
        <v>279898</v>
      </c>
      <c r="AB30" s="14">
        <v>7</v>
      </c>
      <c r="AC30" s="17">
        <f t="shared" si="3"/>
        <v>1959286</v>
      </c>
      <c r="AD30" s="14"/>
      <c r="AE30" s="14"/>
      <c r="AF30" s="14"/>
      <c r="AG30" s="17">
        <f>AC30*AG5</f>
        <v>431042.92</v>
      </c>
      <c r="AH30" s="17">
        <f>AC30*AH5</f>
        <v>979643</v>
      </c>
      <c r="AI30" s="17">
        <f>AC30*AI5</f>
        <v>548600.08000000007</v>
      </c>
    </row>
    <row r="31" spans="1:35" ht="36" x14ac:dyDescent="0.25">
      <c r="A31" s="61">
        <v>26</v>
      </c>
      <c r="B31" s="61" t="s">
        <v>22</v>
      </c>
      <c r="C31" s="61" t="s">
        <v>45</v>
      </c>
      <c r="D31" s="61" t="s">
        <v>45</v>
      </c>
      <c r="E31" s="61"/>
      <c r="F31" s="61">
        <v>50</v>
      </c>
      <c r="G31" s="61" t="s">
        <v>24</v>
      </c>
      <c r="H31" s="61">
        <v>9</v>
      </c>
      <c r="I31" s="62">
        <v>7670</v>
      </c>
      <c r="J31" s="66">
        <v>0.28474576270000002</v>
      </c>
      <c r="K31" s="62">
        <v>5486</v>
      </c>
      <c r="L31" s="62">
        <v>5597.96</v>
      </c>
      <c r="M31" s="62">
        <v>279898</v>
      </c>
      <c r="N31" s="64"/>
      <c r="O31" s="62"/>
      <c r="P31" s="65">
        <f t="shared" si="0"/>
        <v>2519082</v>
      </c>
      <c r="Q31" s="17">
        <f t="shared" si="1"/>
        <v>279898</v>
      </c>
      <c r="R31" s="14">
        <v>2</v>
      </c>
      <c r="S31" s="17">
        <f t="shared" si="2"/>
        <v>559796</v>
      </c>
      <c r="T31" s="17"/>
      <c r="U31" s="17"/>
      <c r="V31" s="17"/>
      <c r="W31" s="17">
        <f>S31*W5</f>
        <v>123155.12</v>
      </c>
      <c r="X31" s="17">
        <f>S31*X5</f>
        <v>279898</v>
      </c>
      <c r="Y31" s="17">
        <f>S31*Y5</f>
        <v>156742.88</v>
      </c>
      <c r="Z31" s="17"/>
      <c r="AA31" s="17">
        <f t="shared" si="4"/>
        <v>279898</v>
      </c>
      <c r="AB31" s="14">
        <v>7</v>
      </c>
      <c r="AC31" s="17">
        <f t="shared" si="3"/>
        <v>1959286</v>
      </c>
      <c r="AD31" s="14"/>
      <c r="AE31" s="14"/>
      <c r="AF31" s="14"/>
      <c r="AG31" s="17">
        <f>AC31*AG5</f>
        <v>431042.92</v>
      </c>
      <c r="AH31" s="17">
        <f>AC31*AH5</f>
        <v>979643</v>
      </c>
      <c r="AI31" s="17">
        <f>AC31*AI5</f>
        <v>548600.08000000007</v>
      </c>
    </row>
    <row r="32" spans="1:35" ht="36" x14ac:dyDescent="0.25">
      <c r="A32" s="61">
        <v>27</v>
      </c>
      <c r="B32" s="61" t="s">
        <v>22</v>
      </c>
      <c r="C32" s="61" t="s">
        <v>46</v>
      </c>
      <c r="D32" s="61" t="s">
        <v>46</v>
      </c>
      <c r="E32" s="61"/>
      <c r="F32" s="61">
        <v>142</v>
      </c>
      <c r="G32" s="61" t="s">
        <v>24</v>
      </c>
      <c r="H32" s="61">
        <v>9</v>
      </c>
      <c r="I32" s="62">
        <v>8684</v>
      </c>
      <c r="J32" s="66">
        <v>0.53362505760000001</v>
      </c>
      <c r="K32" s="62">
        <v>4050</v>
      </c>
      <c r="L32" s="62">
        <v>4132.6499999999996</v>
      </c>
      <c r="M32" s="62">
        <v>586836.30000000005</v>
      </c>
      <c r="N32" s="64"/>
      <c r="O32" s="62"/>
      <c r="P32" s="65">
        <f t="shared" si="0"/>
        <v>5281526.7</v>
      </c>
      <c r="Q32" s="17">
        <f t="shared" si="1"/>
        <v>586836.29999999993</v>
      </c>
      <c r="R32" s="14">
        <v>2</v>
      </c>
      <c r="S32" s="17">
        <f t="shared" si="2"/>
        <v>1173672.5999999999</v>
      </c>
      <c r="T32" s="17"/>
      <c r="U32" s="17"/>
      <c r="V32" s="17"/>
      <c r="W32" s="17">
        <f>S32*W5</f>
        <v>258207.97199999998</v>
      </c>
      <c r="X32" s="17">
        <f>S32*X5</f>
        <v>586836.29999999993</v>
      </c>
      <c r="Y32" s="17">
        <f>S32*Y5</f>
        <v>328628.32799999998</v>
      </c>
      <c r="Z32" s="17"/>
      <c r="AA32" s="17">
        <f t="shared" si="4"/>
        <v>586836.29999999993</v>
      </c>
      <c r="AB32" s="14">
        <v>7</v>
      </c>
      <c r="AC32" s="17">
        <f t="shared" si="3"/>
        <v>4107854.0999999996</v>
      </c>
      <c r="AD32" s="14"/>
      <c r="AE32" s="14"/>
      <c r="AF32" s="14"/>
      <c r="AG32" s="17">
        <f>AC32*AG5</f>
        <v>903727.90199999989</v>
      </c>
      <c r="AH32" s="17">
        <f>AC32*AH5</f>
        <v>2053927.0499999998</v>
      </c>
      <c r="AI32" s="17">
        <f>AC32*AI5</f>
        <v>1150199.148</v>
      </c>
    </row>
    <row r="33" spans="1:38" ht="15" customHeight="1" x14ac:dyDescent="0.25">
      <c r="A33" s="61">
        <v>28</v>
      </c>
      <c r="B33" s="61" t="s">
        <v>22</v>
      </c>
      <c r="C33" s="61" t="s">
        <v>47</v>
      </c>
      <c r="D33" s="61" t="s">
        <v>47</v>
      </c>
      <c r="E33" s="61"/>
      <c r="F33" s="61">
        <v>424</v>
      </c>
      <c r="G33" s="61" t="s">
        <v>24</v>
      </c>
      <c r="H33" s="61">
        <v>9</v>
      </c>
      <c r="I33" s="62">
        <v>17647</v>
      </c>
      <c r="J33" s="66">
        <v>0.54099847000000001</v>
      </c>
      <c r="K33" s="62">
        <v>8100</v>
      </c>
      <c r="L33" s="62">
        <v>8265.31</v>
      </c>
      <c r="M33" s="62">
        <v>3504491.44</v>
      </c>
      <c r="N33" s="64"/>
      <c r="O33" s="62"/>
      <c r="P33" s="65">
        <f t="shared" si="0"/>
        <v>31540422.960000001</v>
      </c>
      <c r="Q33" s="17">
        <f t="shared" si="1"/>
        <v>3504491.44</v>
      </c>
      <c r="R33" s="14">
        <v>2</v>
      </c>
      <c r="S33" s="17">
        <f t="shared" si="2"/>
        <v>7008982.8799999999</v>
      </c>
      <c r="T33" s="17"/>
      <c r="U33" s="17"/>
      <c r="V33" s="17"/>
      <c r="W33" s="17">
        <f>S33*W5</f>
        <v>1541976.2335999999</v>
      </c>
      <c r="X33" s="17">
        <f>S33*X5</f>
        <v>3504491.44</v>
      </c>
      <c r="Y33" s="17">
        <f>S33*Y5</f>
        <v>1962515.2064000003</v>
      </c>
      <c r="Z33" s="17"/>
      <c r="AA33" s="17">
        <f t="shared" si="4"/>
        <v>3504491.44</v>
      </c>
      <c r="AB33" s="14">
        <v>7</v>
      </c>
      <c r="AC33" s="17">
        <f t="shared" si="3"/>
        <v>24531440.079999998</v>
      </c>
      <c r="AD33" s="14"/>
      <c r="AE33" s="14"/>
      <c r="AF33" s="14"/>
      <c r="AG33" s="17">
        <f>AC33*AG5</f>
        <v>5396916.8175999997</v>
      </c>
      <c r="AH33" s="17">
        <f>AC33*AH5</f>
        <v>12265720.039999999</v>
      </c>
      <c r="AI33" s="17">
        <f>AC33*AI5</f>
        <v>6868803.2224000003</v>
      </c>
    </row>
    <row r="34" spans="1:38" ht="15" customHeight="1" x14ac:dyDescent="0.25">
      <c r="A34" s="61">
        <v>29</v>
      </c>
      <c r="B34" s="61" t="s">
        <v>22</v>
      </c>
      <c r="C34" s="61" t="s">
        <v>48</v>
      </c>
      <c r="D34" s="61" t="s">
        <v>48</v>
      </c>
      <c r="E34" s="61"/>
      <c r="F34" s="61">
        <v>538</v>
      </c>
      <c r="G34" s="61" t="s">
        <v>24</v>
      </c>
      <c r="H34" s="61">
        <v>9</v>
      </c>
      <c r="I34" s="62">
        <v>70782</v>
      </c>
      <c r="J34" s="66">
        <v>0.93460201750000005</v>
      </c>
      <c r="K34" s="62">
        <v>4629</v>
      </c>
      <c r="L34" s="62">
        <v>4723.47</v>
      </c>
      <c r="M34" s="62">
        <v>2541226.86</v>
      </c>
      <c r="N34" s="64"/>
      <c r="O34" s="62"/>
      <c r="P34" s="65">
        <f t="shared" si="0"/>
        <v>22871041.739999998</v>
      </c>
      <c r="Q34" s="17">
        <f t="shared" si="1"/>
        <v>2541226.8600000003</v>
      </c>
      <c r="R34" s="14">
        <v>2</v>
      </c>
      <c r="S34" s="17">
        <f t="shared" si="2"/>
        <v>5082453.7200000007</v>
      </c>
      <c r="T34" s="17"/>
      <c r="U34" s="17"/>
      <c r="V34" s="17"/>
      <c r="W34" s="17">
        <f>S34*W5</f>
        <v>1118139.8184000002</v>
      </c>
      <c r="X34" s="17">
        <f>S34*X5</f>
        <v>2541226.8600000003</v>
      </c>
      <c r="Y34" s="17">
        <f>S34*Y5</f>
        <v>1423087.0416000003</v>
      </c>
      <c r="Z34" s="17"/>
      <c r="AA34" s="17">
        <f t="shared" si="4"/>
        <v>2541226.8600000003</v>
      </c>
      <c r="AB34" s="14">
        <v>7</v>
      </c>
      <c r="AC34" s="17">
        <f t="shared" si="3"/>
        <v>17788588.020000003</v>
      </c>
      <c r="AD34" s="14"/>
      <c r="AE34" s="14"/>
      <c r="AF34" s="14"/>
      <c r="AG34" s="17">
        <f>AC34*AG5</f>
        <v>3913489.3644000008</v>
      </c>
      <c r="AH34" s="17">
        <f>AC34*AH5</f>
        <v>8894294.0100000016</v>
      </c>
      <c r="AI34" s="17">
        <f>AC34*AI5</f>
        <v>4980804.6456000013</v>
      </c>
    </row>
    <row r="35" spans="1:38" ht="36" x14ac:dyDescent="0.25">
      <c r="A35" s="61">
        <v>30</v>
      </c>
      <c r="B35" s="61" t="s">
        <v>22</v>
      </c>
      <c r="C35" s="61" t="s">
        <v>49</v>
      </c>
      <c r="D35" s="61" t="s">
        <v>49</v>
      </c>
      <c r="E35" s="61"/>
      <c r="F35" s="61">
        <v>9</v>
      </c>
      <c r="G35" s="61" t="s">
        <v>24</v>
      </c>
      <c r="H35" s="61">
        <v>9</v>
      </c>
      <c r="I35" s="62">
        <v>271106</v>
      </c>
      <c r="J35" s="66">
        <v>0.84698236110000003</v>
      </c>
      <c r="K35" s="62">
        <v>41484</v>
      </c>
      <c r="L35" s="62">
        <v>42330.61</v>
      </c>
      <c r="M35" s="62">
        <v>380975.49</v>
      </c>
      <c r="N35" s="64"/>
      <c r="O35" s="62"/>
      <c r="P35" s="65">
        <f t="shared" si="0"/>
        <v>3428779.41</v>
      </c>
      <c r="Q35" s="17">
        <f t="shared" si="1"/>
        <v>380975.49</v>
      </c>
      <c r="R35" s="14">
        <v>2</v>
      </c>
      <c r="S35" s="17">
        <f t="shared" si="2"/>
        <v>761950.98</v>
      </c>
      <c r="T35" s="17"/>
      <c r="U35" s="17"/>
      <c r="V35" s="17"/>
      <c r="W35" s="17">
        <f>S35*W5</f>
        <v>167629.2156</v>
      </c>
      <c r="X35" s="17">
        <f>S35*X5</f>
        <v>380975.49</v>
      </c>
      <c r="Y35" s="17">
        <f>S35*Y5</f>
        <v>213346.27440000002</v>
      </c>
      <c r="Z35" s="17"/>
      <c r="AA35" s="17">
        <f t="shared" si="4"/>
        <v>380975.49</v>
      </c>
      <c r="AB35" s="14">
        <v>7</v>
      </c>
      <c r="AC35" s="17">
        <f t="shared" si="3"/>
        <v>2666828.4299999997</v>
      </c>
      <c r="AD35" s="14"/>
      <c r="AE35" s="14"/>
      <c r="AF35" s="14"/>
      <c r="AG35" s="17">
        <f>AC35*AG5</f>
        <v>586702.25459999999</v>
      </c>
      <c r="AH35" s="17">
        <f>AC35*AH5</f>
        <v>1333414.2149999999</v>
      </c>
      <c r="AI35" s="17">
        <f>AC35*AI5</f>
        <v>746711.96039999998</v>
      </c>
    </row>
    <row r="36" spans="1:38" ht="15" customHeight="1" x14ac:dyDescent="0.25">
      <c r="A36" s="61">
        <v>31</v>
      </c>
      <c r="B36" s="61" t="s">
        <v>22</v>
      </c>
      <c r="C36" s="61" t="s">
        <v>50</v>
      </c>
      <c r="D36" s="61" t="s">
        <v>50</v>
      </c>
      <c r="E36" s="61"/>
      <c r="F36" s="61">
        <v>13</v>
      </c>
      <c r="G36" s="61" t="s">
        <v>24</v>
      </c>
      <c r="H36" s="61">
        <v>9</v>
      </c>
      <c r="I36" s="62">
        <v>377652</v>
      </c>
      <c r="J36" s="66">
        <v>0.75973912489999995</v>
      </c>
      <c r="K36" s="62">
        <v>90735</v>
      </c>
      <c r="L36" s="62">
        <v>92586.73</v>
      </c>
      <c r="M36" s="62">
        <v>1203627.49</v>
      </c>
      <c r="N36" s="64"/>
      <c r="O36" s="62"/>
      <c r="P36" s="65">
        <f t="shared" si="0"/>
        <v>10832647.41</v>
      </c>
      <c r="Q36" s="17">
        <f t="shared" si="1"/>
        <v>1203627.49</v>
      </c>
      <c r="R36" s="14">
        <v>2</v>
      </c>
      <c r="S36" s="17">
        <f t="shared" si="2"/>
        <v>2407254.98</v>
      </c>
      <c r="T36" s="17"/>
      <c r="U36" s="17"/>
      <c r="V36" s="17"/>
      <c r="W36" s="17">
        <f>S36*W5</f>
        <v>529596.0956</v>
      </c>
      <c r="X36" s="17">
        <f>S36*X5</f>
        <v>1203627.49</v>
      </c>
      <c r="Y36" s="17">
        <f>S36*Y5</f>
        <v>674031.39440000011</v>
      </c>
      <c r="Z36" s="17"/>
      <c r="AA36" s="17">
        <f t="shared" si="4"/>
        <v>1203627.49</v>
      </c>
      <c r="AB36" s="14">
        <v>7</v>
      </c>
      <c r="AC36" s="17">
        <f t="shared" si="3"/>
        <v>8425392.4299999997</v>
      </c>
      <c r="AD36" s="14"/>
      <c r="AE36" s="14"/>
      <c r="AF36" s="14"/>
      <c r="AG36" s="17">
        <f>AC36*AG5</f>
        <v>1853586.3345999999</v>
      </c>
      <c r="AH36" s="17">
        <f>AC36*AH5</f>
        <v>4212696.2149999999</v>
      </c>
      <c r="AI36" s="17">
        <f>AC36*AI5</f>
        <v>2359109.8804000001</v>
      </c>
    </row>
    <row r="37" spans="1:38" ht="11.25" customHeight="1" x14ac:dyDescent="0.2">
      <c r="A37" s="38" t="s">
        <v>51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96" t="s">
        <v>12</v>
      </c>
      <c r="N37" s="96"/>
      <c r="O37" s="96"/>
      <c r="P37" s="71"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8" ht="11.2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20" t="s">
        <v>52</v>
      </c>
      <c r="N38" s="120"/>
      <c r="O38" s="120"/>
      <c r="P38" s="72">
        <v>1778137896.3299999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8" ht="15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96" t="s">
        <v>53</v>
      </c>
      <c r="N39" s="96"/>
      <c r="O39" s="73">
        <v>0.1</v>
      </c>
      <c r="P39" s="74">
        <v>177813789.63</v>
      </c>
      <c r="Q39" s="14"/>
      <c r="R39" s="14"/>
      <c r="S39" s="17">
        <f>SUM(S6:S36)</f>
        <v>395141754.74000013</v>
      </c>
      <c r="T39" s="17">
        <f t="shared" ref="T39:Y39" si="5">SUM(T6:T36)</f>
        <v>5785982.1389999995</v>
      </c>
      <c r="U39" s="17">
        <f t="shared" si="5"/>
        <v>19011084.170999996</v>
      </c>
      <c r="V39" s="17">
        <f t="shared" si="5"/>
        <v>2755229.59</v>
      </c>
      <c r="W39" s="17">
        <f t="shared" si="5"/>
        <v>80869680.944800004</v>
      </c>
      <c r="X39" s="17">
        <f t="shared" si="5"/>
        <v>183794729.42000008</v>
      </c>
      <c r="Y39" s="17">
        <f t="shared" si="5"/>
        <v>102925048.4752</v>
      </c>
      <c r="Z39" s="17"/>
      <c r="AA39" s="14"/>
      <c r="AB39" s="14"/>
      <c r="AC39" s="17">
        <f t="shared" ref="AC39:AI39" si="6">SUM(AC6:AC36)</f>
        <v>1382996141.5899997</v>
      </c>
      <c r="AD39" s="17">
        <f t="shared" si="6"/>
        <v>20250937.486499999</v>
      </c>
      <c r="AE39" s="17">
        <f t="shared" si="6"/>
        <v>66538794.598499991</v>
      </c>
      <c r="AF39" s="17">
        <f t="shared" si="6"/>
        <v>9643303.5649999995</v>
      </c>
      <c r="AG39" s="17">
        <f t="shared" si="6"/>
        <v>283043883.30680001</v>
      </c>
      <c r="AH39" s="17">
        <f t="shared" si="6"/>
        <v>643281552.96999979</v>
      </c>
      <c r="AI39" s="17">
        <f t="shared" si="6"/>
        <v>360237669.66320002</v>
      </c>
      <c r="AK39" s="5">
        <f>T39+U39+V39+W39+X39+Y39+AD39+AE39+AF39+AG39+AH39+AI39</f>
        <v>1778137896.3299999</v>
      </c>
      <c r="AL39" s="5">
        <f>AK39-P39</f>
        <v>1600324106.6999998</v>
      </c>
    </row>
    <row r="40" spans="1:38" ht="11.25" customHeight="1" x14ac:dyDescent="0.2">
      <c r="A40" s="39"/>
      <c r="B40" s="59" t="s">
        <v>100</v>
      </c>
      <c r="C40" s="59"/>
      <c r="D40" s="59"/>
      <c r="E40" s="59"/>
      <c r="F40" s="59"/>
      <c r="G40" s="59"/>
      <c r="H40" s="59"/>
      <c r="I40" s="39"/>
      <c r="J40" s="39"/>
      <c r="K40" s="39"/>
      <c r="L40" s="39"/>
      <c r="M40" s="75" t="s">
        <v>54</v>
      </c>
      <c r="N40" s="75"/>
      <c r="O40" s="44">
        <v>0.19</v>
      </c>
      <c r="P40" s="74">
        <v>33784620.030000001</v>
      </c>
      <c r="Q40" s="14"/>
      <c r="R40" s="14"/>
      <c r="S40" s="14"/>
      <c r="T40" s="17">
        <f>T39*O39</f>
        <v>578598.21389999997</v>
      </c>
      <c r="U40" s="17">
        <f>U39*O39</f>
        <v>1901108.4170999997</v>
      </c>
      <c r="V40" s="17">
        <f>V39*O39</f>
        <v>275522.95899999997</v>
      </c>
      <c r="W40" s="17">
        <f>W39*O39</f>
        <v>8086968.0944800004</v>
      </c>
      <c r="X40" s="17">
        <f>X39*O39</f>
        <v>18379472.942000009</v>
      </c>
      <c r="Y40" s="17">
        <f>Y39*O39</f>
        <v>10292504.847520001</v>
      </c>
      <c r="Z40" s="17"/>
      <c r="AA40" s="14"/>
      <c r="AB40" s="14"/>
      <c r="AC40" s="17"/>
      <c r="AD40" s="17">
        <f>AD39*O39</f>
        <v>2025093.74865</v>
      </c>
      <c r="AE40" s="17">
        <f>AE39*O39</f>
        <v>6653879.4598499993</v>
      </c>
      <c r="AF40" s="17">
        <f>AF39*O39</f>
        <v>964330.35649999999</v>
      </c>
      <c r="AG40" s="17">
        <f>AG39*O39</f>
        <v>28304388.330680002</v>
      </c>
      <c r="AH40" s="17">
        <f>AH39*O39</f>
        <v>64328155.296999983</v>
      </c>
      <c r="AI40" s="17">
        <f>AI39*O39</f>
        <v>36023766.966320001</v>
      </c>
      <c r="AK40" s="5">
        <f>T40+U40+V40+W40+X40+Y40+AD40+AE40+AF40+AG40+AH40+AI40</f>
        <v>177813789.63299999</v>
      </c>
      <c r="AL40" s="5">
        <f>AK40-P40</f>
        <v>144029169.60299999</v>
      </c>
    </row>
    <row r="41" spans="1:38" ht="15" customHeight="1" x14ac:dyDescent="0.2">
      <c r="A41" s="39"/>
      <c r="B41" s="59"/>
      <c r="C41" s="59"/>
      <c r="D41" s="59"/>
      <c r="E41" s="59"/>
      <c r="F41" s="59"/>
      <c r="G41" s="59"/>
      <c r="H41" s="59"/>
      <c r="I41" s="39"/>
      <c r="J41" s="39"/>
      <c r="K41" s="39"/>
      <c r="L41" s="39"/>
      <c r="M41" s="96" t="s">
        <v>55</v>
      </c>
      <c r="N41" s="96"/>
      <c r="O41" s="96"/>
      <c r="P41" s="74">
        <v>1989736305.99</v>
      </c>
      <c r="Q41" s="14"/>
      <c r="R41" s="14"/>
      <c r="S41" s="14"/>
      <c r="T41" s="17">
        <f>T40*O40</f>
        <v>109933.66064099999</v>
      </c>
      <c r="U41" s="17">
        <f>U40*O40</f>
        <v>361210.59924899996</v>
      </c>
      <c r="V41" s="17">
        <f>V40*O40</f>
        <v>52349.362209999992</v>
      </c>
      <c r="W41" s="17">
        <f>W40*O40</f>
        <v>1536523.9379512002</v>
      </c>
      <c r="X41" s="17">
        <f>X40*O40</f>
        <v>3492099.8589800019</v>
      </c>
      <c r="Y41" s="17">
        <f>Y40*O40</f>
        <v>1955575.9210288003</v>
      </c>
      <c r="Z41" s="17"/>
      <c r="AA41" s="14"/>
      <c r="AB41" s="14"/>
      <c r="AC41" s="17"/>
      <c r="AD41" s="17">
        <f>AD40*O40</f>
        <v>384767.81224350003</v>
      </c>
      <c r="AE41" s="17">
        <f>AE40*O40</f>
        <v>1264237.0973715</v>
      </c>
      <c r="AF41" s="17">
        <f>AF40*O40</f>
        <v>183222.767735</v>
      </c>
      <c r="AG41" s="17">
        <f>AG40*O40</f>
        <v>5377833.7828291999</v>
      </c>
      <c r="AH41" s="17">
        <f>AH40*O40</f>
        <v>12222349.506429996</v>
      </c>
      <c r="AI41" s="17">
        <f>AI40*O40</f>
        <v>6844515.7236008001</v>
      </c>
      <c r="AK41" s="5">
        <f>T41+U41+V41+W41+X41+Y41+AD41+AE41+AF41+AG41+AH41+AI41</f>
        <v>33784620.030269995</v>
      </c>
      <c r="AL41" s="5">
        <f>AK41-P41</f>
        <v>-1955951685.9597299</v>
      </c>
    </row>
    <row r="42" spans="1:38" ht="15" customHeight="1" x14ac:dyDescent="0.2">
      <c r="A42" s="39"/>
      <c r="B42" s="59"/>
      <c r="C42" s="59"/>
      <c r="D42" s="59"/>
      <c r="E42" s="59"/>
      <c r="F42" s="59"/>
      <c r="G42" s="59"/>
      <c r="H42" s="59"/>
      <c r="I42" s="39"/>
      <c r="J42" s="39"/>
      <c r="K42" s="39"/>
      <c r="L42" s="39"/>
      <c r="M42" s="96"/>
      <c r="N42" s="96"/>
      <c r="O42" s="96"/>
      <c r="P42" s="40"/>
      <c r="Q42" s="14"/>
      <c r="R42" s="14"/>
      <c r="S42" s="14"/>
      <c r="T42" s="17">
        <f>T39+T40+T41</f>
        <v>6474514.013540999</v>
      </c>
      <c r="U42" s="17">
        <f t="shared" ref="U42:Y42" si="7">U39+U40+U41</f>
        <v>21273403.187348999</v>
      </c>
      <c r="V42" s="17">
        <f t="shared" si="7"/>
        <v>3083101.9112099996</v>
      </c>
      <c r="W42" s="17">
        <f t="shared" si="7"/>
        <v>90493172.977231205</v>
      </c>
      <c r="X42" s="17">
        <f t="shared" si="7"/>
        <v>205666302.22098008</v>
      </c>
      <c r="Y42" s="17">
        <f t="shared" si="7"/>
        <v>115173129.24374878</v>
      </c>
      <c r="Z42" s="17"/>
      <c r="AA42" s="14"/>
      <c r="AB42" s="14"/>
      <c r="AC42" s="17"/>
      <c r="AD42" s="17">
        <f t="shared" ref="AD42:AI42" si="8">AD39+AD40+AD41</f>
        <v>22660799.047393497</v>
      </c>
      <c r="AE42" s="17">
        <f t="shared" si="8"/>
        <v>74456911.155721501</v>
      </c>
      <c r="AF42" s="17">
        <f t="shared" si="8"/>
        <v>10790856.689235</v>
      </c>
      <c r="AG42" s="17">
        <f t="shared" si="8"/>
        <v>316726105.42030925</v>
      </c>
      <c r="AH42" s="17">
        <f t="shared" si="8"/>
        <v>719832057.77342975</v>
      </c>
      <c r="AI42" s="17">
        <f t="shared" si="8"/>
        <v>403105952.3531208</v>
      </c>
      <c r="AK42" s="5">
        <f>T42+U42+V42+W42+X42+Y42+AD42+AE42+AF42+AG42+AH42+AI42</f>
        <v>1989736305.9932699</v>
      </c>
      <c r="AL42" s="5">
        <f>AK42-P42</f>
        <v>1989736305.9932699</v>
      </c>
    </row>
    <row r="43" spans="1:38" ht="15" customHeight="1" x14ac:dyDescent="0.2">
      <c r="A43" s="39"/>
      <c r="B43" s="59"/>
      <c r="C43" s="59"/>
      <c r="D43" s="59"/>
      <c r="E43" s="59"/>
      <c r="F43" s="59"/>
      <c r="G43" s="59"/>
      <c r="H43" s="59"/>
      <c r="I43" s="39"/>
      <c r="J43" s="39"/>
      <c r="K43" s="39"/>
      <c r="L43" s="39"/>
      <c r="M43" s="39"/>
      <c r="N43" s="39"/>
      <c r="O43" s="39"/>
      <c r="P43" s="39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8" ht="12.75" customHeight="1" x14ac:dyDescent="0.2">
      <c r="A44" s="39"/>
      <c r="B44" s="59"/>
      <c r="C44" s="59"/>
      <c r="D44" s="59"/>
      <c r="E44" s="59"/>
      <c r="F44" s="59"/>
      <c r="G44" s="59"/>
      <c r="H44" s="59"/>
      <c r="I44" s="39"/>
      <c r="J44" s="39"/>
      <c r="K44" s="39"/>
      <c r="L44" s="39"/>
      <c r="M44" s="39"/>
      <c r="N44" s="39"/>
      <c r="O44" s="39"/>
      <c r="P44" s="39"/>
      <c r="Q44" s="14"/>
      <c r="R44" s="14"/>
      <c r="S44" s="14"/>
      <c r="T44" s="13">
        <f t="shared" ref="T44:Y44" si="9">T4-T42</f>
        <v>-3.5409992560744286E-3</v>
      </c>
      <c r="U44" s="13">
        <f t="shared" si="9"/>
        <v>2.6510022580623627E-3</v>
      </c>
      <c r="V44" s="13">
        <f t="shared" si="9"/>
        <v>-1.2099994346499443E-3</v>
      </c>
      <c r="W44" s="13">
        <f t="shared" si="9"/>
        <v>1508243.6327687949</v>
      </c>
      <c r="X44" s="13">
        <f t="shared" si="9"/>
        <v>3427826.4490199089</v>
      </c>
      <c r="Y44" s="13">
        <f t="shared" si="9"/>
        <v>1919582.806251213</v>
      </c>
      <c r="Z44" s="13"/>
      <c r="AA44" s="14"/>
      <c r="AB44" s="14"/>
      <c r="AC44" s="13"/>
      <c r="AD44" s="13">
        <f t="shared" ref="AD44:AI44" si="10">AD4-AD42</f>
        <v>-4.7393497079610825E-2</v>
      </c>
      <c r="AE44" s="13">
        <f t="shared" si="10"/>
        <v>4.2784959077835083E-3</v>
      </c>
      <c r="AF44" s="13">
        <f t="shared" si="10"/>
        <v>7.6499953866004944E-4</v>
      </c>
      <c r="AG44" s="13">
        <f t="shared" si="10"/>
        <v>5278852.7296907306</v>
      </c>
      <c r="AH44" s="13">
        <f t="shared" si="10"/>
        <v>11997392.556570292</v>
      </c>
      <c r="AI44" s="13">
        <f t="shared" si="10"/>
        <v>6718539.8268792033</v>
      </c>
    </row>
    <row r="45" spans="1:38" ht="12.75" customHeight="1" x14ac:dyDescent="0.2">
      <c r="A45" s="39"/>
      <c r="B45" s="59"/>
      <c r="C45" s="59"/>
      <c r="D45" s="59"/>
      <c r="E45" s="59"/>
      <c r="F45" s="59"/>
      <c r="G45" s="59"/>
      <c r="H45" s="59"/>
      <c r="I45" s="39"/>
      <c r="J45" s="39"/>
      <c r="K45" s="39"/>
      <c r="L45" s="39"/>
      <c r="M45" s="39"/>
      <c r="N45" s="42"/>
      <c r="O45" s="39"/>
      <c r="P45" s="39"/>
    </row>
    <row r="46" spans="1:38" ht="12.75" customHeight="1" x14ac:dyDescent="0.2">
      <c r="A46" s="39"/>
      <c r="B46" s="59"/>
      <c r="C46" s="59"/>
      <c r="D46" s="59"/>
      <c r="E46" s="59"/>
      <c r="F46" s="59"/>
      <c r="G46" s="59"/>
      <c r="H46" s="59"/>
      <c r="I46" s="39"/>
      <c r="J46" s="39"/>
      <c r="K46" s="39"/>
      <c r="L46" s="39"/>
      <c r="M46" s="39"/>
      <c r="N46" s="39"/>
      <c r="O46" s="39"/>
      <c r="P46" s="43"/>
      <c r="S46" s="5">
        <f>S39*10%</f>
        <v>39514175.474000014</v>
      </c>
      <c r="AC46" s="5">
        <f>AC39*10%</f>
        <v>138299614.15899998</v>
      </c>
    </row>
    <row r="47" spans="1:38" ht="12.75" customHeight="1" x14ac:dyDescent="0.25">
      <c r="P47" s="5"/>
      <c r="S47" s="5">
        <f>S46*19%</f>
        <v>7507693.3400600031</v>
      </c>
      <c r="AC47" s="5">
        <f>AC46*19%</f>
        <v>26276926.690209996</v>
      </c>
    </row>
    <row r="48" spans="1:38" x14ac:dyDescent="0.25">
      <c r="S48" s="5">
        <f>S39+S46+S47</f>
        <v>442163623.55406016</v>
      </c>
      <c r="AC48" s="5">
        <f>AC39+AC46+AC47</f>
        <v>1547572682.4392097</v>
      </c>
    </row>
    <row r="50" spans="29:29" x14ac:dyDescent="0.25">
      <c r="AC50" s="5">
        <f>S48+AC48</f>
        <v>1989736305.9932699</v>
      </c>
    </row>
  </sheetData>
  <mergeCells count="16">
    <mergeCell ref="T1:V1"/>
    <mergeCell ref="AG1:AI1"/>
    <mergeCell ref="M37:O37"/>
    <mergeCell ref="M38:O38"/>
    <mergeCell ref="M42:O42"/>
    <mergeCell ref="W1:Y1"/>
    <mergeCell ref="Z1:Z5"/>
    <mergeCell ref="AA1:AA5"/>
    <mergeCell ref="AB1:AB5"/>
    <mergeCell ref="AC1:AC5"/>
    <mergeCell ref="AD1:AF1"/>
    <mergeCell ref="M39:N39"/>
    <mergeCell ref="M41:O41"/>
    <mergeCell ref="Q1:Q5"/>
    <mergeCell ref="R1:R5"/>
    <mergeCell ref="S1:S5"/>
  </mergeCells>
  <conditionalFormatting sqref="P38">
    <cfRule type="expression" dxfId="7" priority="4">
      <formula>ISERROR($J36)</formula>
    </cfRule>
  </conditionalFormatting>
  <conditionalFormatting sqref="P38:P42">
    <cfRule type="expression" dxfId="6" priority="1">
      <formula>ISERROR($Q38)</formula>
    </cfRule>
  </conditionalFormatting>
  <conditionalFormatting sqref="P41">
    <cfRule type="expression" dxfId="5" priority="6">
      <formula>ISERROR($J42)</formula>
    </cfRule>
  </conditionalFormatting>
  <conditionalFormatting sqref="P42">
    <cfRule type="expression" dxfId="4" priority="23">
      <formula>ISERROR($L43)</formula>
    </cfRule>
  </conditionalFormatting>
  <dataValidations count="6">
    <dataValidation type="custom" operator="greaterThanOrEqual" allowBlank="1" showInputMessage="1" showErrorMessage="1" errorTitle="Error" error="El porcentaje que ingreso no esta en este rango 0%-100%, o el resultado del descuento en menor al precio piso $ 1,728,080" promptTitle="Porcentaje Descuento" prompt="Ingrese % de descuento de 0%-100% y el resultado del descuento no puede ser menor al precio piso $ 1,728,080_x000a__x000a_TIP: Si presiona doble clic se cálcula el % que iguala al precio mínimo" sqref="J9" xr:uid="{95C7DD7B-553E-452B-B780-FF831E777E83}">
      <formula1>XFD9</formula1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J6:J8" xr:uid="{F144D138-557C-4170-82A2-3D1BA4C441BC}">
      <formula1>XFD6</formula1>
    </dataValidation>
    <dataValidation operator="greaterThanOrEqual" allowBlank="1" showInputMessage="1" showErrorMessage="1" sqref="J10:J36" xr:uid="{9A43760E-0E22-4FD1-83B9-6210010CABA8}"/>
    <dataValidation type="decimal" operator="greaterThan" allowBlank="1" showInputMessage="1" showErrorMessage="1" sqref="N6:O36" xr:uid="{BFBEC87E-E176-42A9-9C6D-DDB21942C40D}">
      <formula1>0</formula1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O39" xr:uid="{C3585D1C-D9D1-41C8-A4F2-A4E4648FA34E}">
      <formula1>0.01</formula1>
      <formula2>Q39</formula2>
    </dataValidation>
    <dataValidation type="decimal" allowBlank="1" showInputMessage="1" showErrorMessage="1" errorTitle="Error" error="Mayor a 1" sqref="P37" xr:uid="{AFE84A71-F6AA-4A5B-B130-7DC3D87E1EC2}">
      <formula1>0.011</formula1>
      <formula2>AF40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4802-5934-49F2-AA11-405633A1B46F}">
  <sheetPr codeName="Hoja9"/>
  <dimension ref="A1:X54"/>
  <sheetViews>
    <sheetView zoomScale="90" zoomScaleNormal="90" workbookViewId="0">
      <selection activeCell="Z42" sqref="Z42"/>
    </sheetView>
  </sheetViews>
  <sheetFormatPr baseColWidth="10" defaultRowHeight="15" x14ac:dyDescent="0.25"/>
  <cols>
    <col min="6" max="6" width="17.5703125" bestFit="1" customWidth="1"/>
    <col min="7" max="7" width="15.28515625" customWidth="1"/>
    <col min="8" max="8" width="16.42578125" bestFit="1" customWidth="1"/>
    <col min="9" max="9" width="15.42578125" bestFit="1" customWidth="1"/>
    <col min="10" max="10" width="16.42578125" bestFit="1" customWidth="1"/>
    <col min="11" max="11" width="17.5703125" bestFit="1" customWidth="1"/>
    <col min="12" max="12" width="16.42578125" bestFit="1" customWidth="1"/>
    <col min="13" max="14" width="17.5703125" bestFit="1" customWidth="1"/>
    <col min="15" max="15" width="15.42578125" bestFit="1" customWidth="1"/>
    <col min="16" max="18" width="17.5703125" bestFit="1" customWidth="1"/>
    <col min="19" max="19" width="19.28515625" bestFit="1" customWidth="1"/>
    <col min="20" max="20" width="19.5703125" customWidth="1"/>
  </cols>
  <sheetData>
    <row r="1" spans="1:24" x14ac:dyDescent="0.25">
      <c r="G1" s="109">
        <v>2025</v>
      </c>
      <c r="H1" s="109"/>
      <c r="I1" s="109"/>
      <c r="J1" s="109"/>
      <c r="K1" s="109"/>
      <c r="L1" s="109"/>
      <c r="M1" s="109">
        <v>2026</v>
      </c>
      <c r="N1" s="109"/>
      <c r="O1" s="109"/>
      <c r="P1" s="109"/>
      <c r="Q1" s="109"/>
      <c r="R1" s="109"/>
    </row>
    <row r="2" spans="1:24" x14ac:dyDescent="0.25">
      <c r="G2" s="109" t="s">
        <v>67</v>
      </c>
      <c r="H2" s="109"/>
      <c r="I2" s="109"/>
      <c r="J2" s="109" t="s">
        <v>108</v>
      </c>
      <c r="K2" s="109"/>
      <c r="L2" s="109"/>
      <c r="M2" s="109" t="s">
        <v>67</v>
      </c>
      <c r="N2" s="109"/>
      <c r="O2" s="109"/>
      <c r="P2" s="109" t="s">
        <v>108</v>
      </c>
      <c r="Q2" s="109"/>
      <c r="R2" s="109"/>
    </row>
    <row r="3" spans="1:24" x14ac:dyDescent="0.25">
      <c r="G3" s="9">
        <v>2</v>
      </c>
      <c r="H3" s="9">
        <v>8</v>
      </c>
      <c r="I3" s="9">
        <v>9</v>
      </c>
      <c r="J3" s="9">
        <v>2</v>
      </c>
      <c r="K3" s="9">
        <v>8</v>
      </c>
      <c r="L3" s="9">
        <v>9</v>
      </c>
      <c r="M3" s="9">
        <v>2</v>
      </c>
      <c r="N3" s="9">
        <v>8</v>
      </c>
      <c r="O3" s="9">
        <v>9</v>
      </c>
      <c r="P3" s="9">
        <v>2</v>
      </c>
      <c r="Q3" s="9">
        <v>8</v>
      </c>
      <c r="R3" s="9">
        <v>9</v>
      </c>
    </row>
    <row r="4" spans="1:24" x14ac:dyDescent="0.25">
      <c r="G4" s="81">
        <v>0.21</v>
      </c>
      <c r="H4" s="81">
        <v>0.69</v>
      </c>
      <c r="I4" s="81">
        <v>0.1</v>
      </c>
      <c r="J4" s="81">
        <v>0.22</v>
      </c>
      <c r="K4" s="81">
        <v>0.5</v>
      </c>
      <c r="L4" s="81">
        <v>0.28000000000000003</v>
      </c>
      <c r="M4" s="81">
        <v>0.21</v>
      </c>
      <c r="N4" s="81">
        <v>0.69</v>
      </c>
      <c r="O4" s="81">
        <v>0.1</v>
      </c>
      <c r="P4" s="81">
        <v>0.22</v>
      </c>
      <c r="Q4" s="81">
        <v>0.5</v>
      </c>
      <c r="R4" s="81">
        <v>0.28000000000000003</v>
      </c>
      <c r="U4" s="83">
        <v>4.8899999999999999E-2</v>
      </c>
      <c r="V4" s="83">
        <v>0.11109999999999999</v>
      </c>
      <c r="W4" s="83">
        <v>6.2199999999999998E-2</v>
      </c>
      <c r="X4" s="83">
        <v>0.77780000000000005</v>
      </c>
    </row>
    <row r="5" spans="1:24" x14ac:dyDescent="0.25">
      <c r="G5" s="9">
        <v>3825</v>
      </c>
      <c r="H5" s="9">
        <v>4925</v>
      </c>
      <c r="I5" s="9">
        <v>2725</v>
      </c>
      <c r="J5" s="9">
        <v>3925</v>
      </c>
      <c r="K5" s="9">
        <v>5025</v>
      </c>
      <c r="L5" s="9">
        <v>2825</v>
      </c>
      <c r="M5" s="9" t="s">
        <v>109</v>
      </c>
      <c r="N5" s="9" t="s">
        <v>109</v>
      </c>
      <c r="O5" s="9" t="s">
        <v>109</v>
      </c>
      <c r="P5" s="9" t="s">
        <v>109</v>
      </c>
      <c r="Q5" s="9" t="s">
        <v>109</v>
      </c>
      <c r="R5" s="9" t="s">
        <v>109</v>
      </c>
    </row>
    <row r="6" spans="1:24" ht="24" x14ac:dyDescent="0.25">
      <c r="A6" s="60" t="s">
        <v>0</v>
      </c>
      <c r="B6" s="60" t="s">
        <v>1</v>
      </c>
      <c r="C6" s="60" t="s">
        <v>2</v>
      </c>
      <c r="D6" s="60" t="s">
        <v>3</v>
      </c>
      <c r="E6" s="60" t="s">
        <v>4</v>
      </c>
      <c r="F6" s="77" t="s">
        <v>71</v>
      </c>
    </row>
    <row r="7" spans="1:24" ht="36" x14ac:dyDescent="0.25">
      <c r="A7" s="61">
        <v>1</v>
      </c>
      <c r="B7" s="61" t="s">
        <v>14</v>
      </c>
      <c r="C7" s="61" t="s">
        <v>15</v>
      </c>
      <c r="D7" s="61" t="s">
        <v>15</v>
      </c>
      <c r="E7" s="61" t="s">
        <v>16</v>
      </c>
      <c r="F7" s="78">
        <f>'ASEO BOYACA (2)'!P6</f>
        <v>1264650381.8099999</v>
      </c>
      <c r="G7" s="8">
        <f>'ASEO BOYACA (2)'!T6</f>
        <v>0</v>
      </c>
      <c r="H7" s="8">
        <f>'ASEO BOYACA (2)'!U6</f>
        <v>0</v>
      </c>
      <c r="I7" s="8">
        <f>'ASEO BOYACA (2)'!V6</f>
        <v>0</v>
      </c>
      <c r="J7" s="8">
        <f>'ASEO BOYACA (2)'!W6</f>
        <v>61827351.999600001</v>
      </c>
      <c r="K7" s="8">
        <f>'ASEO BOYACA (2)'!X6</f>
        <v>140516709.09</v>
      </c>
      <c r="L7" s="8">
        <f>'ASEO BOYACA (2)'!Y6</f>
        <v>78689357.09040001</v>
      </c>
      <c r="M7" s="80">
        <f>'ASEO BOYACA (2)'!AD6</f>
        <v>0</v>
      </c>
      <c r="N7" s="80">
        <f>'ASEO BOYACA (2)'!AE6</f>
        <v>0</v>
      </c>
      <c r="O7" s="80">
        <f>'ASEO BOYACA (2)'!AF6</f>
        <v>0</v>
      </c>
      <c r="P7" s="8">
        <f>'ASEO BOYACA (2)'!AG6</f>
        <v>216395731.99860001</v>
      </c>
      <c r="Q7" s="8">
        <f>'ASEO BOYACA (2)'!AH6</f>
        <v>491808481.815</v>
      </c>
      <c r="R7" s="8">
        <f>'ASEO BOYACA (2)'!AI6</f>
        <v>275412749.81640005</v>
      </c>
      <c r="S7" s="8">
        <f>M7+N7+O7+P7+Q7+R7</f>
        <v>983616963.63000011</v>
      </c>
      <c r="T7" s="8">
        <f>G7+H7+I7+J7+K7+L7+S7</f>
        <v>1264650381.8100002</v>
      </c>
      <c r="U7" s="82">
        <f>J7/T7*100</f>
        <v>4.8888888888888884</v>
      </c>
      <c r="V7" s="82">
        <f>K7/T7*100</f>
        <v>11.111111111111111</v>
      </c>
      <c r="W7" s="82">
        <f>L7/T7*100</f>
        <v>6.2222222222222223</v>
      </c>
      <c r="X7" s="82">
        <f>S7/T7*100</f>
        <v>77.777777777777786</v>
      </c>
    </row>
    <row r="8" spans="1:24" ht="36" x14ac:dyDescent="0.25">
      <c r="A8" s="61">
        <v>2</v>
      </c>
      <c r="B8" s="61" t="s">
        <v>14</v>
      </c>
      <c r="C8" s="61" t="s">
        <v>18</v>
      </c>
      <c r="D8" s="61" t="s">
        <v>18</v>
      </c>
      <c r="E8" s="61" t="s">
        <v>16</v>
      </c>
      <c r="F8" s="78">
        <f>'ASEO BOYACA (2)'!P7</f>
        <v>123985331.55</v>
      </c>
      <c r="G8" s="8">
        <f>'ASEO BOYACA (2)'!T7</f>
        <v>5785982.1389999995</v>
      </c>
      <c r="H8" s="8">
        <f>'ASEO BOYACA (2)'!U7</f>
        <v>19011084.170999996</v>
      </c>
      <c r="I8" s="8">
        <f>'ASEO BOYACA (2)'!V7</f>
        <v>2755229.59</v>
      </c>
      <c r="J8" s="8">
        <f>'ASEO BOYACA (2)'!W7</f>
        <v>0</v>
      </c>
      <c r="K8" s="8">
        <f>'ASEO BOYACA (2)'!X7</f>
        <v>0</v>
      </c>
      <c r="L8" s="8">
        <f>'ASEO BOYACA (2)'!Y7</f>
        <v>0</v>
      </c>
      <c r="M8" s="80">
        <f>'ASEO BOYACA (2)'!AD7</f>
        <v>20250937.486499999</v>
      </c>
      <c r="N8" s="80">
        <f>'ASEO BOYACA (2)'!AE7</f>
        <v>66538794.598499991</v>
      </c>
      <c r="O8" s="80">
        <f>'ASEO BOYACA (2)'!AF7</f>
        <v>9643303.5649999995</v>
      </c>
      <c r="P8" s="8">
        <f>'ASEO BOYACA (2)'!AG7</f>
        <v>0</v>
      </c>
      <c r="Q8" s="8">
        <f>'ASEO BOYACA (2)'!AH7</f>
        <v>0</v>
      </c>
      <c r="R8" s="8">
        <f>'ASEO BOYACA (2)'!AI7</f>
        <v>0</v>
      </c>
      <c r="S8" s="8">
        <f t="shared" ref="S8:S43" si="0">M8+N8+O8+P8+Q8+R8</f>
        <v>96433035.649999991</v>
      </c>
      <c r="T8" s="8">
        <f t="shared" ref="T8:T43" si="1">G8+H8+I8+J8+K8+L8+S8</f>
        <v>123985331.54999998</v>
      </c>
      <c r="U8" s="82">
        <f>G8/T8*100</f>
        <v>4.666666666666667</v>
      </c>
      <c r="V8" s="82">
        <f>H8/T8*100</f>
        <v>15.333333333333332</v>
      </c>
      <c r="W8" s="82">
        <f>I8/T8*100</f>
        <v>2.2222222222222223</v>
      </c>
      <c r="X8" s="82">
        <f>S8/T8*100</f>
        <v>77.777777777777786</v>
      </c>
    </row>
    <row r="9" spans="1:24" ht="36" x14ac:dyDescent="0.25">
      <c r="A9" s="61">
        <v>3</v>
      </c>
      <c r="B9" s="61" t="s">
        <v>14</v>
      </c>
      <c r="C9" s="61" t="s">
        <v>19</v>
      </c>
      <c r="D9" s="61" t="s">
        <v>19</v>
      </c>
      <c r="E9" s="61" t="s">
        <v>16</v>
      </c>
      <c r="F9" s="78">
        <f>'ASEO BOYACA (2)'!P8</f>
        <v>24797066.309999999</v>
      </c>
      <c r="G9" s="8">
        <f>'ASEO BOYACA (2)'!T8</f>
        <v>0</v>
      </c>
      <c r="H9" s="8">
        <f>'ASEO BOYACA (2)'!U8</f>
        <v>0</v>
      </c>
      <c r="I9" s="8">
        <f>'ASEO BOYACA (2)'!V8</f>
        <v>0</v>
      </c>
      <c r="J9" s="8">
        <f>'ASEO BOYACA (2)'!W8</f>
        <v>1212301.0196</v>
      </c>
      <c r="K9" s="8">
        <f>'ASEO BOYACA (2)'!X8</f>
        <v>2755229.59</v>
      </c>
      <c r="L9" s="8">
        <f>'ASEO BOYACA (2)'!Y8</f>
        <v>1542928.5704000001</v>
      </c>
      <c r="M9" s="80">
        <f>'ASEO BOYACA (2)'!AD8</f>
        <v>0</v>
      </c>
      <c r="N9" s="80">
        <f>'ASEO BOYACA (2)'!AE8</f>
        <v>0</v>
      </c>
      <c r="O9" s="80">
        <f>'ASEO BOYACA (2)'!AF8</f>
        <v>0</v>
      </c>
      <c r="P9" s="8">
        <f>'ASEO BOYACA (2)'!AG8</f>
        <v>4243053.5685999999</v>
      </c>
      <c r="Q9" s="8">
        <f>'ASEO BOYACA (2)'!AH8</f>
        <v>9643303.5649999995</v>
      </c>
      <c r="R9" s="8">
        <f>'ASEO BOYACA (2)'!AI8</f>
        <v>5400249.9964000005</v>
      </c>
      <c r="S9" s="8">
        <f t="shared" si="0"/>
        <v>19286607.130000003</v>
      </c>
      <c r="T9" s="8">
        <f t="shared" si="1"/>
        <v>24797066.310000002</v>
      </c>
      <c r="U9" s="82">
        <f t="shared" ref="U9:U42" si="2">J9/T9*100</f>
        <v>4.8888888888888884</v>
      </c>
      <c r="V9" s="82">
        <f t="shared" ref="V9:V42" si="3">K9/T9*100</f>
        <v>11.111111111111109</v>
      </c>
      <c r="W9" s="82">
        <f t="shared" ref="W9:W42" si="4">L9/T9*100</f>
        <v>6.2222222222222223</v>
      </c>
      <c r="X9" s="82">
        <f t="shared" ref="X9:X42" si="5">S9/T9*100</f>
        <v>77.777777777777786</v>
      </c>
    </row>
    <row r="10" spans="1:24" ht="36" x14ac:dyDescent="0.25">
      <c r="A10" s="61">
        <v>4</v>
      </c>
      <c r="B10" s="61" t="s">
        <v>14</v>
      </c>
      <c r="C10" s="61" t="s">
        <v>65</v>
      </c>
      <c r="D10" s="61" t="s">
        <v>65</v>
      </c>
      <c r="E10" s="61" t="s">
        <v>21</v>
      </c>
      <c r="F10" s="78">
        <f>'ASEO BOYACA (2)'!P9</f>
        <v>174571347.06</v>
      </c>
      <c r="G10" s="8">
        <f>'ASEO BOYACA (2)'!T9</f>
        <v>0</v>
      </c>
      <c r="H10" s="8">
        <f>'ASEO BOYACA (2)'!U9</f>
        <v>0</v>
      </c>
      <c r="I10" s="8">
        <f>'ASEO BOYACA (2)'!V9</f>
        <v>0</v>
      </c>
      <c r="J10" s="8">
        <f>'ASEO BOYACA (2)'!W9</f>
        <v>8534599.1896000002</v>
      </c>
      <c r="K10" s="8">
        <f>'ASEO BOYACA (2)'!X9</f>
        <v>19396816.34</v>
      </c>
      <c r="L10" s="8">
        <f>'ASEO BOYACA (2)'!Y9</f>
        <v>10862217.150400002</v>
      </c>
      <c r="M10" s="80">
        <f>'ASEO BOYACA (2)'!AD9</f>
        <v>0</v>
      </c>
      <c r="N10" s="80">
        <f>'ASEO BOYACA (2)'!AE9</f>
        <v>0</v>
      </c>
      <c r="O10" s="80">
        <f>'ASEO BOYACA (2)'!AF9</f>
        <v>0</v>
      </c>
      <c r="P10" s="8">
        <f>'ASEO BOYACA (2)'!AG9</f>
        <v>29871097.163599998</v>
      </c>
      <c r="Q10" s="8">
        <f>'ASEO BOYACA (2)'!AH9</f>
        <v>67888857.189999998</v>
      </c>
      <c r="R10" s="8">
        <f>'ASEO BOYACA (2)'!AI9</f>
        <v>38017760.0264</v>
      </c>
      <c r="S10" s="8">
        <f t="shared" si="0"/>
        <v>135777714.38</v>
      </c>
      <c r="T10" s="8">
        <f t="shared" si="1"/>
        <v>174571347.06</v>
      </c>
      <c r="U10" s="82">
        <f t="shared" si="2"/>
        <v>4.8888888888888893</v>
      </c>
      <c r="V10" s="82">
        <f t="shared" si="3"/>
        <v>11.111111111111111</v>
      </c>
      <c r="W10" s="82">
        <f t="shared" si="4"/>
        <v>6.2222222222222223</v>
      </c>
      <c r="X10" s="82">
        <f t="shared" si="5"/>
        <v>77.777777777777786</v>
      </c>
    </row>
    <row r="11" spans="1:24" ht="36" x14ac:dyDescent="0.25">
      <c r="A11" s="61">
        <v>5</v>
      </c>
      <c r="B11" s="61" t="s">
        <v>22</v>
      </c>
      <c r="C11" s="61" t="s">
        <v>23</v>
      </c>
      <c r="D11" s="61" t="s">
        <v>23</v>
      </c>
      <c r="E11" s="61"/>
      <c r="F11" s="78">
        <f>'ASEO BOYACA (2)'!P10</f>
        <v>1339201.08</v>
      </c>
      <c r="G11" s="8">
        <f>'ASEO BOYACA (2)'!T10</f>
        <v>0</v>
      </c>
      <c r="H11" s="8">
        <f>'ASEO BOYACA (2)'!U10</f>
        <v>0</v>
      </c>
      <c r="I11" s="8">
        <f>'ASEO BOYACA (2)'!V10</f>
        <v>0</v>
      </c>
      <c r="J11" s="8">
        <f>'ASEO BOYACA (2)'!W10</f>
        <v>65472.052799999998</v>
      </c>
      <c r="K11" s="8">
        <f>'ASEO BOYACA (2)'!X10</f>
        <v>148800.12</v>
      </c>
      <c r="L11" s="8">
        <f>'ASEO BOYACA (2)'!Y10</f>
        <v>83328.067200000005</v>
      </c>
      <c r="M11" s="80">
        <f>'ASEO BOYACA (2)'!AD10</f>
        <v>0</v>
      </c>
      <c r="N11" s="80">
        <f>'ASEO BOYACA (2)'!AE10</f>
        <v>0</v>
      </c>
      <c r="O11" s="80">
        <f>'ASEO BOYACA (2)'!AF10</f>
        <v>0</v>
      </c>
      <c r="P11" s="8">
        <f>'ASEO BOYACA (2)'!AG10</f>
        <v>229152.18479999999</v>
      </c>
      <c r="Q11" s="8">
        <f>'ASEO BOYACA (2)'!AH10</f>
        <v>520800.42</v>
      </c>
      <c r="R11" s="8">
        <f>'ASEO BOYACA (2)'!AI10</f>
        <v>291648.2352</v>
      </c>
      <c r="S11" s="8">
        <f t="shared" si="0"/>
        <v>1041600.84</v>
      </c>
      <c r="T11" s="8">
        <f t="shared" si="1"/>
        <v>1339201.08</v>
      </c>
      <c r="U11" s="82">
        <f t="shared" si="2"/>
        <v>4.8888888888888884</v>
      </c>
      <c r="V11" s="82">
        <f t="shared" si="3"/>
        <v>11.111111111111111</v>
      </c>
      <c r="W11" s="82">
        <f t="shared" si="4"/>
        <v>6.2222222222222223</v>
      </c>
      <c r="X11" s="82">
        <f t="shared" si="5"/>
        <v>77.777777777777771</v>
      </c>
    </row>
    <row r="12" spans="1:24" ht="48" x14ac:dyDescent="0.25">
      <c r="A12" s="61">
        <v>6</v>
      </c>
      <c r="B12" s="61" t="s">
        <v>22</v>
      </c>
      <c r="C12" s="61" t="s">
        <v>25</v>
      </c>
      <c r="D12" s="61" t="s">
        <v>25</v>
      </c>
      <c r="E12" s="61"/>
      <c r="F12" s="78">
        <f>'ASEO BOYACA (2)'!P11</f>
        <v>15948897.300000001</v>
      </c>
      <c r="G12" s="8">
        <f>'ASEO BOYACA (2)'!T11</f>
        <v>0</v>
      </c>
      <c r="H12" s="8">
        <f>'ASEO BOYACA (2)'!U11</f>
        <v>0</v>
      </c>
      <c r="I12" s="8">
        <f>'ASEO BOYACA (2)'!V11</f>
        <v>0</v>
      </c>
      <c r="J12" s="8">
        <f>'ASEO BOYACA (2)'!W11</f>
        <v>779723.86800000002</v>
      </c>
      <c r="K12" s="8">
        <f>'ASEO BOYACA (2)'!X11</f>
        <v>1772099.7</v>
      </c>
      <c r="L12" s="8">
        <f>'ASEO BOYACA (2)'!Y11</f>
        <v>992375.83200000005</v>
      </c>
      <c r="M12" s="80">
        <f>'ASEO BOYACA (2)'!AD11</f>
        <v>0</v>
      </c>
      <c r="N12" s="80">
        <f>'ASEO BOYACA (2)'!AE11</f>
        <v>0</v>
      </c>
      <c r="O12" s="80">
        <f>'ASEO BOYACA (2)'!AF11</f>
        <v>0</v>
      </c>
      <c r="P12" s="8">
        <f>'ASEO BOYACA (2)'!AG11</f>
        <v>2729033.5380000002</v>
      </c>
      <c r="Q12" s="8">
        <f>'ASEO BOYACA (2)'!AH11</f>
        <v>6202348.9500000002</v>
      </c>
      <c r="R12" s="8">
        <f>'ASEO BOYACA (2)'!AI11</f>
        <v>3473315.4120000005</v>
      </c>
      <c r="S12" s="8">
        <f t="shared" si="0"/>
        <v>12404697.9</v>
      </c>
      <c r="T12" s="8">
        <f t="shared" si="1"/>
        <v>15948897.300000001</v>
      </c>
      <c r="U12" s="82">
        <f t="shared" si="2"/>
        <v>4.8888888888888884</v>
      </c>
      <c r="V12" s="82">
        <f t="shared" si="3"/>
        <v>11.111111111111111</v>
      </c>
      <c r="W12" s="82">
        <f t="shared" si="4"/>
        <v>6.2222222222222223</v>
      </c>
      <c r="X12" s="82">
        <f t="shared" si="5"/>
        <v>77.777777777777786</v>
      </c>
    </row>
    <row r="13" spans="1:24" ht="36" x14ac:dyDescent="0.25">
      <c r="A13" s="61">
        <v>7</v>
      </c>
      <c r="B13" s="61" t="s">
        <v>22</v>
      </c>
      <c r="C13" s="61" t="s">
        <v>26</v>
      </c>
      <c r="D13" s="61" t="s">
        <v>26</v>
      </c>
      <c r="E13" s="61"/>
      <c r="F13" s="78">
        <f>'ASEO BOYACA (2)'!P12</f>
        <v>7423670.7000000002</v>
      </c>
      <c r="G13" s="8">
        <f>'ASEO BOYACA (2)'!T12</f>
        <v>0</v>
      </c>
      <c r="H13" s="8">
        <f>'ASEO BOYACA (2)'!U12</f>
        <v>0</v>
      </c>
      <c r="I13" s="8">
        <f>'ASEO BOYACA (2)'!V12</f>
        <v>0</v>
      </c>
      <c r="J13" s="8">
        <f>'ASEO BOYACA (2)'!W12</f>
        <v>362935.01199999999</v>
      </c>
      <c r="K13" s="8">
        <f>'ASEO BOYACA (2)'!X12</f>
        <v>824852.29999999993</v>
      </c>
      <c r="L13" s="8">
        <f>'ASEO BOYACA (2)'!Y12</f>
        <v>461917.288</v>
      </c>
      <c r="M13" s="80">
        <f>'ASEO BOYACA (2)'!AD12</f>
        <v>0</v>
      </c>
      <c r="N13" s="80">
        <f>'ASEO BOYACA (2)'!AE12</f>
        <v>0</v>
      </c>
      <c r="O13" s="80">
        <f>'ASEO BOYACA (2)'!AF12</f>
        <v>0</v>
      </c>
      <c r="P13" s="8">
        <f>'ASEO BOYACA (2)'!AG12</f>
        <v>1270272.5419999999</v>
      </c>
      <c r="Q13" s="8">
        <f>'ASEO BOYACA (2)'!AH12</f>
        <v>2886983.05</v>
      </c>
      <c r="R13" s="8">
        <f>'ASEO BOYACA (2)'!AI12</f>
        <v>1616710.5080000001</v>
      </c>
      <c r="S13" s="8">
        <f t="shared" si="0"/>
        <v>5773966.0999999996</v>
      </c>
      <c r="T13" s="8">
        <f t="shared" si="1"/>
        <v>7423670.6999999993</v>
      </c>
      <c r="U13" s="82">
        <f t="shared" si="2"/>
        <v>4.8888888888888893</v>
      </c>
      <c r="V13" s="82">
        <f t="shared" si="3"/>
        <v>11.111111111111112</v>
      </c>
      <c r="W13" s="82">
        <f t="shared" si="4"/>
        <v>6.2222222222222223</v>
      </c>
      <c r="X13" s="82">
        <f t="shared" si="5"/>
        <v>77.777777777777786</v>
      </c>
    </row>
    <row r="14" spans="1:24" ht="36" x14ac:dyDescent="0.25">
      <c r="A14" s="61">
        <v>8</v>
      </c>
      <c r="B14" s="61" t="s">
        <v>22</v>
      </c>
      <c r="C14" s="61" t="s">
        <v>27</v>
      </c>
      <c r="D14" s="61" t="s">
        <v>27</v>
      </c>
      <c r="E14" s="61"/>
      <c r="F14" s="78">
        <f>'ASEO BOYACA (2)'!P13</f>
        <v>4383779.4000000004</v>
      </c>
      <c r="G14" s="8">
        <f>'ASEO BOYACA (2)'!T13</f>
        <v>0</v>
      </c>
      <c r="H14" s="8">
        <f>'ASEO BOYACA (2)'!U13</f>
        <v>0</v>
      </c>
      <c r="I14" s="8">
        <f>'ASEO BOYACA (2)'!V13</f>
        <v>0</v>
      </c>
      <c r="J14" s="8">
        <f>'ASEO BOYACA (2)'!W13</f>
        <v>214318.10400000002</v>
      </c>
      <c r="K14" s="8">
        <f>'ASEO BOYACA (2)'!X13</f>
        <v>487086.60000000003</v>
      </c>
      <c r="L14" s="8">
        <f>'ASEO BOYACA (2)'!Y13</f>
        <v>272768.49600000004</v>
      </c>
      <c r="M14" s="80">
        <f>'ASEO BOYACA (2)'!AD13</f>
        <v>0</v>
      </c>
      <c r="N14" s="80">
        <f>'ASEO BOYACA (2)'!AE13</f>
        <v>0</v>
      </c>
      <c r="O14" s="80">
        <f>'ASEO BOYACA (2)'!AF13</f>
        <v>0</v>
      </c>
      <c r="P14" s="8">
        <f>'ASEO BOYACA (2)'!AG13</f>
        <v>750113.36400000006</v>
      </c>
      <c r="Q14" s="8">
        <f>'ASEO BOYACA (2)'!AH13</f>
        <v>1704803.1</v>
      </c>
      <c r="R14" s="8">
        <f>'ASEO BOYACA (2)'!AI13</f>
        <v>954689.73600000015</v>
      </c>
      <c r="S14" s="8">
        <f t="shared" si="0"/>
        <v>3409606.2</v>
      </c>
      <c r="T14" s="8">
        <f t="shared" si="1"/>
        <v>4383779.4000000004</v>
      </c>
      <c r="U14" s="82">
        <f t="shared" si="2"/>
        <v>4.8888888888888893</v>
      </c>
      <c r="V14" s="82">
        <f t="shared" si="3"/>
        <v>11.111111111111111</v>
      </c>
      <c r="W14" s="82">
        <f t="shared" si="4"/>
        <v>6.2222222222222223</v>
      </c>
      <c r="X14" s="82">
        <f t="shared" si="5"/>
        <v>77.777777777777786</v>
      </c>
    </row>
    <row r="15" spans="1:24" ht="60" x14ac:dyDescent="0.25">
      <c r="A15" s="61">
        <v>9</v>
      </c>
      <c r="B15" s="61" t="s">
        <v>22</v>
      </c>
      <c r="C15" s="61" t="s">
        <v>28</v>
      </c>
      <c r="D15" s="61" t="s">
        <v>28</v>
      </c>
      <c r="E15" s="61"/>
      <c r="F15" s="78">
        <f>'ASEO BOYACA (2)'!P14</f>
        <v>3932117.28</v>
      </c>
      <c r="G15" s="8">
        <f>'ASEO BOYACA (2)'!T14</f>
        <v>0</v>
      </c>
      <c r="H15" s="8">
        <f>'ASEO BOYACA (2)'!U14</f>
        <v>0</v>
      </c>
      <c r="I15" s="8">
        <f>'ASEO BOYACA (2)'!V14</f>
        <v>0</v>
      </c>
      <c r="J15" s="8">
        <f>'ASEO BOYACA (2)'!W14</f>
        <v>192236.84479999999</v>
      </c>
      <c r="K15" s="8">
        <f>'ASEO BOYACA (2)'!X14</f>
        <v>436901.92</v>
      </c>
      <c r="L15" s="8">
        <f>'ASEO BOYACA (2)'!Y14</f>
        <v>244665.07520000002</v>
      </c>
      <c r="M15" s="80">
        <f>'ASEO BOYACA (2)'!AD14</f>
        <v>0</v>
      </c>
      <c r="N15" s="80">
        <f>'ASEO BOYACA (2)'!AE14</f>
        <v>0</v>
      </c>
      <c r="O15" s="80">
        <f>'ASEO BOYACA (2)'!AF14</f>
        <v>0</v>
      </c>
      <c r="P15" s="8">
        <f>'ASEO BOYACA (2)'!AG14</f>
        <v>672828.95680000004</v>
      </c>
      <c r="Q15" s="8">
        <f>'ASEO BOYACA (2)'!AH14</f>
        <v>1529156.72</v>
      </c>
      <c r="R15" s="8">
        <f>'ASEO BOYACA (2)'!AI14</f>
        <v>856327.76320000004</v>
      </c>
      <c r="S15" s="8">
        <f t="shared" si="0"/>
        <v>3058313.44</v>
      </c>
      <c r="T15" s="8">
        <f t="shared" si="1"/>
        <v>3932117.2800000003</v>
      </c>
      <c r="U15" s="82">
        <f t="shared" si="2"/>
        <v>4.8888888888888884</v>
      </c>
      <c r="V15" s="82">
        <f t="shared" si="3"/>
        <v>11.111111111111111</v>
      </c>
      <c r="W15" s="82">
        <f t="shared" si="4"/>
        <v>6.2222222222222223</v>
      </c>
      <c r="X15" s="82">
        <f t="shared" si="5"/>
        <v>77.777777777777771</v>
      </c>
    </row>
    <row r="16" spans="1:24" ht="48" x14ac:dyDescent="0.25">
      <c r="A16" s="61">
        <v>10</v>
      </c>
      <c r="B16" s="61" t="s">
        <v>22</v>
      </c>
      <c r="C16" s="61" t="s">
        <v>29</v>
      </c>
      <c r="D16" s="61" t="s">
        <v>29</v>
      </c>
      <c r="E16" s="61"/>
      <c r="F16" s="78">
        <f>'ASEO BOYACA (2)'!P15</f>
        <v>0</v>
      </c>
      <c r="G16" s="8">
        <f>'ASEO BOYACA (2)'!T15</f>
        <v>0</v>
      </c>
      <c r="H16" s="8">
        <f>'ASEO BOYACA (2)'!U15</f>
        <v>0</v>
      </c>
      <c r="I16" s="8">
        <f>'ASEO BOYACA (2)'!V15</f>
        <v>0</v>
      </c>
      <c r="J16" s="8">
        <f>'ASEO BOYACA (2)'!W15</f>
        <v>0</v>
      </c>
      <c r="K16" s="8">
        <f>'ASEO BOYACA (2)'!X15</f>
        <v>0</v>
      </c>
      <c r="L16" s="8">
        <f>'ASEO BOYACA (2)'!Y15</f>
        <v>0</v>
      </c>
      <c r="M16" s="80">
        <f>'ASEO BOYACA (2)'!AD15</f>
        <v>0</v>
      </c>
      <c r="N16" s="80">
        <f>'ASEO BOYACA (2)'!AE15</f>
        <v>0</v>
      </c>
      <c r="O16" s="80">
        <f>'ASEO BOYACA (2)'!AF15</f>
        <v>0</v>
      </c>
      <c r="P16" s="8">
        <f>'ASEO BOYACA (2)'!AG15</f>
        <v>0</v>
      </c>
      <c r="Q16" s="8">
        <f>'ASEO BOYACA (2)'!AH15</f>
        <v>0</v>
      </c>
      <c r="R16" s="8">
        <f>'ASEO BOYACA (2)'!AI15</f>
        <v>0</v>
      </c>
      <c r="S16" s="8">
        <f t="shared" si="0"/>
        <v>0</v>
      </c>
      <c r="T16" s="8">
        <f t="shared" si="1"/>
        <v>0</v>
      </c>
      <c r="U16" s="82" t="e">
        <f t="shared" si="2"/>
        <v>#DIV/0!</v>
      </c>
      <c r="V16" s="82" t="e">
        <f t="shared" si="3"/>
        <v>#DIV/0!</v>
      </c>
      <c r="W16" s="82" t="e">
        <f t="shared" si="4"/>
        <v>#DIV/0!</v>
      </c>
      <c r="X16" s="82" t="e">
        <f t="shared" si="5"/>
        <v>#DIV/0!</v>
      </c>
    </row>
    <row r="17" spans="1:24" ht="36" x14ac:dyDescent="0.25">
      <c r="A17" s="61">
        <v>11</v>
      </c>
      <c r="B17" s="61" t="s">
        <v>22</v>
      </c>
      <c r="C17" s="61" t="s">
        <v>30</v>
      </c>
      <c r="D17" s="61" t="s">
        <v>30</v>
      </c>
      <c r="E17" s="61"/>
      <c r="F17" s="78">
        <f>'ASEO BOYACA (2)'!P16</f>
        <v>12309022.439999999</v>
      </c>
      <c r="G17" s="8">
        <f>'ASEO BOYACA (2)'!T16</f>
        <v>0</v>
      </c>
      <c r="H17" s="8">
        <f>'ASEO BOYACA (2)'!U16</f>
        <v>0</v>
      </c>
      <c r="I17" s="8">
        <f>'ASEO BOYACA (2)'!V16</f>
        <v>0</v>
      </c>
      <c r="J17" s="8">
        <f>'ASEO BOYACA (2)'!W16</f>
        <v>601774.43040000007</v>
      </c>
      <c r="K17" s="8">
        <f>'ASEO BOYACA (2)'!X16</f>
        <v>1367669.1600000001</v>
      </c>
      <c r="L17" s="8">
        <f>'ASEO BOYACA (2)'!Y16</f>
        <v>765894.7296000002</v>
      </c>
      <c r="M17" s="80">
        <f>'ASEO BOYACA (2)'!AD16</f>
        <v>0</v>
      </c>
      <c r="N17" s="80">
        <f>'ASEO BOYACA (2)'!AE16</f>
        <v>0</v>
      </c>
      <c r="O17" s="80">
        <f>'ASEO BOYACA (2)'!AF16</f>
        <v>0</v>
      </c>
      <c r="P17" s="8">
        <f>'ASEO BOYACA (2)'!AG16</f>
        <v>2106210.5064000003</v>
      </c>
      <c r="Q17" s="8">
        <f>'ASEO BOYACA (2)'!AH16</f>
        <v>4786842.0600000005</v>
      </c>
      <c r="R17" s="8">
        <f>'ASEO BOYACA (2)'!AI16</f>
        <v>2680631.5536000007</v>
      </c>
      <c r="S17" s="8">
        <f t="shared" si="0"/>
        <v>9573684.120000001</v>
      </c>
      <c r="T17" s="8">
        <f t="shared" si="1"/>
        <v>12309022.440000001</v>
      </c>
      <c r="U17" s="82">
        <f t="shared" si="2"/>
        <v>4.8888888888888893</v>
      </c>
      <c r="V17" s="82">
        <f t="shared" si="3"/>
        <v>11.111111111111111</v>
      </c>
      <c r="W17" s="82">
        <f t="shared" si="4"/>
        <v>6.2222222222222232</v>
      </c>
      <c r="X17" s="82">
        <f t="shared" si="5"/>
        <v>77.777777777777786</v>
      </c>
    </row>
    <row r="18" spans="1:24" ht="36" x14ac:dyDescent="0.25">
      <c r="A18" s="61">
        <v>12</v>
      </c>
      <c r="B18" s="61" t="s">
        <v>22</v>
      </c>
      <c r="C18" s="61" t="s">
        <v>31</v>
      </c>
      <c r="D18" s="61" t="s">
        <v>31</v>
      </c>
      <c r="E18" s="61"/>
      <c r="F18" s="78">
        <f>'ASEO BOYACA (2)'!P17</f>
        <v>21099637.98</v>
      </c>
      <c r="G18" s="8">
        <f>'ASEO BOYACA (2)'!T17</f>
        <v>0</v>
      </c>
      <c r="H18" s="8">
        <f>'ASEO BOYACA (2)'!U17</f>
        <v>0</v>
      </c>
      <c r="I18" s="8">
        <f>'ASEO BOYACA (2)'!V17</f>
        <v>0</v>
      </c>
      <c r="J18" s="8">
        <f>'ASEO BOYACA (2)'!W17</f>
        <v>1031537.8567999998</v>
      </c>
      <c r="K18" s="8">
        <f>'ASEO BOYACA (2)'!X17</f>
        <v>2344404.2199999997</v>
      </c>
      <c r="L18" s="8">
        <f>'ASEO BOYACA (2)'!Y17</f>
        <v>1312866.3632</v>
      </c>
      <c r="M18" s="80">
        <f>'ASEO BOYACA (2)'!AD17</f>
        <v>0</v>
      </c>
      <c r="N18" s="80">
        <f>'ASEO BOYACA (2)'!AE17</f>
        <v>0</v>
      </c>
      <c r="O18" s="80">
        <f>'ASEO BOYACA (2)'!AF17</f>
        <v>0</v>
      </c>
      <c r="P18" s="8">
        <f>'ASEO BOYACA (2)'!AG17</f>
        <v>3610382.4987999997</v>
      </c>
      <c r="Q18" s="8">
        <f>'ASEO BOYACA (2)'!AH17</f>
        <v>8205414.7699999996</v>
      </c>
      <c r="R18" s="8">
        <f>'ASEO BOYACA (2)'!AI17</f>
        <v>4595032.2712000003</v>
      </c>
      <c r="S18" s="8">
        <f t="shared" si="0"/>
        <v>16410829.539999999</v>
      </c>
      <c r="T18" s="8">
        <f t="shared" si="1"/>
        <v>21099637.979999997</v>
      </c>
      <c r="U18" s="82">
        <f t="shared" si="2"/>
        <v>4.8888888888888893</v>
      </c>
      <c r="V18" s="82">
        <f t="shared" si="3"/>
        <v>11.111111111111112</v>
      </c>
      <c r="W18" s="82">
        <f t="shared" si="4"/>
        <v>6.2222222222222232</v>
      </c>
      <c r="X18" s="82">
        <f t="shared" si="5"/>
        <v>77.777777777777786</v>
      </c>
    </row>
    <row r="19" spans="1:24" ht="36" x14ac:dyDescent="0.25">
      <c r="A19" s="61">
        <v>13</v>
      </c>
      <c r="B19" s="61" t="s">
        <v>22</v>
      </c>
      <c r="C19" s="61" t="s">
        <v>32</v>
      </c>
      <c r="D19" s="61" t="s">
        <v>32</v>
      </c>
      <c r="E19" s="61"/>
      <c r="F19" s="78">
        <f>'ASEO BOYACA (2)'!P18</f>
        <v>2450811.2400000002</v>
      </c>
      <c r="G19" s="8">
        <f>'ASEO BOYACA (2)'!T18</f>
        <v>0</v>
      </c>
      <c r="H19" s="8">
        <f>'ASEO BOYACA (2)'!U18</f>
        <v>0</v>
      </c>
      <c r="I19" s="8">
        <f>'ASEO BOYACA (2)'!V18</f>
        <v>0</v>
      </c>
      <c r="J19" s="8">
        <f>'ASEO BOYACA (2)'!W18</f>
        <v>119817.4384</v>
      </c>
      <c r="K19" s="8">
        <f>'ASEO BOYACA (2)'!X18</f>
        <v>272312.36</v>
      </c>
      <c r="L19" s="8">
        <f>'ASEO BOYACA (2)'!Y18</f>
        <v>152494.9216</v>
      </c>
      <c r="M19" s="80">
        <f>'ASEO BOYACA (2)'!AD18</f>
        <v>0</v>
      </c>
      <c r="N19" s="80">
        <f>'ASEO BOYACA (2)'!AE18</f>
        <v>0</v>
      </c>
      <c r="O19" s="80">
        <f>'ASEO BOYACA (2)'!AF18</f>
        <v>0</v>
      </c>
      <c r="P19" s="8">
        <f>'ASEO BOYACA (2)'!AG18</f>
        <v>419361.0344</v>
      </c>
      <c r="Q19" s="8">
        <f>'ASEO BOYACA (2)'!AH18</f>
        <v>953093.26</v>
      </c>
      <c r="R19" s="8">
        <f>'ASEO BOYACA (2)'!AI18</f>
        <v>533732.22560000001</v>
      </c>
      <c r="S19" s="8">
        <f t="shared" si="0"/>
        <v>1906186.52</v>
      </c>
      <c r="T19" s="8">
        <f t="shared" si="1"/>
        <v>2450811.2400000002</v>
      </c>
      <c r="U19" s="82">
        <f t="shared" si="2"/>
        <v>4.8888888888888884</v>
      </c>
      <c r="V19" s="82">
        <f t="shared" si="3"/>
        <v>11.111111111111109</v>
      </c>
      <c r="W19" s="82">
        <f t="shared" si="4"/>
        <v>6.2222222222222223</v>
      </c>
      <c r="X19" s="82">
        <f t="shared" si="5"/>
        <v>77.777777777777771</v>
      </c>
    </row>
    <row r="20" spans="1:24" ht="36" x14ac:dyDescent="0.25">
      <c r="A20" s="61">
        <v>14</v>
      </c>
      <c r="B20" s="61" t="s">
        <v>22</v>
      </c>
      <c r="C20" s="61" t="s">
        <v>33</v>
      </c>
      <c r="D20" s="61" t="s">
        <v>33</v>
      </c>
      <c r="E20" s="61"/>
      <c r="F20" s="78">
        <f>'ASEO BOYACA (2)'!P19</f>
        <v>5951023.2000000002</v>
      </c>
      <c r="G20" s="8">
        <f>'ASEO BOYACA (2)'!T19</f>
        <v>0</v>
      </c>
      <c r="H20" s="8">
        <f>'ASEO BOYACA (2)'!U19</f>
        <v>0</v>
      </c>
      <c r="I20" s="8">
        <f>'ASEO BOYACA (2)'!V19</f>
        <v>0</v>
      </c>
      <c r="J20" s="8">
        <f>'ASEO BOYACA (2)'!W19</f>
        <v>290938.91199999995</v>
      </c>
      <c r="K20" s="8">
        <f>'ASEO BOYACA (2)'!X19</f>
        <v>661224.79999999993</v>
      </c>
      <c r="L20" s="8">
        <f>'ASEO BOYACA (2)'!Y19</f>
        <v>370285.88799999998</v>
      </c>
      <c r="M20" s="80">
        <f>'ASEO BOYACA (2)'!AD19</f>
        <v>0</v>
      </c>
      <c r="N20" s="80">
        <f>'ASEO BOYACA (2)'!AE19</f>
        <v>0</v>
      </c>
      <c r="O20" s="80">
        <f>'ASEO BOYACA (2)'!AF19</f>
        <v>0</v>
      </c>
      <c r="P20" s="8">
        <f>'ASEO BOYACA (2)'!AG19</f>
        <v>1018286.1919999999</v>
      </c>
      <c r="Q20" s="8">
        <f>'ASEO BOYACA (2)'!AH19</f>
        <v>2314286.7999999998</v>
      </c>
      <c r="R20" s="8">
        <f>'ASEO BOYACA (2)'!AI19</f>
        <v>1296000.608</v>
      </c>
      <c r="S20" s="8">
        <f t="shared" si="0"/>
        <v>4628573.5999999996</v>
      </c>
      <c r="T20" s="8">
        <f t="shared" si="1"/>
        <v>5951023.1999999993</v>
      </c>
      <c r="U20" s="82">
        <f t="shared" si="2"/>
        <v>4.8888888888888884</v>
      </c>
      <c r="V20" s="82">
        <f t="shared" si="3"/>
        <v>11.111111111111112</v>
      </c>
      <c r="W20" s="82">
        <f t="shared" si="4"/>
        <v>6.2222222222222223</v>
      </c>
      <c r="X20" s="82">
        <f t="shared" si="5"/>
        <v>77.777777777777786</v>
      </c>
    </row>
    <row r="21" spans="1:24" ht="36" x14ac:dyDescent="0.25">
      <c r="A21" s="61">
        <v>15</v>
      </c>
      <c r="B21" s="61" t="s">
        <v>22</v>
      </c>
      <c r="C21" s="61" t="s">
        <v>34</v>
      </c>
      <c r="D21" s="61" t="s">
        <v>34</v>
      </c>
      <c r="E21" s="61"/>
      <c r="F21" s="78">
        <f>'ASEO BOYACA (2)'!P20</f>
        <v>2994770.88</v>
      </c>
      <c r="G21" s="8">
        <f>'ASEO BOYACA (2)'!T20</f>
        <v>0</v>
      </c>
      <c r="H21" s="8">
        <f>'ASEO BOYACA (2)'!U20</f>
        <v>0</v>
      </c>
      <c r="I21" s="8">
        <f>'ASEO BOYACA (2)'!V20</f>
        <v>0</v>
      </c>
      <c r="J21" s="8">
        <f>'ASEO BOYACA (2)'!W20</f>
        <v>146411.0208</v>
      </c>
      <c r="K21" s="8">
        <f>'ASEO BOYACA (2)'!X20</f>
        <v>332752.32</v>
      </c>
      <c r="L21" s="8">
        <f>'ASEO BOYACA (2)'!Y20</f>
        <v>186341.29920000001</v>
      </c>
      <c r="M21" s="80">
        <f>'ASEO BOYACA (2)'!AD20</f>
        <v>0</v>
      </c>
      <c r="N21" s="80">
        <f>'ASEO BOYACA (2)'!AE20</f>
        <v>0</v>
      </c>
      <c r="O21" s="80">
        <f>'ASEO BOYACA (2)'!AF20</f>
        <v>0</v>
      </c>
      <c r="P21" s="8">
        <f>'ASEO BOYACA (2)'!AG20</f>
        <v>512438.57280000002</v>
      </c>
      <c r="Q21" s="8">
        <f>'ASEO BOYACA (2)'!AH20</f>
        <v>1164633.1200000001</v>
      </c>
      <c r="R21" s="8">
        <f>'ASEO BOYACA (2)'!AI20</f>
        <v>652194.54720000015</v>
      </c>
      <c r="S21" s="8">
        <f t="shared" si="0"/>
        <v>2329266.2400000002</v>
      </c>
      <c r="T21" s="8">
        <f t="shared" si="1"/>
        <v>2994770.8800000004</v>
      </c>
      <c r="U21" s="82">
        <f t="shared" si="2"/>
        <v>4.8888888888888884</v>
      </c>
      <c r="V21" s="82">
        <f t="shared" si="3"/>
        <v>11.111111111111111</v>
      </c>
      <c r="W21" s="82">
        <f t="shared" si="4"/>
        <v>6.2222222222222223</v>
      </c>
      <c r="X21" s="82">
        <f t="shared" si="5"/>
        <v>77.777777777777786</v>
      </c>
    </row>
    <row r="22" spans="1:24" ht="36" x14ac:dyDescent="0.25">
      <c r="A22" s="61">
        <v>16</v>
      </c>
      <c r="B22" s="61" t="s">
        <v>22</v>
      </c>
      <c r="C22" s="61" t="s">
        <v>35</v>
      </c>
      <c r="D22" s="61" t="s">
        <v>35</v>
      </c>
      <c r="E22" s="61"/>
      <c r="F22" s="78">
        <f>'ASEO BOYACA (2)'!P21</f>
        <v>8591400</v>
      </c>
      <c r="G22" s="8">
        <f>'ASEO BOYACA (2)'!T21</f>
        <v>0</v>
      </c>
      <c r="H22" s="8">
        <f>'ASEO BOYACA (2)'!U21</f>
        <v>0</v>
      </c>
      <c r="I22" s="8">
        <f>'ASEO BOYACA (2)'!V21</f>
        <v>0</v>
      </c>
      <c r="J22" s="8">
        <f>'ASEO BOYACA (2)'!W21</f>
        <v>420024</v>
      </c>
      <c r="K22" s="8">
        <f>'ASEO BOYACA (2)'!X21</f>
        <v>954600</v>
      </c>
      <c r="L22" s="8">
        <f>'ASEO BOYACA (2)'!Y21</f>
        <v>534576</v>
      </c>
      <c r="M22" s="80">
        <f>'ASEO BOYACA (2)'!AD21</f>
        <v>0</v>
      </c>
      <c r="N22" s="80">
        <f>'ASEO BOYACA (2)'!AE21</f>
        <v>0</v>
      </c>
      <c r="O22" s="80">
        <f>'ASEO BOYACA (2)'!AF21</f>
        <v>0</v>
      </c>
      <c r="P22" s="8">
        <f>'ASEO BOYACA (2)'!AG21</f>
        <v>1470084</v>
      </c>
      <c r="Q22" s="8">
        <f>'ASEO BOYACA (2)'!AH21</f>
        <v>3341100</v>
      </c>
      <c r="R22" s="8">
        <f>'ASEO BOYACA (2)'!AI21</f>
        <v>1871016.0000000002</v>
      </c>
      <c r="S22" s="8">
        <f t="shared" si="0"/>
        <v>6682200</v>
      </c>
      <c r="T22" s="8">
        <f t="shared" si="1"/>
        <v>8591400</v>
      </c>
      <c r="U22" s="82">
        <f t="shared" si="2"/>
        <v>4.8888888888888893</v>
      </c>
      <c r="V22" s="82">
        <f t="shared" si="3"/>
        <v>11.111111111111111</v>
      </c>
      <c r="W22" s="82">
        <f t="shared" si="4"/>
        <v>6.2222222222222223</v>
      </c>
      <c r="X22" s="82">
        <f t="shared" si="5"/>
        <v>77.777777777777786</v>
      </c>
    </row>
    <row r="23" spans="1:24" ht="36" x14ac:dyDescent="0.25">
      <c r="A23" s="61">
        <v>17</v>
      </c>
      <c r="B23" s="61" t="s">
        <v>22</v>
      </c>
      <c r="C23" s="61" t="s">
        <v>36</v>
      </c>
      <c r="D23" s="61" t="s">
        <v>36</v>
      </c>
      <c r="E23" s="61"/>
      <c r="F23" s="78">
        <f>'ASEO BOYACA (2)'!P22</f>
        <v>316616.03999999998</v>
      </c>
      <c r="G23" s="8">
        <f>'ASEO BOYACA (2)'!T22</f>
        <v>0</v>
      </c>
      <c r="H23" s="8">
        <f>'ASEO BOYACA (2)'!U22</f>
        <v>0</v>
      </c>
      <c r="I23" s="8">
        <f>'ASEO BOYACA (2)'!V22</f>
        <v>0</v>
      </c>
      <c r="J23" s="8">
        <f>'ASEO BOYACA (2)'!W22</f>
        <v>15479.006399999998</v>
      </c>
      <c r="K23" s="8">
        <f>'ASEO BOYACA (2)'!X22</f>
        <v>35179.56</v>
      </c>
      <c r="L23" s="8">
        <f>'ASEO BOYACA (2)'!Y22</f>
        <v>19700.553599999999</v>
      </c>
      <c r="M23" s="80">
        <f>'ASEO BOYACA (2)'!AD22</f>
        <v>0</v>
      </c>
      <c r="N23" s="80">
        <f>'ASEO BOYACA (2)'!AE22</f>
        <v>0</v>
      </c>
      <c r="O23" s="80">
        <f>'ASEO BOYACA (2)'!AF22</f>
        <v>0</v>
      </c>
      <c r="P23" s="8">
        <f>'ASEO BOYACA (2)'!AG22</f>
        <v>54176.522399999994</v>
      </c>
      <c r="Q23" s="8">
        <f>'ASEO BOYACA (2)'!AH22</f>
        <v>123128.45999999999</v>
      </c>
      <c r="R23" s="8">
        <f>'ASEO BOYACA (2)'!AI22</f>
        <v>68951.937600000005</v>
      </c>
      <c r="S23" s="8">
        <f t="shared" si="0"/>
        <v>246256.91999999998</v>
      </c>
      <c r="T23" s="8">
        <f t="shared" si="1"/>
        <v>316616.03999999998</v>
      </c>
      <c r="U23" s="82">
        <f t="shared" si="2"/>
        <v>4.8888888888888884</v>
      </c>
      <c r="V23" s="82">
        <f t="shared" si="3"/>
        <v>11.111111111111111</v>
      </c>
      <c r="W23" s="82">
        <f t="shared" si="4"/>
        <v>6.2222222222222223</v>
      </c>
      <c r="X23" s="82">
        <f t="shared" si="5"/>
        <v>77.777777777777786</v>
      </c>
    </row>
    <row r="24" spans="1:24" ht="36" x14ac:dyDescent="0.25">
      <c r="A24" s="61">
        <v>18</v>
      </c>
      <c r="B24" s="61" t="s">
        <v>22</v>
      </c>
      <c r="C24" s="61" t="s">
        <v>37</v>
      </c>
      <c r="D24" s="61" t="s">
        <v>37</v>
      </c>
      <c r="E24" s="61"/>
      <c r="F24" s="78">
        <f>'ASEO BOYACA (2)'!P23</f>
        <v>0</v>
      </c>
      <c r="G24" s="8">
        <f>'ASEO BOYACA (2)'!T23</f>
        <v>0</v>
      </c>
      <c r="H24" s="8">
        <f>'ASEO BOYACA (2)'!U23</f>
        <v>0</v>
      </c>
      <c r="I24" s="8">
        <f>'ASEO BOYACA (2)'!V23</f>
        <v>0</v>
      </c>
      <c r="J24" s="8">
        <f>'ASEO BOYACA (2)'!W23</f>
        <v>0</v>
      </c>
      <c r="K24" s="8">
        <f>'ASEO BOYACA (2)'!X23</f>
        <v>0</v>
      </c>
      <c r="L24" s="8">
        <f>'ASEO BOYACA (2)'!Y23</f>
        <v>0</v>
      </c>
      <c r="M24" s="80">
        <f>'ASEO BOYACA (2)'!AD23</f>
        <v>0</v>
      </c>
      <c r="N24" s="80">
        <f>'ASEO BOYACA (2)'!AE23</f>
        <v>0</v>
      </c>
      <c r="O24" s="80">
        <f>'ASEO BOYACA (2)'!AF23</f>
        <v>0</v>
      </c>
      <c r="P24" s="8">
        <f>'ASEO BOYACA (2)'!AG23</f>
        <v>0</v>
      </c>
      <c r="Q24" s="8">
        <f>'ASEO BOYACA (2)'!AH23</f>
        <v>0</v>
      </c>
      <c r="R24" s="8">
        <f>'ASEO BOYACA (2)'!AI23</f>
        <v>0</v>
      </c>
      <c r="S24" s="8">
        <f t="shared" si="0"/>
        <v>0</v>
      </c>
      <c r="T24" s="8">
        <f t="shared" si="1"/>
        <v>0</v>
      </c>
      <c r="U24" s="82" t="e">
        <f t="shared" si="2"/>
        <v>#DIV/0!</v>
      </c>
      <c r="V24" s="82" t="e">
        <f t="shared" si="3"/>
        <v>#DIV/0!</v>
      </c>
      <c r="W24" s="82" t="e">
        <f t="shared" si="4"/>
        <v>#DIV/0!</v>
      </c>
      <c r="X24" s="82" t="e">
        <f t="shared" si="5"/>
        <v>#DIV/0!</v>
      </c>
    </row>
    <row r="25" spans="1:24" ht="36" x14ac:dyDescent="0.25">
      <c r="A25" s="61">
        <v>19</v>
      </c>
      <c r="B25" s="61" t="s">
        <v>22</v>
      </c>
      <c r="C25" s="61" t="s">
        <v>38</v>
      </c>
      <c r="D25" s="61" t="s">
        <v>38</v>
      </c>
      <c r="E25" s="61"/>
      <c r="F25" s="78">
        <f>'ASEO BOYACA (2)'!P24</f>
        <v>5100522.75</v>
      </c>
      <c r="G25" s="8">
        <f>'ASEO BOYACA (2)'!T24</f>
        <v>0</v>
      </c>
      <c r="H25" s="8">
        <f>'ASEO BOYACA (2)'!U24</f>
        <v>0</v>
      </c>
      <c r="I25" s="8">
        <f>'ASEO BOYACA (2)'!V24</f>
        <v>0</v>
      </c>
      <c r="J25" s="8">
        <f>'ASEO BOYACA (2)'!W24</f>
        <v>249358.89</v>
      </c>
      <c r="K25" s="8">
        <f>'ASEO BOYACA (2)'!X24</f>
        <v>566724.75</v>
      </c>
      <c r="L25" s="8">
        <f>'ASEO BOYACA (2)'!Y24</f>
        <v>317365.86000000004</v>
      </c>
      <c r="M25" s="80">
        <f>'ASEO BOYACA (2)'!AD24</f>
        <v>0</v>
      </c>
      <c r="N25" s="80">
        <f>'ASEO BOYACA (2)'!AE24</f>
        <v>0</v>
      </c>
      <c r="O25" s="80">
        <f>'ASEO BOYACA (2)'!AF24</f>
        <v>0</v>
      </c>
      <c r="P25" s="8">
        <f>'ASEO BOYACA (2)'!AG24</f>
        <v>872756.11499999999</v>
      </c>
      <c r="Q25" s="8">
        <f>'ASEO BOYACA (2)'!AH24</f>
        <v>1983536.625</v>
      </c>
      <c r="R25" s="8">
        <f>'ASEO BOYACA (2)'!AI24</f>
        <v>1110780.51</v>
      </c>
      <c r="S25" s="8">
        <f t="shared" si="0"/>
        <v>3967073.25</v>
      </c>
      <c r="T25" s="8">
        <f t="shared" si="1"/>
        <v>5100522.75</v>
      </c>
      <c r="U25" s="82">
        <f t="shared" si="2"/>
        <v>4.8888888888888893</v>
      </c>
      <c r="V25" s="82">
        <f t="shared" si="3"/>
        <v>11.111111111111111</v>
      </c>
      <c r="W25" s="82">
        <f t="shared" si="4"/>
        <v>6.2222222222222232</v>
      </c>
      <c r="X25" s="82">
        <f t="shared" si="5"/>
        <v>77.777777777777786</v>
      </c>
    </row>
    <row r="26" spans="1:24" ht="36" x14ac:dyDescent="0.25">
      <c r="A26" s="61">
        <v>20</v>
      </c>
      <c r="B26" s="61" t="s">
        <v>22</v>
      </c>
      <c r="C26" s="61" t="s">
        <v>39</v>
      </c>
      <c r="D26" s="61" t="s">
        <v>39</v>
      </c>
      <c r="E26" s="61"/>
      <c r="F26" s="78">
        <f>'ASEO BOYACA (2)'!P25</f>
        <v>9880481.25</v>
      </c>
      <c r="G26" s="8">
        <f>'ASEO BOYACA (2)'!T25</f>
        <v>0</v>
      </c>
      <c r="H26" s="8">
        <f>'ASEO BOYACA (2)'!U25</f>
        <v>0</v>
      </c>
      <c r="I26" s="8">
        <f>'ASEO BOYACA (2)'!V25</f>
        <v>0</v>
      </c>
      <c r="J26" s="8">
        <f>'ASEO BOYACA (2)'!W25</f>
        <v>483045.75</v>
      </c>
      <c r="K26" s="8">
        <f>'ASEO BOYACA (2)'!X25</f>
        <v>1097831.25</v>
      </c>
      <c r="L26" s="8">
        <f>'ASEO BOYACA (2)'!Y25</f>
        <v>614785.50000000012</v>
      </c>
      <c r="M26" s="80">
        <f>'ASEO BOYACA (2)'!AD25</f>
        <v>0</v>
      </c>
      <c r="N26" s="80">
        <f>'ASEO BOYACA (2)'!AE25</f>
        <v>0</v>
      </c>
      <c r="O26" s="80">
        <f>'ASEO BOYACA (2)'!AF25</f>
        <v>0</v>
      </c>
      <c r="P26" s="8">
        <f>'ASEO BOYACA (2)'!AG25</f>
        <v>1690660.125</v>
      </c>
      <c r="Q26" s="8">
        <f>'ASEO BOYACA (2)'!AH25</f>
        <v>3842409.375</v>
      </c>
      <c r="R26" s="8">
        <f>'ASEO BOYACA (2)'!AI25</f>
        <v>2151749.25</v>
      </c>
      <c r="S26" s="8">
        <f t="shared" si="0"/>
        <v>7684818.75</v>
      </c>
      <c r="T26" s="8">
        <f t="shared" si="1"/>
        <v>9880481.25</v>
      </c>
      <c r="U26" s="82">
        <f t="shared" si="2"/>
        <v>4.8888888888888893</v>
      </c>
      <c r="V26" s="82">
        <f t="shared" si="3"/>
        <v>11.111111111111111</v>
      </c>
      <c r="W26" s="82">
        <f t="shared" si="4"/>
        <v>6.2222222222222232</v>
      </c>
      <c r="X26" s="82">
        <f t="shared" si="5"/>
        <v>77.777777777777786</v>
      </c>
    </row>
    <row r="27" spans="1:24" ht="48" x14ac:dyDescent="0.25">
      <c r="A27" s="61">
        <v>21</v>
      </c>
      <c r="B27" s="61" t="s">
        <v>22</v>
      </c>
      <c r="C27" s="61" t="s">
        <v>40</v>
      </c>
      <c r="D27" s="61" t="s">
        <v>40</v>
      </c>
      <c r="E27" s="61"/>
      <c r="F27" s="78">
        <f>'ASEO BOYACA (2)'!P26</f>
        <v>769500.27</v>
      </c>
      <c r="G27" s="8">
        <f>'ASEO BOYACA (2)'!T26</f>
        <v>0</v>
      </c>
      <c r="H27" s="8">
        <f>'ASEO BOYACA (2)'!U26</f>
        <v>0</v>
      </c>
      <c r="I27" s="8">
        <f>'ASEO BOYACA (2)'!V26</f>
        <v>0</v>
      </c>
      <c r="J27" s="8">
        <f>'ASEO BOYACA (2)'!W26</f>
        <v>37620.013200000001</v>
      </c>
      <c r="K27" s="8">
        <f>'ASEO BOYACA (2)'!X26</f>
        <v>85500.03</v>
      </c>
      <c r="L27" s="8">
        <f>'ASEO BOYACA (2)'!Y26</f>
        <v>47880.016800000005</v>
      </c>
      <c r="M27" s="80">
        <f>'ASEO BOYACA (2)'!AD26</f>
        <v>0</v>
      </c>
      <c r="N27" s="80">
        <f>'ASEO BOYACA (2)'!AE26</f>
        <v>0</v>
      </c>
      <c r="O27" s="80">
        <f>'ASEO BOYACA (2)'!AF26</f>
        <v>0</v>
      </c>
      <c r="P27" s="8">
        <f>'ASEO BOYACA (2)'!AG26</f>
        <v>131670.04619999998</v>
      </c>
      <c r="Q27" s="8">
        <f>'ASEO BOYACA (2)'!AH26</f>
        <v>299250.10499999998</v>
      </c>
      <c r="R27" s="8">
        <f>'ASEO BOYACA (2)'!AI26</f>
        <v>167580.0588</v>
      </c>
      <c r="S27" s="8">
        <f t="shared" si="0"/>
        <v>598500.21</v>
      </c>
      <c r="T27" s="8">
        <f t="shared" si="1"/>
        <v>769500.27</v>
      </c>
      <c r="U27" s="82">
        <f t="shared" si="2"/>
        <v>4.8888888888888893</v>
      </c>
      <c r="V27" s="82">
        <f t="shared" si="3"/>
        <v>11.111111111111111</v>
      </c>
      <c r="W27" s="82">
        <f t="shared" si="4"/>
        <v>6.2222222222222223</v>
      </c>
      <c r="X27" s="82">
        <f t="shared" si="5"/>
        <v>77.777777777777771</v>
      </c>
    </row>
    <row r="28" spans="1:24" ht="36" x14ac:dyDescent="0.25">
      <c r="A28" s="61">
        <v>22</v>
      </c>
      <c r="B28" s="61" t="s">
        <v>22</v>
      </c>
      <c r="C28" s="61" t="s">
        <v>41</v>
      </c>
      <c r="D28" s="61" t="s">
        <v>41</v>
      </c>
      <c r="E28" s="61"/>
      <c r="F28" s="78">
        <f>'ASEO BOYACA (2)'!P27</f>
        <v>1426175.1</v>
      </c>
      <c r="G28" s="8">
        <f>'ASEO BOYACA (2)'!T27</f>
        <v>0</v>
      </c>
      <c r="H28" s="8">
        <f>'ASEO BOYACA (2)'!U27</f>
        <v>0</v>
      </c>
      <c r="I28" s="8">
        <f>'ASEO BOYACA (2)'!V27</f>
        <v>0</v>
      </c>
      <c r="J28" s="8">
        <f>'ASEO BOYACA (2)'!W27</f>
        <v>69724.115999999995</v>
      </c>
      <c r="K28" s="8">
        <f>'ASEO BOYACA (2)'!X27</f>
        <v>158463.9</v>
      </c>
      <c r="L28" s="8">
        <f>'ASEO BOYACA (2)'!Y27</f>
        <v>88739.784</v>
      </c>
      <c r="M28" s="80">
        <f>'ASEO BOYACA (2)'!AD27</f>
        <v>0</v>
      </c>
      <c r="N28" s="80">
        <f>'ASEO BOYACA (2)'!AE27</f>
        <v>0</v>
      </c>
      <c r="O28" s="80">
        <f>'ASEO BOYACA (2)'!AF27</f>
        <v>0</v>
      </c>
      <c r="P28" s="8">
        <f>'ASEO BOYACA (2)'!AG27</f>
        <v>244034.40600000002</v>
      </c>
      <c r="Q28" s="8">
        <f>'ASEO BOYACA (2)'!AH27</f>
        <v>554623.65</v>
      </c>
      <c r="R28" s="8">
        <f>'ASEO BOYACA (2)'!AI27</f>
        <v>310589.24400000006</v>
      </c>
      <c r="S28" s="8">
        <f t="shared" si="0"/>
        <v>1109247.3000000003</v>
      </c>
      <c r="T28" s="8">
        <f t="shared" si="1"/>
        <v>1426175.1000000003</v>
      </c>
      <c r="U28" s="82">
        <f t="shared" si="2"/>
        <v>4.8888888888888875</v>
      </c>
      <c r="V28" s="82">
        <f t="shared" si="3"/>
        <v>11.111111111111107</v>
      </c>
      <c r="W28" s="82">
        <f t="shared" si="4"/>
        <v>6.2222222222222205</v>
      </c>
      <c r="X28" s="82">
        <f t="shared" si="5"/>
        <v>77.777777777777786</v>
      </c>
    </row>
    <row r="29" spans="1:24" ht="36" x14ac:dyDescent="0.25">
      <c r="A29" s="61">
        <v>23</v>
      </c>
      <c r="B29" s="61" t="s">
        <v>22</v>
      </c>
      <c r="C29" s="61" t="s">
        <v>42</v>
      </c>
      <c r="D29" s="61" t="s">
        <v>42</v>
      </c>
      <c r="E29" s="61"/>
      <c r="F29" s="78">
        <f>'ASEO BOYACA (2)'!P28</f>
        <v>4755328.74</v>
      </c>
      <c r="G29" s="8">
        <f>'ASEO BOYACA (2)'!T28</f>
        <v>0</v>
      </c>
      <c r="H29" s="8">
        <f>'ASEO BOYACA (2)'!U28</f>
        <v>0</v>
      </c>
      <c r="I29" s="8">
        <f>'ASEO BOYACA (2)'!V28</f>
        <v>0</v>
      </c>
      <c r="J29" s="8">
        <f>'ASEO BOYACA (2)'!W28</f>
        <v>232482.7384</v>
      </c>
      <c r="K29" s="8">
        <f>'ASEO BOYACA (2)'!X28</f>
        <v>528369.86</v>
      </c>
      <c r="L29" s="8">
        <f>'ASEO BOYACA (2)'!Y28</f>
        <v>295887.12160000001</v>
      </c>
      <c r="M29" s="80">
        <f>'ASEO BOYACA (2)'!AD28</f>
        <v>0</v>
      </c>
      <c r="N29" s="80">
        <f>'ASEO BOYACA (2)'!AE28</f>
        <v>0</v>
      </c>
      <c r="O29" s="80">
        <f>'ASEO BOYACA (2)'!AF28</f>
        <v>0</v>
      </c>
      <c r="P29" s="8">
        <f>'ASEO BOYACA (2)'!AG28</f>
        <v>813689.58440000005</v>
      </c>
      <c r="Q29" s="8">
        <f>'ASEO BOYACA (2)'!AH28</f>
        <v>1849294.51</v>
      </c>
      <c r="R29" s="8">
        <f>'ASEO BOYACA (2)'!AI28</f>
        <v>1035604.9256000001</v>
      </c>
      <c r="S29" s="8">
        <f t="shared" si="0"/>
        <v>3698589.02</v>
      </c>
      <c r="T29" s="8">
        <f t="shared" si="1"/>
        <v>4755328.74</v>
      </c>
      <c r="U29" s="82">
        <f t="shared" si="2"/>
        <v>4.8888888888888884</v>
      </c>
      <c r="V29" s="82">
        <f t="shared" si="3"/>
        <v>11.111111111111111</v>
      </c>
      <c r="W29" s="82">
        <f t="shared" si="4"/>
        <v>6.2222222222222223</v>
      </c>
      <c r="X29" s="82">
        <f t="shared" si="5"/>
        <v>77.777777777777786</v>
      </c>
    </row>
    <row r="30" spans="1:24" ht="36" x14ac:dyDescent="0.25">
      <c r="A30" s="61">
        <v>24</v>
      </c>
      <c r="B30" s="61" t="s">
        <v>22</v>
      </c>
      <c r="C30" s="61" t="s">
        <v>43</v>
      </c>
      <c r="D30" s="61" t="s">
        <v>43</v>
      </c>
      <c r="E30" s="61"/>
      <c r="F30" s="78">
        <f>'ASEO BOYACA (2)'!P29</f>
        <v>2468231.73</v>
      </c>
      <c r="G30" s="8">
        <f>'ASEO BOYACA (2)'!T29</f>
        <v>0</v>
      </c>
      <c r="H30" s="8">
        <f>'ASEO BOYACA (2)'!U29</f>
        <v>0</v>
      </c>
      <c r="I30" s="8">
        <f>'ASEO BOYACA (2)'!V29</f>
        <v>0</v>
      </c>
      <c r="J30" s="8">
        <f>'ASEO BOYACA (2)'!W29</f>
        <v>120669.10679999999</v>
      </c>
      <c r="K30" s="8">
        <f>'ASEO BOYACA (2)'!X29</f>
        <v>274247.96999999997</v>
      </c>
      <c r="L30" s="8">
        <f>'ASEO BOYACA (2)'!Y29</f>
        <v>153578.86319999999</v>
      </c>
      <c r="M30" s="80">
        <f>'ASEO BOYACA (2)'!AD29</f>
        <v>0</v>
      </c>
      <c r="N30" s="80">
        <f>'ASEO BOYACA (2)'!AE29</f>
        <v>0</v>
      </c>
      <c r="O30" s="80">
        <f>'ASEO BOYACA (2)'!AF29</f>
        <v>0</v>
      </c>
      <c r="P30" s="8">
        <f>'ASEO BOYACA (2)'!AG29</f>
        <v>422341.87379999994</v>
      </c>
      <c r="Q30" s="8">
        <f>'ASEO BOYACA (2)'!AH29</f>
        <v>959867.8949999999</v>
      </c>
      <c r="R30" s="8">
        <f>'ASEO BOYACA (2)'!AI29</f>
        <v>537526.02119999996</v>
      </c>
      <c r="S30" s="8">
        <f t="shared" si="0"/>
        <v>1919735.7899999996</v>
      </c>
      <c r="T30" s="8">
        <f t="shared" si="1"/>
        <v>2468231.7299999995</v>
      </c>
      <c r="U30" s="82">
        <f t="shared" si="2"/>
        <v>4.8888888888888902</v>
      </c>
      <c r="V30" s="82">
        <f t="shared" si="3"/>
        <v>11.111111111111112</v>
      </c>
      <c r="W30" s="82">
        <f t="shared" si="4"/>
        <v>6.2222222222222232</v>
      </c>
      <c r="X30" s="82">
        <f t="shared" si="5"/>
        <v>77.777777777777786</v>
      </c>
    </row>
    <row r="31" spans="1:24" ht="36" x14ac:dyDescent="0.25">
      <c r="A31" s="61">
        <v>25</v>
      </c>
      <c r="B31" s="61" t="s">
        <v>22</v>
      </c>
      <c r="C31" s="61" t="s">
        <v>44</v>
      </c>
      <c r="D31" s="61" t="s">
        <v>44</v>
      </c>
      <c r="E31" s="61"/>
      <c r="F31" s="78">
        <f>'ASEO BOYACA (2)'!P30</f>
        <v>2519082</v>
      </c>
      <c r="G31" s="8">
        <f>'ASEO BOYACA (2)'!T30</f>
        <v>0</v>
      </c>
      <c r="H31" s="8">
        <f>'ASEO BOYACA (2)'!U30</f>
        <v>0</v>
      </c>
      <c r="I31" s="8">
        <f>'ASEO BOYACA (2)'!V30</f>
        <v>0</v>
      </c>
      <c r="J31" s="8">
        <f>'ASEO BOYACA (2)'!W30</f>
        <v>123155.12</v>
      </c>
      <c r="K31" s="8">
        <f>'ASEO BOYACA (2)'!X30</f>
        <v>279898</v>
      </c>
      <c r="L31" s="8">
        <f>'ASEO BOYACA (2)'!Y30</f>
        <v>156742.88</v>
      </c>
      <c r="M31" s="80">
        <f>'ASEO BOYACA (2)'!AD30</f>
        <v>0</v>
      </c>
      <c r="N31" s="80">
        <f>'ASEO BOYACA (2)'!AE30</f>
        <v>0</v>
      </c>
      <c r="O31" s="80">
        <f>'ASEO BOYACA (2)'!AF30</f>
        <v>0</v>
      </c>
      <c r="P31" s="8">
        <f>'ASEO BOYACA (2)'!AG30</f>
        <v>431042.92</v>
      </c>
      <c r="Q31" s="8">
        <f>'ASEO BOYACA (2)'!AH30</f>
        <v>979643</v>
      </c>
      <c r="R31" s="8">
        <f>'ASEO BOYACA (2)'!AI30</f>
        <v>548600.08000000007</v>
      </c>
      <c r="S31" s="8">
        <f t="shared" si="0"/>
        <v>1959286</v>
      </c>
      <c r="T31" s="8">
        <f t="shared" si="1"/>
        <v>2519082</v>
      </c>
      <c r="U31" s="82">
        <f t="shared" si="2"/>
        <v>4.8888888888888884</v>
      </c>
      <c r="V31" s="82">
        <f t="shared" si="3"/>
        <v>11.111111111111111</v>
      </c>
      <c r="W31" s="82">
        <f t="shared" si="4"/>
        <v>6.2222222222222223</v>
      </c>
      <c r="X31" s="82">
        <f t="shared" si="5"/>
        <v>77.777777777777786</v>
      </c>
    </row>
    <row r="32" spans="1:24" ht="36" x14ac:dyDescent="0.25">
      <c r="A32" s="61">
        <v>26</v>
      </c>
      <c r="B32" s="61" t="s">
        <v>22</v>
      </c>
      <c r="C32" s="61" t="s">
        <v>45</v>
      </c>
      <c r="D32" s="61" t="s">
        <v>45</v>
      </c>
      <c r="E32" s="61"/>
      <c r="F32" s="78">
        <f>'ASEO BOYACA (2)'!P31</f>
        <v>2519082</v>
      </c>
      <c r="G32" s="8">
        <f>'ASEO BOYACA (2)'!T31</f>
        <v>0</v>
      </c>
      <c r="H32" s="8">
        <f>'ASEO BOYACA (2)'!U31</f>
        <v>0</v>
      </c>
      <c r="I32" s="8">
        <f>'ASEO BOYACA (2)'!V31</f>
        <v>0</v>
      </c>
      <c r="J32" s="8">
        <f>'ASEO BOYACA (2)'!W31</f>
        <v>123155.12</v>
      </c>
      <c r="K32" s="8">
        <f>'ASEO BOYACA (2)'!X31</f>
        <v>279898</v>
      </c>
      <c r="L32" s="8">
        <f>'ASEO BOYACA (2)'!Y31</f>
        <v>156742.88</v>
      </c>
      <c r="M32" s="80">
        <f>'ASEO BOYACA (2)'!AD31</f>
        <v>0</v>
      </c>
      <c r="N32" s="80">
        <f>'ASEO BOYACA (2)'!AE31</f>
        <v>0</v>
      </c>
      <c r="O32" s="80">
        <f>'ASEO BOYACA (2)'!AF31</f>
        <v>0</v>
      </c>
      <c r="P32" s="8">
        <f>'ASEO BOYACA (2)'!AG31</f>
        <v>431042.92</v>
      </c>
      <c r="Q32" s="8">
        <f>'ASEO BOYACA (2)'!AH31</f>
        <v>979643</v>
      </c>
      <c r="R32" s="8">
        <f>'ASEO BOYACA (2)'!AI31</f>
        <v>548600.08000000007</v>
      </c>
      <c r="S32" s="8">
        <f t="shared" si="0"/>
        <v>1959286</v>
      </c>
      <c r="T32" s="8">
        <f t="shared" si="1"/>
        <v>2519082</v>
      </c>
      <c r="U32" s="82">
        <f t="shared" si="2"/>
        <v>4.8888888888888884</v>
      </c>
      <c r="V32" s="82">
        <f t="shared" si="3"/>
        <v>11.111111111111111</v>
      </c>
      <c r="W32" s="82">
        <f t="shared" si="4"/>
        <v>6.2222222222222223</v>
      </c>
      <c r="X32" s="82">
        <f t="shared" si="5"/>
        <v>77.777777777777786</v>
      </c>
    </row>
    <row r="33" spans="1:24" ht="36" x14ac:dyDescent="0.25">
      <c r="A33" s="61">
        <v>27</v>
      </c>
      <c r="B33" s="61" t="s">
        <v>22</v>
      </c>
      <c r="C33" s="61" t="s">
        <v>46</v>
      </c>
      <c r="D33" s="61" t="s">
        <v>46</v>
      </c>
      <c r="E33" s="61"/>
      <c r="F33" s="78">
        <f>'ASEO BOYACA (2)'!P32</f>
        <v>5281526.7</v>
      </c>
      <c r="G33" s="8">
        <f>'ASEO BOYACA (2)'!T32</f>
        <v>0</v>
      </c>
      <c r="H33" s="8">
        <f>'ASEO BOYACA (2)'!U32</f>
        <v>0</v>
      </c>
      <c r="I33" s="8">
        <f>'ASEO BOYACA (2)'!V32</f>
        <v>0</v>
      </c>
      <c r="J33" s="8">
        <f>'ASEO BOYACA (2)'!W32</f>
        <v>258207.97199999998</v>
      </c>
      <c r="K33" s="8">
        <f>'ASEO BOYACA (2)'!X32</f>
        <v>586836.29999999993</v>
      </c>
      <c r="L33" s="8">
        <f>'ASEO BOYACA (2)'!Y32</f>
        <v>328628.32799999998</v>
      </c>
      <c r="M33" s="80">
        <f>'ASEO BOYACA (2)'!AD32</f>
        <v>0</v>
      </c>
      <c r="N33" s="80">
        <f>'ASEO BOYACA (2)'!AE32</f>
        <v>0</v>
      </c>
      <c r="O33" s="80">
        <f>'ASEO BOYACA (2)'!AF32</f>
        <v>0</v>
      </c>
      <c r="P33" s="8">
        <f>'ASEO BOYACA (2)'!AG32</f>
        <v>903727.90199999989</v>
      </c>
      <c r="Q33" s="8">
        <f>'ASEO BOYACA (2)'!AH32</f>
        <v>2053927.0499999998</v>
      </c>
      <c r="R33" s="8">
        <f>'ASEO BOYACA (2)'!AI32</f>
        <v>1150199.148</v>
      </c>
      <c r="S33" s="8">
        <f t="shared" si="0"/>
        <v>4107854.0999999996</v>
      </c>
      <c r="T33" s="8">
        <f t="shared" si="1"/>
        <v>5281526.6999999993</v>
      </c>
      <c r="U33" s="82">
        <f t="shared" si="2"/>
        <v>4.8888888888888893</v>
      </c>
      <c r="V33" s="82">
        <f t="shared" si="3"/>
        <v>11.111111111111112</v>
      </c>
      <c r="W33" s="82">
        <f t="shared" si="4"/>
        <v>6.2222222222222223</v>
      </c>
      <c r="X33" s="82">
        <f t="shared" si="5"/>
        <v>77.777777777777786</v>
      </c>
    </row>
    <row r="34" spans="1:24" ht="36" x14ac:dyDescent="0.25">
      <c r="A34" s="61">
        <v>28</v>
      </c>
      <c r="B34" s="61" t="s">
        <v>22</v>
      </c>
      <c r="C34" s="61" t="s">
        <v>47</v>
      </c>
      <c r="D34" s="61" t="s">
        <v>47</v>
      </c>
      <c r="E34" s="61"/>
      <c r="F34" s="78">
        <f>'ASEO BOYACA (2)'!P33</f>
        <v>31540422.960000001</v>
      </c>
      <c r="G34" s="8">
        <f>'ASEO BOYACA (2)'!T33</f>
        <v>0</v>
      </c>
      <c r="H34" s="8">
        <f>'ASEO BOYACA (2)'!U33</f>
        <v>0</v>
      </c>
      <c r="I34" s="8">
        <f>'ASEO BOYACA (2)'!V33</f>
        <v>0</v>
      </c>
      <c r="J34" s="8">
        <f>'ASEO BOYACA (2)'!W33</f>
        <v>1541976.2335999999</v>
      </c>
      <c r="K34" s="8">
        <f>'ASEO BOYACA (2)'!X33</f>
        <v>3504491.44</v>
      </c>
      <c r="L34" s="8">
        <f>'ASEO BOYACA (2)'!Y33</f>
        <v>1962515.2064000003</v>
      </c>
      <c r="M34" s="80">
        <f>'ASEO BOYACA (2)'!AD33</f>
        <v>0</v>
      </c>
      <c r="N34" s="80">
        <f>'ASEO BOYACA (2)'!AE33</f>
        <v>0</v>
      </c>
      <c r="O34" s="80">
        <f>'ASEO BOYACA (2)'!AF33</f>
        <v>0</v>
      </c>
      <c r="P34" s="8">
        <f>'ASEO BOYACA (2)'!AG33</f>
        <v>5396916.8175999997</v>
      </c>
      <c r="Q34" s="8">
        <f>'ASEO BOYACA (2)'!AH33</f>
        <v>12265720.039999999</v>
      </c>
      <c r="R34" s="8">
        <f>'ASEO BOYACA (2)'!AI33</f>
        <v>6868803.2224000003</v>
      </c>
      <c r="S34" s="8">
        <f t="shared" si="0"/>
        <v>24531440.079999998</v>
      </c>
      <c r="T34" s="8">
        <f t="shared" si="1"/>
        <v>31540422.959999997</v>
      </c>
      <c r="U34" s="82">
        <f t="shared" si="2"/>
        <v>4.8888888888888893</v>
      </c>
      <c r="V34" s="82">
        <f t="shared" si="3"/>
        <v>11.111111111111112</v>
      </c>
      <c r="W34" s="82">
        <f t="shared" si="4"/>
        <v>6.2222222222222232</v>
      </c>
      <c r="X34" s="82">
        <f t="shared" si="5"/>
        <v>77.777777777777786</v>
      </c>
    </row>
    <row r="35" spans="1:24" ht="36" x14ac:dyDescent="0.25">
      <c r="A35" s="61">
        <v>29</v>
      </c>
      <c r="B35" s="61" t="s">
        <v>22</v>
      </c>
      <c r="C35" s="61" t="s">
        <v>48</v>
      </c>
      <c r="D35" s="61" t="s">
        <v>48</v>
      </c>
      <c r="E35" s="61"/>
      <c r="F35" s="78">
        <f>'ASEO BOYACA (2)'!P34</f>
        <v>22871041.739999998</v>
      </c>
      <c r="G35" s="8">
        <f>'ASEO BOYACA (2)'!T34</f>
        <v>0</v>
      </c>
      <c r="H35" s="8">
        <f>'ASEO BOYACA (2)'!U34</f>
        <v>0</v>
      </c>
      <c r="I35" s="8">
        <f>'ASEO BOYACA (2)'!V34</f>
        <v>0</v>
      </c>
      <c r="J35" s="8">
        <f>'ASEO BOYACA (2)'!W34</f>
        <v>1118139.8184000002</v>
      </c>
      <c r="K35" s="8">
        <f>'ASEO BOYACA (2)'!X34</f>
        <v>2541226.8600000003</v>
      </c>
      <c r="L35" s="8">
        <f>'ASEO BOYACA (2)'!Y34</f>
        <v>1423087.0416000003</v>
      </c>
      <c r="M35" s="80">
        <f>'ASEO BOYACA (2)'!AD34</f>
        <v>0</v>
      </c>
      <c r="N35" s="80">
        <f>'ASEO BOYACA (2)'!AE34</f>
        <v>0</v>
      </c>
      <c r="O35" s="80">
        <f>'ASEO BOYACA (2)'!AF34</f>
        <v>0</v>
      </c>
      <c r="P35" s="8">
        <f>'ASEO BOYACA (2)'!AG34</f>
        <v>3913489.3644000008</v>
      </c>
      <c r="Q35" s="8">
        <f>'ASEO BOYACA (2)'!AH34</f>
        <v>8894294.0100000016</v>
      </c>
      <c r="R35" s="8">
        <f>'ASEO BOYACA (2)'!AI34</f>
        <v>4980804.6456000013</v>
      </c>
      <c r="S35" s="8">
        <f t="shared" si="0"/>
        <v>17788588.020000003</v>
      </c>
      <c r="T35" s="8">
        <f t="shared" si="1"/>
        <v>22871041.740000002</v>
      </c>
      <c r="U35" s="82">
        <f t="shared" si="2"/>
        <v>4.8888888888888893</v>
      </c>
      <c r="V35" s="82">
        <f t="shared" si="3"/>
        <v>11.111111111111112</v>
      </c>
      <c r="W35" s="82">
        <f t="shared" si="4"/>
        <v>6.2222222222222232</v>
      </c>
      <c r="X35" s="82">
        <f t="shared" si="5"/>
        <v>77.777777777777786</v>
      </c>
    </row>
    <row r="36" spans="1:24" ht="36" x14ac:dyDescent="0.25">
      <c r="A36" s="61">
        <v>30</v>
      </c>
      <c r="B36" s="61" t="s">
        <v>22</v>
      </c>
      <c r="C36" s="61" t="s">
        <v>49</v>
      </c>
      <c r="D36" s="61" t="s">
        <v>49</v>
      </c>
      <c r="E36" s="61"/>
      <c r="F36" s="78">
        <f>'ASEO BOYACA (2)'!P35</f>
        <v>3428779.41</v>
      </c>
      <c r="G36" s="8">
        <f>'ASEO BOYACA (2)'!T35</f>
        <v>0</v>
      </c>
      <c r="H36" s="8">
        <f>'ASEO BOYACA (2)'!U35</f>
        <v>0</v>
      </c>
      <c r="I36" s="8">
        <f>'ASEO BOYACA (2)'!V35</f>
        <v>0</v>
      </c>
      <c r="J36" s="8">
        <f>'ASEO BOYACA (2)'!W35</f>
        <v>167629.2156</v>
      </c>
      <c r="K36" s="8">
        <f>'ASEO BOYACA (2)'!X35</f>
        <v>380975.49</v>
      </c>
      <c r="L36" s="8">
        <f>'ASEO BOYACA (2)'!Y35</f>
        <v>213346.27440000002</v>
      </c>
      <c r="M36" s="80">
        <f>'ASEO BOYACA (2)'!AD35</f>
        <v>0</v>
      </c>
      <c r="N36" s="80">
        <f>'ASEO BOYACA (2)'!AE35</f>
        <v>0</v>
      </c>
      <c r="O36" s="80">
        <f>'ASEO BOYACA (2)'!AF35</f>
        <v>0</v>
      </c>
      <c r="P36" s="8">
        <f>'ASEO BOYACA (2)'!AG35</f>
        <v>586702.25459999999</v>
      </c>
      <c r="Q36" s="8">
        <f>'ASEO BOYACA (2)'!AH35</f>
        <v>1333414.2149999999</v>
      </c>
      <c r="R36" s="8">
        <f>'ASEO BOYACA (2)'!AI35</f>
        <v>746711.96039999998</v>
      </c>
      <c r="S36" s="8">
        <f t="shared" si="0"/>
        <v>2666828.4299999997</v>
      </c>
      <c r="T36" s="8">
        <f t="shared" si="1"/>
        <v>3428779.4099999997</v>
      </c>
      <c r="U36" s="82">
        <f t="shared" si="2"/>
        <v>4.8888888888888893</v>
      </c>
      <c r="V36" s="82">
        <f t="shared" si="3"/>
        <v>11.111111111111112</v>
      </c>
      <c r="W36" s="82">
        <f t="shared" si="4"/>
        <v>6.2222222222222232</v>
      </c>
      <c r="X36" s="82">
        <f t="shared" si="5"/>
        <v>77.777777777777786</v>
      </c>
    </row>
    <row r="37" spans="1:24" ht="48" x14ac:dyDescent="0.25">
      <c r="A37" s="61">
        <v>31</v>
      </c>
      <c r="B37" s="61" t="s">
        <v>22</v>
      </c>
      <c r="C37" s="61" t="s">
        <v>50</v>
      </c>
      <c r="D37" s="61" t="s">
        <v>50</v>
      </c>
      <c r="E37" s="61"/>
      <c r="F37" s="78">
        <f>'ASEO BOYACA (2)'!P36</f>
        <v>10832647.41</v>
      </c>
      <c r="G37" s="8">
        <f>'ASEO BOYACA (2)'!T36</f>
        <v>0</v>
      </c>
      <c r="H37" s="8">
        <f>'ASEO BOYACA (2)'!U36</f>
        <v>0</v>
      </c>
      <c r="I37" s="8">
        <f>'ASEO BOYACA (2)'!V36</f>
        <v>0</v>
      </c>
      <c r="J37" s="8">
        <f>'ASEO BOYACA (2)'!W36</f>
        <v>529596.0956</v>
      </c>
      <c r="K37" s="8">
        <f>'ASEO BOYACA (2)'!X36</f>
        <v>1203627.49</v>
      </c>
      <c r="L37" s="8">
        <f>'ASEO BOYACA (2)'!Y36</f>
        <v>674031.39440000011</v>
      </c>
      <c r="M37" s="80">
        <f>'ASEO BOYACA (2)'!AD36</f>
        <v>0</v>
      </c>
      <c r="N37" s="80">
        <f>'ASEO BOYACA (2)'!AE36</f>
        <v>0</v>
      </c>
      <c r="O37" s="80">
        <f>'ASEO BOYACA (2)'!AF36</f>
        <v>0</v>
      </c>
      <c r="P37" s="8">
        <f>'ASEO BOYACA (2)'!AG36</f>
        <v>1853586.3345999999</v>
      </c>
      <c r="Q37" s="8">
        <f>'ASEO BOYACA (2)'!AH36</f>
        <v>4212696.2149999999</v>
      </c>
      <c r="R37" s="8">
        <f>'ASEO BOYACA (2)'!AI36</f>
        <v>2359109.8804000001</v>
      </c>
      <c r="S37" s="8">
        <f t="shared" si="0"/>
        <v>8425392.4299999997</v>
      </c>
      <c r="T37" s="8">
        <f t="shared" si="1"/>
        <v>10832647.41</v>
      </c>
      <c r="U37" s="82">
        <f t="shared" si="2"/>
        <v>4.8888888888888893</v>
      </c>
      <c r="V37" s="82">
        <f t="shared" si="3"/>
        <v>11.111111111111111</v>
      </c>
      <c r="W37" s="82">
        <f t="shared" si="4"/>
        <v>6.2222222222222232</v>
      </c>
      <c r="X37" s="82">
        <f t="shared" si="5"/>
        <v>77.777777777777786</v>
      </c>
    </row>
    <row r="38" spans="1:24" x14ac:dyDescent="0.25">
      <c r="B38" s="76" t="s">
        <v>107</v>
      </c>
      <c r="F38" s="11">
        <f>SUM(F7:F37)</f>
        <v>1778137896.3300002</v>
      </c>
      <c r="G38" s="11">
        <f t="shared" ref="G38:L38" si="6">SUM(G7:G37)</f>
        <v>5785982.1389999995</v>
      </c>
      <c r="H38" s="11">
        <f t="shared" si="6"/>
        <v>19011084.170999996</v>
      </c>
      <c r="I38" s="11">
        <f t="shared" si="6"/>
        <v>2755229.59</v>
      </c>
      <c r="J38" s="11">
        <f t="shared" si="6"/>
        <v>80869680.944800004</v>
      </c>
      <c r="K38" s="11">
        <f t="shared" si="6"/>
        <v>183794729.42000008</v>
      </c>
      <c r="L38" s="11">
        <f t="shared" si="6"/>
        <v>102925048.4752</v>
      </c>
      <c r="M38" s="11">
        <f t="shared" ref="M38" si="7">SUM(M7:M37)</f>
        <v>20250937.486499999</v>
      </c>
      <c r="N38" s="11">
        <f t="shared" ref="N38" si="8">SUM(N7:N37)</f>
        <v>66538794.598499991</v>
      </c>
      <c r="O38" s="11">
        <f t="shared" ref="O38" si="9">SUM(O7:O37)</f>
        <v>9643303.5649999995</v>
      </c>
      <c r="P38" s="11">
        <f t="shared" ref="P38" si="10">SUM(P7:P37)</f>
        <v>283043883.30680001</v>
      </c>
      <c r="Q38" s="11">
        <f t="shared" ref="Q38" si="11">SUM(Q7:Q37)</f>
        <v>643281552.96999979</v>
      </c>
      <c r="R38" s="11">
        <f t="shared" ref="R38" si="12">SUM(R7:R37)</f>
        <v>360237669.66320002</v>
      </c>
      <c r="S38" s="8">
        <f t="shared" si="0"/>
        <v>1382996141.5899997</v>
      </c>
      <c r="T38" s="8">
        <f t="shared" si="1"/>
        <v>1778137896.3299997</v>
      </c>
      <c r="U38" s="82">
        <f t="shared" si="2"/>
        <v>4.5479982802071515</v>
      </c>
      <c r="V38" s="82">
        <f t="shared" si="3"/>
        <v>10.336359727743529</v>
      </c>
      <c r="W38" s="82">
        <f t="shared" si="4"/>
        <v>5.7883614475363743</v>
      </c>
      <c r="X38" s="82">
        <f t="shared" si="5"/>
        <v>77.777777777777771</v>
      </c>
    </row>
    <row r="39" spans="1:24" x14ac:dyDescent="0.25">
      <c r="B39" s="76" t="s">
        <v>106</v>
      </c>
      <c r="C39" s="79">
        <v>0.1</v>
      </c>
      <c r="F39" s="11">
        <f>F38*C39</f>
        <v>177813789.63300002</v>
      </c>
      <c r="G39" s="11">
        <f>G38*C39</f>
        <v>578598.21389999997</v>
      </c>
      <c r="H39" s="11">
        <f>H38*C39</f>
        <v>1901108.4170999997</v>
      </c>
      <c r="I39" s="11">
        <f>I38*C39</f>
        <v>275522.95899999997</v>
      </c>
      <c r="J39" s="11">
        <f>J38*C39</f>
        <v>8086968.0944800004</v>
      </c>
      <c r="K39" s="11">
        <f>K38*C39</f>
        <v>18379472.942000009</v>
      </c>
      <c r="L39" s="11">
        <f>L38*C39</f>
        <v>10292504.847520001</v>
      </c>
      <c r="M39" s="11">
        <f>M38*C39</f>
        <v>2025093.74865</v>
      </c>
      <c r="N39" s="11">
        <f>N38*C39</f>
        <v>6653879.4598499993</v>
      </c>
      <c r="O39" s="11">
        <f>O38*C39</f>
        <v>964330.35649999999</v>
      </c>
      <c r="P39" s="11">
        <f>P38*C39</f>
        <v>28304388.330680002</v>
      </c>
      <c r="Q39" s="11">
        <f>Q38*C39</f>
        <v>64328155.296999983</v>
      </c>
      <c r="R39" s="11">
        <f>R38*C39</f>
        <v>36023766.966320001</v>
      </c>
      <c r="S39" s="8">
        <f t="shared" si="0"/>
        <v>138299614.15899998</v>
      </c>
      <c r="T39" s="8">
        <f t="shared" si="1"/>
        <v>177813789.63299999</v>
      </c>
      <c r="U39" s="82">
        <f>J39/T39*100</f>
        <v>4.5479982802071506</v>
      </c>
      <c r="V39" s="82">
        <f t="shared" si="3"/>
        <v>10.336359727743529</v>
      </c>
      <c r="W39" s="82">
        <f t="shared" si="4"/>
        <v>5.7883614475363743</v>
      </c>
      <c r="X39" s="82">
        <f t="shared" si="5"/>
        <v>77.777777777777771</v>
      </c>
    </row>
    <row r="40" spans="1:24" x14ac:dyDescent="0.25">
      <c r="B40" s="76" t="s">
        <v>54</v>
      </c>
      <c r="C40" s="79">
        <v>0.19</v>
      </c>
      <c r="F40" s="11">
        <f>F39*C40</f>
        <v>33784620.030270003</v>
      </c>
      <c r="G40" s="11">
        <f>G39*C40</f>
        <v>109933.66064099999</v>
      </c>
      <c r="H40" s="11">
        <f>H39*C40</f>
        <v>361210.59924899996</v>
      </c>
      <c r="I40" s="11">
        <f>I39*C40</f>
        <v>52349.362209999992</v>
      </c>
      <c r="J40" s="11">
        <f>J39*C40</f>
        <v>1536523.9379512002</v>
      </c>
      <c r="K40" s="11">
        <f>K39*C40</f>
        <v>3492099.8589800019</v>
      </c>
      <c r="L40" s="11">
        <f>L39*C40</f>
        <v>1955575.9210288003</v>
      </c>
      <c r="M40" s="11">
        <f>M39*C40</f>
        <v>384767.81224350003</v>
      </c>
      <c r="N40" s="11">
        <f>N39*C40</f>
        <v>1264237.0973715</v>
      </c>
      <c r="O40" s="11">
        <f>O39*C40</f>
        <v>183222.767735</v>
      </c>
      <c r="P40" s="11">
        <f>P39*C40</f>
        <v>5377833.7828291999</v>
      </c>
      <c r="Q40" s="11">
        <f>Q39*C40</f>
        <v>12222349.506429996</v>
      </c>
      <c r="R40" s="11">
        <f>R39*C40</f>
        <v>6844515.7236008001</v>
      </c>
      <c r="S40" s="8">
        <f t="shared" si="0"/>
        <v>26276926.690209996</v>
      </c>
      <c r="T40" s="8">
        <f t="shared" si="1"/>
        <v>33784620.030269995</v>
      </c>
      <c r="U40" s="82">
        <f t="shared" si="2"/>
        <v>4.5479982802071515</v>
      </c>
      <c r="V40" s="82">
        <f t="shared" si="3"/>
        <v>10.336359727743529</v>
      </c>
      <c r="W40" s="82">
        <f t="shared" si="4"/>
        <v>5.7883614475363752</v>
      </c>
      <c r="X40" s="82">
        <f t="shared" si="5"/>
        <v>77.777777777777786</v>
      </c>
    </row>
    <row r="41" spans="1:24" x14ac:dyDescent="0.25">
      <c r="B41" s="76" t="s">
        <v>71</v>
      </c>
      <c r="F41" s="11">
        <f>F38+F39+F40</f>
        <v>1989736305.9932704</v>
      </c>
      <c r="G41" s="11">
        <f t="shared" ref="G41:L41" si="13">G38+G39+G40</f>
        <v>6474514.013540999</v>
      </c>
      <c r="H41" s="11">
        <f t="shared" si="13"/>
        <v>21273403.187348999</v>
      </c>
      <c r="I41" s="11">
        <f t="shared" si="13"/>
        <v>3083101.9112099996</v>
      </c>
      <c r="J41" s="11">
        <f t="shared" si="13"/>
        <v>90493172.977231205</v>
      </c>
      <c r="K41" s="11">
        <f t="shared" si="13"/>
        <v>205666302.22098008</v>
      </c>
      <c r="L41" s="11">
        <f t="shared" si="13"/>
        <v>115173129.24374878</v>
      </c>
      <c r="M41" s="11">
        <f t="shared" ref="M41" si="14">M38+M39+M40</f>
        <v>22660799.047393497</v>
      </c>
      <c r="N41" s="11">
        <f t="shared" ref="N41" si="15">N38+N39+N40</f>
        <v>74456911.155721501</v>
      </c>
      <c r="O41" s="11">
        <f t="shared" ref="O41" si="16">O38+O39+O40</f>
        <v>10790856.689235</v>
      </c>
      <c r="P41" s="11">
        <f t="shared" ref="P41" si="17">P38+P39+P40</f>
        <v>316726105.42030925</v>
      </c>
      <c r="Q41" s="11">
        <f t="shared" ref="Q41" si="18">Q38+Q39+Q40</f>
        <v>719832057.77342975</v>
      </c>
      <c r="R41" s="11">
        <f t="shared" ref="R41" si="19">R38+R39+R40</f>
        <v>403105952.3531208</v>
      </c>
      <c r="S41" s="8">
        <f t="shared" si="0"/>
        <v>1547572682.4392099</v>
      </c>
      <c r="T41" s="8">
        <f t="shared" si="1"/>
        <v>1989736305.9932699</v>
      </c>
      <c r="U41" s="82">
        <f t="shared" si="2"/>
        <v>4.5479982802071506</v>
      </c>
      <c r="V41" s="82">
        <f t="shared" si="3"/>
        <v>10.336359727743528</v>
      </c>
      <c r="W41" s="82">
        <f t="shared" si="4"/>
        <v>5.7883614475363725</v>
      </c>
      <c r="X41" s="82">
        <f t="shared" si="5"/>
        <v>77.777777777777786</v>
      </c>
    </row>
    <row r="42" spans="1:24" x14ac:dyDescent="0.25">
      <c r="F42" t="s">
        <v>72</v>
      </c>
      <c r="G42" s="11">
        <f>'ASEO BOYACA (2)'!T4</f>
        <v>6474514.0099999998</v>
      </c>
      <c r="H42" s="11">
        <f>'ASEO BOYACA (2)'!U4</f>
        <v>21273403.190000001</v>
      </c>
      <c r="I42" s="11">
        <f>'ASEO BOYACA (2)'!V4</f>
        <v>3083101.91</v>
      </c>
      <c r="J42" s="11">
        <f>'ASEO BOYACA (2)'!W4</f>
        <v>92001416.609999999</v>
      </c>
      <c r="K42" s="11">
        <f>'ASEO BOYACA (2)'!X4</f>
        <v>209094128.66999999</v>
      </c>
      <c r="L42" s="11">
        <f>'ASEO BOYACA (2)'!Y4</f>
        <v>117092712.05</v>
      </c>
      <c r="M42" s="11">
        <f>'ASEO BOYACA (2)'!AD4</f>
        <v>22660799</v>
      </c>
      <c r="N42" s="11">
        <f>'ASEO BOYACA (2)'!AE4</f>
        <v>74456911.159999996</v>
      </c>
      <c r="O42" s="11">
        <f>'ASEO BOYACA (2)'!AF4</f>
        <v>10790856.689999999</v>
      </c>
      <c r="P42" s="11">
        <f>'ASEO BOYACA (2)'!AG4</f>
        <v>322004958.14999998</v>
      </c>
      <c r="Q42" s="11">
        <f>'ASEO BOYACA (2)'!AH4</f>
        <v>731829450.33000004</v>
      </c>
      <c r="R42" s="11">
        <f>'ASEO BOYACA (2)'!AI4</f>
        <v>409824492.18000001</v>
      </c>
      <c r="S42" s="8">
        <f t="shared" si="0"/>
        <v>1571567467.51</v>
      </c>
      <c r="T42" s="8">
        <f t="shared" si="1"/>
        <v>2020586743.95</v>
      </c>
      <c r="U42" s="82">
        <f t="shared" si="2"/>
        <v>4.5532030181564229</v>
      </c>
      <c r="V42" s="82">
        <f t="shared" si="3"/>
        <v>10.348188678168132</v>
      </c>
      <c r="W42" s="82">
        <f t="shared" si="4"/>
        <v>5.7949856595168026</v>
      </c>
      <c r="X42" s="82">
        <f t="shared" si="5"/>
        <v>77.777777777447838</v>
      </c>
    </row>
    <row r="43" spans="1:24" x14ac:dyDescent="0.25">
      <c r="F43" t="s">
        <v>96</v>
      </c>
      <c r="G43" s="11">
        <f t="shared" ref="G43:L43" si="20">G42-G41</f>
        <v>-3.5409992560744286E-3</v>
      </c>
      <c r="H43" s="11">
        <f t="shared" si="20"/>
        <v>2.6510022580623627E-3</v>
      </c>
      <c r="I43" s="11">
        <f t="shared" si="20"/>
        <v>-1.2099994346499443E-3</v>
      </c>
      <c r="J43" s="11">
        <f t="shared" si="20"/>
        <v>1508243.6327687949</v>
      </c>
      <c r="K43" s="11">
        <f t="shared" si="20"/>
        <v>3427826.4490199089</v>
      </c>
      <c r="L43" s="11">
        <f t="shared" si="20"/>
        <v>1919582.806251213</v>
      </c>
      <c r="M43" s="11">
        <f t="shared" ref="M43:R43" si="21">M42-M41</f>
        <v>-4.7393497079610825E-2</v>
      </c>
      <c r="N43" s="11">
        <f t="shared" si="21"/>
        <v>4.2784959077835083E-3</v>
      </c>
      <c r="O43" s="11">
        <f t="shared" si="21"/>
        <v>7.6499953866004944E-4</v>
      </c>
      <c r="P43" s="11">
        <f t="shared" si="21"/>
        <v>5278852.7296907306</v>
      </c>
      <c r="Q43" s="11">
        <f t="shared" si="21"/>
        <v>11997392.556570292</v>
      </c>
      <c r="R43" s="11">
        <f t="shared" si="21"/>
        <v>6718539.8268792033</v>
      </c>
      <c r="S43" s="8">
        <f t="shared" si="0"/>
        <v>23994785.070790224</v>
      </c>
      <c r="T43" s="8">
        <f t="shared" si="1"/>
        <v>30850437.956730142</v>
      </c>
      <c r="U43" s="82"/>
      <c r="V43" s="82"/>
      <c r="W43" s="82"/>
    </row>
    <row r="44" spans="1:24" x14ac:dyDescent="0.25">
      <c r="W44" s="82"/>
    </row>
    <row r="45" spans="1:24" x14ac:dyDescent="0.25">
      <c r="G45" s="9">
        <v>3825</v>
      </c>
      <c r="H45" s="9">
        <v>4925</v>
      </c>
      <c r="I45" s="9">
        <v>2725</v>
      </c>
      <c r="J45" s="9">
        <v>3925</v>
      </c>
      <c r="K45" s="9">
        <v>5025</v>
      </c>
      <c r="L45" s="9">
        <v>2825</v>
      </c>
      <c r="M45" s="9" t="s">
        <v>109</v>
      </c>
      <c r="N45" s="9" t="s">
        <v>109</v>
      </c>
      <c r="O45" s="9" t="s">
        <v>109</v>
      </c>
      <c r="P45" s="9" t="s">
        <v>109</v>
      </c>
      <c r="Q45" s="9" t="s">
        <v>109</v>
      </c>
      <c r="R45" s="9" t="s">
        <v>109</v>
      </c>
      <c r="W45" s="82"/>
    </row>
    <row r="47" spans="1:24" x14ac:dyDescent="0.25">
      <c r="N47" s="11"/>
    </row>
    <row r="48" spans="1:24" x14ac:dyDescent="0.25">
      <c r="G48">
        <v>3825</v>
      </c>
      <c r="H48">
        <v>4925</v>
      </c>
      <c r="I48">
        <v>2725</v>
      </c>
      <c r="J48">
        <v>3925</v>
      </c>
      <c r="K48">
        <v>5025</v>
      </c>
      <c r="L48">
        <v>2825</v>
      </c>
      <c r="M48" t="s">
        <v>109</v>
      </c>
      <c r="N48" s="8"/>
    </row>
    <row r="49" spans="6:14" x14ac:dyDescent="0.25">
      <c r="F49" t="s">
        <v>106</v>
      </c>
      <c r="G49" s="10">
        <v>578598.21389999997</v>
      </c>
      <c r="H49" s="10">
        <v>1901108.4170999997</v>
      </c>
      <c r="I49" s="10">
        <v>275522.95899999997</v>
      </c>
      <c r="J49" s="10">
        <v>8086968.0944800004</v>
      </c>
      <c r="K49" s="10">
        <v>18379472.942000009</v>
      </c>
      <c r="L49" s="10">
        <v>10292504.847520001</v>
      </c>
      <c r="M49" s="10">
        <v>138299614.15899998</v>
      </c>
      <c r="N49" s="11">
        <f>G49+H49+I49+J49+K49+L49+M49</f>
        <v>177813789.63299999</v>
      </c>
    </row>
    <row r="50" spans="6:14" x14ac:dyDescent="0.25">
      <c r="G50" s="10">
        <f>G49/N49*100</f>
        <v>0.32539558101438687</v>
      </c>
      <c r="H50" s="10">
        <f>H49/N49*100</f>
        <v>1.0691569090472712</v>
      </c>
      <c r="I50" s="10">
        <f>I49/N49*100</f>
        <v>0.15495027667351757</v>
      </c>
      <c r="J50" s="10">
        <f>J49/N49*100</f>
        <v>4.5479982802071506</v>
      </c>
      <c r="K50" s="10">
        <f>K49/N49*100</f>
        <v>10.336359727743529</v>
      </c>
      <c r="L50" s="10">
        <f>L49/N49*100</f>
        <v>5.7883614475363743</v>
      </c>
      <c r="M50" s="10">
        <f>M49/N49*100</f>
        <v>77.777777777777771</v>
      </c>
    </row>
    <row r="53" spans="6:14" x14ac:dyDescent="0.25">
      <c r="F53" t="s">
        <v>54</v>
      </c>
      <c r="G53" s="10">
        <v>109933.66064099999</v>
      </c>
      <c r="H53" s="10">
        <v>361210.59924899996</v>
      </c>
      <c r="I53" s="10">
        <v>52349.362209999992</v>
      </c>
      <c r="J53" s="10">
        <v>1536523.9379512002</v>
      </c>
      <c r="K53" s="10">
        <v>3492099.8589800019</v>
      </c>
      <c r="L53" s="10">
        <v>1955575.9210288003</v>
      </c>
      <c r="M53" s="10">
        <v>26276926.690209996</v>
      </c>
      <c r="N53" s="11">
        <f>SUM(G53:M53)</f>
        <v>33784620.030269995</v>
      </c>
    </row>
    <row r="54" spans="6:14" x14ac:dyDescent="0.25">
      <c r="G54" s="10">
        <f>G53/N53*100</f>
        <v>0.32539558101438693</v>
      </c>
      <c r="H54" s="10">
        <f>H53/N53*100</f>
        <v>1.0691569090472712</v>
      </c>
      <c r="I54" s="10">
        <f>I53/N53*100</f>
        <v>0.15495027667351757</v>
      </c>
      <c r="J54" s="10">
        <f>J53/N53*100</f>
        <v>4.5479982802071515</v>
      </c>
      <c r="K54" s="10">
        <f>K53/N53*100</f>
        <v>10.336359727743529</v>
      </c>
      <c r="L54" s="10">
        <f>L53/N53*100</f>
        <v>5.7883614475363752</v>
      </c>
      <c r="M54" s="10">
        <f>M53/N53*100</f>
        <v>77.777777777777786</v>
      </c>
    </row>
  </sheetData>
  <mergeCells count="6">
    <mergeCell ref="G1:L1"/>
    <mergeCell ref="G2:I2"/>
    <mergeCell ref="J2:L2"/>
    <mergeCell ref="M1:R1"/>
    <mergeCell ref="M2:O2"/>
    <mergeCell ref="P2:R2"/>
  </mergeCells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ASEO BOYACA</vt:lpstr>
      <vt:lpstr>ASEO CASANARE</vt:lpstr>
      <vt:lpstr>Hoja3</vt:lpstr>
      <vt:lpstr>Hoja4</vt:lpstr>
      <vt:lpstr>Hoja5</vt:lpstr>
      <vt:lpstr>Hoja1</vt:lpstr>
      <vt:lpstr>Hoja1 (2)</vt:lpstr>
      <vt:lpstr>ASEO BOYACA (2)</vt:lpstr>
      <vt:lpstr>Hoja2</vt:lpstr>
      <vt:lpstr>ASEO BOYACA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ÁreaAdministrativa - Boyacá - Tunja</dc:creator>
  <cp:lastModifiedBy>Francisco Javier Niño Acevedo</cp:lastModifiedBy>
  <cp:lastPrinted>2025-10-31T21:52:49Z</cp:lastPrinted>
  <dcterms:created xsi:type="dcterms:W3CDTF">2025-08-12T13:26:19Z</dcterms:created>
  <dcterms:modified xsi:type="dcterms:W3CDTF">2025-11-28T22:33:16Z</dcterms:modified>
</cp:coreProperties>
</file>