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ena4-my.sharepoint.com/personal/apallares_sena_edu_co/Documents/ORDEN DE COMPRA 132556/FACTURACION EMINSER/FEBRERO/MAQUINARIA/"/>
    </mc:Choice>
  </mc:AlternateContent>
  <xr:revisionPtr revIDLastSave="135" documentId="13_ncr:1_{43CC1E6C-78F4-4C23-B99E-EB11A7F1311F}" xr6:coauthVersionLast="47" xr6:coauthVersionMax="47" xr10:uidLastSave="{2AEB303C-30E3-4BA0-8731-32B53C97104C}"/>
  <bookViews>
    <workbookView xWindow="-110" yWindow="-110" windowWidth="19420" windowHeight="11500" xr2:uid="{00000000-000D-0000-FFFF-FFFF00000000}"/>
  </bookViews>
  <sheets>
    <sheet name="PLANTILLA" sheetId="5" r:id="rId1"/>
    <sheet name="web" sheetId="6" state="hidden" r:id="rId2"/>
  </sheets>
  <definedNames>
    <definedName name="_xlnm._FilterDatabase" localSheetId="0" hidden="1">PLANTILLA!$B$7:$N$57</definedName>
    <definedName name="_xlnm._FilterDatabase" localSheetId="1" hidden="1">web!$A$1:$J$16</definedName>
    <definedName name="_xlnm.Print_Titles" localSheetId="0">PLANTILLA!$1:$5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7" i="5" l="1"/>
  <c r="I40" i="5"/>
  <c r="I41" i="5"/>
  <c r="I42" i="5"/>
  <c r="I43" i="5"/>
  <c r="I44" i="5"/>
  <c r="M44" i="5" s="1"/>
  <c r="I45" i="5"/>
  <c r="I46" i="5"/>
  <c r="H40" i="5"/>
  <c r="J40" i="5" s="1"/>
  <c r="H41" i="5"/>
  <c r="J41" i="5" s="1"/>
  <c r="H42" i="5"/>
  <c r="J42" i="5" s="1"/>
  <c r="H43" i="5"/>
  <c r="J43" i="5" s="1"/>
  <c r="H44" i="5"/>
  <c r="J44" i="5" s="1"/>
  <c r="H45" i="5"/>
  <c r="J45" i="5" s="1"/>
  <c r="H46" i="5"/>
  <c r="J46" i="5" s="1"/>
  <c r="G40" i="5"/>
  <c r="G41" i="5"/>
  <c r="G42" i="5"/>
  <c r="G43" i="5"/>
  <c r="G44" i="5"/>
  <c r="G45" i="5"/>
  <c r="G46" i="5"/>
  <c r="M40" i="5" l="1"/>
  <c r="M43" i="5"/>
  <c r="N43" i="5" s="1"/>
  <c r="M42" i="5"/>
  <c r="N42" i="5" s="1"/>
  <c r="M41" i="5"/>
  <c r="O41" i="5" s="1"/>
  <c r="O40" i="5"/>
  <c r="M45" i="5"/>
  <c r="N45" i="5" s="1"/>
  <c r="M46" i="5"/>
  <c r="N46" i="5" s="1"/>
  <c r="N44" i="5"/>
  <c r="O44" i="5"/>
  <c r="O45" i="5"/>
  <c r="N41" i="5"/>
  <c r="N40" i="5"/>
  <c r="K41" i="5"/>
  <c r="L41" i="5" s="1"/>
  <c r="K40" i="5"/>
  <c r="K46" i="5"/>
  <c r="L46" i="5" s="1"/>
  <c r="K45" i="5"/>
  <c r="L45" i="5" s="1"/>
  <c r="K44" i="5"/>
  <c r="L44" i="5" s="1"/>
  <c r="K43" i="5"/>
  <c r="L43" i="5" s="1"/>
  <c r="K42" i="5"/>
  <c r="L42" i="5" s="1"/>
  <c r="O43" i="5" l="1"/>
  <c r="O42" i="5"/>
  <c r="O46" i="5"/>
  <c r="L40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E9" i="5"/>
  <c r="G9" i="5" s="1"/>
  <c r="E10" i="5"/>
  <c r="G10" i="5" s="1"/>
  <c r="E11" i="5"/>
  <c r="G11" i="5" s="1"/>
  <c r="E12" i="5"/>
  <c r="G12" i="5" s="1"/>
  <c r="E13" i="5"/>
  <c r="G13" i="5" s="1"/>
  <c r="E14" i="5"/>
  <c r="I14" i="5" s="1"/>
  <c r="E15" i="5"/>
  <c r="I15" i="5" s="1"/>
  <c r="E16" i="5"/>
  <c r="I16" i="5" s="1"/>
  <c r="E17" i="5"/>
  <c r="G17" i="5" s="1"/>
  <c r="E18" i="5"/>
  <c r="G18" i="5" s="1"/>
  <c r="E19" i="5"/>
  <c r="G19" i="5" s="1"/>
  <c r="E20" i="5"/>
  <c r="I20" i="5" s="1"/>
  <c r="E21" i="5"/>
  <c r="I21" i="5" s="1"/>
  <c r="E22" i="5"/>
  <c r="I22" i="5" s="1"/>
  <c r="E23" i="5"/>
  <c r="I23" i="5" s="1"/>
  <c r="E24" i="5"/>
  <c r="I24" i="5" s="1"/>
  <c r="E25" i="5"/>
  <c r="I25" i="5" s="1"/>
  <c r="E26" i="5"/>
  <c r="G26" i="5" s="1"/>
  <c r="E27" i="5"/>
  <c r="G27" i="5" s="1"/>
  <c r="E28" i="5"/>
  <c r="G28" i="5" s="1"/>
  <c r="E29" i="5"/>
  <c r="G29" i="5" s="1"/>
  <c r="E30" i="5"/>
  <c r="I30" i="5" s="1"/>
  <c r="E31" i="5"/>
  <c r="I31" i="5" s="1"/>
  <c r="E32" i="5"/>
  <c r="I32" i="5" s="1"/>
  <c r="E33" i="5"/>
  <c r="I33" i="5" s="1"/>
  <c r="E34" i="5"/>
  <c r="I34" i="5" s="1"/>
  <c r="E35" i="5"/>
  <c r="G35" i="5" s="1"/>
  <c r="E36" i="5"/>
  <c r="G36" i="5" s="1"/>
  <c r="E37" i="5"/>
  <c r="G37" i="5" s="1"/>
  <c r="E38" i="5"/>
  <c r="I38" i="5" s="1"/>
  <c r="E39" i="5"/>
  <c r="I39" i="5" s="1"/>
  <c r="E8" i="5"/>
  <c r="G16" i="6"/>
  <c r="I16" i="6"/>
  <c r="J31" i="5" l="1"/>
  <c r="J22" i="5"/>
  <c r="J29" i="5"/>
  <c r="J13" i="5"/>
  <c r="J18" i="5"/>
  <c r="G34" i="5"/>
  <c r="M34" i="5" s="1"/>
  <c r="G33" i="5"/>
  <c r="M33" i="5" s="1"/>
  <c r="J36" i="5"/>
  <c r="J19" i="5"/>
  <c r="I19" i="5"/>
  <c r="K19" i="5" s="1"/>
  <c r="J37" i="5"/>
  <c r="G32" i="5"/>
  <c r="M32" i="5" s="1"/>
  <c r="J35" i="5"/>
  <c r="J28" i="5"/>
  <c r="J12" i="5"/>
  <c r="G25" i="5"/>
  <c r="M25" i="5" s="1"/>
  <c r="I13" i="5"/>
  <c r="K13" i="5" s="1"/>
  <c r="G24" i="5"/>
  <c r="M24" i="5" s="1"/>
  <c r="G23" i="5"/>
  <c r="M23" i="5" s="1"/>
  <c r="I12" i="5"/>
  <c r="K12" i="5" s="1"/>
  <c r="G16" i="5"/>
  <c r="M16" i="5" s="1"/>
  <c r="J34" i="5"/>
  <c r="J25" i="5"/>
  <c r="J16" i="5"/>
  <c r="I37" i="5"/>
  <c r="K37" i="5" s="1"/>
  <c r="G15" i="5"/>
  <c r="M15" i="5" s="1"/>
  <c r="J33" i="5"/>
  <c r="J24" i="5"/>
  <c r="J15" i="5"/>
  <c r="I36" i="5"/>
  <c r="K36" i="5" s="1"/>
  <c r="J11" i="5"/>
  <c r="G14" i="5"/>
  <c r="M14" i="5" s="1"/>
  <c r="J32" i="5"/>
  <c r="J23" i="5"/>
  <c r="I35" i="5"/>
  <c r="K35" i="5" s="1"/>
  <c r="I29" i="5"/>
  <c r="K29" i="5" s="1"/>
  <c r="J39" i="5"/>
  <c r="J30" i="5"/>
  <c r="J21" i="5"/>
  <c r="J38" i="5"/>
  <c r="J20" i="5"/>
  <c r="I28" i="5"/>
  <c r="K28" i="5" s="1"/>
  <c r="K34" i="5"/>
  <c r="K25" i="5"/>
  <c r="K16" i="5"/>
  <c r="K15" i="5"/>
  <c r="K23" i="5"/>
  <c r="K14" i="5"/>
  <c r="K39" i="5"/>
  <c r="K21" i="5"/>
  <c r="K32" i="5"/>
  <c r="K38" i="5"/>
  <c r="K33" i="5"/>
  <c r="K22" i="5"/>
  <c r="K30" i="5"/>
  <c r="K20" i="5"/>
  <c r="K31" i="5"/>
  <c r="K24" i="5"/>
  <c r="J27" i="5"/>
  <c r="J26" i="5"/>
  <c r="J17" i="5"/>
  <c r="G31" i="5"/>
  <c r="M31" i="5" s="1"/>
  <c r="O31" i="5" s="1"/>
  <c r="G22" i="5"/>
  <c r="M22" i="5" s="1"/>
  <c r="I27" i="5"/>
  <c r="M27" i="5" s="1"/>
  <c r="I18" i="5"/>
  <c r="M18" i="5" s="1"/>
  <c r="I11" i="5"/>
  <c r="J9" i="5"/>
  <c r="G39" i="5"/>
  <c r="M39" i="5" s="1"/>
  <c r="G30" i="5"/>
  <c r="M30" i="5" s="1"/>
  <c r="G21" i="5"/>
  <c r="M21" i="5" s="1"/>
  <c r="I26" i="5"/>
  <c r="M26" i="5" s="1"/>
  <c r="I10" i="5"/>
  <c r="M10" i="5" s="1"/>
  <c r="G38" i="5"/>
  <c r="M38" i="5" s="1"/>
  <c r="G20" i="5"/>
  <c r="M20" i="5" s="1"/>
  <c r="N20" i="5" s="1"/>
  <c r="I17" i="5"/>
  <c r="M17" i="5" s="1"/>
  <c r="I9" i="5"/>
  <c r="J14" i="5"/>
  <c r="J10" i="5"/>
  <c r="L25" i="5" l="1"/>
  <c r="N16" i="5"/>
  <c r="N33" i="5"/>
  <c r="L37" i="5"/>
  <c r="G47" i="5"/>
  <c r="N31" i="5"/>
  <c r="N22" i="5"/>
  <c r="N30" i="5"/>
  <c r="M28" i="5"/>
  <c r="N28" i="5" s="1"/>
  <c r="N38" i="5"/>
  <c r="L33" i="5"/>
  <c r="N34" i="5"/>
  <c r="L28" i="5"/>
  <c r="L34" i="5"/>
  <c r="O14" i="5"/>
  <c r="N39" i="5"/>
  <c r="L16" i="5"/>
  <c r="N23" i="5"/>
  <c r="M13" i="5"/>
  <c r="O13" i="5" s="1"/>
  <c r="L19" i="5"/>
  <c r="L12" i="5"/>
  <c r="L35" i="5"/>
  <c r="L13" i="5"/>
  <c r="L29" i="5"/>
  <c r="O25" i="5"/>
  <c r="L14" i="5"/>
  <c r="L23" i="5"/>
  <c r="L38" i="5"/>
  <c r="O30" i="5"/>
  <c r="L36" i="5"/>
  <c r="M29" i="5"/>
  <c r="N17" i="5"/>
  <c r="M35" i="5"/>
  <c r="N35" i="5" s="1"/>
  <c r="N21" i="5"/>
  <c r="O38" i="5"/>
  <c r="M19" i="5"/>
  <c r="N32" i="5"/>
  <c r="O32" i="5"/>
  <c r="N24" i="5"/>
  <c r="O24" i="5"/>
  <c r="N15" i="5"/>
  <c r="O15" i="5"/>
  <c r="N27" i="5"/>
  <c r="O16" i="5"/>
  <c r="M37" i="5"/>
  <c r="N37" i="5" s="1"/>
  <c r="O34" i="5"/>
  <c r="L32" i="5"/>
  <c r="L15" i="5"/>
  <c r="L30" i="5"/>
  <c r="N25" i="5"/>
  <c r="L22" i="5"/>
  <c r="M36" i="5"/>
  <c r="N10" i="5"/>
  <c r="M12" i="5"/>
  <c r="N12" i="5" s="1"/>
  <c r="L24" i="5"/>
  <c r="N26" i="5"/>
  <c r="N18" i="5"/>
  <c r="O18" i="5"/>
  <c r="O33" i="5"/>
  <c r="L39" i="5"/>
  <c r="O10" i="5"/>
  <c r="O17" i="5"/>
  <c r="O21" i="5"/>
  <c r="K10" i="5"/>
  <c r="L10" i="5" s="1"/>
  <c r="L20" i="5"/>
  <c r="N14" i="5"/>
  <c r="O23" i="5"/>
  <c r="O22" i="5"/>
  <c r="L21" i="5"/>
  <c r="K9" i="5"/>
  <c r="L9" i="5" s="1"/>
  <c r="K17" i="5"/>
  <c r="L17" i="5" s="1"/>
  <c r="K26" i="5"/>
  <c r="L26" i="5" s="1"/>
  <c r="K11" i="5"/>
  <c r="L11" i="5" s="1"/>
  <c r="L31" i="5"/>
  <c r="M9" i="5"/>
  <c r="N9" i="5" s="1"/>
  <c r="K27" i="5"/>
  <c r="L27" i="5" s="1"/>
  <c r="O39" i="5"/>
  <c r="O26" i="5"/>
  <c r="O27" i="5"/>
  <c r="K18" i="5"/>
  <c r="L18" i="5" s="1"/>
  <c r="O20" i="5"/>
  <c r="M11" i="5"/>
  <c r="G8" i="5"/>
  <c r="O28" i="5" l="1"/>
  <c r="N13" i="5"/>
  <c r="O29" i="5"/>
  <c r="N29" i="5"/>
  <c r="N19" i="5"/>
  <c r="O19" i="5"/>
  <c r="O12" i="5"/>
  <c r="O35" i="5"/>
  <c r="G57" i="5"/>
  <c r="N36" i="5"/>
  <c r="O36" i="5"/>
  <c r="O37" i="5"/>
  <c r="O9" i="5"/>
  <c r="N11" i="5"/>
  <c r="O11" i="5"/>
  <c r="H8" i="5"/>
  <c r="J8" i="5" s="1"/>
  <c r="J47" i="5" s="1"/>
  <c r="I8" i="5"/>
  <c r="I47" i="5" s="1"/>
  <c r="F18" i="6" l="1"/>
  <c r="I57" i="5"/>
  <c r="J57" i="5"/>
  <c r="M8" i="5"/>
  <c r="O8" i="5" s="1"/>
  <c r="K8" i="5" l="1"/>
  <c r="K47" i="5" s="1"/>
  <c r="K57" i="5" l="1"/>
  <c r="L8" i="5"/>
  <c r="N8" i="5"/>
  <c r="O47" i="5" l="1"/>
  <c r="L57" i="5"/>
  <c r="M47" i="5" l="1"/>
  <c r="N47" i="5" s="1"/>
</calcChain>
</file>

<file path=xl/sharedStrings.xml><?xml version="1.0" encoding="utf-8"?>
<sst xmlns="http://schemas.openxmlformats.org/spreadsheetml/2006/main" count="228" uniqueCount="174">
  <si>
    <t>ENTREGA DE INSUMOS</t>
  </si>
  <si>
    <t xml:space="preserve">SERVICIO NACIONAL DE APRENDIZAJE SEDE CALLE 57 - </t>
  </si>
  <si>
    <t>Sede 1 - DIRECCION GENERAL CALLE 57</t>
  </si>
  <si>
    <t>CALLE 57 # 8 - 69 - BOGOTA DC</t>
  </si>
  <si>
    <t>No.</t>
  </si>
  <si>
    <t>Bien</t>
  </si>
  <si>
    <t>Presentación</t>
  </si>
  <si>
    <t>Cantidad</t>
  </si>
  <si>
    <t xml:space="preserve">VALOR UNITARIO </t>
  </si>
  <si>
    <t>AIU 10%</t>
  </si>
  <si>
    <t>Vlr Unitario con descuento + AIU 10%</t>
  </si>
  <si>
    <t xml:space="preserve">TOTAL ANTES DE IVA </t>
  </si>
  <si>
    <t xml:space="preserve"> TOTAL ANTES DE IVA + AIU </t>
  </si>
  <si>
    <t>IVA 19%</t>
  </si>
  <si>
    <t>TOTAL</t>
  </si>
  <si>
    <t>Jabón para loza 1</t>
  </si>
  <si>
    <t>Líquido, en recipiente plástico con capacidad mínima de 3.785 cc</t>
  </si>
  <si>
    <t>Jabón para loza 3</t>
  </si>
  <si>
    <t>Crema, en recipiente plástico de mínimo 850 gr</t>
  </si>
  <si>
    <t>Jabón de dispensador para manos 3</t>
  </si>
  <si>
    <t>Limpiador multiusos 1</t>
  </si>
  <si>
    <t xml:space="preserve">Líquido, en recipiente plástico con capacidad mínima de 3.785 cc </t>
  </si>
  <si>
    <t>Líquido desengrasante</t>
  </si>
  <si>
    <t>Líquido para limpiar vidrios 1</t>
  </si>
  <si>
    <t>Blanqueador o hipoclorito 1</t>
  </si>
  <si>
    <t>Liquido cubre rasguños para madera</t>
  </si>
  <si>
    <t>Crema en recipiente plastico con capacidad minima de 200ml</t>
  </si>
  <si>
    <t>Sellante para pisos</t>
  </si>
  <si>
    <t>Removedor de cera</t>
  </si>
  <si>
    <t>Varsol  ecológico 1</t>
  </si>
  <si>
    <t>Desmanchador multiusos</t>
  </si>
  <si>
    <t>Crema, en bolsa plástica de mínimo 500 gr</t>
  </si>
  <si>
    <t>Ambientador 1</t>
  </si>
  <si>
    <t>Champú para alfombras y tapizados 1</t>
  </si>
  <si>
    <t>Escoba 1 Suave</t>
  </si>
  <si>
    <t>Unidad</t>
  </si>
  <si>
    <t>Escoba 2 Dura</t>
  </si>
  <si>
    <t>Mango metálico escoba 1</t>
  </si>
  <si>
    <t>Mango metálico trapero 1</t>
  </si>
  <si>
    <t>Pads 3 Rojo o Blanco</t>
  </si>
  <si>
    <t>Pads 4 Café o Negro</t>
  </si>
  <si>
    <t>Limpiones 1 Blanca</t>
  </si>
  <si>
    <t>Bayetilla1Blanca</t>
  </si>
  <si>
    <t>Bayetilla2Roja</t>
  </si>
  <si>
    <t>Esponjilla 1 Enmallada</t>
  </si>
  <si>
    <t>Esponjilla 3 abrasiva</t>
  </si>
  <si>
    <t>Trapero 3</t>
  </si>
  <si>
    <t>Bolsas plástica 8 Negra 60 x 70</t>
  </si>
  <si>
    <t>Paquete de mínimo 6</t>
  </si>
  <si>
    <t>Bolsas plástica 10 Blanca 60 x 70</t>
  </si>
  <si>
    <t>Mezclador 1</t>
  </si>
  <si>
    <t>Paquete de mínimo 500</t>
  </si>
  <si>
    <t>Papel higiénico 5</t>
  </si>
  <si>
    <t>Rollo</t>
  </si>
  <si>
    <t>Toallas para manos 3 x 150 mts</t>
  </si>
  <si>
    <t>Vasos 2</t>
  </si>
  <si>
    <t>Paquete de mínimo 50 unidades</t>
  </si>
  <si>
    <t>Servilleta papel</t>
  </si>
  <si>
    <t>Filtro para greca 2</t>
  </si>
  <si>
    <t>Azúcar 1</t>
  </si>
  <si>
    <t>Bolsa de mínimo 200 sobres o tubipacks de 5 gr</t>
  </si>
  <si>
    <t>Aromática</t>
  </si>
  <si>
    <t>Cajas de mínimo 20 en sobres.</t>
  </si>
  <si>
    <t>Recogedor de basura 1 (Compra)</t>
  </si>
  <si>
    <t>Atomizadores (Compra)</t>
  </si>
  <si>
    <t>TOTAL:</t>
  </si>
  <si>
    <t>OBSERVACIONES:</t>
  </si>
  <si>
    <t>QUIEN RECIBE:</t>
  </si>
  <si>
    <t>NOMBRE:</t>
  </si>
  <si>
    <t>CEDULA:</t>
  </si>
  <si>
    <t>CARGO:</t>
  </si>
  <si>
    <t>FECHA:</t>
  </si>
  <si>
    <t>Detergente multiusos en polvo</t>
  </si>
  <si>
    <t>Limpiador desinfectante para uso general 1</t>
  </si>
  <si>
    <t>Pastilla desinfectante para sanitario</t>
  </si>
  <si>
    <t>Líquido, en recipiente plástico con capacidad
mínima de 3.785 ml</t>
  </si>
  <si>
    <t>Bolsas plástica 21  Negra 80 x 110</t>
  </si>
  <si>
    <t>Bolsas plástica 23 Blanca 80 x 110</t>
  </si>
  <si>
    <t>Café 1</t>
  </si>
  <si>
    <t>Libra</t>
  </si>
  <si>
    <t>EMINSER SOLOASEO 2023</t>
  </si>
  <si>
    <t>1-A</t>
  </si>
  <si>
    <t>3-A</t>
  </si>
  <si>
    <t>12-A</t>
  </si>
  <si>
    <t>15-A</t>
  </si>
  <si>
    <t>19-A</t>
  </si>
  <si>
    <t>21-A</t>
  </si>
  <si>
    <t>22-A</t>
  </si>
  <si>
    <t>26-A</t>
  </si>
  <si>
    <t>27-A</t>
  </si>
  <si>
    <t>30-A</t>
  </si>
  <si>
    <t>39-A</t>
  </si>
  <si>
    <t>42-A</t>
  </si>
  <si>
    <t>48-A</t>
  </si>
  <si>
    <t>50-A</t>
  </si>
  <si>
    <t>54-A</t>
  </si>
  <si>
    <t>56-A</t>
  </si>
  <si>
    <t>60-A</t>
  </si>
  <si>
    <t>64-A</t>
  </si>
  <si>
    <t>69-A</t>
  </si>
  <si>
    <t>70-A</t>
  </si>
  <si>
    <t>75-A</t>
  </si>
  <si>
    <t>77-A</t>
  </si>
  <si>
    <t>82-A</t>
  </si>
  <si>
    <t>83-A</t>
  </si>
  <si>
    <t>87-A</t>
  </si>
  <si>
    <t>94-A</t>
  </si>
  <si>
    <t>96-A</t>
  </si>
  <si>
    <t>99-A</t>
  </si>
  <si>
    <t>100-A</t>
  </si>
  <si>
    <t>112-A</t>
  </si>
  <si>
    <t>114-A</t>
  </si>
  <si>
    <t>124-A</t>
  </si>
  <si>
    <t>126-A</t>
  </si>
  <si>
    <t>145-A</t>
  </si>
  <si>
    <t>148-A</t>
  </si>
  <si>
    <t>155-A</t>
  </si>
  <si>
    <t>159-A</t>
  </si>
  <si>
    <t>162-A</t>
  </si>
  <si>
    <t>170-A</t>
  </si>
  <si>
    <t>175-A</t>
  </si>
  <si>
    <t>184-A</t>
  </si>
  <si>
    <t>205-A</t>
  </si>
  <si>
    <t>207-A</t>
  </si>
  <si>
    <t>ITEM</t>
  </si>
  <si>
    <t>CODIGO</t>
  </si>
  <si>
    <t>CODIGO 2</t>
  </si>
  <si>
    <t>DESCRIPCION</t>
  </si>
  <si>
    <t>EMBALAJE</t>
  </si>
  <si>
    <t>CANTIDAD APROBADA ENTREGA</t>
  </si>
  <si>
    <t>PRECIO + IVA</t>
  </si>
  <si>
    <t>A00020</t>
  </si>
  <si>
    <t>AMBIENTADOR GL 3.8 L</t>
  </si>
  <si>
    <t>COMPRA</t>
  </si>
  <si>
    <t>A00078</t>
  </si>
  <si>
    <t>BLANQUEADOR GL 3.8 L</t>
  </si>
  <si>
    <t>A01231</t>
  </si>
  <si>
    <t>VARSOL ECOLOGICO GL 1 LT</t>
  </si>
  <si>
    <t>TERMO BOMBA DOBLE PARED DE ACERO GRANDE</t>
  </si>
  <si>
    <t>169-A</t>
  </si>
  <si>
    <t>Termo para café 2</t>
  </si>
  <si>
    <t>A00068</t>
  </si>
  <si>
    <t>BAYETILLA FILETEADA GRANDE BLANCA</t>
  </si>
  <si>
    <t>A00092</t>
  </si>
  <si>
    <t>BOLSA DE BASURA APARTAMENTO 60 X 70 CM NEGRA PQ X 6</t>
  </si>
  <si>
    <t>A00106</t>
  </si>
  <si>
    <t>BOLSA DE BASURA JUMBO 80 X 110 CM NEGRA PQ X 6</t>
  </si>
  <si>
    <t>A00395</t>
  </si>
  <si>
    <t>DETERGENTE EN POLVO 1000 GR</t>
  </si>
  <si>
    <t>A00469</t>
  </si>
  <si>
    <t>FILTRO GRECA 1 LB</t>
  </si>
  <si>
    <t>A00287</t>
  </si>
  <si>
    <t>LIMPIAVIDRIOS GL 3.8 L</t>
  </si>
  <si>
    <t>A00304</t>
  </si>
  <si>
    <t>MECHA TRAPERO COPA 435 GR REF. 1000</t>
  </si>
  <si>
    <t>A00983</t>
  </si>
  <si>
    <t>PASTILLA DESINFECTANTE SANITARIO 48 GR</t>
  </si>
  <si>
    <t>A01384</t>
  </si>
  <si>
    <t>SERVILLETA PQ X 100</t>
  </si>
  <si>
    <t>B00017</t>
  </si>
  <si>
    <t>213-A</t>
  </si>
  <si>
    <t>B00023</t>
  </si>
  <si>
    <t>VASO SIENA LISO 10 OZ REF. 0635AL48C CRISTAR</t>
  </si>
  <si>
    <t>Cod Web</t>
  </si>
  <si>
    <t>160-B</t>
  </si>
  <si>
    <r>
      <t>REMISION: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>352473</t>
    </r>
  </si>
  <si>
    <t>Carro exprimidor de trapero 1</t>
  </si>
  <si>
    <t>Carro de bebidas</t>
  </si>
  <si>
    <t>Greca para tintos 3</t>
  </si>
  <si>
    <t>Horno microondas de tipo industrial</t>
  </si>
  <si>
    <t>Aspiradora 2</t>
  </si>
  <si>
    <t>Lavabrilladora de pisos 1</t>
  </si>
  <si>
    <t>Hidrolavadora Industrial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</si>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</sst>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$&quot;_-;\-* #,##0\ &quot;$&quot;_-;_-* &quot;-&quot;\ &quot;$&quot;_-;_-@_-"/>
    <numFmt numFmtId="165" formatCode="_-* #,##0.00\ &quot;$&quot;_-;\-* #,##0.00\ &quot;$&quot;_-;_-* &quot;-&quot;??\ &quot;$&quot;_-;_-@_-"/>
    <numFmt numFmtId="166" formatCode="&quot;$&quot;\ #,##0.00"/>
    <numFmt numFmtId="167" formatCode="#,##0.00\ &quot;$&quot;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8"/>
      <color rgb="FF799BB7"/>
      <name val="Verdana"/>
      <family val="2"/>
    </font>
    <font>
      <sz val="8"/>
      <color rgb="FF000000"/>
      <name val="Verdana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BFCDD8"/>
      </left>
      <right style="medium">
        <color rgb="FFBFCDD8"/>
      </right>
      <top style="medium">
        <color rgb="FFBFCDD8"/>
      </top>
      <bottom style="medium">
        <color rgb="FFBFCDD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166" fontId="4" fillId="0" borderId="1" xfId="1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left"/>
    </xf>
    <xf numFmtId="165" fontId="1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65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6" fontId="0" fillId="2" borderId="1" xfId="0" applyNumberForma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165" fontId="0" fillId="0" borderId="1" xfId="2" applyFont="1" applyBorder="1"/>
    <xf numFmtId="165" fontId="0" fillId="3" borderId="1" xfId="2" applyFont="1" applyFill="1" applyBorder="1"/>
    <xf numFmtId="165" fontId="0" fillId="3" borderId="1" xfId="0" applyNumberFormat="1" applyFill="1" applyBorder="1" applyAlignment="1">
      <alignment horizontal="center" vertical="center"/>
    </xf>
    <xf numFmtId="0" fontId="0" fillId="0" borderId="6" xfId="0" applyBorder="1"/>
    <xf numFmtId="165" fontId="0" fillId="0" borderId="0" xfId="0" applyNumberFormat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/>
    <xf numFmtId="166" fontId="0" fillId="0" borderId="0" xfId="0" applyNumberFormat="1"/>
    <xf numFmtId="166" fontId="6" fillId="4" borderId="1" xfId="0" applyNumberFormat="1" applyFont="1" applyFill="1" applyBorder="1" applyAlignment="1">
      <alignment horizontal="center" vertical="center"/>
    </xf>
    <xf numFmtId="166" fontId="6" fillId="4" borderId="3" xfId="1" applyNumberFormat="1" applyFont="1" applyFill="1" applyBorder="1" applyAlignment="1">
      <alignment horizontal="center" vertical="center"/>
    </xf>
    <xf numFmtId="166" fontId="6" fillId="4" borderId="7" xfId="1" applyNumberFormat="1" applyFont="1" applyFill="1" applyBorder="1" applyAlignment="1">
      <alignment horizontal="center" vertical="center"/>
    </xf>
    <xf numFmtId="166" fontId="4" fillId="0" borderId="7" xfId="1" applyNumberFormat="1" applyFont="1" applyBorder="1" applyAlignment="1">
      <alignment horizontal="center" vertical="center"/>
    </xf>
    <xf numFmtId="166" fontId="0" fillId="3" borderId="1" xfId="2" applyNumberFormat="1" applyFont="1" applyFill="1" applyBorder="1"/>
    <xf numFmtId="167" fontId="0" fillId="0" borderId="0" xfId="0" applyNumberFormat="1"/>
    <xf numFmtId="0" fontId="7" fillId="6" borderId="8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vertical="top" wrapText="1"/>
    </xf>
    <xf numFmtId="0" fontId="8" fillId="5" borderId="8" xfId="0" applyFont="1" applyFill="1" applyBorder="1" applyAlignment="1">
      <alignment horizontal="center" vertical="top" wrapText="1"/>
    </xf>
    <xf numFmtId="4" fontId="8" fillId="5" borderId="8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wrapText="1"/>
    </xf>
    <xf numFmtId="165" fontId="0" fillId="0" borderId="10" xfId="0" applyNumberFormat="1" applyBorder="1"/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1" xfId="0" applyFont="1" applyBorder="1" applyAlignment="1">
      <alignment vertical="top"/>
    </xf>
    <xf numFmtId="0" fontId="0" fillId="2" borderId="7" xfId="0" applyFill="1" applyBorder="1" applyAlignment="1">
      <alignment vertical="center" wrapText="1"/>
    </xf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166" fontId="4" fillId="2" borderId="7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49" fontId="1" fillId="0" borderId="1" xfId="0" applyNumberFormat="1" applyFont="1" applyBorder="1" applyAlignment="1">
      <alignment horizontal="left"/>
    </xf>
  </cellXfs>
  <cellStyles count="3">
    <cellStyle name="Moneda" xfId="2" builtinId="4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P81"/>
  <sheetViews>
    <sheetView tabSelected="1" zoomScale="63" zoomScaleNormal="63" workbookViewId="0">
      <pane xSplit="5" ySplit="7" topLeftCell="F13" activePane="bottomRight" state="frozen"/>
      <selection pane="topRight" activeCell="F1" sqref="F1"/>
      <selection pane="bottomLeft" activeCell="A8" sqref="A8"/>
      <selection pane="bottomRight" activeCell="M55" sqref="M55"/>
    </sheetView>
  </sheetViews>
  <sheetFormatPr baseColWidth="10" defaultColWidth="11.453125" defaultRowHeight="14.5" x14ac:dyDescent="0.35"/>
  <cols>
    <col min="1" max="1" width="11.453125" style="11"/>
    <col min="2" max="2" width="11.26953125" style="11" hidden="1" customWidth="1"/>
    <col min="3" max="3" width="39.7265625" style="37" customWidth="1"/>
    <col min="4" max="4" width="26" style="37" customWidth="1"/>
    <col min="5" max="5" width="12.7265625" customWidth="1"/>
    <col min="6" max="6" width="22.453125" bestFit="1" customWidth="1"/>
    <col min="7" max="7" width="19.1796875" customWidth="1"/>
    <col min="8" max="8" width="25.7265625" bestFit="1" customWidth="1"/>
    <col min="9" max="9" width="25.81640625" style="15" bestFit="1" customWidth="1"/>
    <col min="10" max="10" width="22.54296875" style="15" customWidth="1"/>
    <col min="11" max="11" width="16.1796875" style="9" bestFit="1" customWidth="1"/>
    <col min="12" max="12" width="22.1796875" style="11" customWidth="1"/>
    <col min="13" max="14" width="15.26953125" bestFit="1" customWidth="1"/>
    <col min="15" max="15" width="17.26953125" bestFit="1" customWidth="1"/>
    <col min="16" max="16" width="13.26953125" bestFit="1" customWidth="1"/>
  </cols>
  <sheetData>
    <row r="1" spans="1:15" ht="15" customHeight="1" x14ac:dyDescent="0.35">
      <c r="A1" s="52" t="s">
        <v>80</v>
      </c>
      <c r="B1" s="52"/>
      <c r="C1" s="53"/>
      <c r="D1" s="57" t="s">
        <v>0</v>
      </c>
      <c r="E1" s="57"/>
      <c r="F1" s="57"/>
      <c r="G1" s="57"/>
      <c r="H1" s="57"/>
      <c r="I1" s="57"/>
      <c r="J1" s="57"/>
      <c r="K1" s="5"/>
    </row>
    <row r="2" spans="1:15" ht="15" customHeight="1" x14ac:dyDescent="0.35">
      <c r="A2" s="52"/>
      <c r="B2" s="52"/>
      <c r="C2" s="53"/>
      <c r="D2" s="58" t="s">
        <v>1</v>
      </c>
      <c r="E2" s="58"/>
      <c r="F2" s="58"/>
      <c r="G2" s="58"/>
      <c r="H2" s="58"/>
      <c r="I2" s="58"/>
      <c r="J2" s="58"/>
      <c r="K2" s="6"/>
    </row>
    <row r="3" spans="1:15" ht="15" customHeight="1" x14ac:dyDescent="0.35">
      <c r="A3" s="52"/>
      <c r="B3" s="52"/>
      <c r="C3" s="53"/>
      <c r="D3" s="58" t="s">
        <v>2</v>
      </c>
      <c r="E3" s="58"/>
      <c r="F3" s="58"/>
      <c r="G3" s="58"/>
      <c r="H3" s="58"/>
      <c r="I3" s="58"/>
      <c r="J3" s="58"/>
      <c r="K3" s="6"/>
      <c r="L3" s="21"/>
    </row>
    <row r="4" spans="1:15" ht="15" customHeight="1" x14ac:dyDescent="0.35">
      <c r="A4" s="52"/>
      <c r="B4" s="52"/>
      <c r="C4" s="53"/>
      <c r="D4" s="58" t="s">
        <v>3</v>
      </c>
      <c r="E4" s="58"/>
      <c r="F4" s="58"/>
      <c r="G4" s="58"/>
      <c r="H4" s="58"/>
      <c r="I4" s="58"/>
      <c r="J4" s="58"/>
      <c r="K4" s="6"/>
      <c r="L4" s="12"/>
    </row>
    <row r="5" spans="1:15" ht="15" customHeight="1" x14ac:dyDescent="0.35">
      <c r="A5" s="52"/>
      <c r="B5" s="52"/>
      <c r="C5" s="53"/>
      <c r="D5" s="61"/>
      <c r="E5" s="61"/>
      <c r="F5" s="61"/>
      <c r="G5" s="61"/>
      <c r="H5" s="61"/>
      <c r="I5" s="61"/>
      <c r="J5" s="61"/>
      <c r="K5" s="6"/>
    </row>
    <row r="6" spans="1:15" ht="19.5" customHeight="1" x14ac:dyDescent="0.5">
      <c r="A6" s="54"/>
      <c r="B6" s="54"/>
      <c r="C6" s="55"/>
      <c r="D6" s="61" t="s">
        <v>165</v>
      </c>
      <c r="E6" s="61"/>
      <c r="F6" s="61"/>
      <c r="G6" s="61"/>
      <c r="H6" s="61"/>
      <c r="I6" s="61"/>
      <c r="J6" s="61"/>
      <c r="K6" s="6"/>
      <c r="N6" s="24"/>
    </row>
    <row r="7" spans="1:15" s="40" customFormat="1" ht="57.75" customHeight="1" x14ac:dyDescent="0.35">
      <c r="A7" s="2" t="s">
        <v>163</v>
      </c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16" t="s">
        <v>11</v>
      </c>
      <c r="J7" s="16" t="s">
        <v>12</v>
      </c>
      <c r="K7" s="7" t="s">
        <v>13</v>
      </c>
      <c r="L7" s="2" t="s">
        <v>14</v>
      </c>
    </row>
    <row r="8" spans="1:15" ht="25.5" hidden="1" customHeight="1" x14ac:dyDescent="0.35">
      <c r="A8" s="1" t="s">
        <v>81</v>
      </c>
      <c r="B8" s="10">
        <v>286531</v>
      </c>
      <c r="C8" s="38" t="s">
        <v>15</v>
      </c>
      <c r="D8" s="38" t="s">
        <v>16</v>
      </c>
      <c r="E8" s="1">
        <f>+IFERROR(VLOOKUP(A8,web!$B$2:$G$15,6,0),0)</f>
        <v>0</v>
      </c>
      <c r="F8" s="22">
        <v>8084.8</v>
      </c>
      <c r="G8" s="4">
        <f>+ROUND(F8*10%,2)*E8</f>
        <v>0</v>
      </c>
      <c r="H8" s="4">
        <f>ROUND($F8*1.1,2)</f>
        <v>8893.2800000000007</v>
      </c>
      <c r="I8" s="13">
        <f>ROUND(E8*F8,2)</f>
        <v>0</v>
      </c>
      <c r="J8" s="13">
        <f>ROUND(H8*E8,2)</f>
        <v>0</v>
      </c>
      <c r="K8" s="8">
        <f t="shared" ref="K8:K46" si="0">(I8*0.1)*0.19</f>
        <v>0</v>
      </c>
      <c r="L8" s="3">
        <f t="shared" ref="L8:L46" si="1">I8+G8+K8</f>
        <v>0</v>
      </c>
      <c r="M8" s="23">
        <f>+G8+I8</f>
        <v>0</v>
      </c>
      <c r="N8" t="b">
        <f>+M8=J8</f>
        <v>1</v>
      </c>
      <c r="O8" s="23">
        <f>+J8-M8</f>
        <v>0</v>
      </c>
    </row>
    <row r="9" spans="1:15" ht="25.5" hidden="1" customHeight="1" x14ac:dyDescent="0.35">
      <c r="A9" s="1" t="s">
        <v>82</v>
      </c>
      <c r="B9" s="1">
        <v>279317</v>
      </c>
      <c r="C9" s="38" t="s">
        <v>17</v>
      </c>
      <c r="D9" s="38" t="s">
        <v>18</v>
      </c>
      <c r="E9" s="1">
        <f>+IFERROR(VLOOKUP(A9,web!$B$2:$G$15,6,0),0)</f>
        <v>0</v>
      </c>
      <c r="F9" s="14">
        <v>4589.25</v>
      </c>
      <c r="G9" s="4">
        <f t="shared" ref="G9:G46" si="2">+ROUND(F9*10%,2)*E9</f>
        <v>0</v>
      </c>
      <c r="H9" s="4">
        <f t="shared" ref="H9:H46" si="3">ROUND($F9*1.1,2)</f>
        <v>5048.18</v>
      </c>
      <c r="I9" s="13">
        <f t="shared" ref="I9:I46" si="4">ROUND(E9*F9,2)</f>
        <v>0</v>
      </c>
      <c r="J9" s="13">
        <f t="shared" ref="J9:J46" si="5">ROUND(H9*E9,2)</f>
        <v>0</v>
      </c>
      <c r="K9" s="8">
        <f t="shared" si="0"/>
        <v>0</v>
      </c>
      <c r="L9" s="3">
        <f t="shared" si="1"/>
        <v>0</v>
      </c>
      <c r="M9" s="23">
        <f t="shared" ref="M9:M46" si="6">+G9+I9</f>
        <v>0</v>
      </c>
      <c r="N9" t="b">
        <f t="shared" ref="N9:N46" si="7">+M9=J9</f>
        <v>1</v>
      </c>
      <c r="O9" s="23">
        <f t="shared" ref="O9:O46" si="8">+J9-M9</f>
        <v>0</v>
      </c>
    </row>
    <row r="10" spans="1:15" ht="25.5" hidden="1" customHeight="1" x14ac:dyDescent="0.35">
      <c r="A10" s="1" t="s">
        <v>83</v>
      </c>
      <c r="B10" s="10">
        <v>241216</v>
      </c>
      <c r="C10" s="38" t="s">
        <v>19</v>
      </c>
      <c r="D10" s="38" t="s">
        <v>16</v>
      </c>
      <c r="E10" s="1">
        <f>+IFERROR(VLOOKUP(A10,web!$B$2:$G$15,6,0),0)</f>
        <v>0</v>
      </c>
      <c r="F10" s="14">
        <v>5075.25</v>
      </c>
      <c r="G10" s="4">
        <f t="shared" si="2"/>
        <v>0</v>
      </c>
      <c r="H10" s="4">
        <f t="shared" si="3"/>
        <v>5582.78</v>
      </c>
      <c r="I10" s="13">
        <f t="shared" si="4"/>
        <v>0</v>
      </c>
      <c r="J10" s="13">
        <f t="shared" si="5"/>
        <v>0</v>
      </c>
      <c r="K10" s="8">
        <f t="shared" si="0"/>
        <v>0</v>
      </c>
      <c r="L10" s="3">
        <f t="shared" si="1"/>
        <v>0</v>
      </c>
      <c r="M10" s="23">
        <f t="shared" si="6"/>
        <v>0</v>
      </c>
      <c r="N10" t="b">
        <f t="shared" si="7"/>
        <v>1</v>
      </c>
      <c r="O10" s="23">
        <f t="shared" si="8"/>
        <v>0</v>
      </c>
    </row>
    <row r="11" spans="1:15" ht="25.5" hidden="1" customHeight="1" x14ac:dyDescent="0.35">
      <c r="A11" s="1" t="s">
        <v>84</v>
      </c>
      <c r="B11" s="1">
        <v>249313</v>
      </c>
      <c r="C11" s="38" t="s">
        <v>20</v>
      </c>
      <c r="D11" s="38" t="s">
        <v>21</v>
      </c>
      <c r="E11" s="1">
        <f>+IFERROR(VLOOKUP(A11,web!$B$2:$G$15,6,0),0)</f>
        <v>0</v>
      </c>
      <c r="F11" s="4">
        <v>4401.75</v>
      </c>
      <c r="G11" s="4">
        <f t="shared" si="2"/>
        <v>0</v>
      </c>
      <c r="H11" s="4">
        <f t="shared" si="3"/>
        <v>4841.93</v>
      </c>
      <c r="I11" s="13">
        <f t="shared" si="4"/>
        <v>0</v>
      </c>
      <c r="J11" s="13">
        <f t="shared" si="5"/>
        <v>0</v>
      </c>
      <c r="K11" s="8">
        <f t="shared" si="0"/>
        <v>0</v>
      </c>
      <c r="L11" s="3">
        <f t="shared" si="1"/>
        <v>0</v>
      </c>
      <c r="M11" s="23">
        <f t="shared" si="6"/>
        <v>0</v>
      </c>
      <c r="N11" t="b">
        <f t="shared" si="7"/>
        <v>1</v>
      </c>
      <c r="O11" s="23">
        <f t="shared" si="8"/>
        <v>0</v>
      </c>
    </row>
    <row r="12" spans="1:15" ht="25.5" hidden="1" customHeight="1" x14ac:dyDescent="0.35">
      <c r="A12" s="1" t="s">
        <v>85</v>
      </c>
      <c r="B12" s="1">
        <v>238650</v>
      </c>
      <c r="C12" s="38" t="s">
        <v>22</v>
      </c>
      <c r="D12" s="38" t="s">
        <v>16</v>
      </c>
      <c r="E12" s="1">
        <f>+IFERROR(VLOOKUP(A12,web!$B$2:$G$15,6,0),0)</f>
        <v>0</v>
      </c>
      <c r="F12" s="4">
        <v>5992.8</v>
      </c>
      <c r="G12" s="4">
        <f t="shared" si="2"/>
        <v>0</v>
      </c>
      <c r="H12" s="4">
        <f t="shared" si="3"/>
        <v>6592.08</v>
      </c>
      <c r="I12" s="13">
        <f t="shared" si="4"/>
        <v>0</v>
      </c>
      <c r="J12" s="13">
        <f t="shared" si="5"/>
        <v>0</v>
      </c>
      <c r="K12" s="8">
        <f t="shared" si="0"/>
        <v>0</v>
      </c>
      <c r="L12" s="3">
        <f t="shared" si="1"/>
        <v>0</v>
      </c>
      <c r="M12" s="23">
        <f t="shared" si="6"/>
        <v>0</v>
      </c>
      <c r="N12" t="b">
        <f t="shared" si="7"/>
        <v>1</v>
      </c>
      <c r="O12" s="23">
        <f t="shared" si="8"/>
        <v>0</v>
      </c>
    </row>
    <row r="13" spans="1:15" ht="25.5" hidden="1" customHeight="1" x14ac:dyDescent="0.35">
      <c r="A13" s="1" t="s">
        <v>87</v>
      </c>
      <c r="B13" s="1">
        <v>273662</v>
      </c>
      <c r="C13" s="38" t="s">
        <v>73</v>
      </c>
      <c r="D13" s="38" t="s">
        <v>16</v>
      </c>
      <c r="E13" s="1">
        <f>+IFERROR(VLOOKUP(A13,web!$B$2:$G$15,6,0),0)</f>
        <v>0</v>
      </c>
      <c r="F13" s="4">
        <v>4468.5</v>
      </c>
      <c r="G13" s="4">
        <f t="shared" si="2"/>
        <v>0</v>
      </c>
      <c r="H13" s="4">
        <f t="shared" si="3"/>
        <v>4915.3500000000004</v>
      </c>
      <c r="I13" s="13">
        <f t="shared" si="4"/>
        <v>0</v>
      </c>
      <c r="J13" s="13">
        <f t="shared" si="5"/>
        <v>0</v>
      </c>
      <c r="K13" s="8">
        <f t="shared" si="0"/>
        <v>0</v>
      </c>
      <c r="L13" s="3">
        <f t="shared" si="1"/>
        <v>0</v>
      </c>
      <c r="M13" s="23">
        <f t="shared" si="6"/>
        <v>0</v>
      </c>
      <c r="N13" t="b">
        <f t="shared" si="7"/>
        <v>1</v>
      </c>
      <c r="O13" s="23">
        <f t="shared" si="8"/>
        <v>0</v>
      </c>
    </row>
    <row r="14" spans="1:15" ht="25.5" hidden="1" customHeight="1" x14ac:dyDescent="0.35">
      <c r="A14" s="1" t="s">
        <v>91</v>
      </c>
      <c r="B14" s="1">
        <v>279349</v>
      </c>
      <c r="C14" s="38" t="s">
        <v>33</v>
      </c>
      <c r="D14" s="38" t="s">
        <v>75</v>
      </c>
      <c r="E14" s="1">
        <f>+IFERROR(VLOOKUP(A14,web!$B$2:$G$15,6,0),0)</f>
        <v>0</v>
      </c>
      <c r="F14" s="4">
        <v>5190.3999999999996</v>
      </c>
      <c r="G14" s="4">
        <f t="shared" si="2"/>
        <v>0</v>
      </c>
      <c r="H14" s="4">
        <f t="shared" si="3"/>
        <v>5709.44</v>
      </c>
      <c r="I14" s="13">
        <f t="shared" si="4"/>
        <v>0</v>
      </c>
      <c r="J14" s="13">
        <f t="shared" si="5"/>
        <v>0</v>
      </c>
      <c r="K14" s="8">
        <f t="shared" si="0"/>
        <v>0</v>
      </c>
      <c r="L14" s="3">
        <f t="shared" si="1"/>
        <v>0</v>
      </c>
      <c r="M14" s="23">
        <f t="shared" si="6"/>
        <v>0</v>
      </c>
      <c r="N14" t="b">
        <f t="shared" si="7"/>
        <v>1</v>
      </c>
      <c r="O14" s="23">
        <f t="shared" si="8"/>
        <v>0</v>
      </c>
    </row>
    <row r="15" spans="1:15" ht="25.5" hidden="1" customHeight="1" x14ac:dyDescent="0.35">
      <c r="A15" s="1" t="s">
        <v>92</v>
      </c>
      <c r="B15" s="1">
        <v>279377</v>
      </c>
      <c r="C15" s="38" t="s">
        <v>25</v>
      </c>
      <c r="D15" s="38" t="s">
        <v>26</v>
      </c>
      <c r="E15" s="1">
        <f>+IFERROR(VLOOKUP(A15,web!$B$2:$G$15,6,0),0)</f>
        <v>0</v>
      </c>
      <c r="F15" s="4">
        <v>2471.1999999999998</v>
      </c>
      <c r="G15" s="4">
        <f t="shared" si="2"/>
        <v>0</v>
      </c>
      <c r="H15" s="4">
        <f t="shared" si="3"/>
        <v>2718.32</v>
      </c>
      <c r="I15" s="13">
        <f t="shared" si="4"/>
        <v>0</v>
      </c>
      <c r="J15" s="13">
        <f t="shared" si="5"/>
        <v>0</v>
      </c>
      <c r="K15" s="8">
        <f t="shared" si="0"/>
        <v>0</v>
      </c>
      <c r="L15" s="3">
        <f t="shared" si="1"/>
        <v>0</v>
      </c>
      <c r="M15" s="23">
        <f t="shared" si="6"/>
        <v>0</v>
      </c>
      <c r="N15" t="b">
        <f t="shared" si="7"/>
        <v>1</v>
      </c>
      <c r="O15" s="23">
        <f t="shared" si="8"/>
        <v>0</v>
      </c>
    </row>
    <row r="16" spans="1:15" ht="25.5" hidden="1" customHeight="1" x14ac:dyDescent="0.35">
      <c r="A16" s="1" t="s">
        <v>93</v>
      </c>
      <c r="B16" s="1">
        <v>237468</v>
      </c>
      <c r="C16" s="38" t="s">
        <v>27</v>
      </c>
      <c r="D16" s="38" t="s">
        <v>16</v>
      </c>
      <c r="E16" s="1">
        <f>+IFERROR(VLOOKUP(A16,web!$B$2:$G$15,6,0),0)</f>
        <v>0</v>
      </c>
      <c r="F16" s="4">
        <v>25116</v>
      </c>
      <c r="G16" s="4">
        <f t="shared" si="2"/>
        <v>0</v>
      </c>
      <c r="H16" s="4">
        <f t="shared" si="3"/>
        <v>27627.599999999999</v>
      </c>
      <c r="I16" s="13">
        <f t="shared" si="4"/>
        <v>0</v>
      </c>
      <c r="J16" s="13">
        <f t="shared" si="5"/>
        <v>0</v>
      </c>
      <c r="K16" s="8">
        <f t="shared" si="0"/>
        <v>0</v>
      </c>
      <c r="L16" s="3">
        <f t="shared" si="1"/>
        <v>0</v>
      </c>
      <c r="M16" s="23">
        <f t="shared" si="6"/>
        <v>0</v>
      </c>
      <c r="N16" t="b">
        <f t="shared" si="7"/>
        <v>1</v>
      </c>
      <c r="O16" s="23">
        <f t="shared" si="8"/>
        <v>0</v>
      </c>
    </row>
    <row r="17" spans="1:15" ht="25.5" hidden="1" customHeight="1" x14ac:dyDescent="0.35">
      <c r="A17" s="1" t="s">
        <v>94</v>
      </c>
      <c r="B17" s="1">
        <v>235142</v>
      </c>
      <c r="C17" s="38" t="s">
        <v>28</v>
      </c>
      <c r="D17" s="38" t="s">
        <v>16</v>
      </c>
      <c r="E17" s="1">
        <f>+IFERROR(VLOOKUP(A17,web!$B$2:$G$15,6,0),0)</f>
        <v>0</v>
      </c>
      <c r="F17" s="4">
        <v>5675.25</v>
      </c>
      <c r="G17" s="4">
        <f t="shared" si="2"/>
        <v>0</v>
      </c>
      <c r="H17" s="4">
        <f t="shared" si="3"/>
        <v>6242.78</v>
      </c>
      <c r="I17" s="13">
        <f t="shared" si="4"/>
        <v>0</v>
      </c>
      <c r="J17" s="13">
        <f t="shared" si="5"/>
        <v>0</v>
      </c>
      <c r="K17" s="8">
        <f t="shared" si="0"/>
        <v>0</v>
      </c>
      <c r="L17" s="3">
        <f t="shared" si="1"/>
        <v>0</v>
      </c>
      <c r="M17" s="23">
        <f t="shared" si="6"/>
        <v>0</v>
      </c>
      <c r="N17" t="b">
        <f t="shared" si="7"/>
        <v>1</v>
      </c>
      <c r="O17" s="23">
        <f t="shared" si="8"/>
        <v>0</v>
      </c>
    </row>
    <row r="18" spans="1:15" ht="25.5" hidden="1" customHeight="1" x14ac:dyDescent="0.35">
      <c r="A18" s="1" t="s">
        <v>96</v>
      </c>
      <c r="B18" s="1">
        <v>279359</v>
      </c>
      <c r="C18" s="38" t="s">
        <v>30</v>
      </c>
      <c r="D18" s="38" t="s">
        <v>31</v>
      </c>
      <c r="E18" s="1">
        <f>+IFERROR(VLOOKUP(A18,web!$B$2:$G$15,6,0),0)</f>
        <v>0</v>
      </c>
      <c r="F18" s="4">
        <v>5632.5</v>
      </c>
      <c r="G18" s="4">
        <f t="shared" si="2"/>
        <v>0</v>
      </c>
      <c r="H18" s="4">
        <f t="shared" si="3"/>
        <v>6195.75</v>
      </c>
      <c r="I18" s="13">
        <f t="shared" si="4"/>
        <v>0</v>
      </c>
      <c r="J18" s="13">
        <f t="shared" si="5"/>
        <v>0</v>
      </c>
      <c r="K18" s="8">
        <f t="shared" si="0"/>
        <v>0</v>
      </c>
      <c r="L18" s="3">
        <f t="shared" si="1"/>
        <v>0</v>
      </c>
      <c r="M18" s="23">
        <f t="shared" si="6"/>
        <v>0</v>
      </c>
      <c r="N18" t="b">
        <f t="shared" si="7"/>
        <v>1</v>
      </c>
      <c r="O18" s="23">
        <f t="shared" si="8"/>
        <v>0</v>
      </c>
    </row>
    <row r="19" spans="1:15" ht="25.5" hidden="1" customHeight="1" x14ac:dyDescent="0.35">
      <c r="A19" s="1" t="s">
        <v>98</v>
      </c>
      <c r="B19" s="1">
        <v>249934</v>
      </c>
      <c r="C19" s="38" t="s">
        <v>41</v>
      </c>
      <c r="D19" s="38" t="s">
        <v>35</v>
      </c>
      <c r="E19" s="1">
        <f>+IFERROR(VLOOKUP(A19,web!$B$2:$G$15,6,0),0)</f>
        <v>0</v>
      </c>
      <c r="F19" s="4">
        <v>1000.8</v>
      </c>
      <c r="G19" s="4">
        <f t="shared" si="2"/>
        <v>0</v>
      </c>
      <c r="H19" s="4">
        <f t="shared" si="3"/>
        <v>1100.8800000000001</v>
      </c>
      <c r="I19" s="13">
        <f t="shared" si="4"/>
        <v>0</v>
      </c>
      <c r="J19" s="13">
        <f t="shared" si="5"/>
        <v>0</v>
      </c>
      <c r="K19" s="8">
        <f t="shared" si="0"/>
        <v>0</v>
      </c>
      <c r="L19" s="3">
        <f t="shared" si="1"/>
        <v>0</v>
      </c>
      <c r="M19" s="23">
        <f t="shared" si="6"/>
        <v>0</v>
      </c>
      <c r="N19" t="b">
        <f t="shared" si="7"/>
        <v>1</v>
      </c>
      <c r="O19" s="23">
        <f t="shared" si="8"/>
        <v>0</v>
      </c>
    </row>
    <row r="20" spans="1:15" ht="25.5" hidden="1" customHeight="1" x14ac:dyDescent="0.35">
      <c r="A20" s="1" t="s">
        <v>100</v>
      </c>
      <c r="B20" s="1">
        <v>231615</v>
      </c>
      <c r="C20" s="38" t="s">
        <v>43</v>
      </c>
      <c r="D20" s="38" t="s">
        <v>35</v>
      </c>
      <c r="E20" s="1">
        <f>+IFERROR(VLOOKUP(A20,web!$B$2:$G$15,6,0),0)</f>
        <v>0</v>
      </c>
      <c r="F20" s="4">
        <v>1236</v>
      </c>
      <c r="G20" s="4">
        <f t="shared" si="2"/>
        <v>0</v>
      </c>
      <c r="H20" s="4">
        <f t="shared" si="3"/>
        <v>1359.6</v>
      </c>
      <c r="I20" s="13">
        <f t="shared" si="4"/>
        <v>0</v>
      </c>
      <c r="J20" s="13">
        <f t="shared" si="5"/>
        <v>0</v>
      </c>
      <c r="K20" s="8">
        <f t="shared" si="0"/>
        <v>0</v>
      </c>
      <c r="L20" s="3">
        <f t="shared" si="1"/>
        <v>0</v>
      </c>
      <c r="M20" s="23">
        <f t="shared" si="6"/>
        <v>0</v>
      </c>
      <c r="N20" t="b">
        <f t="shared" si="7"/>
        <v>1</v>
      </c>
      <c r="O20" s="23">
        <f t="shared" si="8"/>
        <v>0</v>
      </c>
    </row>
    <row r="21" spans="1:15" ht="25.5" hidden="1" customHeight="1" x14ac:dyDescent="0.35">
      <c r="A21" s="1" t="s">
        <v>101</v>
      </c>
      <c r="B21" s="1">
        <v>231617</v>
      </c>
      <c r="C21" s="38" t="s">
        <v>44</v>
      </c>
      <c r="D21" s="38" t="s">
        <v>35</v>
      </c>
      <c r="E21" s="1">
        <f>+IFERROR(VLOOKUP(A21,web!$B$2:$G$15,6,0),0)</f>
        <v>0</v>
      </c>
      <c r="F21" s="4">
        <v>519.20000000000005</v>
      </c>
      <c r="G21" s="4">
        <f t="shared" si="2"/>
        <v>0</v>
      </c>
      <c r="H21" s="4">
        <f t="shared" si="3"/>
        <v>571.12</v>
      </c>
      <c r="I21" s="13">
        <f t="shared" si="4"/>
        <v>0</v>
      </c>
      <c r="J21" s="13">
        <f t="shared" si="5"/>
        <v>0</v>
      </c>
      <c r="K21" s="8">
        <f t="shared" si="0"/>
        <v>0</v>
      </c>
      <c r="L21" s="3">
        <f t="shared" si="1"/>
        <v>0</v>
      </c>
      <c r="M21" s="23">
        <f t="shared" si="6"/>
        <v>0</v>
      </c>
      <c r="N21" t="b">
        <f t="shared" si="7"/>
        <v>1</v>
      </c>
      <c r="O21" s="23">
        <f t="shared" si="8"/>
        <v>0</v>
      </c>
    </row>
    <row r="22" spans="1:15" ht="25.5" hidden="1" customHeight="1" x14ac:dyDescent="0.35">
      <c r="A22" s="1" t="s">
        <v>102</v>
      </c>
      <c r="B22" s="1">
        <v>278721</v>
      </c>
      <c r="C22" s="38" t="s">
        <v>45</v>
      </c>
      <c r="D22" s="38" t="s">
        <v>35</v>
      </c>
      <c r="E22" s="1">
        <f>+IFERROR(VLOOKUP(A22,web!$B$2:$G$15,6,0),0)</f>
        <v>0</v>
      </c>
      <c r="F22" s="4">
        <v>217.6</v>
      </c>
      <c r="G22" s="4">
        <f t="shared" si="2"/>
        <v>0</v>
      </c>
      <c r="H22" s="4">
        <f t="shared" si="3"/>
        <v>239.36</v>
      </c>
      <c r="I22" s="13">
        <f t="shared" si="4"/>
        <v>0</v>
      </c>
      <c r="J22" s="13">
        <f t="shared" si="5"/>
        <v>0</v>
      </c>
      <c r="K22" s="8">
        <f t="shared" si="0"/>
        <v>0</v>
      </c>
      <c r="L22" s="3">
        <f t="shared" si="1"/>
        <v>0</v>
      </c>
      <c r="M22" s="23">
        <f t="shared" si="6"/>
        <v>0</v>
      </c>
      <c r="N22" t="b">
        <f t="shared" si="7"/>
        <v>1</v>
      </c>
      <c r="O22" s="23">
        <f t="shared" si="8"/>
        <v>0</v>
      </c>
    </row>
    <row r="23" spans="1:15" ht="25.5" hidden="1" customHeight="1" x14ac:dyDescent="0.35">
      <c r="A23" s="1" t="s">
        <v>103</v>
      </c>
      <c r="B23" s="1">
        <v>235208</v>
      </c>
      <c r="C23" s="38" t="s">
        <v>34</v>
      </c>
      <c r="D23" s="38" t="s">
        <v>35</v>
      </c>
      <c r="E23" s="1">
        <f>+IFERROR(VLOOKUP(A23,web!$B$2:$G$15,6,0),0)</f>
        <v>0</v>
      </c>
      <c r="F23" s="4">
        <v>1744</v>
      </c>
      <c r="G23" s="4">
        <f t="shared" si="2"/>
        <v>0</v>
      </c>
      <c r="H23" s="4">
        <f t="shared" si="3"/>
        <v>1918.4</v>
      </c>
      <c r="I23" s="13">
        <f t="shared" si="4"/>
        <v>0</v>
      </c>
      <c r="J23" s="13">
        <f t="shared" si="5"/>
        <v>0</v>
      </c>
      <c r="K23" s="8">
        <f t="shared" si="0"/>
        <v>0</v>
      </c>
      <c r="L23" s="3">
        <f t="shared" si="1"/>
        <v>0</v>
      </c>
      <c r="M23" s="23">
        <f t="shared" si="6"/>
        <v>0</v>
      </c>
      <c r="N23" t="b">
        <f t="shared" si="7"/>
        <v>1</v>
      </c>
      <c r="O23" s="23">
        <f t="shared" si="8"/>
        <v>0</v>
      </c>
    </row>
    <row r="24" spans="1:15" ht="25.5" hidden="1" customHeight="1" x14ac:dyDescent="0.35">
      <c r="A24" s="1" t="s">
        <v>104</v>
      </c>
      <c r="B24" s="1">
        <v>235207</v>
      </c>
      <c r="C24" s="38" t="s">
        <v>36</v>
      </c>
      <c r="D24" s="38" t="s">
        <v>35</v>
      </c>
      <c r="E24" s="1">
        <f>+IFERROR(VLOOKUP(A24,web!$B$2:$G$15,6,0),0)</f>
        <v>0</v>
      </c>
      <c r="F24" s="4">
        <v>1744</v>
      </c>
      <c r="G24" s="4">
        <f t="shared" si="2"/>
        <v>0</v>
      </c>
      <c r="H24" s="4">
        <f t="shared" si="3"/>
        <v>1918.4</v>
      </c>
      <c r="I24" s="13">
        <f t="shared" si="4"/>
        <v>0</v>
      </c>
      <c r="J24" s="13">
        <f t="shared" si="5"/>
        <v>0</v>
      </c>
      <c r="K24" s="8">
        <f t="shared" si="0"/>
        <v>0</v>
      </c>
      <c r="L24" s="3">
        <f t="shared" si="1"/>
        <v>0</v>
      </c>
      <c r="M24" s="23">
        <f t="shared" si="6"/>
        <v>0</v>
      </c>
      <c r="N24" t="b">
        <f t="shared" si="7"/>
        <v>1</v>
      </c>
      <c r="O24" s="23">
        <f t="shared" si="8"/>
        <v>0</v>
      </c>
    </row>
    <row r="25" spans="1:15" ht="25.5" hidden="1" customHeight="1" x14ac:dyDescent="0.35">
      <c r="A25" s="1" t="s">
        <v>105</v>
      </c>
      <c r="B25" s="1">
        <v>254382</v>
      </c>
      <c r="C25" s="38" t="s">
        <v>37</v>
      </c>
      <c r="D25" s="38" t="s">
        <v>35</v>
      </c>
      <c r="E25" s="1">
        <f>+IFERROR(VLOOKUP(A25,web!$B$2:$G$15,6,0),0)</f>
        <v>0</v>
      </c>
      <c r="F25" s="4">
        <v>2669.6</v>
      </c>
      <c r="G25" s="4">
        <f t="shared" si="2"/>
        <v>0</v>
      </c>
      <c r="H25" s="4">
        <f t="shared" si="3"/>
        <v>2936.56</v>
      </c>
      <c r="I25" s="13">
        <f t="shared" si="4"/>
        <v>0</v>
      </c>
      <c r="J25" s="13">
        <f t="shared" si="5"/>
        <v>0</v>
      </c>
      <c r="K25" s="8">
        <f t="shared" si="0"/>
        <v>0</v>
      </c>
      <c r="L25" s="3">
        <f t="shared" si="1"/>
        <v>0</v>
      </c>
      <c r="M25" s="23">
        <f t="shared" si="6"/>
        <v>0</v>
      </c>
      <c r="N25" t="b">
        <f t="shared" si="7"/>
        <v>1</v>
      </c>
      <c r="O25" s="23">
        <f t="shared" si="8"/>
        <v>0</v>
      </c>
    </row>
    <row r="26" spans="1:15" ht="25.5" hidden="1" customHeight="1" x14ac:dyDescent="0.35">
      <c r="A26" s="1" t="s">
        <v>107</v>
      </c>
      <c r="B26" s="1">
        <v>254382</v>
      </c>
      <c r="C26" s="38" t="s">
        <v>38</v>
      </c>
      <c r="D26" s="38" t="s">
        <v>35</v>
      </c>
      <c r="E26" s="1">
        <f>+IFERROR(VLOOKUP(A26,web!$B$2:$G$15,6,0),0)</f>
        <v>0</v>
      </c>
      <c r="F26" s="4">
        <v>2502.75</v>
      </c>
      <c r="G26" s="4">
        <f t="shared" si="2"/>
        <v>0</v>
      </c>
      <c r="H26" s="4">
        <f t="shared" si="3"/>
        <v>2753.03</v>
      </c>
      <c r="I26" s="13">
        <f t="shared" si="4"/>
        <v>0</v>
      </c>
      <c r="J26" s="13">
        <f t="shared" si="5"/>
        <v>0</v>
      </c>
      <c r="K26" s="8">
        <f t="shared" si="0"/>
        <v>0</v>
      </c>
      <c r="L26" s="3">
        <f t="shared" si="1"/>
        <v>0</v>
      </c>
      <c r="M26" s="23">
        <f t="shared" si="6"/>
        <v>0</v>
      </c>
      <c r="N26" t="b">
        <f t="shared" si="7"/>
        <v>1</v>
      </c>
      <c r="O26" s="23">
        <f t="shared" si="8"/>
        <v>0</v>
      </c>
    </row>
    <row r="27" spans="1:15" ht="25.5" hidden="1" customHeight="1" x14ac:dyDescent="0.35">
      <c r="A27" s="1" t="s">
        <v>108</v>
      </c>
      <c r="B27" s="1">
        <v>235221</v>
      </c>
      <c r="C27" s="38" t="s">
        <v>39</v>
      </c>
      <c r="D27" s="38" t="s">
        <v>35</v>
      </c>
      <c r="E27" s="1">
        <f>+IFERROR(VLOOKUP(A27,web!$B$2:$G$15,6,0),0)</f>
        <v>0</v>
      </c>
      <c r="F27" s="4">
        <v>9877.5</v>
      </c>
      <c r="G27" s="4">
        <f t="shared" si="2"/>
        <v>0</v>
      </c>
      <c r="H27" s="4">
        <f t="shared" si="3"/>
        <v>10865.25</v>
      </c>
      <c r="I27" s="13">
        <f t="shared" si="4"/>
        <v>0</v>
      </c>
      <c r="J27" s="13">
        <f t="shared" si="5"/>
        <v>0</v>
      </c>
      <c r="K27" s="8">
        <f t="shared" si="0"/>
        <v>0</v>
      </c>
      <c r="L27" s="3">
        <f t="shared" si="1"/>
        <v>0</v>
      </c>
      <c r="M27" s="23">
        <f t="shared" si="6"/>
        <v>0</v>
      </c>
      <c r="N27" t="b">
        <f t="shared" si="7"/>
        <v>1</v>
      </c>
      <c r="O27" s="23">
        <f t="shared" si="8"/>
        <v>0</v>
      </c>
    </row>
    <row r="28" spans="1:15" ht="25.5" hidden="1" customHeight="1" x14ac:dyDescent="0.35">
      <c r="A28" s="1" t="s">
        <v>109</v>
      </c>
      <c r="B28" s="1">
        <v>235221</v>
      </c>
      <c r="C28" s="38" t="s">
        <v>40</v>
      </c>
      <c r="D28" s="38" t="s">
        <v>35</v>
      </c>
      <c r="E28" s="1">
        <f>+IFERROR(VLOOKUP(A28,web!$B$2:$G$15,6,0),0)</f>
        <v>0</v>
      </c>
      <c r="F28" s="4">
        <v>9877.5</v>
      </c>
      <c r="G28" s="4">
        <f t="shared" si="2"/>
        <v>0</v>
      </c>
      <c r="H28" s="4">
        <f t="shared" si="3"/>
        <v>10865.25</v>
      </c>
      <c r="I28" s="13">
        <f t="shared" si="4"/>
        <v>0</v>
      </c>
      <c r="J28" s="13">
        <f t="shared" si="5"/>
        <v>0</v>
      </c>
      <c r="K28" s="8">
        <f t="shared" si="0"/>
        <v>0</v>
      </c>
      <c r="L28" s="3">
        <f t="shared" si="1"/>
        <v>0</v>
      </c>
      <c r="M28" s="23">
        <f t="shared" si="6"/>
        <v>0</v>
      </c>
      <c r="N28" t="b">
        <f t="shared" si="7"/>
        <v>1</v>
      </c>
      <c r="O28" s="23">
        <f t="shared" si="8"/>
        <v>0</v>
      </c>
    </row>
    <row r="29" spans="1:15" ht="25.5" hidden="1" customHeight="1" x14ac:dyDescent="0.35">
      <c r="A29" s="1" t="s">
        <v>111</v>
      </c>
      <c r="B29" s="1">
        <v>278702</v>
      </c>
      <c r="C29" s="38" t="s">
        <v>49</v>
      </c>
      <c r="D29" s="38" t="s">
        <v>48</v>
      </c>
      <c r="E29" s="1">
        <f>+IFERROR(VLOOKUP(A29,web!$B$2:$G$15,6,0),0)</f>
        <v>0</v>
      </c>
      <c r="F29" s="4">
        <v>1062</v>
      </c>
      <c r="G29" s="4">
        <f t="shared" si="2"/>
        <v>0</v>
      </c>
      <c r="H29" s="4">
        <f t="shared" si="3"/>
        <v>1168.2</v>
      </c>
      <c r="I29" s="13">
        <f t="shared" si="4"/>
        <v>0</v>
      </c>
      <c r="J29" s="13">
        <f t="shared" si="5"/>
        <v>0</v>
      </c>
      <c r="K29" s="8">
        <f t="shared" si="0"/>
        <v>0</v>
      </c>
      <c r="L29" s="3">
        <f t="shared" si="1"/>
        <v>0</v>
      </c>
      <c r="M29" s="23">
        <f t="shared" si="6"/>
        <v>0</v>
      </c>
      <c r="N29" t="b">
        <f t="shared" si="7"/>
        <v>1</v>
      </c>
      <c r="O29" s="23">
        <f t="shared" si="8"/>
        <v>0</v>
      </c>
    </row>
    <row r="30" spans="1:15" ht="25.5" hidden="1" customHeight="1" x14ac:dyDescent="0.35">
      <c r="A30" s="1" t="s">
        <v>113</v>
      </c>
      <c r="B30" s="1"/>
      <c r="C30" s="38" t="s">
        <v>77</v>
      </c>
      <c r="D30" s="38" t="s">
        <v>48</v>
      </c>
      <c r="E30" s="1">
        <f>+IFERROR(VLOOKUP(A30,web!$B$2:$G$15,6,0),0)</f>
        <v>0</v>
      </c>
      <c r="F30" s="4">
        <v>2430</v>
      </c>
      <c r="G30" s="4">
        <f t="shared" si="2"/>
        <v>0</v>
      </c>
      <c r="H30" s="4">
        <f t="shared" si="3"/>
        <v>2673</v>
      </c>
      <c r="I30" s="13">
        <f t="shared" si="4"/>
        <v>0</v>
      </c>
      <c r="J30" s="13">
        <f t="shared" si="5"/>
        <v>0</v>
      </c>
      <c r="K30" s="8">
        <f t="shared" si="0"/>
        <v>0</v>
      </c>
      <c r="L30" s="3">
        <f t="shared" si="1"/>
        <v>0</v>
      </c>
      <c r="M30" s="23">
        <f t="shared" si="6"/>
        <v>0</v>
      </c>
      <c r="N30" t="b">
        <f t="shared" si="7"/>
        <v>1</v>
      </c>
      <c r="O30" s="23">
        <f t="shared" si="8"/>
        <v>0</v>
      </c>
    </row>
    <row r="31" spans="1:15" ht="25.5" hidden="1" customHeight="1" x14ac:dyDescent="0.35">
      <c r="A31" s="1" t="s">
        <v>114</v>
      </c>
      <c r="B31" s="1">
        <v>236968</v>
      </c>
      <c r="C31" s="38" t="s">
        <v>52</v>
      </c>
      <c r="D31" s="38" t="s">
        <v>53</v>
      </c>
      <c r="E31" s="1">
        <f>+IFERROR(VLOOKUP(A31,web!$B$2:$G$15,6,0),0)</f>
        <v>0</v>
      </c>
      <c r="F31" s="4">
        <v>8435.25</v>
      </c>
      <c r="G31" s="4">
        <f t="shared" si="2"/>
        <v>0</v>
      </c>
      <c r="H31" s="4">
        <f t="shared" si="3"/>
        <v>9278.7800000000007</v>
      </c>
      <c r="I31" s="13">
        <f t="shared" si="4"/>
        <v>0</v>
      </c>
      <c r="J31" s="13">
        <f t="shared" si="5"/>
        <v>0</v>
      </c>
      <c r="K31" s="8">
        <f t="shared" si="0"/>
        <v>0</v>
      </c>
      <c r="L31" s="3">
        <f t="shared" si="1"/>
        <v>0</v>
      </c>
      <c r="M31" s="23">
        <f t="shared" si="6"/>
        <v>0</v>
      </c>
      <c r="N31" t="b">
        <f t="shared" si="7"/>
        <v>1</v>
      </c>
      <c r="O31" s="23">
        <f t="shared" si="8"/>
        <v>0</v>
      </c>
    </row>
    <row r="32" spans="1:15" ht="25.5" hidden="1" customHeight="1" x14ac:dyDescent="0.35">
      <c r="A32" s="1" t="s">
        <v>115</v>
      </c>
      <c r="B32" s="1">
        <v>244239</v>
      </c>
      <c r="C32" s="38" t="s">
        <v>54</v>
      </c>
      <c r="D32" s="38" t="s">
        <v>53</v>
      </c>
      <c r="E32" s="1">
        <f>+IFERROR(VLOOKUP(A32,web!$B$2:$G$15,6,0),0)</f>
        <v>0</v>
      </c>
      <c r="F32" s="4">
        <v>14775</v>
      </c>
      <c r="G32" s="4">
        <f t="shared" si="2"/>
        <v>0</v>
      </c>
      <c r="H32" s="4">
        <f t="shared" si="3"/>
        <v>16252.5</v>
      </c>
      <c r="I32" s="13">
        <f t="shared" si="4"/>
        <v>0</v>
      </c>
      <c r="J32" s="13">
        <f t="shared" si="5"/>
        <v>0</v>
      </c>
      <c r="K32" s="8">
        <f t="shared" si="0"/>
        <v>0</v>
      </c>
      <c r="L32" s="3">
        <f t="shared" si="1"/>
        <v>0</v>
      </c>
      <c r="M32" s="23">
        <f t="shared" si="6"/>
        <v>0</v>
      </c>
      <c r="N32" t="b">
        <f t="shared" si="7"/>
        <v>1</v>
      </c>
      <c r="O32" s="23">
        <f t="shared" si="8"/>
        <v>0</v>
      </c>
    </row>
    <row r="33" spans="1:15" ht="25.5" hidden="1" customHeight="1" x14ac:dyDescent="0.35">
      <c r="A33" s="1" t="s">
        <v>116</v>
      </c>
      <c r="B33" s="1">
        <v>273666</v>
      </c>
      <c r="C33" s="38" t="s">
        <v>55</v>
      </c>
      <c r="D33" s="38" t="s">
        <v>56</v>
      </c>
      <c r="E33" s="1">
        <f>+IFERROR(VLOOKUP(A33,web!$B$2:$G$15,6,0),0)</f>
        <v>0</v>
      </c>
      <c r="F33" s="4">
        <v>3510</v>
      </c>
      <c r="G33" s="4">
        <f t="shared" si="2"/>
        <v>0</v>
      </c>
      <c r="H33" s="4">
        <f t="shared" si="3"/>
        <v>3861</v>
      </c>
      <c r="I33" s="13">
        <f t="shared" si="4"/>
        <v>0</v>
      </c>
      <c r="J33" s="13">
        <f t="shared" si="5"/>
        <v>0</v>
      </c>
      <c r="K33" s="8">
        <f t="shared" si="0"/>
        <v>0</v>
      </c>
      <c r="L33" s="3">
        <f t="shared" si="1"/>
        <v>0</v>
      </c>
      <c r="M33" s="23">
        <f t="shared" si="6"/>
        <v>0</v>
      </c>
      <c r="N33" t="b">
        <f t="shared" si="7"/>
        <v>1</v>
      </c>
      <c r="O33" s="23">
        <f t="shared" si="8"/>
        <v>0</v>
      </c>
    </row>
    <row r="34" spans="1:15" ht="25.5" hidden="1" customHeight="1" x14ac:dyDescent="0.35">
      <c r="A34" s="1" t="s">
        <v>117</v>
      </c>
      <c r="B34" s="1">
        <v>232474</v>
      </c>
      <c r="C34" s="35" t="s">
        <v>50</v>
      </c>
      <c r="D34" s="35" t="s">
        <v>51</v>
      </c>
      <c r="E34" s="1">
        <f>+IFERROR(VLOOKUP(A34,web!$B$2:$G$15,6,0),0)</f>
        <v>0</v>
      </c>
      <c r="F34" s="4">
        <v>1842.75</v>
      </c>
      <c r="G34" s="4">
        <f t="shared" si="2"/>
        <v>0</v>
      </c>
      <c r="H34" s="4">
        <f t="shared" si="3"/>
        <v>2027.03</v>
      </c>
      <c r="I34" s="13">
        <f t="shared" si="4"/>
        <v>0</v>
      </c>
      <c r="J34" s="13">
        <f t="shared" si="5"/>
        <v>0</v>
      </c>
      <c r="K34" s="8">
        <f t="shared" si="0"/>
        <v>0</v>
      </c>
      <c r="L34" s="3">
        <f t="shared" si="1"/>
        <v>0</v>
      </c>
      <c r="M34" s="23">
        <f t="shared" si="6"/>
        <v>0</v>
      </c>
      <c r="N34" t="b">
        <f t="shared" si="7"/>
        <v>1</v>
      </c>
      <c r="O34" s="23">
        <f t="shared" si="8"/>
        <v>0</v>
      </c>
    </row>
    <row r="35" spans="1:15" ht="25.5" hidden="1" customHeight="1" x14ac:dyDescent="0.35">
      <c r="A35" s="1" t="s">
        <v>119</v>
      </c>
      <c r="B35" s="39"/>
      <c r="C35" s="36" t="s">
        <v>78</v>
      </c>
      <c r="D35" s="35" t="s">
        <v>79</v>
      </c>
      <c r="E35" s="1">
        <f>+IFERROR(VLOOKUP(A35,web!$B$2:$G$15,6,0),0)</f>
        <v>0</v>
      </c>
      <c r="F35" s="28">
        <v>10413</v>
      </c>
      <c r="G35" s="4">
        <f t="shared" si="2"/>
        <v>0</v>
      </c>
      <c r="H35" s="4">
        <f t="shared" si="3"/>
        <v>11454.3</v>
      </c>
      <c r="I35" s="13">
        <f t="shared" si="4"/>
        <v>0</v>
      </c>
      <c r="J35" s="13">
        <f t="shared" si="5"/>
        <v>0</v>
      </c>
      <c r="K35" s="8">
        <f t="shared" si="0"/>
        <v>0</v>
      </c>
      <c r="L35" s="3">
        <f t="shared" si="1"/>
        <v>0</v>
      </c>
      <c r="M35" s="23">
        <f t="shared" si="6"/>
        <v>0</v>
      </c>
      <c r="N35" t="b">
        <f t="shared" si="7"/>
        <v>1</v>
      </c>
      <c r="O35" s="23">
        <f t="shared" si="8"/>
        <v>0</v>
      </c>
    </row>
    <row r="36" spans="1:15" ht="25.5" hidden="1" customHeight="1" x14ac:dyDescent="0.35">
      <c r="A36" s="1" t="s">
        <v>120</v>
      </c>
      <c r="B36" s="39">
        <v>235362</v>
      </c>
      <c r="C36" s="36" t="s">
        <v>59</v>
      </c>
      <c r="D36" s="35" t="s">
        <v>60</v>
      </c>
      <c r="E36" s="1">
        <f>+IFERROR(VLOOKUP(A36,web!$B$2:$G$15,6,0),0)</f>
        <v>0</v>
      </c>
      <c r="F36" s="28">
        <v>5112</v>
      </c>
      <c r="G36" s="4">
        <f t="shared" si="2"/>
        <v>0</v>
      </c>
      <c r="H36" s="4">
        <f t="shared" si="3"/>
        <v>5623.2</v>
      </c>
      <c r="I36" s="13">
        <f t="shared" si="4"/>
        <v>0</v>
      </c>
      <c r="J36" s="13">
        <f t="shared" si="5"/>
        <v>0</v>
      </c>
      <c r="K36" s="8">
        <f t="shared" si="0"/>
        <v>0</v>
      </c>
      <c r="L36" s="3">
        <f t="shared" si="1"/>
        <v>0</v>
      </c>
      <c r="M36" s="23">
        <f t="shared" si="6"/>
        <v>0</v>
      </c>
      <c r="N36" t="b">
        <f t="shared" si="7"/>
        <v>1</v>
      </c>
      <c r="O36" s="23">
        <f t="shared" si="8"/>
        <v>0</v>
      </c>
    </row>
    <row r="37" spans="1:15" ht="25.5" hidden="1" customHeight="1" x14ac:dyDescent="0.35">
      <c r="A37" s="1" t="s">
        <v>121</v>
      </c>
      <c r="B37" s="39">
        <v>238626</v>
      </c>
      <c r="C37" s="36" t="s">
        <v>61</v>
      </c>
      <c r="D37" s="35" t="s">
        <v>62</v>
      </c>
      <c r="E37" s="1">
        <f>+IFERROR(VLOOKUP(A37,web!$B$2:$G$15,6,0),0)</f>
        <v>0</v>
      </c>
      <c r="F37" s="28">
        <v>1065.75</v>
      </c>
      <c r="G37" s="4">
        <f t="shared" si="2"/>
        <v>0</v>
      </c>
      <c r="H37" s="4">
        <f t="shared" si="3"/>
        <v>1172.33</v>
      </c>
      <c r="I37" s="13">
        <f t="shared" si="4"/>
        <v>0</v>
      </c>
      <c r="J37" s="13">
        <f t="shared" si="5"/>
        <v>0</v>
      </c>
      <c r="K37" s="8">
        <f t="shared" si="0"/>
        <v>0</v>
      </c>
      <c r="L37" s="3">
        <f t="shared" si="1"/>
        <v>0</v>
      </c>
      <c r="M37" s="23">
        <f t="shared" si="6"/>
        <v>0</v>
      </c>
      <c r="N37" t="b">
        <f t="shared" si="7"/>
        <v>1</v>
      </c>
      <c r="O37" s="23">
        <f t="shared" si="8"/>
        <v>0</v>
      </c>
    </row>
    <row r="38" spans="1:15" ht="25.5" hidden="1" customHeight="1" x14ac:dyDescent="0.35">
      <c r="A38" s="1" t="s">
        <v>122</v>
      </c>
      <c r="B38" s="39">
        <v>235209</v>
      </c>
      <c r="C38" s="36" t="s">
        <v>63</v>
      </c>
      <c r="D38" s="35" t="s">
        <v>35</v>
      </c>
      <c r="E38" s="1">
        <f>+IFERROR(VLOOKUP(A38,web!$B$2:$G$15,6,0),0)</f>
        <v>0</v>
      </c>
      <c r="F38" s="28">
        <v>1793.6</v>
      </c>
      <c r="G38" s="4">
        <f t="shared" si="2"/>
        <v>0</v>
      </c>
      <c r="H38" s="4">
        <f t="shared" si="3"/>
        <v>1972.96</v>
      </c>
      <c r="I38" s="13">
        <f t="shared" si="4"/>
        <v>0</v>
      </c>
      <c r="J38" s="13">
        <f t="shared" si="5"/>
        <v>0</v>
      </c>
      <c r="K38" s="8">
        <f t="shared" si="0"/>
        <v>0</v>
      </c>
      <c r="L38" s="3">
        <f t="shared" si="1"/>
        <v>0</v>
      </c>
      <c r="M38" s="23">
        <f t="shared" si="6"/>
        <v>0</v>
      </c>
      <c r="N38" t="b">
        <f t="shared" si="7"/>
        <v>1</v>
      </c>
      <c r="O38" s="23">
        <f t="shared" si="8"/>
        <v>0</v>
      </c>
    </row>
    <row r="39" spans="1:15" ht="25.5" hidden="1" customHeight="1" x14ac:dyDescent="0.35">
      <c r="A39" s="1" t="s">
        <v>123</v>
      </c>
      <c r="B39" s="39">
        <v>285649</v>
      </c>
      <c r="C39" s="36" t="s">
        <v>64</v>
      </c>
      <c r="D39" s="35" t="s">
        <v>35</v>
      </c>
      <c r="E39" s="1">
        <f>+IFERROR(VLOOKUP(A39,web!$B$2:$G$15,6,0),0)</f>
        <v>0</v>
      </c>
      <c r="F39" s="28">
        <v>1193.5999999999999</v>
      </c>
      <c r="G39" s="4">
        <f t="shared" si="2"/>
        <v>0</v>
      </c>
      <c r="H39" s="4">
        <f t="shared" si="3"/>
        <v>1312.96</v>
      </c>
      <c r="I39" s="13">
        <f t="shared" si="4"/>
        <v>0</v>
      </c>
      <c r="J39" s="13">
        <f t="shared" si="5"/>
        <v>0</v>
      </c>
      <c r="K39" s="8">
        <f t="shared" si="0"/>
        <v>0</v>
      </c>
      <c r="L39" s="3">
        <f t="shared" si="1"/>
        <v>0</v>
      </c>
      <c r="M39" s="23">
        <f t="shared" si="6"/>
        <v>0</v>
      </c>
      <c r="N39" t="b">
        <f t="shared" si="7"/>
        <v>1</v>
      </c>
      <c r="O39" s="23">
        <f t="shared" si="8"/>
        <v>0</v>
      </c>
    </row>
    <row r="40" spans="1:15" ht="25.5" customHeight="1" x14ac:dyDescent="0.35">
      <c r="A40" s="59" t="s">
        <v>173</v>
      </c>
      <c r="B40" s="39"/>
      <c r="C40" s="47" t="s">
        <v>166</v>
      </c>
      <c r="D40" s="48" t="s">
        <v>35</v>
      </c>
      <c r="E40" s="49">
        <v>21</v>
      </c>
      <c r="F40" s="50">
        <v>7310.09</v>
      </c>
      <c r="G40" s="14">
        <f t="shared" si="2"/>
        <v>15351.21</v>
      </c>
      <c r="H40" s="14">
        <f t="shared" si="3"/>
        <v>8041.1</v>
      </c>
      <c r="I40" s="13">
        <f t="shared" si="4"/>
        <v>153511.89000000001</v>
      </c>
      <c r="J40" s="13">
        <f t="shared" si="5"/>
        <v>168863.1</v>
      </c>
      <c r="K40" s="51">
        <f t="shared" si="0"/>
        <v>2916.7259100000006</v>
      </c>
      <c r="L40" s="13">
        <f t="shared" si="1"/>
        <v>171779.82591000001</v>
      </c>
      <c r="M40" s="23">
        <f t="shared" si="6"/>
        <v>168863.1</v>
      </c>
      <c r="N40" t="b">
        <f t="shared" si="7"/>
        <v>1</v>
      </c>
      <c r="O40" s="23">
        <f t="shared" si="8"/>
        <v>0</v>
      </c>
    </row>
    <row r="41" spans="1:15" ht="25.5" customHeight="1" x14ac:dyDescent="0.35">
      <c r="A41" s="59"/>
      <c r="B41" s="39"/>
      <c r="C41" s="47" t="s">
        <v>167</v>
      </c>
      <c r="D41" s="48" t="s">
        <v>35</v>
      </c>
      <c r="E41" s="49">
        <v>32</v>
      </c>
      <c r="F41" s="50">
        <v>20414.59</v>
      </c>
      <c r="G41" s="14">
        <f t="shared" si="2"/>
        <v>65326.720000000001</v>
      </c>
      <c r="H41" s="14">
        <f t="shared" si="3"/>
        <v>22456.05</v>
      </c>
      <c r="I41" s="13">
        <f t="shared" si="4"/>
        <v>653266.88</v>
      </c>
      <c r="J41" s="13">
        <f t="shared" si="5"/>
        <v>718593.6</v>
      </c>
      <c r="K41" s="51">
        <f t="shared" si="0"/>
        <v>12412.07072</v>
      </c>
      <c r="L41" s="13">
        <f t="shared" si="1"/>
        <v>731005.67071999994</v>
      </c>
      <c r="M41" s="23">
        <f t="shared" si="6"/>
        <v>718593.6</v>
      </c>
      <c r="N41" t="b">
        <f t="shared" si="7"/>
        <v>1</v>
      </c>
      <c r="O41" s="23">
        <f t="shared" si="8"/>
        <v>0</v>
      </c>
    </row>
    <row r="42" spans="1:15" ht="25.5" customHeight="1" x14ac:dyDescent="0.35">
      <c r="A42" s="59"/>
      <c r="B42" s="39"/>
      <c r="C42" s="47" t="s">
        <v>168</v>
      </c>
      <c r="D42" s="48" t="s">
        <v>35</v>
      </c>
      <c r="E42" s="49">
        <v>15</v>
      </c>
      <c r="F42" s="50">
        <v>20481.650000000001</v>
      </c>
      <c r="G42" s="14">
        <f t="shared" si="2"/>
        <v>30722.550000000003</v>
      </c>
      <c r="H42" s="14">
        <f t="shared" si="3"/>
        <v>22529.82</v>
      </c>
      <c r="I42" s="13">
        <f t="shared" si="4"/>
        <v>307224.75</v>
      </c>
      <c r="J42" s="13">
        <f t="shared" si="5"/>
        <v>337947.3</v>
      </c>
      <c r="K42" s="51">
        <f t="shared" si="0"/>
        <v>5837.2702500000005</v>
      </c>
      <c r="L42" s="13">
        <f t="shared" si="1"/>
        <v>343784.57024999999</v>
      </c>
      <c r="M42" s="23">
        <f t="shared" si="6"/>
        <v>337947.3</v>
      </c>
      <c r="N42" t="b">
        <f t="shared" si="7"/>
        <v>1</v>
      </c>
      <c r="O42" s="23">
        <f t="shared" si="8"/>
        <v>0</v>
      </c>
    </row>
    <row r="43" spans="1:15" ht="25.5" customHeight="1" x14ac:dyDescent="0.35">
      <c r="A43" s="59"/>
      <c r="B43" s="39"/>
      <c r="C43" s="47" t="s">
        <v>169</v>
      </c>
      <c r="D43" s="48" t="s">
        <v>35</v>
      </c>
      <c r="E43" s="49">
        <v>3</v>
      </c>
      <c r="F43" s="50">
        <v>22654.19</v>
      </c>
      <c r="G43" s="14">
        <f t="shared" si="2"/>
        <v>6796.26</v>
      </c>
      <c r="H43" s="14">
        <f t="shared" si="3"/>
        <v>24919.61</v>
      </c>
      <c r="I43" s="13">
        <f t="shared" si="4"/>
        <v>67962.570000000007</v>
      </c>
      <c r="J43" s="13">
        <f t="shared" si="5"/>
        <v>74758.83</v>
      </c>
      <c r="K43" s="51">
        <f t="shared" si="0"/>
        <v>1291.2888300000002</v>
      </c>
      <c r="L43" s="13">
        <f t="shared" si="1"/>
        <v>76050.118830000007</v>
      </c>
      <c r="M43" s="23">
        <f t="shared" si="6"/>
        <v>74758.83</v>
      </c>
      <c r="N43" t="b">
        <f t="shared" si="7"/>
        <v>1</v>
      </c>
      <c r="O43" s="23">
        <f t="shared" si="8"/>
        <v>0</v>
      </c>
    </row>
    <row r="44" spans="1:15" ht="25.5" customHeight="1" x14ac:dyDescent="0.35">
      <c r="A44" s="59"/>
      <c r="B44" s="39"/>
      <c r="C44" s="47" t="s">
        <v>170</v>
      </c>
      <c r="D44" s="48" t="s">
        <v>35</v>
      </c>
      <c r="E44" s="49">
        <v>2</v>
      </c>
      <c r="F44" s="50">
        <v>22520.37</v>
      </c>
      <c r="G44" s="14">
        <f t="shared" si="2"/>
        <v>4504.08</v>
      </c>
      <c r="H44" s="14">
        <f t="shared" si="3"/>
        <v>24772.41</v>
      </c>
      <c r="I44" s="13">
        <f t="shared" si="4"/>
        <v>45040.74</v>
      </c>
      <c r="J44" s="13">
        <f t="shared" si="5"/>
        <v>49544.82</v>
      </c>
      <c r="K44" s="51">
        <f t="shared" si="0"/>
        <v>855.77405999999996</v>
      </c>
      <c r="L44" s="13">
        <f t="shared" si="1"/>
        <v>50400.594060000003</v>
      </c>
      <c r="M44" s="23">
        <f t="shared" si="6"/>
        <v>49544.82</v>
      </c>
      <c r="N44" t="b">
        <f t="shared" si="7"/>
        <v>1</v>
      </c>
      <c r="O44" s="23">
        <f t="shared" si="8"/>
        <v>0</v>
      </c>
    </row>
    <row r="45" spans="1:15" ht="25.5" customHeight="1" x14ac:dyDescent="0.35">
      <c r="A45" s="59"/>
      <c r="B45" s="39"/>
      <c r="C45" s="47" t="s">
        <v>171</v>
      </c>
      <c r="D45" s="48" t="s">
        <v>35</v>
      </c>
      <c r="E45" s="49">
        <v>20</v>
      </c>
      <c r="F45" s="50">
        <v>57962.31</v>
      </c>
      <c r="G45" s="14">
        <f t="shared" si="2"/>
        <v>115924.59999999999</v>
      </c>
      <c r="H45" s="14">
        <f t="shared" si="3"/>
        <v>63758.54</v>
      </c>
      <c r="I45" s="13">
        <f t="shared" si="4"/>
        <v>1159246.2</v>
      </c>
      <c r="J45" s="13">
        <f t="shared" si="5"/>
        <v>1275170.8</v>
      </c>
      <c r="K45" s="51">
        <f t="shared" si="0"/>
        <v>22025.677799999998</v>
      </c>
      <c r="L45" s="13">
        <f t="shared" si="1"/>
        <v>1297196.4778</v>
      </c>
      <c r="M45" s="23">
        <f t="shared" si="6"/>
        <v>1275170.8</v>
      </c>
      <c r="N45" t="b">
        <f t="shared" si="7"/>
        <v>1</v>
      </c>
      <c r="O45" s="23">
        <f t="shared" si="8"/>
        <v>0</v>
      </c>
    </row>
    <row r="46" spans="1:15" ht="25.5" customHeight="1" x14ac:dyDescent="0.35">
      <c r="A46" s="59"/>
      <c r="B46" s="39"/>
      <c r="C46" s="47" t="s">
        <v>172</v>
      </c>
      <c r="D46" s="48" t="s">
        <v>35</v>
      </c>
      <c r="E46" s="49">
        <v>2</v>
      </c>
      <c r="F46" s="50">
        <v>68847.350000000006</v>
      </c>
      <c r="G46" s="14">
        <f t="shared" si="2"/>
        <v>13769.48</v>
      </c>
      <c r="H46" s="14">
        <f t="shared" si="3"/>
        <v>75732.09</v>
      </c>
      <c r="I46" s="13">
        <f t="shared" si="4"/>
        <v>137694.70000000001</v>
      </c>
      <c r="J46" s="13">
        <f t="shared" si="5"/>
        <v>151464.18</v>
      </c>
      <c r="K46" s="51">
        <f t="shared" si="0"/>
        <v>2616.1993000000002</v>
      </c>
      <c r="L46" s="13">
        <f t="shared" si="1"/>
        <v>154080.37930000003</v>
      </c>
      <c r="M46" s="23">
        <f t="shared" si="6"/>
        <v>151464.18000000002</v>
      </c>
      <c r="N46" t="b">
        <f t="shared" si="7"/>
        <v>1</v>
      </c>
      <c r="O46" s="23">
        <f t="shared" si="8"/>
        <v>0</v>
      </c>
    </row>
    <row r="47" spans="1:15" ht="18.5" x14ac:dyDescent="0.35">
      <c r="B47" s="44" t="s">
        <v>65</v>
      </c>
      <c r="C47" s="45"/>
      <c r="D47" s="45"/>
      <c r="E47" s="45"/>
      <c r="F47" s="45"/>
      <c r="G47" s="25">
        <f>ROUND(SUM(G13:G46),2)</f>
        <v>252394.9</v>
      </c>
      <c r="H47" s="4"/>
      <c r="I47" s="25">
        <f>ROUND(SUM(I8:I46),2)</f>
        <v>2523947.73</v>
      </c>
      <c r="J47" s="26">
        <f>SUM(J8:J46)</f>
        <v>2776342.6300000004</v>
      </c>
      <c r="K47" s="26">
        <f>SUM(K8:K46)</f>
        <v>47955.006870000005</v>
      </c>
      <c r="L47" s="27">
        <f>I47+G47+K47</f>
        <v>2824297.63687</v>
      </c>
      <c r="M47" s="23">
        <f>+G47+I47</f>
        <v>2776342.63</v>
      </c>
      <c r="N47" t="b">
        <f>+M47=J47</f>
        <v>1</v>
      </c>
      <c r="O47" s="23">
        <f>SUBTOTAL(9,O9:O34)</f>
        <v>0</v>
      </c>
    </row>
    <row r="48" spans="1:15" x14ac:dyDescent="0.35">
      <c r="B48" s="46" t="s">
        <v>66</v>
      </c>
      <c r="C48" s="43"/>
      <c r="D48" s="43"/>
      <c r="E48" s="43"/>
      <c r="F48" s="43"/>
      <c r="G48" s="43"/>
      <c r="H48" s="43"/>
      <c r="I48" s="43"/>
      <c r="J48" s="43"/>
    </row>
    <row r="49" spans="2:16" x14ac:dyDescent="0.35">
      <c r="B49" s="43"/>
      <c r="C49" s="43"/>
      <c r="D49" s="43"/>
      <c r="E49" s="43"/>
      <c r="F49" s="43"/>
      <c r="G49" s="43"/>
      <c r="H49" s="43"/>
      <c r="I49" s="43"/>
      <c r="J49" s="43"/>
    </row>
    <row r="50" spans="2:16" x14ac:dyDescent="0.35">
      <c r="B50" s="43"/>
      <c r="C50" s="43"/>
      <c r="D50" s="43"/>
      <c r="E50" s="43"/>
      <c r="F50" s="43"/>
      <c r="G50" s="43"/>
      <c r="H50" s="43"/>
      <c r="I50" s="43"/>
      <c r="J50" s="43"/>
      <c r="K50" s="41"/>
      <c r="L50" s="9"/>
      <c r="M50" s="9"/>
    </row>
    <row r="51" spans="2:16" x14ac:dyDescent="0.35">
      <c r="B51" s="43"/>
      <c r="C51" s="43"/>
      <c r="D51" s="43"/>
      <c r="E51" s="43"/>
      <c r="F51" s="43"/>
      <c r="G51" s="43"/>
      <c r="H51" s="43"/>
      <c r="I51" s="43"/>
      <c r="J51" s="43"/>
    </row>
    <row r="52" spans="2:16" x14ac:dyDescent="0.35">
      <c r="B52" s="42" t="s">
        <v>67</v>
      </c>
      <c r="C52" s="43"/>
      <c r="D52" s="56"/>
      <c r="E52" s="56"/>
      <c r="F52" s="56"/>
      <c r="G52" s="56"/>
      <c r="H52" s="56"/>
      <c r="I52" s="56"/>
      <c r="J52" s="56"/>
      <c r="O52" s="23"/>
    </row>
    <row r="53" spans="2:16" x14ac:dyDescent="0.35">
      <c r="B53" s="42" t="s">
        <v>68</v>
      </c>
      <c r="C53" s="43"/>
      <c r="D53" s="56"/>
      <c r="E53" s="56"/>
      <c r="F53" s="56"/>
      <c r="G53" s="56"/>
      <c r="H53" s="56"/>
      <c r="I53" s="56"/>
      <c r="J53" s="56"/>
    </row>
    <row r="54" spans="2:16" x14ac:dyDescent="0.35">
      <c r="B54" s="42" t="s">
        <v>69</v>
      </c>
      <c r="C54" s="43"/>
      <c r="D54" s="56"/>
      <c r="E54" s="56"/>
      <c r="F54" s="56"/>
      <c r="G54" s="56"/>
      <c r="H54" s="56"/>
      <c r="I54" s="56"/>
      <c r="J54" s="56"/>
    </row>
    <row r="55" spans="2:16" x14ac:dyDescent="0.35">
      <c r="B55" s="42" t="s">
        <v>70</v>
      </c>
      <c r="C55" s="43"/>
      <c r="D55" s="56"/>
      <c r="E55" s="56"/>
      <c r="F55" s="56"/>
      <c r="G55" s="56"/>
      <c r="H55" s="56"/>
      <c r="I55" s="56"/>
      <c r="J55" s="56"/>
      <c r="N55" s="30"/>
      <c r="O55" s="30"/>
    </row>
    <row r="56" spans="2:16" x14ac:dyDescent="0.35">
      <c r="B56" s="42" t="s">
        <v>71</v>
      </c>
      <c r="C56" s="43"/>
      <c r="D56" s="56"/>
      <c r="E56" s="56"/>
      <c r="F56" s="56"/>
      <c r="G56" s="60"/>
      <c r="H56" s="60"/>
      <c r="I56" s="60"/>
      <c r="J56" s="60"/>
    </row>
    <row r="57" spans="2:16" x14ac:dyDescent="0.35">
      <c r="G57" s="18">
        <f>(SUM(G8:G39))</f>
        <v>0</v>
      </c>
      <c r="H57" s="17"/>
      <c r="I57" s="17">
        <f>(SUM(I8:I39))</f>
        <v>0</v>
      </c>
      <c r="J57" s="29">
        <f>(SUM(J8:J39))</f>
        <v>0</v>
      </c>
      <c r="K57" s="18">
        <f>(SUM(K8:K39))</f>
        <v>0</v>
      </c>
      <c r="L57" s="19">
        <f>I57+G57+K57</f>
        <v>0</v>
      </c>
      <c r="P57" s="30"/>
    </row>
    <row r="58" spans="2:16" x14ac:dyDescent="0.35">
      <c r="H58" s="20"/>
      <c r="I58" s="20"/>
      <c r="J58" s="20"/>
      <c r="K58" s="20"/>
    </row>
    <row r="59" spans="2:16" x14ac:dyDescent="0.35">
      <c r="I59"/>
      <c r="J59"/>
      <c r="K59"/>
    </row>
    <row r="60" spans="2:16" x14ac:dyDescent="0.35">
      <c r="I60"/>
      <c r="J60"/>
      <c r="K60"/>
    </row>
    <row r="61" spans="2:16" x14ac:dyDescent="0.35">
      <c r="I61"/>
      <c r="J61"/>
      <c r="K61"/>
    </row>
    <row r="62" spans="2:16" x14ac:dyDescent="0.35">
      <c r="I62"/>
      <c r="J62"/>
      <c r="K62"/>
    </row>
    <row r="63" spans="2:16" x14ac:dyDescent="0.35">
      <c r="I63"/>
      <c r="J63"/>
      <c r="K63"/>
    </row>
    <row r="64" spans="2:16" x14ac:dyDescent="0.35">
      <c r="I64"/>
      <c r="J64"/>
      <c r="K64"/>
    </row>
    <row r="65" spans="9:11" x14ac:dyDescent="0.35">
      <c r="I65"/>
      <c r="J65"/>
      <c r="K65"/>
    </row>
    <row r="66" spans="9:11" x14ac:dyDescent="0.35">
      <c r="I66"/>
      <c r="J66"/>
      <c r="K66"/>
    </row>
    <row r="67" spans="9:11" x14ac:dyDescent="0.35">
      <c r="I67"/>
      <c r="J67"/>
      <c r="K67"/>
    </row>
    <row r="68" spans="9:11" x14ac:dyDescent="0.35">
      <c r="I68"/>
      <c r="J68"/>
      <c r="K68"/>
    </row>
    <row r="69" spans="9:11" x14ac:dyDescent="0.35">
      <c r="I69"/>
      <c r="J69"/>
      <c r="K69"/>
    </row>
    <row r="70" spans="9:11" x14ac:dyDescent="0.35">
      <c r="I70"/>
      <c r="J70"/>
      <c r="K70"/>
    </row>
    <row r="71" spans="9:11" x14ac:dyDescent="0.35">
      <c r="I71"/>
      <c r="J71"/>
      <c r="K71"/>
    </row>
    <row r="72" spans="9:11" x14ac:dyDescent="0.35">
      <c r="I72"/>
      <c r="J72"/>
      <c r="K72"/>
    </row>
    <row r="73" spans="9:11" x14ac:dyDescent="0.35">
      <c r="I73"/>
      <c r="J73"/>
      <c r="K73"/>
    </row>
    <row r="74" spans="9:11" x14ac:dyDescent="0.35">
      <c r="I74"/>
      <c r="J74"/>
      <c r="K74"/>
    </row>
    <row r="75" spans="9:11" x14ac:dyDescent="0.35">
      <c r="I75"/>
      <c r="J75"/>
      <c r="K75"/>
    </row>
    <row r="76" spans="9:11" x14ac:dyDescent="0.35">
      <c r="I76"/>
      <c r="J76"/>
      <c r="K76"/>
    </row>
    <row r="77" spans="9:11" x14ac:dyDescent="0.35">
      <c r="I77"/>
      <c r="J77"/>
      <c r="K77"/>
    </row>
    <row r="78" spans="9:11" x14ac:dyDescent="0.35">
      <c r="I78"/>
      <c r="J78"/>
      <c r="K78"/>
    </row>
    <row r="79" spans="9:11" x14ac:dyDescent="0.35">
      <c r="I79"/>
      <c r="J79"/>
      <c r="K79"/>
    </row>
    <row r="80" spans="9:11" x14ac:dyDescent="0.35">
      <c r="I80"/>
      <c r="J80"/>
      <c r="K80"/>
    </row>
    <row r="81" spans="9:11" x14ac:dyDescent="0.35">
      <c r="I81"/>
      <c r="J81"/>
      <c r="K81"/>
    </row>
  </sheetData>
  <autoFilter ref="B7:N57" xr:uid="{00000000-0009-0000-0000-000000000000}">
    <filterColumn colId="3">
      <filters blank="1">
        <filter val="10"/>
        <filter val="100"/>
        <filter val="1010"/>
        <filter val="20"/>
        <filter val="200"/>
        <filter val="30"/>
        <filter val="50"/>
        <filter val="80"/>
      </filters>
    </filterColumn>
  </autoFilter>
  <mergeCells count="12">
    <mergeCell ref="D56:J56"/>
    <mergeCell ref="D52:J53"/>
    <mergeCell ref="D54:J54"/>
    <mergeCell ref="D4:J4"/>
    <mergeCell ref="D5:J5"/>
    <mergeCell ref="D6:J6"/>
    <mergeCell ref="A1:C6"/>
    <mergeCell ref="D55:J55"/>
    <mergeCell ref="D1:J1"/>
    <mergeCell ref="D2:J2"/>
    <mergeCell ref="D3:J3"/>
    <mergeCell ref="A40:A46"/>
  </mergeCells>
  <pageMargins left="0.19685039370078738" right="0.19685039370078738" top="0.11811023622047243" bottom="0.11811023622047243" header="0.11811023622047243" footer="0.11811023622047243"/>
  <pageSetup paperSize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AF161-D2A7-4D77-90C0-1A4B847A9ACB}">
  <dimension ref="A1:K19"/>
  <sheetViews>
    <sheetView workbookViewId="0">
      <selection activeCell="F18" sqref="F18"/>
    </sheetView>
  </sheetViews>
  <sheetFormatPr baseColWidth="10" defaultRowHeight="24.75" customHeight="1" x14ac:dyDescent="0.35"/>
  <cols>
    <col min="2" max="2" width="8.1796875" bestFit="1" customWidth="1"/>
    <col min="3" max="3" width="9.81640625" bestFit="1" customWidth="1"/>
    <col min="4" max="4" width="46.453125" customWidth="1"/>
    <col min="6" max="6" width="46.453125" customWidth="1"/>
    <col min="7" max="7" width="11.7265625" bestFit="1" customWidth="1"/>
    <col min="9" max="9" width="11.7265625" bestFit="1" customWidth="1"/>
  </cols>
  <sheetData>
    <row r="1" spans="1:11" ht="24.75" customHeight="1" thickBot="1" x14ac:dyDescent="0.4">
      <c r="A1" s="31" t="s">
        <v>124</v>
      </c>
      <c r="B1" s="31" t="s">
        <v>125</v>
      </c>
      <c r="C1" s="31" t="s">
        <v>126</v>
      </c>
      <c r="D1" s="31" t="s">
        <v>127</v>
      </c>
      <c r="E1" s="31" t="s">
        <v>128</v>
      </c>
      <c r="F1" s="31" t="s">
        <v>127</v>
      </c>
      <c r="G1" s="31" t="s">
        <v>129</v>
      </c>
      <c r="H1" s="31" t="s">
        <v>130</v>
      </c>
      <c r="I1" s="31" t="s">
        <v>14</v>
      </c>
    </row>
    <row r="2" spans="1:11" ht="15" customHeight="1" thickBot="1" x14ac:dyDescent="0.4">
      <c r="A2" s="32">
        <v>6</v>
      </c>
      <c r="B2" s="32" t="s">
        <v>86</v>
      </c>
      <c r="C2" s="32" t="s">
        <v>147</v>
      </c>
      <c r="D2" s="32" t="s">
        <v>148</v>
      </c>
      <c r="E2" s="32" t="s">
        <v>133</v>
      </c>
      <c r="F2" s="32" t="s">
        <v>148</v>
      </c>
      <c r="G2" s="33">
        <v>50</v>
      </c>
      <c r="H2" s="34">
        <v>3658.4</v>
      </c>
      <c r="I2" s="34">
        <v>182920</v>
      </c>
      <c r="J2" s="32">
        <v>21</v>
      </c>
      <c r="K2" t="s">
        <v>72</v>
      </c>
    </row>
    <row r="3" spans="1:11" ht="15" customHeight="1" thickBot="1" x14ac:dyDescent="0.4">
      <c r="A3" s="32">
        <v>10</v>
      </c>
      <c r="B3" s="32" t="s">
        <v>88</v>
      </c>
      <c r="C3" s="32" t="s">
        <v>155</v>
      </c>
      <c r="D3" s="32" t="s">
        <v>156</v>
      </c>
      <c r="E3" s="32" t="s">
        <v>133</v>
      </c>
      <c r="F3" s="32" t="s">
        <v>156</v>
      </c>
      <c r="G3" s="33">
        <v>20</v>
      </c>
      <c r="H3" s="34">
        <v>2683.2</v>
      </c>
      <c r="I3" s="34">
        <v>53664</v>
      </c>
      <c r="J3" s="32">
        <v>26</v>
      </c>
      <c r="K3" t="s">
        <v>74</v>
      </c>
    </row>
    <row r="4" spans="1:11" ht="15" customHeight="1" thickBot="1" x14ac:dyDescent="0.4">
      <c r="A4" s="32">
        <v>8</v>
      </c>
      <c r="B4" s="32" t="s">
        <v>89</v>
      </c>
      <c r="C4" s="32" t="s">
        <v>151</v>
      </c>
      <c r="D4" s="32" t="s">
        <v>152</v>
      </c>
      <c r="E4" s="32" t="s">
        <v>133</v>
      </c>
      <c r="F4" s="32" t="s">
        <v>152</v>
      </c>
      <c r="G4" s="33">
        <v>30</v>
      </c>
      <c r="H4" s="34">
        <v>3420</v>
      </c>
      <c r="I4" s="34">
        <v>102600</v>
      </c>
      <c r="J4" s="32">
        <v>27</v>
      </c>
      <c r="K4" t="s">
        <v>23</v>
      </c>
    </row>
    <row r="5" spans="1:11" ht="15" customHeight="1" thickBot="1" x14ac:dyDescent="0.4">
      <c r="A5" s="32">
        <v>3</v>
      </c>
      <c r="B5" s="32" t="s">
        <v>90</v>
      </c>
      <c r="C5" s="32" t="s">
        <v>134</v>
      </c>
      <c r="D5" s="32" t="s">
        <v>135</v>
      </c>
      <c r="E5" s="32" t="s">
        <v>133</v>
      </c>
      <c r="F5" s="32" t="s">
        <v>135</v>
      </c>
      <c r="G5" s="33">
        <v>80</v>
      </c>
      <c r="H5" s="34">
        <v>4150.5</v>
      </c>
      <c r="I5" s="34">
        <v>332040</v>
      </c>
      <c r="J5" s="32">
        <v>30</v>
      </c>
      <c r="K5" t="s">
        <v>24</v>
      </c>
    </row>
    <row r="6" spans="1:11" ht="15" customHeight="1" thickBot="1" x14ac:dyDescent="0.4">
      <c r="A6" s="32">
        <v>13</v>
      </c>
      <c r="B6" s="32" t="s">
        <v>95</v>
      </c>
      <c r="C6" s="32" t="s">
        <v>136</v>
      </c>
      <c r="D6" s="32" t="s">
        <v>137</v>
      </c>
      <c r="E6" s="32" t="s">
        <v>133</v>
      </c>
      <c r="F6" s="32" t="s">
        <v>137</v>
      </c>
      <c r="G6" s="33">
        <v>50</v>
      </c>
      <c r="H6" s="34">
        <v>4126.5</v>
      </c>
      <c r="I6" s="34">
        <v>206325</v>
      </c>
      <c r="J6" s="32">
        <v>54</v>
      </c>
      <c r="K6" t="s">
        <v>29</v>
      </c>
    </row>
    <row r="7" spans="1:11" ht="15" customHeight="1" thickBot="1" x14ac:dyDescent="0.4">
      <c r="A7" s="32">
        <v>1</v>
      </c>
      <c r="B7" s="32" t="s">
        <v>97</v>
      </c>
      <c r="C7" s="32" t="s">
        <v>131</v>
      </c>
      <c r="D7" s="32" t="s">
        <v>132</v>
      </c>
      <c r="E7" s="32" t="s">
        <v>133</v>
      </c>
      <c r="F7" s="32" t="s">
        <v>132</v>
      </c>
      <c r="G7" s="33">
        <v>50</v>
      </c>
      <c r="H7" s="34">
        <v>4518</v>
      </c>
      <c r="I7" s="34">
        <v>225900</v>
      </c>
      <c r="J7" s="32">
        <v>60</v>
      </c>
      <c r="K7" t="s">
        <v>32</v>
      </c>
    </row>
    <row r="8" spans="1:11" ht="15" customHeight="1" thickBot="1" x14ac:dyDescent="0.4">
      <c r="A8" s="32">
        <v>2</v>
      </c>
      <c r="B8" s="32" t="s">
        <v>99</v>
      </c>
      <c r="C8" s="32" t="s">
        <v>141</v>
      </c>
      <c r="D8" s="32" t="s">
        <v>142</v>
      </c>
      <c r="E8" s="32" t="s">
        <v>133</v>
      </c>
      <c r="F8" s="32" t="s">
        <v>142</v>
      </c>
      <c r="G8" s="33">
        <v>100</v>
      </c>
      <c r="H8" s="34">
        <v>1236</v>
      </c>
      <c r="I8" s="34">
        <v>123600</v>
      </c>
      <c r="J8" s="32">
        <v>69</v>
      </c>
      <c r="K8" t="s">
        <v>42</v>
      </c>
    </row>
    <row r="9" spans="1:11" ht="15" customHeight="1" thickBot="1" x14ac:dyDescent="0.4">
      <c r="A9" s="32">
        <v>9</v>
      </c>
      <c r="B9" s="32" t="s">
        <v>106</v>
      </c>
      <c r="C9" s="32" t="s">
        <v>153</v>
      </c>
      <c r="D9" s="32" t="s">
        <v>154</v>
      </c>
      <c r="E9" s="32" t="s">
        <v>133</v>
      </c>
      <c r="F9" s="32" t="s">
        <v>154</v>
      </c>
      <c r="G9" s="33">
        <v>100</v>
      </c>
      <c r="H9" s="34">
        <v>4449.75</v>
      </c>
      <c r="I9" s="34">
        <v>444975</v>
      </c>
      <c r="J9" s="32">
        <v>94</v>
      </c>
      <c r="K9" t="s">
        <v>46</v>
      </c>
    </row>
    <row r="10" spans="1:11" ht="15" customHeight="1" thickBot="1" x14ac:dyDescent="0.4">
      <c r="A10" s="32">
        <v>4</v>
      </c>
      <c r="B10" s="32" t="s">
        <v>110</v>
      </c>
      <c r="C10" s="32" t="s">
        <v>143</v>
      </c>
      <c r="D10" s="32" t="s">
        <v>144</v>
      </c>
      <c r="E10" s="32" t="s">
        <v>133</v>
      </c>
      <c r="F10" s="32" t="s">
        <v>144</v>
      </c>
      <c r="G10" s="33">
        <v>200</v>
      </c>
      <c r="H10" s="34">
        <v>1001.25</v>
      </c>
      <c r="I10" s="34">
        <v>200250</v>
      </c>
      <c r="J10" s="32">
        <v>112</v>
      </c>
      <c r="K10" t="s">
        <v>47</v>
      </c>
    </row>
    <row r="11" spans="1:11" ht="15" customHeight="1" thickBot="1" x14ac:dyDescent="0.4">
      <c r="A11" s="32">
        <v>5</v>
      </c>
      <c r="B11" s="32" t="s">
        <v>112</v>
      </c>
      <c r="C11" s="32" t="s">
        <v>145</v>
      </c>
      <c r="D11" s="32" t="s">
        <v>146</v>
      </c>
      <c r="E11" s="32" t="s">
        <v>133</v>
      </c>
      <c r="F11" s="32" t="s">
        <v>146</v>
      </c>
      <c r="G11" s="33">
        <v>200</v>
      </c>
      <c r="H11" s="34">
        <v>1446.75</v>
      </c>
      <c r="I11" s="34">
        <v>289350</v>
      </c>
      <c r="J11" s="32">
        <v>124</v>
      </c>
      <c r="K11" t="s">
        <v>76</v>
      </c>
    </row>
    <row r="12" spans="1:11" ht="15" customHeight="1" thickBot="1" x14ac:dyDescent="0.4">
      <c r="A12" s="32">
        <v>7</v>
      </c>
      <c r="B12" s="32" t="s">
        <v>118</v>
      </c>
      <c r="C12" s="32" t="s">
        <v>149</v>
      </c>
      <c r="D12" s="32" t="s">
        <v>150</v>
      </c>
      <c r="E12" s="32" t="s">
        <v>133</v>
      </c>
      <c r="F12" s="32" t="s">
        <v>150</v>
      </c>
      <c r="G12" s="33">
        <v>50</v>
      </c>
      <c r="H12" s="34">
        <v>1977.6</v>
      </c>
      <c r="I12" s="34">
        <v>98880</v>
      </c>
      <c r="J12" s="32">
        <v>162</v>
      </c>
      <c r="K12" t="s">
        <v>57</v>
      </c>
    </row>
    <row r="13" spans="1:11" ht="15" customHeight="1" thickBot="1" x14ac:dyDescent="0.4">
      <c r="A13" s="32">
        <v>12</v>
      </c>
      <c r="B13" s="32" t="s">
        <v>139</v>
      </c>
      <c r="C13" s="32" t="s">
        <v>159</v>
      </c>
      <c r="D13" s="32" t="s">
        <v>138</v>
      </c>
      <c r="E13" s="32" t="s">
        <v>133</v>
      </c>
      <c r="F13" s="32" t="s">
        <v>138</v>
      </c>
      <c r="G13" s="33">
        <v>20</v>
      </c>
      <c r="H13" s="34">
        <v>5851.2</v>
      </c>
      <c r="I13" s="34">
        <v>117024</v>
      </c>
      <c r="J13" s="32">
        <v>169</v>
      </c>
      <c r="K13" t="s">
        <v>58</v>
      </c>
    </row>
    <row r="14" spans="1:11" ht="15" customHeight="1" thickBot="1" x14ac:dyDescent="0.4">
      <c r="A14" s="32">
        <v>14</v>
      </c>
      <c r="B14" s="32" t="s">
        <v>160</v>
      </c>
      <c r="C14" s="32" t="s">
        <v>161</v>
      </c>
      <c r="D14" s="32" t="s">
        <v>162</v>
      </c>
      <c r="E14" s="32" t="s">
        <v>133</v>
      </c>
      <c r="F14" s="32" t="s">
        <v>162</v>
      </c>
      <c r="G14" s="33">
        <v>10</v>
      </c>
      <c r="H14" s="34">
        <v>2004</v>
      </c>
      <c r="I14" s="34">
        <v>20040</v>
      </c>
      <c r="J14" s="32">
        <v>213</v>
      </c>
      <c r="K14" t="s">
        <v>140</v>
      </c>
    </row>
    <row r="15" spans="1:11" ht="15" customHeight="1" thickBot="1" x14ac:dyDescent="0.4">
      <c r="A15" s="32">
        <v>11</v>
      </c>
      <c r="B15" s="32" t="s">
        <v>164</v>
      </c>
      <c r="C15" s="32" t="s">
        <v>157</v>
      </c>
      <c r="D15" s="32" t="s">
        <v>158</v>
      </c>
      <c r="E15" s="32" t="s">
        <v>133</v>
      </c>
      <c r="F15" s="32" t="s">
        <v>158</v>
      </c>
      <c r="G15" s="33">
        <v>50</v>
      </c>
      <c r="H15" s="34">
        <v>1465.6</v>
      </c>
      <c r="I15" s="34">
        <v>73280</v>
      </c>
      <c r="J15" s="32">
        <v>160</v>
      </c>
    </row>
    <row r="16" spans="1:11" ht="24.75" customHeight="1" x14ac:dyDescent="0.35">
      <c r="G16">
        <f>SUM(G2:G15)</f>
        <v>1010</v>
      </c>
      <c r="I16" s="23">
        <f>SUM(I2:I15)</f>
        <v>2470848</v>
      </c>
    </row>
    <row r="18" spans="6:6" ht="24.75" customHeight="1" x14ac:dyDescent="0.35">
      <c r="F18" s="23">
        <f>+I16-PLANTILLA!I47</f>
        <v>-53099.729999999981</v>
      </c>
    </row>
    <row r="19" spans="6:6" ht="24.75" customHeight="1" x14ac:dyDescent="0.35">
      <c r="F19" s="23"/>
    </row>
  </sheetData>
  <autoFilter ref="A1:J16" xr:uid="{D3BAF161-D2A7-4D77-90C0-1A4B847A9ACB}">
    <sortState xmlns:xlrd2="http://schemas.microsoft.com/office/spreadsheetml/2017/richdata2" ref="A2:J16">
      <sortCondition ref="J1:J16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3A99D972813D448426F1A3B16298DD" ma:contentTypeVersion="13" ma:contentTypeDescription="Create a new document." ma:contentTypeScope="" ma:versionID="ce6b459ddd43ece5dfd9cb7e4486472e">
  <xsd:schema xmlns:xsd="http://www.w3.org/2001/XMLSchema" xmlns:xs="http://www.w3.org/2001/XMLSchema" xmlns:p="http://schemas.microsoft.com/office/2006/metadata/properties" xmlns:ns3="3a6af4a3-0ca8-4423-889d-5255204ed407" xmlns:ns4="df910681-ceae-4fdf-a22b-9e5c5c2f4958" targetNamespace="http://schemas.microsoft.com/office/2006/metadata/properties" ma:root="true" ma:fieldsID="d54cc1127dc6d283919602a9b40b412c" ns3:_="" ns4:_="">
    <xsd:import namespace="3a6af4a3-0ca8-4423-889d-5255204ed407"/>
    <xsd:import namespace="df910681-ceae-4fdf-a22b-9e5c5c2f495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af4a3-0ca8-4423-889d-5255204ed4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910681-ceae-4fdf-a22b-9e5c5c2f495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a6af4a3-0ca8-4423-889d-5255204ed407" xsi:nil="true"/>
  </documentManagement>
</p:properties>
</file>

<file path=customXml/itemProps1.xml><?xml version="1.0" encoding="utf-8"?>
<ds:datastoreItem xmlns:ds="http://schemas.openxmlformats.org/officeDocument/2006/customXml" ds:itemID="{C18CD313-D6A5-47CF-9026-84C1B83445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6af4a3-0ca8-4423-889d-5255204ed407"/>
    <ds:schemaRef ds:uri="df910681-ceae-4fdf-a22b-9e5c5c2f49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94E839-EC67-4FC7-93C4-D256EBD6C1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38A3C7-51CB-4624-B843-9A04A35C0152}">
  <ds:schemaRefs>
    <ds:schemaRef ds:uri="http://schemas.microsoft.com/office/2006/metadata/properties"/>
    <ds:schemaRef ds:uri="http://schemas.microsoft.com/office/infopath/2007/PartnerControls"/>
    <ds:schemaRef ds:uri="3a6af4a3-0ca8-4423-889d-5255204ed40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</vt:lpstr>
      <vt:lpstr>web</vt:lpstr>
      <vt:lpstr>PLANTILLA!Títulos_a_imprimir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Randol Fabian Florez Osorio</dc:creator>
  <cp:keywords/>
  <dc:description/>
  <cp:lastModifiedBy>Alexandra Pallares Moreno</cp:lastModifiedBy>
  <cp:revision/>
  <dcterms:created xsi:type="dcterms:W3CDTF">2023-01-24T13:19:31Z</dcterms:created>
  <dcterms:modified xsi:type="dcterms:W3CDTF">2025-03-06T17:08:36Z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0x010100E33A99D972813D448426F1A3B16298DD</vt:lpwstr>
  </property>
  <property fmtid="{D5CDD505-2E9C-101B-9397-08002B2CF9AE}" pid="3" name="MSIP_Label_fc111285-cafa-4fc9-8a9a-bd902089b24f_Enabled">
    <vt:lpwstr>true</vt:lpwstr>
  </property>
  <property fmtid="{D5CDD505-2E9C-101B-9397-08002B2CF9AE}" pid="4" name="MSIP_Label_fc111285-cafa-4fc9-8a9a-bd902089b24f_SetDate">
    <vt:lpwstr>2025-01-30T16:25:39Z</vt:lpwstr>
  </property>
  <property fmtid="{D5CDD505-2E9C-101B-9397-08002B2CF9AE}" pid="5" name="MSIP_Label_fc111285-cafa-4fc9-8a9a-bd902089b24f_Method">
    <vt:lpwstr>Privileged</vt:lpwstr>
  </property>
  <property fmtid="{D5CDD505-2E9C-101B-9397-08002B2CF9AE}" pid="6" name="MSIP_Label_fc111285-cafa-4fc9-8a9a-bd902089b24f_Name">
    <vt:lpwstr>Public</vt:lpwstr>
  </property>
  <property fmtid="{D5CDD505-2E9C-101B-9397-08002B2CF9AE}" pid="7" name="MSIP_Label_fc111285-cafa-4fc9-8a9a-bd902089b24f_SiteId">
    <vt:lpwstr>cbc2c381-2f2e-4d93-91d1-506c9316ace7</vt:lpwstr>
  </property>
  <property fmtid="{D5CDD505-2E9C-101B-9397-08002B2CF9AE}" pid="8" name="MSIP_Label_fc111285-cafa-4fc9-8a9a-bd902089b24f_ActionId">
    <vt:lpwstr>78abb666-7b9b-44d1-b46d-0760c0cf2f4a</vt:lpwstr>
  </property>
  <property fmtid="{D5CDD505-2E9C-101B-9397-08002B2CF9AE}" pid="9" name="MSIP_Label_fc111285-cafa-4fc9-8a9a-bd902089b24f_ContentBits">
    <vt:lpwstr>0</vt:lpwstr>
  </property>
</Properties>
</file>