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lcaldiabogota.sharepoint.com/sites/OBRASYMANTENIMIENTO/Documentos compartidos/ESTRUCTURACIONES DAF/2025/11. PANTALLAS, PARASOLES Y CARPAS/06. AJUSTES DC Radicacion 2/"/>
    </mc:Choice>
  </mc:AlternateContent>
  <xr:revisionPtr revIDLastSave="863" documentId="8_{80E39636-3B01-49BA-A6BB-A9BDDB7AF3CA}" xr6:coauthVersionLast="47" xr6:coauthVersionMax="47" xr10:uidLastSave="{919E7B36-D298-4EF7-8CE6-7264033BDB85}"/>
  <bookViews>
    <workbookView xWindow="-108" yWindow="-108" windowWidth="23256" windowHeight="12456" activeTab="1" xr2:uid="{00000000-000D-0000-FFFF-FFFF00000000}"/>
  </bookViews>
  <sheets>
    <sheet name="IndicesIPC" sheetId="6" r:id="rId1"/>
    <sheet name="ESTUDIO MERCADO PARASOLES TVEC" sheetId="4" r:id="rId2"/>
    <sheet name="CTOS SIMILARES CARPAS SECOP" sheetId="5" r:id="rId3"/>
    <sheet name="CTOS SIMILARES PARASOLES SECOP "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E17" i="4"/>
  <c r="C17" i="4"/>
  <c r="C18" i="4" s="1"/>
  <c r="D17" i="4"/>
  <c r="F7" i="4"/>
  <c r="F6" i="4" s="1"/>
  <c r="O5" i="7"/>
  <c r="O3" i="7"/>
  <c r="Q4" i="7"/>
  <c r="L4" i="7" s="1"/>
  <c r="O4" i="7"/>
  <c r="Q3" i="7"/>
  <c r="Q5" i="7" s="1"/>
  <c r="O5" i="5"/>
  <c r="O4" i="5"/>
  <c r="Q3" i="5"/>
  <c r="O3" i="5"/>
  <c r="L8" i="7" l="1"/>
  <c r="L3" i="7"/>
  <c r="L7" i="7"/>
  <c r="B10" i="4" s="1"/>
  <c r="L5" i="7"/>
  <c r="L3" i="5"/>
  <c r="Q4" i="5"/>
  <c r="L4" i="5" s="1"/>
  <c r="Q5" i="5"/>
  <c r="L5" i="5" s="1"/>
  <c r="L8" i="5" l="1"/>
  <c r="L7" i="5"/>
  <c r="E10" i="4" s="1"/>
  <c r="C7" i="4" l="1"/>
  <c r="C6" i="4" s="1"/>
  <c r="C16" i="4"/>
  <c r="C19" i="4" s="1"/>
  <c r="E16" i="4"/>
  <c r="E19" i="4" s="1"/>
  <c r="E20" i="4" s="1"/>
  <c r="E21" i="4" s="1"/>
  <c r="B16" i="4"/>
  <c r="E15" i="4"/>
  <c r="D15" i="4"/>
  <c r="C15" i="4"/>
  <c r="B15" i="4"/>
  <c r="D8" i="4"/>
  <c r="D16" i="4" s="1"/>
  <c r="E6" i="4"/>
  <c r="B6" i="4"/>
  <c r="C20" i="4" l="1"/>
  <c r="C21" i="4" s="1"/>
  <c r="C23" i="4" s="1"/>
  <c r="C24" i="4" s="1"/>
  <c r="D19" i="4"/>
  <c r="D18" i="4"/>
  <c r="B19" i="4"/>
  <c r="E18" i="4"/>
  <c r="B18" i="4"/>
  <c r="D20" i="4" l="1"/>
  <c r="D21" i="4" s="1"/>
  <c r="B20" i="4"/>
  <c r="B21" i="4" s="1"/>
  <c r="B23" i="4" s="1"/>
  <c r="B24" i="4" s="1"/>
  <c r="D23" i="4" l="1"/>
  <c r="D24" i="4" s="1"/>
  <c r="D27"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<sst xmlns="http://schemas.openxmlformats.org/spreadsheetml/2006/main" count="165" uniqueCount="122">
  <si>
    <t>Ítem</t>
  </si>
  <si>
    <t>Descripción</t>
  </si>
  <si>
    <t>Cantidad</t>
  </si>
  <si>
    <t>Valor total oficial inicial</t>
  </si>
  <si>
    <t xml:space="preserve">Parasol lateral de diámetro 3 m de apertura </t>
  </si>
  <si>
    <t xml:space="preserve">Carpa tipo kiosco 4x6m </t>
  </si>
  <si>
    <t>FERRICENTROS</t>
  </si>
  <si>
    <t>PROVEEDOR GRANDES SUPERFICIES</t>
  </si>
  <si>
    <t>Elemento en la TVEC</t>
  </si>
  <si>
    <t>Valor TVEC</t>
  </si>
  <si>
    <t>Valor IVA</t>
  </si>
  <si>
    <t>Valor sin IVA</t>
  </si>
  <si>
    <t>CDP ID 1570</t>
  </si>
  <si>
    <t>Parasoles Carpa</t>
  </si>
  <si>
    <t xml:space="preserve">IVA total </t>
  </si>
  <si>
    <t>Escenario 1</t>
  </si>
  <si>
    <t>Escenario 2</t>
  </si>
  <si>
    <t>PROVEEDOR</t>
  </si>
  <si>
    <t>PROVEER INSTITUCIONAL</t>
  </si>
  <si>
    <t>PARASOL LATERAL SIN BASE 3,04M COLOR BEIGE</t>
  </si>
  <si>
    <t>PARASOL LATERAL 3M CON GIRO 360 GRADOS</t>
  </si>
  <si>
    <t xml:space="preserve">Este quitasol de metal 3x3, de color natural, es de uso exterior e ideal para instalar en el patio o piscina de la casa. Una de las grandes ventajas es que al estar suspendido desde un costado, deja todo el centro disponible para descansar y relajarse bajo su sombra. Su armazón está hecha de aluminio, un material más liviano que otros metales. Además, ofrece resistencia a la corrosión y gran dureza. Este producto tiene un mecanismo de accionamiento manual, es plegable, gira en 360º y sus medidas son: 258 cm de alto y 300 cm de diámetro. Se recomienda cerrar ante viento, lluvia y niev
</t>
  </si>
  <si>
    <t>Valor unitario TVEC sin IVA</t>
  </si>
  <si>
    <t>IVA  unitario</t>
  </si>
  <si>
    <t>Valor unitario total con IVA</t>
  </si>
  <si>
    <t xml:space="preserve">Valor total sin IVA </t>
  </si>
  <si>
    <t>Escenario 3</t>
  </si>
  <si>
    <t>Análisis estudio de mercado</t>
  </si>
  <si>
    <t>PRESUPUESTO OFICIAL ESTIMADO</t>
  </si>
  <si>
    <t>No.</t>
  </si>
  <si>
    <t>Entidad</t>
  </si>
  <si>
    <t>Proceso</t>
  </si>
  <si>
    <t>Año</t>
  </si>
  <si>
    <t>ítem</t>
  </si>
  <si>
    <t>Similar al de la SGA</t>
  </si>
  <si>
    <t>EMPRESAS PUBLICAS DE MEDELLIN E.S.P.</t>
  </si>
  <si>
    <t>Tipo de proceso</t>
  </si>
  <si>
    <t>Contratación régimen especial</t>
  </si>
  <si>
    <t>CARPA TIPO KIOSCO LONA FIESTA TEJIDOS INTERNOS POLIESTER ALTA TENACIDAD 6MX6MX1.9M 4 CORTINAS VINILO ESTRUCTURA HIERRO 1" CALIBRE 18</t>
  </si>
  <si>
    <t>Valor unidad</t>
  </si>
  <si>
    <t>Comentario SGA</t>
  </si>
  <si>
    <t>Entrega (En caso de tener)</t>
  </si>
  <si>
    <t>CARPA TIPO KIOSCO EN PUNTA DE DIAMANTE DE 4MX4MX1.90M HIERRO TECHO COLOR VERDE BLANCO NEGRO</t>
  </si>
  <si>
    <t>IPMC-DTCA-147-2022</t>
  </si>
  <si>
    <t>PARQUES NACIONALES NATURALES DE COLOMBIA - DIRECCION TERRITORIAL CARIBE</t>
  </si>
  <si>
    <t xml:space="preserve">Mínima cuantía	</t>
  </si>
  <si>
    <t>una carpa en lona tipo kiosco con estructura desarmable con bases de aluminio o hierro sólidos con dimensiones de 4x3 metros, para el apoyo e implementación, del proyecto de reactivación económica en el Santuario de Flora y Fauna Los Flamencos, para la vigencia
2022.</t>
  </si>
  <si>
    <t>Sin información</t>
  </si>
  <si>
    <t>Total, Indice de Precios al Consumidor (IPC)</t>
  </si>
  <si>
    <t>Índices - Serie de empalme
2003 - 2025</t>
  </si>
  <si>
    <t>Base Diciembre de 2018 = 100,00</t>
  </si>
  <si>
    <t>Mes</t>
  </si>
  <si>
    <t>Enero</t>
  </si>
  <si>
    <t>Febrero</t>
  </si>
  <si>
    <t>Marzo</t>
  </si>
  <si>
    <t>Abril</t>
  </si>
  <si>
    <t>Mayo</t>
  </si>
  <si>
    <t>Junio</t>
  </si>
  <si>
    <t>Julio</t>
  </si>
  <si>
    <t>Agosto</t>
  </si>
  <si>
    <t>Septiembre</t>
  </si>
  <si>
    <t>Octubre</t>
  </si>
  <si>
    <t>Noviembre</t>
  </si>
  <si>
    <t>Diciembre</t>
  </si>
  <si>
    <r>
      <rPr>
        <b/>
        <sz val="8"/>
        <rFont val="Segoe UI"/>
        <family val="2"/>
        <charset val="204"/>
      </rPr>
      <t>Fuente:</t>
    </r>
    <r>
      <rPr>
        <sz val="8"/>
        <rFont val="Segoe UI"/>
        <family val="2"/>
        <charset val="204"/>
      </rPr>
      <t xml:space="preserve"> DANE.</t>
    </r>
  </si>
  <si>
    <r>
      <rPr>
        <b/>
        <sz val="8"/>
        <rFont val="Segoe UI"/>
        <family val="2"/>
        <charset val="204"/>
      </rPr>
      <t>Nota:</t>
    </r>
    <r>
      <rPr>
        <sz val="8"/>
        <rFont val="Segoe UI"/>
        <family val="2"/>
        <charset val="204"/>
      </rPr>
      <t xml:space="preserve"> La diferencia en la suma de las variables, obedece al sistema de aproximación y redondeo.</t>
    </r>
  </si>
  <si>
    <t>Actualizado el 7 de Octubre de 2025</t>
  </si>
  <si>
    <t>agosto 2025</t>
  </si>
  <si>
    <t>septiembre 2025</t>
  </si>
  <si>
    <t>Valor indexado</t>
  </si>
  <si>
    <t>Fecha inicial</t>
  </si>
  <si>
    <t>IPC inicial</t>
  </si>
  <si>
    <t>Fecha final</t>
  </si>
  <si>
    <t>IPC final</t>
  </si>
  <si>
    <t>mayo 2025</t>
  </si>
  <si>
    <t>Diciembre 2022</t>
  </si>
  <si>
    <t>PARASOLES</t>
  </si>
  <si>
    <t>CARPAS TIPO KIOSCO</t>
  </si>
  <si>
    <t>Promedio</t>
  </si>
  <si>
    <t>Media Geometrica</t>
  </si>
  <si>
    <t>La entidad requiere una carpa 6x4m 
(casi dos veces la indicada en el proceso)</t>
  </si>
  <si>
    <t>La entidad requiere una carpa 6x4m 
(la de mayor aproximación a la de la entidad)</t>
  </si>
  <si>
    <t>La entidad requiere una carpa 6x4m 
(se podría considerar como dos carpas)</t>
  </si>
  <si>
    <t>Observación SGA</t>
  </si>
  <si>
    <t>Se indexa</t>
  </si>
  <si>
    <t xml:space="preserve">Se indexa </t>
  </si>
  <si>
    <t>Se multiplica x2 el valor, como si fueran dos carpas juntas</t>
  </si>
  <si>
    <t>Promedio histórico SECOP II</t>
  </si>
  <si>
    <t>ANÁLISIS</t>
  </si>
  <si>
    <t xml:space="preserve">Se consultó en SECOP II por palabras claves del objeto "carpa kiosco", aquellas contrataciones similares a las requeridas por la entidad a través de Grandes Almacenes. </t>
  </si>
  <si>
    <t xml:space="preserve">Se identificaron los proceso que se asemejaban más a la especificación de la entidad. </t>
  </si>
  <si>
    <t xml:space="preserve">No se encontró un proceso que contemplara una carpa de 4x6 metros tipo kiosco. </t>
  </si>
  <si>
    <t xml:space="preserve">Se tomaron los valores como referentes para analisar los precios del mercado a través de contrataciones públicas. </t>
  </si>
  <si>
    <t xml:space="preserve">Las contrataciones identificadas son de municipios y departamentos diferentes a Bogotá, por lo cual pueden variar dinámicas económicas que incidan en su precio. </t>
  </si>
  <si>
    <r>
      <t xml:space="preserve">Como referencia, se tomó el promedio de los valores. </t>
    </r>
    <r>
      <rPr>
        <b/>
        <sz val="10"/>
        <color theme="1"/>
        <rFont val="Arial"/>
        <family val="2"/>
      </rPr>
      <t xml:space="preserve">MEDIA ARITMÉTICA. </t>
    </r>
  </si>
  <si>
    <t>UNIVERSIDAD INDUSTRIAL DE SANTANDER</t>
  </si>
  <si>
    <t xml:space="preserve">20-2025000637	</t>
  </si>
  <si>
    <t xml:space="preserve">Contratación régimen especial	</t>
  </si>
  <si>
    <t>Suministro sombrilla Alsacía o similar, de
medidas 3.5 m de largo y 3.5 m de ancho, lona
importada, color aluminio ral 7016, base en
cemento. Garantía de la lona 5 años y de la
estructura de 1 año.</t>
  </si>
  <si>
    <t>La entidad requiere parasoles laterales de diámetro mínimo de 3m
(No indica si es lateral o central. 
Inlcuye base de cemento.
Materiales de gama alta)</t>
  </si>
  <si>
    <t>CONT-006-2025</t>
  </si>
  <si>
    <t>INSTITUCION EDUCATIVA DISTRITAL LAS MERCEDES COLEGIO SAN PABLO</t>
  </si>
  <si>
    <t>SUMINISTRO
Parasol en tubo cuadrado 7/8 calibre 18 y lona ref. california medidas 3.20x1.20
Desmontaje del actual en mal estado y montaje parasol nuevo</t>
  </si>
  <si>
    <t>SOMBRILLA PARASOL 3mts LUZ LED SOLAR</t>
  </si>
  <si>
    <t>ESENTTIA S.A.</t>
  </si>
  <si>
    <t>La entidad requiere parasoles laterales de diámetro de 3m
No indica si es lateral</t>
  </si>
  <si>
    <t>Agosto 2024</t>
  </si>
  <si>
    <t xml:space="preserve">Se consultó en SECOP II por palabras claves del objeto "parasol", aquellas contrataciones similares a las requeridas por la entidad a través de Grandes Almacenes. </t>
  </si>
  <si>
    <t xml:space="preserve">No se encontró un proceso que contemplara expresamente parasoles laterales de mínimo 3 metros de diámetro. </t>
  </si>
  <si>
    <t>No se indexa. Y se excluye por ser valor extremo</t>
  </si>
  <si>
    <t>SECOP II</t>
  </si>
  <si>
    <t>https://community.secop.gov.co/Public/Tendering/OpportunityDetail/Index?noticeUID=CO1.NTC.8398794</t>
  </si>
  <si>
    <t>https://community.secop.gov.co/Public/Tendering/OpportunityDetail/Index?noticeUID=CO1.NTC.8012089</t>
  </si>
  <si>
    <t>https://community.secop.gov.co/Public/Tendering/OpportunityDetail/Index?noticeUID=CO1.NTC.3557390</t>
  </si>
  <si>
    <t>https://community.secop.gov.co/Public/Tendering/OpportunityDetail/Index?noticeUID=CO1.NTC.8611954</t>
  </si>
  <si>
    <t>https://community.secop.gov.co/Public/Tendering/OpportunityDetail/Index?noticeUID=CO1.NTC.8393964</t>
  </si>
  <si>
    <t>https://community.secop.gov.co/Public/Tendering/OpportunityDetail/Index?noticeUID=CO1.NTC.6540457</t>
  </si>
  <si>
    <t>POLYFELX</t>
  </si>
  <si>
    <t xml:space="preserve">Elaborado en LONA VERANO; es una lona laminada con PVC flexible por ambos lados, reforzada en su interior con tela 100% poliéster texturizado en tejido de punto tipo pique. El calibre o espesor total del producto es de 400 Micras aprox y el peso es de 480 Gr/M2 aprox cuenta con aditivos antibacteriales y fungicidas los cuales evitan la proliferación de hongos y bacterias. Es 100% impermeable, posee protección a los rayos U.V, electro sellado en uniones y alrededor de costuras para evitar la filtración de agua, reforzadas en esquinas y terminales, contiene plásticos vulcanizados y chapetas para asegurar a la estructura. La estructura es totalmente desarmable a 4 aguas; cerchado en tubería cuadrada de 1' C.16, parales en tubo cuadrado de 1' 1/2 C.16, diagonales en tubería cuadrada de 1' C.16, platinas de apoyo de 11 x 11 en C.14, tratada totalmente con soldadura tipo MIG, recubierta totalmente por pintura horneable electrostática y proceso anticorrosivo. NO INCLUYE ARMADO IMAGEN DE REFERENCIA
</t>
  </si>
  <si>
    <t xml:space="preserve">CARPA TIPO KIOSCO DESARMABLE 6X4 TECHO Y ESTRUCTURA LATERALES COLOR BLANCO CARPA: ( LONA VERANO) Confeccionada en lona 100% impermeable, poliéster 450 denier, PVC por ambas caras, 400 gramos /mt2, 05 mm; resistente a rayos solares y a todo tipo de intemperie, protección biácida anti –hongos, con alta adherencia (sellada) y retardante al fuego, reforzada en sus uniones y terminales para mayor garantía y durabilidad, en color a elección. ESTRUCTURA DESARMABLE: Fabricada todo en tubo cuadrado de 1” calibre 16 para cerchas, parales de 1 ½ en calibre16, para patas todo debidamente pintado en electrostática CARPA
</t>
  </si>
  <si>
    <t>Menor Valor Carpa</t>
  </si>
  <si>
    <t xml:space="preserve">Con la finalidad de identificar que los precios establecidos en el catálogo del IAD de Grandes Almacenes de la TVEC de CCE, la entidad realizó una verificación de las contrataciones similares que han sido realizadas por otras entidades a través del SECOP II. En ese sentido, en cada hoja del libro de Excel se identifican los análisis de los procesos de mayor semejanza a las necesidades de la Secretaría General; haciéndose la salvedad de que no se identificó procesos que coincidieran como tal con las necesidades de la entidad como tal, sino similares. 
Producto de este ejercicio se estimaron los valores promedio en función de la MEDIA ARITMÉTICA de los valores unitarios, como un referente del mercado de compras públicas, el cual incidió en la escogencia del proveedor y elemento del catálogo de la TVEC. 
Se consultaron los elementos que están disponibles en la Tienda Virtual del Estado Colombiano - TVEC a través del Instrumento de Agregación de Demanda de Grandes Almacenes, identificando aquellos elementos que cumplen con las especificaciones técnicas que suplen la necesidad de la entidad. 
En relación con la CARPA, de 4 metros de ancho por 6 metros de largo, se identificó que la referencia del proveedor FERRICENTROS es la de menor valor y similitud al mercado. 
Por su parte, en relación con los parasoles laterales de 3 metros de diámetro, existen 3 referencias que cumplen con el requisito de la entidad, el cual es que sean de tipo lateral, con un diámetro mínimo de apertura de 3 metros. En ese sentido, se analizaron los ítems en cuanto a la disponibilidad en la TVEC y las cantidades estimadas que requiere la SGA:
- El ítem 1 es el de mayor valor y en el cual se pueden adquirir menos unidades y es más alejado al valor promedio del mercado según contrataciones históricas. 
- El ítem 2 no está en existencias la cantidad requerida por la entidad.
- El ítem 3 es el de menor valor, cuenta con existencias y gama de color que guarda armonía con las existentes en la plazoleta de la Manzana Liévano. Por tal motivo es el que cumple con las condiciones y más cercano a los precios del mercado. 
En ese sentido, se optó por el parasol del ítem 3, con el cual se alcanzan a adquirir las cantidades necesarias para renovar este mobiliario acorde con las adecuaciones e instalación de la cafetería en la plazoleta de la Manzana Liévano.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</si>
</sst>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
    <numFmt numFmtId="165" formatCode="&quot;$&quot;\ #,##0.00"/>
    <numFmt numFmtId="166" formatCode="&quot;$&quot;\ #,##0.0"/>
    <numFmt numFmtId="167" formatCode="0.0"/>
  </numFmts>
  <fonts count="17" x14ac:knownFonts="1">
    <font>
      <sz val="11"/>
      <color theme="1"/>
      <name val="Aptos Narrow"/>
      <family val="2"/>
      <scheme val="minor"/>
    </font>
    <font>
      <sz val="12"/>
      <color theme="1"/>
      <name val="Aptos Narrow"/>
      <family val="2"/>
      <scheme val="minor"/>
    </font>
    <font>
      <b/>
      <sz val="10"/>
      <name val="Arial"/>
      <family val="2"/>
    </font>
    <font>
      <sz val="10"/>
      <name val="Arial"/>
      <family val="2"/>
    </font>
    <font>
      <u/>
      <sz val="11"/>
      <color theme="10"/>
      <name val="Aptos Narrow"/>
      <family val="2"/>
      <scheme val="minor"/>
    </font>
    <font>
      <sz val="9"/>
      <name val="Segoe UI"/>
      <family val="2"/>
      <charset val="204"/>
    </font>
    <font>
      <b/>
      <sz val="14"/>
      <color theme="0"/>
      <name val="Segoe UI"/>
      <family val="2"/>
      <charset val="204"/>
    </font>
    <font>
      <b/>
      <sz val="12"/>
      <name val="Segoe UI"/>
      <family val="2"/>
      <charset val="204"/>
    </font>
    <font>
      <b/>
      <sz val="9"/>
      <name val="Segoe UI"/>
      <family val="2"/>
      <charset val="204"/>
    </font>
    <font>
      <sz val="9"/>
      <name val="Segoe UI"/>
      <family val="2"/>
    </font>
    <font>
      <sz val="8"/>
      <name val="Segoe UI"/>
      <family val="2"/>
      <charset val="204"/>
    </font>
    <font>
      <b/>
      <sz val="8"/>
      <name val="Segoe UI"/>
      <family val="2"/>
      <charset val="204"/>
    </font>
    <font>
      <sz val="10"/>
      <name val="Segoe UI"/>
      <family val="2"/>
      <charset val="204"/>
    </font>
    <font>
      <sz val="10"/>
      <color theme="1"/>
      <name val="Arial"/>
      <family val="2"/>
    </font>
    <font>
      <b/>
      <sz val="10"/>
      <color theme="1"/>
      <name val="Arial"/>
      <family val="2"/>
    </font>
    <font>
      <b/>
      <sz val="10"/>
      <color theme="0"/>
      <name val="Arial"/>
      <family val="2"/>
    </font>
    <font>
      <b/>
      <sz val="16"/>
      <color theme="1"/>
      <name val="Arial"/>
      <family val="2"/>
    </font>
  </fonts>
  <fills count="11">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5"/>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89999084444715716"/>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4" fillId="0" borderId="0" applyNumberFormat="0" applyFill="0" applyBorder="0" applyAlignment="0" applyProtection="0"/>
    <xf numFmtId="0" fontId="3" fillId="0" borderId="0"/>
    <xf numFmtId="9" fontId="3" fillId="0" borderId="0" applyFont="0" applyFill="0" applyBorder="0" applyAlignment="0" applyProtection="0"/>
  </cellStyleXfs>
  <cellXfs count="110">
    <xf numFmtId="0" fontId="0" fillId="0" borderId="0" xfId="0"/>
    <xf numFmtId="164" fontId="2" fillId="4" borderId="1" xfId="0" applyNumberFormat="1" applyFont="1" applyFill="1" applyBorder="1" applyAlignment="1">
      <alignment vertical="center" wrapText="1"/>
    </xf>
    <xf numFmtId="0" fontId="2" fillId="0" borderId="1" xfId="0" applyFont="1" applyBorder="1" applyAlignment="1">
      <alignment horizontal="center" vertical="center" wrapText="1"/>
    </xf>
    <xf numFmtId="164" fontId="2" fillId="0" borderId="0" xfId="0" applyNumberFormat="1" applyFont="1" applyAlignment="1">
      <alignment vertical="center" wrapText="1"/>
    </xf>
    <xf numFmtId="0" fontId="5" fillId="3" borderId="0" xfId="3" applyFont="1" applyFill="1"/>
    <xf numFmtId="0" fontId="8" fillId="8" borderId="2" xfId="3" applyFont="1" applyFill="1" applyBorder="1"/>
    <xf numFmtId="0" fontId="8" fillId="8" borderId="0" xfId="3" applyFont="1" applyFill="1"/>
    <xf numFmtId="0" fontId="8" fillId="8" borderId="3" xfId="3" applyFont="1" applyFill="1" applyBorder="1"/>
    <xf numFmtId="0" fontId="8" fillId="3" borderId="4" xfId="3" applyFont="1" applyFill="1" applyBorder="1" applyAlignment="1">
      <alignment horizontal="center" vertical="center"/>
    </xf>
    <xf numFmtId="0" fontId="8" fillId="3" borderId="5" xfId="3" applyFont="1" applyFill="1" applyBorder="1" applyAlignment="1">
      <alignment vertical="center"/>
    </xf>
    <xf numFmtId="0" fontId="5" fillId="3" borderId="5" xfId="3" applyFont="1" applyFill="1" applyBorder="1"/>
    <xf numFmtId="0" fontId="5" fillId="3" borderId="6" xfId="3" applyFont="1" applyFill="1" applyBorder="1"/>
    <xf numFmtId="0" fontId="8" fillId="3" borderId="7" xfId="3" applyFont="1" applyFill="1" applyBorder="1" applyAlignment="1">
      <alignment horizontal="right" vertical="center"/>
    </xf>
    <xf numFmtId="0" fontId="8" fillId="0" borderId="8" xfId="3" applyFont="1" applyBorder="1" applyAlignment="1">
      <alignment horizontal="center"/>
    </xf>
    <xf numFmtId="0" fontId="8" fillId="0" borderId="3" xfId="3" applyFont="1" applyBorder="1" applyAlignment="1">
      <alignment horizontal="center"/>
    </xf>
    <xf numFmtId="0" fontId="8" fillId="0" borderId="5" xfId="3" applyFont="1" applyBorder="1" applyAlignment="1">
      <alignment horizontal="center"/>
    </xf>
    <xf numFmtId="0" fontId="8" fillId="0" borderId="6" xfId="3" applyFont="1" applyBorder="1" applyAlignment="1">
      <alignment horizontal="center"/>
    </xf>
    <xf numFmtId="0" fontId="8" fillId="0" borderId="9" xfId="3" applyFont="1" applyBorder="1" applyAlignment="1">
      <alignment horizontal="center"/>
    </xf>
    <xf numFmtId="167" fontId="5" fillId="0" borderId="10" xfId="3" applyNumberFormat="1" applyFont="1" applyBorder="1" applyAlignment="1">
      <alignment horizontal="left" indent="1"/>
    </xf>
    <xf numFmtId="2" fontId="5" fillId="0" borderId="11" xfId="4" applyNumberFormat="1" applyFont="1" applyFill="1" applyBorder="1" applyAlignment="1">
      <alignment horizontal="center"/>
    </xf>
    <xf numFmtId="2" fontId="5" fillId="0" borderId="6" xfId="4" applyNumberFormat="1" applyFont="1" applyFill="1" applyBorder="1" applyAlignment="1">
      <alignment horizontal="center"/>
    </xf>
    <xf numFmtId="2" fontId="5" fillId="0" borderId="6" xfId="4" quotePrefix="1" applyNumberFormat="1" applyFont="1" applyFill="1" applyBorder="1" applyAlignment="1">
      <alignment horizontal="center"/>
    </xf>
    <xf numFmtId="0" fontId="5" fillId="0" borderId="6" xfId="4" quotePrefix="1" applyNumberFormat="1" applyFont="1" applyFill="1" applyBorder="1" applyAlignment="1">
      <alignment horizontal="center"/>
    </xf>
    <xf numFmtId="0" fontId="9" fillId="0" borderId="7" xfId="4" quotePrefix="1" applyNumberFormat="1" applyFont="1" applyFill="1" applyBorder="1" applyAlignment="1">
      <alignment horizontal="center"/>
    </xf>
    <xf numFmtId="167" fontId="5" fillId="7" borderId="10" xfId="3" applyNumberFormat="1" applyFont="1" applyFill="1" applyBorder="1" applyAlignment="1">
      <alignment horizontal="left" indent="1"/>
    </xf>
    <xf numFmtId="2" fontId="5" fillId="7" borderId="2" xfId="4" applyNumberFormat="1" applyFont="1" applyFill="1" applyBorder="1" applyAlignment="1">
      <alignment horizontal="center"/>
    </xf>
    <xf numFmtId="2" fontId="5" fillId="7" borderId="0" xfId="4" applyNumberFormat="1" applyFont="1" applyFill="1" applyBorder="1" applyAlignment="1">
      <alignment horizontal="center"/>
    </xf>
    <xf numFmtId="4" fontId="5" fillId="7" borderId="0" xfId="4" applyNumberFormat="1" applyFont="1" applyFill="1" applyBorder="1" applyAlignment="1">
      <alignment horizontal="center"/>
    </xf>
    <xf numFmtId="4" fontId="5" fillId="7" borderId="12" xfId="4" applyNumberFormat="1" applyFont="1" applyFill="1" applyBorder="1" applyAlignment="1">
      <alignment horizontal="center"/>
    </xf>
    <xf numFmtId="2" fontId="5" fillId="0" borderId="2" xfId="4" applyNumberFormat="1" applyFont="1" applyFill="1" applyBorder="1" applyAlignment="1">
      <alignment horizontal="center"/>
    </xf>
    <xf numFmtId="2" fontId="5" fillId="0" borderId="0" xfId="4" applyNumberFormat="1" applyFont="1" applyFill="1" applyBorder="1" applyAlignment="1">
      <alignment horizontal="center"/>
    </xf>
    <xf numFmtId="0" fontId="9" fillId="0" borderId="12" xfId="4" quotePrefix="1" applyNumberFormat="1" applyFont="1" applyFill="1" applyBorder="1" applyAlignment="1">
      <alignment horizontal="center"/>
    </xf>
    <xf numFmtId="2" fontId="5" fillId="7" borderId="12" xfId="4" applyNumberFormat="1" applyFont="1" applyFill="1" applyBorder="1" applyAlignment="1">
      <alignment horizontal="center"/>
    </xf>
    <xf numFmtId="2" fontId="5" fillId="3" borderId="0" xfId="3" applyNumberFormat="1" applyFont="1" applyFill="1"/>
    <xf numFmtId="2" fontId="9" fillId="0" borderId="12" xfId="4" applyNumberFormat="1" applyFont="1" applyFill="1" applyBorder="1" applyAlignment="1">
      <alignment horizontal="center"/>
    </xf>
    <xf numFmtId="2" fontId="9" fillId="7" borderId="12" xfId="4" applyNumberFormat="1" applyFont="1" applyFill="1" applyBorder="1" applyAlignment="1">
      <alignment horizontal="center"/>
    </xf>
    <xf numFmtId="2" fontId="5" fillId="0" borderId="12" xfId="4" applyNumberFormat="1" applyFont="1" applyFill="1" applyBorder="1" applyAlignment="1">
      <alignment horizontal="center"/>
    </xf>
    <xf numFmtId="167" fontId="5" fillId="7" borderId="13" xfId="3" applyNumberFormat="1" applyFont="1" applyFill="1" applyBorder="1" applyAlignment="1">
      <alignment horizontal="left" indent="1"/>
    </xf>
    <xf numFmtId="2" fontId="5" fillId="7" borderId="8" xfId="4" applyNumberFormat="1" applyFont="1" applyFill="1" applyBorder="1" applyAlignment="1">
      <alignment horizontal="center"/>
    </xf>
    <xf numFmtId="2" fontId="5" fillId="7" borderId="3" xfId="4" applyNumberFormat="1" applyFont="1" applyFill="1" applyBorder="1" applyAlignment="1">
      <alignment horizontal="center"/>
    </xf>
    <xf numFmtId="2" fontId="9" fillId="7" borderId="3" xfId="4" applyNumberFormat="1" applyFont="1" applyFill="1" applyBorder="1" applyAlignment="1">
      <alignment horizontal="center"/>
    </xf>
    <xf numFmtId="2" fontId="5" fillId="7" borderId="14" xfId="4" applyNumberFormat="1" applyFont="1" applyFill="1" applyBorder="1" applyAlignment="1">
      <alignment horizontal="center"/>
    </xf>
    <xf numFmtId="0" fontId="10" fillId="3" borderId="6" xfId="3" applyFont="1" applyFill="1" applyBorder="1" applyAlignment="1">
      <alignment vertical="center"/>
    </xf>
    <xf numFmtId="0" fontId="5" fillId="3" borderId="6" xfId="3" applyFont="1" applyFill="1" applyBorder="1" applyAlignment="1">
      <alignment vertical="center"/>
    </xf>
    <xf numFmtId="0" fontId="5" fillId="3" borderId="7" xfId="3" applyFont="1" applyFill="1" applyBorder="1" applyAlignment="1">
      <alignment vertical="center"/>
    </xf>
    <xf numFmtId="0" fontId="5" fillId="3" borderId="0" xfId="3" applyFont="1" applyFill="1" applyAlignment="1">
      <alignment vertical="center"/>
    </xf>
    <xf numFmtId="0" fontId="10" fillId="3" borderId="0" xfId="3" applyFont="1" applyFill="1" applyAlignment="1">
      <alignment vertical="center" wrapText="1"/>
    </xf>
    <xf numFmtId="0" fontId="5" fillId="3" borderId="12" xfId="3" applyFont="1" applyFill="1" applyBorder="1" applyAlignment="1">
      <alignment vertical="center"/>
    </xf>
    <xf numFmtId="3" fontId="11" fillId="3" borderId="8" xfId="3" applyNumberFormat="1" applyFont="1" applyFill="1" applyBorder="1" applyAlignment="1">
      <alignment vertical="center"/>
    </xf>
    <xf numFmtId="3" fontId="11" fillId="3" borderId="3" xfId="3" applyNumberFormat="1" applyFont="1" applyFill="1" applyBorder="1" applyAlignment="1">
      <alignment vertical="center"/>
    </xf>
    <xf numFmtId="3" fontId="11" fillId="3" borderId="3" xfId="3" applyNumberFormat="1" applyFont="1" applyFill="1" applyBorder="1" applyAlignment="1">
      <alignment horizontal="left" vertical="center"/>
    </xf>
    <xf numFmtId="0" fontId="5" fillId="3" borderId="3" xfId="3" applyFont="1" applyFill="1" applyBorder="1" applyAlignment="1">
      <alignment vertical="center"/>
    </xf>
    <xf numFmtId="0" fontId="5" fillId="3" borderId="14" xfId="3" applyFont="1" applyFill="1" applyBorder="1" applyAlignment="1">
      <alignment vertical="center"/>
    </xf>
    <xf numFmtId="0" fontId="12" fillId="3" borderId="0" xfId="3" applyFont="1" applyFill="1"/>
    <xf numFmtId="0" fontId="13" fillId="0" borderId="0" xfId="0" applyFont="1" applyAlignment="1">
      <alignment horizontal="center" vertical="center" wrapText="1"/>
    </xf>
    <xf numFmtId="0" fontId="13" fillId="0" borderId="0" xfId="0" applyFont="1" applyAlignment="1">
      <alignment vertical="center" wrapText="1"/>
    </xf>
    <xf numFmtId="0" fontId="14" fillId="0" borderId="0" xfId="0" applyFont="1" applyAlignment="1">
      <alignment horizontal="center" vertical="center" wrapText="1"/>
    </xf>
    <xf numFmtId="164" fontId="13" fillId="0" borderId="0" xfId="0" applyNumberFormat="1" applyFont="1" applyAlignment="1">
      <alignment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17" fontId="13"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164" fontId="13" fillId="0" borderId="1" xfId="0" applyNumberFormat="1" applyFont="1" applyBorder="1" applyAlignment="1">
      <alignment vertical="center" wrapText="1"/>
    </xf>
    <xf numFmtId="14" fontId="13" fillId="0" borderId="1" xfId="0" quotePrefix="1" applyNumberFormat="1" applyFont="1" applyBorder="1" applyAlignment="1">
      <alignment vertical="center" wrapText="1"/>
    </xf>
    <xf numFmtId="2" fontId="13" fillId="0" borderId="1" xfId="0" applyNumberFormat="1" applyFont="1" applyBorder="1" applyAlignment="1">
      <alignment vertical="center" wrapText="1"/>
    </xf>
    <xf numFmtId="17" fontId="13" fillId="0" borderId="1" xfId="0" quotePrefix="1" applyNumberFormat="1" applyFont="1" applyBorder="1" applyAlignment="1">
      <alignment vertical="center" wrapText="1"/>
    </xf>
    <xf numFmtId="0" fontId="13" fillId="0" borderId="1" xfId="0" quotePrefix="1" applyFont="1" applyBorder="1" applyAlignment="1">
      <alignment vertical="center" wrapText="1"/>
    </xf>
    <xf numFmtId="0" fontId="14" fillId="4" borderId="1" xfId="0" applyFont="1" applyFill="1" applyBorder="1" applyAlignment="1">
      <alignment horizontal="center" vertical="center" wrapText="1"/>
    </xf>
    <xf numFmtId="9" fontId="13" fillId="0" borderId="1" xfId="0" applyNumberFormat="1" applyFont="1" applyBorder="1" applyAlignment="1">
      <alignment horizontal="left" vertical="center" wrapText="1"/>
    </xf>
    <xf numFmtId="0" fontId="14" fillId="0" borderId="1" xfId="0" applyFont="1" applyBorder="1" applyAlignment="1">
      <alignment vertical="center" wrapText="1"/>
    </xf>
    <xf numFmtId="0" fontId="15" fillId="2" borderId="1" xfId="1" applyFont="1" applyFill="1" applyBorder="1" applyAlignment="1">
      <alignment horizontal="center" vertical="center" wrapText="1"/>
    </xf>
    <xf numFmtId="0" fontId="13" fillId="4" borderId="1" xfId="0" applyFont="1" applyFill="1" applyBorder="1" applyAlignment="1">
      <alignment horizontal="center" vertical="center" wrapText="1"/>
    </xf>
    <xf numFmtId="165" fontId="3" fillId="4" borderId="1" xfId="0" applyNumberFormat="1" applyFont="1" applyFill="1" applyBorder="1" applyAlignment="1">
      <alignment horizontal="center" vertical="center"/>
    </xf>
    <xf numFmtId="0" fontId="13" fillId="0" borderId="0" xfId="1" applyFont="1" applyAlignment="1">
      <alignment vertical="center"/>
    </xf>
    <xf numFmtId="0" fontId="13" fillId="3" borderId="0" xfId="1" applyFont="1" applyFill="1" applyAlignment="1">
      <alignment vertical="center"/>
    </xf>
    <xf numFmtId="166" fontId="3" fillId="4" borderId="1" xfId="0" applyNumberFormat="1" applyFont="1" applyFill="1" applyBorder="1" applyAlignment="1">
      <alignment horizontal="center" vertical="center"/>
    </xf>
    <xf numFmtId="166" fontId="15" fillId="5" borderId="1" xfId="0" applyNumberFormat="1" applyFont="1" applyFill="1" applyBorder="1" applyAlignment="1">
      <alignment horizontal="center" vertical="center"/>
    </xf>
    <xf numFmtId="0" fontId="13" fillId="0" borderId="0" xfId="1" applyFont="1" applyAlignment="1">
      <alignment horizontal="center" vertical="center"/>
    </xf>
    <xf numFmtId="0" fontId="13" fillId="0" borderId="0" xfId="1" applyFont="1" applyAlignment="1">
      <alignment horizontal="center" vertical="center" wrapText="1"/>
    </xf>
    <xf numFmtId="166" fontId="14" fillId="4" borderId="1" xfId="1" applyNumberFormat="1" applyFont="1" applyFill="1" applyBorder="1" applyAlignment="1">
      <alignment horizontal="center" vertical="center"/>
    </xf>
    <xf numFmtId="166" fontId="15" fillId="5" borderId="1" xfId="1" applyNumberFormat="1" applyFont="1" applyFill="1" applyBorder="1" applyAlignment="1">
      <alignment horizontal="center" vertical="center"/>
    </xf>
    <xf numFmtId="0" fontId="14" fillId="4" borderId="1" xfId="1" applyFont="1" applyFill="1" applyBorder="1" applyAlignment="1">
      <alignment horizontal="center" vertical="center"/>
    </xf>
    <xf numFmtId="0" fontId="14" fillId="0" borderId="0" xfId="1" applyFont="1" applyAlignment="1">
      <alignment horizontal="center" vertical="center"/>
    </xf>
    <xf numFmtId="164" fontId="13" fillId="0" borderId="0" xfId="1" applyNumberFormat="1" applyFont="1" applyAlignment="1">
      <alignment horizontal="center" vertical="center"/>
    </xf>
    <xf numFmtId="165" fontId="13" fillId="0" borderId="1" xfId="0" applyNumberFormat="1" applyFont="1" applyBorder="1" applyAlignment="1">
      <alignment vertical="center" wrapText="1"/>
    </xf>
    <xf numFmtId="165" fontId="13" fillId="0" borderId="0" xfId="0" applyNumberFormat="1" applyFont="1" applyAlignment="1">
      <alignment vertical="center" wrapText="1"/>
    </xf>
    <xf numFmtId="0" fontId="15" fillId="5" borderId="1" xfId="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4" fillId="0" borderId="1" xfId="2" applyBorder="1" applyAlignment="1">
      <alignment horizontal="center" vertical="center" wrapText="1"/>
    </xf>
    <xf numFmtId="0" fontId="5" fillId="0" borderId="0" xfId="3" applyFont="1" applyAlignment="1">
      <alignment horizontal="center"/>
    </xf>
    <xf numFmtId="0" fontId="6" fillId="6" borderId="0" xfId="3" applyFont="1" applyFill="1" applyAlignment="1">
      <alignment horizontal="center" vertical="center"/>
    </xf>
    <xf numFmtId="0" fontId="7" fillId="7" borderId="2" xfId="3" applyFont="1" applyFill="1" applyBorder="1" applyAlignment="1">
      <alignment horizontal="center" vertical="center" wrapText="1"/>
    </xf>
    <xf numFmtId="0" fontId="7" fillId="7" borderId="0" xfId="3" applyFont="1" applyFill="1" applyAlignment="1">
      <alignment horizontal="center" vertical="center" wrapText="1"/>
    </xf>
    <xf numFmtId="0" fontId="10" fillId="3" borderId="11" xfId="3" applyFont="1" applyFill="1" applyBorder="1" applyAlignment="1">
      <alignment horizontal="left" vertical="center"/>
    </xf>
    <xf numFmtId="0" fontId="10" fillId="3" borderId="6" xfId="3" applyFont="1" applyFill="1" applyBorder="1" applyAlignment="1">
      <alignment horizontal="left" vertical="center"/>
    </xf>
    <xf numFmtId="0" fontId="10" fillId="3" borderId="2" xfId="3" applyFont="1" applyFill="1" applyBorder="1" applyAlignment="1">
      <alignment horizontal="left" vertical="center" wrapText="1"/>
    </xf>
    <xf numFmtId="0" fontId="10" fillId="3" borderId="0" xfId="3" applyFont="1" applyFill="1" applyAlignment="1">
      <alignment horizontal="left" vertical="center" wrapText="1"/>
    </xf>
    <xf numFmtId="166" fontId="14" fillId="0" borderId="1" xfId="1" applyNumberFormat="1" applyFont="1" applyBorder="1" applyAlignment="1">
      <alignment horizontal="center" vertical="center"/>
    </xf>
    <xf numFmtId="0" fontId="14" fillId="0" borderId="1" xfId="1" applyFont="1" applyBorder="1" applyAlignment="1">
      <alignment horizontal="center" vertical="center"/>
    </xf>
    <xf numFmtId="165" fontId="16" fillId="9" borderId="1" xfId="0" applyNumberFormat="1" applyFont="1" applyFill="1" applyBorder="1" applyAlignment="1">
      <alignment horizontal="center" vertical="center" wrapText="1"/>
    </xf>
    <xf numFmtId="165" fontId="16" fillId="9" borderId="4" xfId="0" applyNumberFormat="1" applyFont="1" applyFill="1" applyBorder="1" applyAlignment="1">
      <alignment horizontal="center" vertical="center" wrapText="1"/>
    </xf>
    <xf numFmtId="165" fontId="16" fillId="9" borderId="5" xfId="0" applyNumberFormat="1" applyFont="1" applyFill="1" applyBorder="1" applyAlignment="1">
      <alignment horizontal="center" vertical="center" wrapText="1"/>
    </xf>
    <xf numFmtId="165" fontId="16" fillId="9" borderId="9" xfId="0" applyNumberFormat="1" applyFont="1" applyFill="1" applyBorder="1" applyAlignment="1">
      <alignment horizontal="center" vertical="center" wrapText="1"/>
    </xf>
    <xf numFmtId="0" fontId="13" fillId="0" borderId="0" xfId="0" applyFont="1" applyAlignment="1">
      <alignment horizontal="left" vertical="center" wrapText="1"/>
    </xf>
    <xf numFmtId="0" fontId="14" fillId="4" borderId="1"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10" borderId="1" xfId="0" applyFont="1" applyFill="1" applyBorder="1" applyAlignment="1">
      <alignment horizontal="center" vertical="center" wrapText="1"/>
    </xf>
    <xf numFmtId="0" fontId="14" fillId="10" borderId="0" xfId="0" applyFont="1" applyFill="1" applyAlignment="1">
      <alignment horizontal="center" vertical="center" wrapText="1"/>
    </xf>
    <xf numFmtId="0" fontId="3" fillId="0" borderId="1" xfId="0" applyFont="1" applyBorder="1" applyAlignment="1">
      <alignment horizontal="justify" vertical="top" wrapText="1"/>
    </xf>
  </cellXfs>
  <cellStyles count="5">
    <cellStyle name="Hipervínculo" xfId="2" builtinId="8"/>
    <cellStyle name="Normal" xfId="0" builtinId="0"/>
    <cellStyle name="Normal 2" xfId="3" xr:uid="{94F718BC-DB88-4C9F-9D15-C8E8FC4F3153}"/>
    <cellStyle name="Normal 2 2" xfId="1" xr:uid="{00000000-0005-0000-0000-000002000000}"/>
    <cellStyle name="Porcentaje 2" xfId="4" xr:uid="{3AAD5285-9EAD-4979-984F-E2E054B892AD}"/>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5556</xdr:rowOff>
    </xdr:from>
    <xdr:to>
      <xdr:col>23</xdr:col>
      <xdr:colOff>74084</xdr:colOff>
      <xdr:row>1</xdr:row>
      <xdr:rowOff>80890</xdr:rowOff>
    </xdr:to>
    <xdr:pic>
      <xdr:nvPicPr>
        <xdr:cNvPr id="2" name="Imagen 12">
          <a:extLst>
            <a:ext uri="{FF2B5EF4-FFF2-40B4-BE49-F238E27FC236}">
              <a16:creationId xmlns:a16="http://schemas.microsoft.com/office/drawing/2014/main" id="{A2F4671C-CD56-4483-9AF5-4885A3724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767556"/>
          <a:ext cx="13237634" cy="75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290196</xdr:colOff>
      <xdr:row>1</xdr:row>
      <xdr:rowOff>34450</xdr:rowOff>
    </xdr:to>
    <xdr:pic>
      <xdr:nvPicPr>
        <xdr:cNvPr id="3" name="Imagen 2">
          <a:extLst>
            <a:ext uri="{FF2B5EF4-FFF2-40B4-BE49-F238E27FC236}">
              <a16:creationId xmlns:a16="http://schemas.microsoft.com/office/drawing/2014/main" id="{0AD9F5AC-CDF7-4A08-BAD2-CFBAC43442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42796" cy="79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3557390" TargetMode="External"/><Relationship Id="rId2" Type="http://schemas.openxmlformats.org/officeDocument/2006/relationships/hyperlink" Target="https://community.secop.gov.co/Public/Tendering/OpportunityDetail/Index?noticeUID=CO1.NTC.8012089" TargetMode="External"/><Relationship Id="rId1" Type="http://schemas.openxmlformats.org/officeDocument/2006/relationships/hyperlink" Target="https://community.secop.gov.co/Public/Tendering/OpportunityDetail/Index?noticeUID=CO1.NTC.8398794"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6540457" TargetMode="External"/><Relationship Id="rId2" Type="http://schemas.openxmlformats.org/officeDocument/2006/relationships/hyperlink" Target="https://community.secop.gov.co/Public/Tendering/OpportunityDetail/Index?noticeUID=CO1.NTC.8393964" TargetMode="External"/><Relationship Id="rId1" Type="http://schemas.openxmlformats.org/officeDocument/2006/relationships/hyperlink" Target="https://community.secop.gov.co/Public/Tendering/OpportunityDetail/Index?noticeUID=CO1.NTC.86119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A8D0-5AC3-4A00-8B67-34A0D0F78C8D}">
  <sheetPr>
    <pageSetUpPr fitToPage="1"/>
  </sheetPr>
  <dimension ref="A1:Z26"/>
  <sheetViews>
    <sheetView zoomScale="90" zoomScaleNormal="90" workbookViewId="0">
      <selection activeCell="W21" sqref="W21"/>
    </sheetView>
  </sheetViews>
  <sheetFormatPr baseColWidth="10" defaultColWidth="11.44140625" defaultRowHeight="15" x14ac:dyDescent="0.35"/>
  <cols>
    <col min="1" max="1" width="26.33203125" style="53" customWidth="1"/>
    <col min="2" max="18" width="7.6640625" style="53" customWidth="1"/>
    <col min="19" max="24" width="8" style="53" customWidth="1"/>
    <col min="25" max="16384" width="11.44140625" style="53"/>
  </cols>
  <sheetData>
    <row r="1" spans="1:26" s="4" customFormat="1" ht="60" customHeight="1" x14ac:dyDescent="0.3">
      <c r="A1" s="90"/>
      <c r="B1" s="90"/>
      <c r="C1" s="90"/>
      <c r="D1" s="90"/>
      <c r="E1" s="90"/>
      <c r="F1" s="90"/>
      <c r="G1" s="90"/>
      <c r="H1" s="90"/>
      <c r="I1" s="90"/>
      <c r="J1" s="90"/>
      <c r="K1" s="90"/>
      <c r="L1" s="90"/>
      <c r="M1" s="90"/>
      <c r="N1" s="90"/>
      <c r="O1" s="90"/>
      <c r="P1" s="90"/>
      <c r="Q1" s="90"/>
      <c r="R1" s="90"/>
      <c r="S1" s="90"/>
      <c r="T1" s="90"/>
      <c r="U1" s="90"/>
      <c r="V1" s="90"/>
      <c r="W1" s="90"/>
      <c r="X1" s="90"/>
    </row>
    <row r="2" spans="1:26" s="4" customFormat="1" ht="13.2" x14ac:dyDescent="0.3"/>
    <row r="3" spans="1:26" s="4" customFormat="1" ht="14.1" customHeight="1" x14ac:dyDescent="0.3">
      <c r="A3" s="91" t="s">
        <v>48</v>
      </c>
      <c r="B3" s="91"/>
      <c r="C3" s="91"/>
      <c r="D3" s="91"/>
      <c r="E3" s="91"/>
      <c r="F3" s="91"/>
      <c r="G3" s="91"/>
      <c r="H3" s="91"/>
      <c r="I3" s="91"/>
      <c r="J3" s="91"/>
      <c r="K3" s="91"/>
      <c r="L3" s="91"/>
      <c r="M3" s="91"/>
      <c r="N3" s="91"/>
      <c r="O3" s="91"/>
      <c r="P3" s="91"/>
      <c r="Q3" s="91"/>
      <c r="R3" s="91"/>
      <c r="S3" s="91"/>
      <c r="T3" s="91"/>
      <c r="U3" s="91"/>
      <c r="V3" s="91"/>
      <c r="W3" s="91"/>
      <c r="X3" s="91"/>
    </row>
    <row r="4" spans="1:26" s="4" customFormat="1" ht="17.100000000000001" customHeight="1" x14ac:dyDescent="0.3">
      <c r="A4" s="91"/>
      <c r="B4" s="91"/>
      <c r="C4" s="91"/>
      <c r="D4" s="91"/>
      <c r="E4" s="91"/>
      <c r="F4" s="91"/>
      <c r="G4" s="91"/>
      <c r="H4" s="91"/>
      <c r="I4" s="91"/>
      <c r="J4" s="91"/>
      <c r="K4" s="91"/>
      <c r="L4" s="91"/>
      <c r="M4" s="91"/>
      <c r="N4" s="91"/>
      <c r="O4" s="91"/>
      <c r="P4" s="91"/>
      <c r="Q4" s="91"/>
      <c r="R4" s="91"/>
      <c r="S4" s="91"/>
      <c r="T4" s="91"/>
      <c r="U4" s="91"/>
      <c r="V4" s="91"/>
      <c r="W4" s="91"/>
      <c r="X4" s="91"/>
    </row>
    <row r="5" spans="1:26" s="4" customFormat="1" ht="36" customHeight="1" x14ac:dyDescent="0.3">
      <c r="A5" s="92" t="s">
        <v>49</v>
      </c>
      <c r="B5" s="93"/>
      <c r="C5" s="93"/>
      <c r="D5" s="93"/>
      <c r="E5" s="93"/>
      <c r="F5" s="93"/>
      <c r="G5" s="93"/>
      <c r="H5" s="93"/>
      <c r="I5" s="93"/>
      <c r="J5" s="93"/>
      <c r="K5" s="93"/>
      <c r="L5" s="93"/>
      <c r="M5" s="93"/>
      <c r="N5" s="93"/>
      <c r="O5" s="93"/>
      <c r="P5" s="93"/>
      <c r="Q5" s="93"/>
      <c r="R5" s="93"/>
      <c r="S5" s="93"/>
      <c r="T5" s="93"/>
      <c r="U5" s="93"/>
      <c r="V5" s="93"/>
      <c r="W5" s="93"/>
      <c r="X5" s="93"/>
    </row>
    <row r="6" spans="1:26" s="4" customFormat="1" ht="13.2" x14ac:dyDescent="0.3"/>
    <row r="7" spans="1:26" s="4" customFormat="1" ht="12.75" customHeight="1" x14ac:dyDescent="0.3">
      <c r="A7" s="5"/>
      <c r="B7" s="6"/>
      <c r="C7" s="6"/>
      <c r="D7" s="6"/>
      <c r="E7" s="6"/>
      <c r="F7" s="6"/>
      <c r="G7" s="6"/>
      <c r="H7" s="6"/>
      <c r="I7" s="6"/>
      <c r="J7" s="6"/>
      <c r="K7" s="6"/>
      <c r="L7" s="6"/>
      <c r="M7" s="6"/>
      <c r="N7" s="6"/>
      <c r="O7" s="6"/>
      <c r="P7" s="6"/>
      <c r="Q7" s="6"/>
      <c r="R7" s="6"/>
      <c r="S7" s="7"/>
      <c r="T7" s="6"/>
      <c r="U7" s="6"/>
      <c r="V7" s="6"/>
      <c r="W7" s="6"/>
      <c r="X7" s="6"/>
    </row>
    <row r="8" spans="1:26" s="4" customFormat="1" ht="12.75" customHeight="1" x14ac:dyDescent="0.3">
      <c r="A8" s="8"/>
      <c r="B8" s="9"/>
      <c r="C8" s="9"/>
      <c r="D8" s="9"/>
      <c r="E8" s="9"/>
      <c r="F8" s="9"/>
      <c r="G8" s="9"/>
      <c r="H8" s="9"/>
      <c r="I8" s="9"/>
      <c r="J8" s="9"/>
      <c r="K8" s="9"/>
      <c r="L8" s="9"/>
      <c r="M8" s="9"/>
      <c r="N8" s="9"/>
      <c r="O8" s="9"/>
      <c r="P8" s="9"/>
      <c r="Q8" s="9"/>
      <c r="R8" s="9"/>
      <c r="S8" s="9"/>
      <c r="T8" s="10"/>
      <c r="U8" s="11"/>
      <c r="V8" s="10"/>
      <c r="W8" s="11"/>
      <c r="X8" s="12" t="s">
        <v>50</v>
      </c>
    </row>
    <row r="9" spans="1:26" s="4" customFormat="1" ht="13.2" x14ac:dyDescent="0.3">
      <c r="A9" s="13" t="s">
        <v>51</v>
      </c>
      <c r="B9" s="13">
        <v>2003</v>
      </c>
      <c r="C9" s="14">
        <v>2004</v>
      </c>
      <c r="D9" s="14">
        <v>2005</v>
      </c>
      <c r="E9" s="14">
        <v>2006</v>
      </c>
      <c r="F9" s="14">
        <v>2007</v>
      </c>
      <c r="G9" s="14">
        <v>2008</v>
      </c>
      <c r="H9" s="14">
        <v>2009</v>
      </c>
      <c r="I9" s="14">
        <v>2010</v>
      </c>
      <c r="J9" s="14">
        <v>2011</v>
      </c>
      <c r="K9" s="14">
        <v>2012</v>
      </c>
      <c r="L9" s="14">
        <v>2013</v>
      </c>
      <c r="M9" s="14">
        <v>2014</v>
      </c>
      <c r="N9" s="14">
        <v>2015</v>
      </c>
      <c r="O9" s="14">
        <v>2016</v>
      </c>
      <c r="P9" s="14">
        <v>2017</v>
      </c>
      <c r="Q9" s="14">
        <v>2018</v>
      </c>
      <c r="R9" s="14">
        <v>2019</v>
      </c>
      <c r="S9" s="15">
        <v>2020</v>
      </c>
      <c r="T9" s="15">
        <v>2021</v>
      </c>
      <c r="U9" s="15">
        <v>2022</v>
      </c>
      <c r="V9" s="16">
        <v>2023</v>
      </c>
      <c r="W9" s="16">
        <v>2024</v>
      </c>
      <c r="X9" s="17">
        <v>2025</v>
      </c>
    </row>
    <row r="10" spans="1:26" s="4" customFormat="1" ht="13.2" x14ac:dyDescent="0.3">
      <c r="A10" s="18" t="s">
        <v>52</v>
      </c>
      <c r="B10" s="19">
        <v>50.42</v>
      </c>
      <c r="C10" s="20">
        <v>53.54</v>
      </c>
      <c r="D10" s="20">
        <v>56.45</v>
      </c>
      <c r="E10" s="20">
        <v>59.02</v>
      </c>
      <c r="F10" s="20">
        <v>61.8</v>
      </c>
      <c r="G10" s="20">
        <v>65.510000000000005</v>
      </c>
      <c r="H10" s="20">
        <v>70.209999999999994</v>
      </c>
      <c r="I10" s="20">
        <v>71.69</v>
      </c>
      <c r="J10" s="20">
        <v>74.12</v>
      </c>
      <c r="K10" s="20">
        <v>76.75</v>
      </c>
      <c r="L10" s="20">
        <v>78.28</v>
      </c>
      <c r="M10" s="20">
        <v>79.95</v>
      </c>
      <c r="N10" s="20">
        <v>83</v>
      </c>
      <c r="O10" s="20">
        <v>89.19</v>
      </c>
      <c r="P10" s="20">
        <v>94.07</v>
      </c>
      <c r="Q10" s="20">
        <v>97.53</v>
      </c>
      <c r="R10" s="21">
        <v>100.6</v>
      </c>
      <c r="S10" s="21">
        <v>104.24</v>
      </c>
      <c r="T10" s="21">
        <v>105.91</v>
      </c>
      <c r="U10" s="21">
        <v>113.26</v>
      </c>
      <c r="V10" s="22">
        <v>128.27000000000001</v>
      </c>
      <c r="W10" s="22">
        <v>138.97999999999999</v>
      </c>
      <c r="X10" s="23">
        <v>146.24</v>
      </c>
    </row>
    <row r="11" spans="1:26" s="4" customFormat="1" ht="13.2" x14ac:dyDescent="0.3">
      <c r="A11" s="24" t="s">
        <v>53</v>
      </c>
      <c r="B11" s="25">
        <v>50.98</v>
      </c>
      <c r="C11" s="26">
        <v>54.18</v>
      </c>
      <c r="D11" s="26">
        <v>57.02</v>
      </c>
      <c r="E11" s="26">
        <v>59.41</v>
      </c>
      <c r="F11" s="26">
        <v>62.53</v>
      </c>
      <c r="G11" s="26">
        <v>66.5</v>
      </c>
      <c r="H11" s="26">
        <v>70.8</v>
      </c>
      <c r="I11" s="26">
        <v>72.28</v>
      </c>
      <c r="J11" s="26">
        <v>74.569999999999993</v>
      </c>
      <c r="K11" s="26">
        <v>77.22</v>
      </c>
      <c r="L11" s="26">
        <v>78.63</v>
      </c>
      <c r="M11" s="26">
        <v>80.45</v>
      </c>
      <c r="N11" s="26">
        <v>83.96</v>
      </c>
      <c r="O11" s="26">
        <v>90.33</v>
      </c>
      <c r="P11" s="26">
        <v>95.01</v>
      </c>
      <c r="Q11" s="26">
        <v>98.22</v>
      </c>
      <c r="R11" s="26">
        <v>101.18</v>
      </c>
      <c r="S11" s="26">
        <v>104.94</v>
      </c>
      <c r="T11" s="26">
        <v>106.58</v>
      </c>
      <c r="U11" s="26">
        <v>115.11</v>
      </c>
      <c r="V11" s="27">
        <v>130.4</v>
      </c>
      <c r="W11" s="27">
        <v>140.49</v>
      </c>
      <c r="X11" s="28">
        <v>147.9</v>
      </c>
    </row>
    <row r="12" spans="1:26" s="4" customFormat="1" ht="13.2" x14ac:dyDescent="0.3">
      <c r="A12" s="18" t="s">
        <v>54</v>
      </c>
      <c r="B12" s="29">
        <v>51.51</v>
      </c>
      <c r="C12" s="30">
        <v>54.71</v>
      </c>
      <c r="D12" s="30">
        <v>57.46</v>
      </c>
      <c r="E12" s="30">
        <v>59.83</v>
      </c>
      <c r="F12" s="30">
        <v>63.29</v>
      </c>
      <c r="G12" s="30">
        <v>67.040000000000006</v>
      </c>
      <c r="H12" s="30">
        <v>71.150000000000006</v>
      </c>
      <c r="I12" s="30">
        <v>72.459999999999994</v>
      </c>
      <c r="J12" s="30">
        <v>74.77</v>
      </c>
      <c r="K12" s="30">
        <v>77.31</v>
      </c>
      <c r="L12" s="30">
        <v>78.790000000000006</v>
      </c>
      <c r="M12" s="30">
        <v>80.77</v>
      </c>
      <c r="N12" s="30">
        <v>84.45</v>
      </c>
      <c r="O12" s="30">
        <v>91.18</v>
      </c>
      <c r="P12" s="30">
        <v>95.46</v>
      </c>
      <c r="Q12" s="30">
        <v>98.45</v>
      </c>
      <c r="R12" s="30">
        <v>101.62</v>
      </c>
      <c r="S12" s="30">
        <v>105.53</v>
      </c>
      <c r="T12" s="30">
        <v>107.12</v>
      </c>
      <c r="U12" s="30">
        <v>116.26</v>
      </c>
      <c r="V12" s="30">
        <v>131.77000000000001</v>
      </c>
      <c r="W12" s="30">
        <v>141.47999999999999</v>
      </c>
      <c r="X12" s="31">
        <v>148.68</v>
      </c>
    </row>
    <row r="13" spans="1:26" s="4" customFormat="1" ht="13.2" x14ac:dyDescent="0.3">
      <c r="A13" s="24" t="s">
        <v>55</v>
      </c>
      <c r="B13" s="25">
        <v>52.1</v>
      </c>
      <c r="C13" s="26">
        <v>54.96</v>
      </c>
      <c r="D13" s="26">
        <v>57.72</v>
      </c>
      <c r="E13" s="26">
        <v>60.09</v>
      </c>
      <c r="F13" s="26">
        <v>63.85</v>
      </c>
      <c r="G13" s="26">
        <v>67.510000000000005</v>
      </c>
      <c r="H13" s="26">
        <v>71.38</v>
      </c>
      <c r="I13" s="26">
        <v>72.790000000000006</v>
      </c>
      <c r="J13" s="26">
        <v>74.86</v>
      </c>
      <c r="K13" s="26">
        <v>77.42</v>
      </c>
      <c r="L13" s="26">
        <v>78.989999999999995</v>
      </c>
      <c r="M13" s="26">
        <v>81.14</v>
      </c>
      <c r="N13" s="26">
        <v>84.9</v>
      </c>
      <c r="O13" s="26">
        <v>91.63</v>
      </c>
      <c r="P13" s="26">
        <v>95.91</v>
      </c>
      <c r="Q13" s="26">
        <v>98.91</v>
      </c>
      <c r="R13" s="26">
        <v>102.12</v>
      </c>
      <c r="S13" s="26">
        <v>105.7</v>
      </c>
      <c r="T13" s="26">
        <v>107.76</v>
      </c>
      <c r="U13" s="26">
        <v>117.71</v>
      </c>
      <c r="V13" s="26">
        <v>132.80000000000001</v>
      </c>
      <c r="W13" s="26">
        <v>142.32</v>
      </c>
      <c r="X13" s="32">
        <v>149.66</v>
      </c>
      <c r="Z13" s="33"/>
    </row>
    <row r="14" spans="1:26" s="4" customFormat="1" ht="13.2" x14ac:dyDescent="0.3">
      <c r="A14" s="18" t="s">
        <v>56</v>
      </c>
      <c r="B14" s="29">
        <v>52.36</v>
      </c>
      <c r="C14" s="30">
        <v>55.17</v>
      </c>
      <c r="D14" s="30">
        <v>57.95</v>
      </c>
      <c r="E14" s="30">
        <v>60.29</v>
      </c>
      <c r="F14" s="30">
        <v>64.05</v>
      </c>
      <c r="G14" s="30">
        <v>68.14</v>
      </c>
      <c r="H14" s="30">
        <v>71.39</v>
      </c>
      <c r="I14" s="30">
        <v>72.87</v>
      </c>
      <c r="J14" s="30">
        <v>75.069999999999993</v>
      </c>
      <c r="K14" s="30">
        <v>77.66</v>
      </c>
      <c r="L14" s="30">
        <v>79.209999999999994</v>
      </c>
      <c r="M14" s="30">
        <v>81.53</v>
      </c>
      <c r="N14" s="30">
        <v>85.12</v>
      </c>
      <c r="O14" s="30">
        <v>92.1</v>
      </c>
      <c r="P14" s="30">
        <v>96.12</v>
      </c>
      <c r="Q14" s="30">
        <v>99.16</v>
      </c>
      <c r="R14" s="30">
        <v>102.44</v>
      </c>
      <c r="S14" s="30">
        <v>105.36</v>
      </c>
      <c r="T14" s="30">
        <v>108.84</v>
      </c>
      <c r="U14" s="30">
        <v>118.7</v>
      </c>
      <c r="V14" s="30">
        <v>133.38</v>
      </c>
      <c r="W14" s="30">
        <v>142.91999999999999</v>
      </c>
      <c r="X14" s="31">
        <v>150.13999999999999</v>
      </c>
    </row>
    <row r="15" spans="1:26" s="4" customFormat="1" ht="13.2" x14ac:dyDescent="0.3">
      <c r="A15" s="24" t="s">
        <v>57</v>
      </c>
      <c r="B15" s="25">
        <v>52.33</v>
      </c>
      <c r="C15" s="26">
        <v>55.51</v>
      </c>
      <c r="D15" s="26">
        <v>58.18</v>
      </c>
      <c r="E15" s="26">
        <v>60.48</v>
      </c>
      <c r="F15" s="26">
        <v>64.12</v>
      </c>
      <c r="G15" s="26">
        <v>68.73</v>
      </c>
      <c r="H15" s="26">
        <v>71.349999999999994</v>
      </c>
      <c r="I15" s="26">
        <v>72.95</v>
      </c>
      <c r="J15" s="26">
        <v>75.31</v>
      </c>
      <c r="K15" s="26">
        <v>77.72</v>
      </c>
      <c r="L15" s="26">
        <v>79.39</v>
      </c>
      <c r="M15" s="26">
        <v>81.61</v>
      </c>
      <c r="N15" s="26">
        <v>85.21</v>
      </c>
      <c r="O15" s="26">
        <v>92.54</v>
      </c>
      <c r="P15" s="26">
        <v>96.23</v>
      </c>
      <c r="Q15" s="26">
        <v>99.31</v>
      </c>
      <c r="R15" s="26">
        <v>102.71</v>
      </c>
      <c r="S15" s="26">
        <v>104.97</v>
      </c>
      <c r="T15" s="26">
        <v>108.78</v>
      </c>
      <c r="U15" s="26">
        <v>119.31</v>
      </c>
      <c r="V15" s="26">
        <v>133.78</v>
      </c>
      <c r="W15" s="26">
        <v>143.38</v>
      </c>
      <c r="X15" s="32">
        <v>150.30000000000001</v>
      </c>
    </row>
    <row r="16" spans="1:26" s="4" customFormat="1" ht="13.2" x14ac:dyDescent="0.3">
      <c r="A16" s="18" t="s">
        <v>58</v>
      </c>
      <c r="B16" s="29">
        <v>52.26</v>
      </c>
      <c r="C16" s="30">
        <v>55.49</v>
      </c>
      <c r="D16" s="30">
        <v>58.21</v>
      </c>
      <c r="E16" s="30">
        <v>60.73</v>
      </c>
      <c r="F16" s="30">
        <v>64.23</v>
      </c>
      <c r="G16" s="30">
        <v>69.06</v>
      </c>
      <c r="H16" s="30">
        <v>71.319999999999993</v>
      </c>
      <c r="I16" s="30">
        <v>72.92</v>
      </c>
      <c r="J16" s="30">
        <v>75.42</v>
      </c>
      <c r="K16" s="30">
        <v>77.7</v>
      </c>
      <c r="L16" s="30">
        <v>79.430000000000007</v>
      </c>
      <c r="M16" s="30">
        <v>81.73</v>
      </c>
      <c r="N16" s="30">
        <v>85.37</v>
      </c>
      <c r="O16" s="30">
        <v>93.02</v>
      </c>
      <c r="P16" s="30">
        <v>96.18</v>
      </c>
      <c r="Q16" s="30">
        <v>99.18</v>
      </c>
      <c r="R16" s="30">
        <v>102.94</v>
      </c>
      <c r="S16" s="30">
        <v>104.97</v>
      </c>
      <c r="T16" s="30">
        <v>109.14</v>
      </c>
      <c r="U16" s="30">
        <v>120.27</v>
      </c>
      <c r="V16" s="30">
        <v>134.44999999999999</v>
      </c>
      <c r="W16" s="30">
        <v>143.66999999999999</v>
      </c>
      <c r="X16" s="34">
        <v>150.71</v>
      </c>
    </row>
    <row r="17" spans="1:24" s="4" customFormat="1" ht="13.2" x14ac:dyDescent="0.3">
      <c r="A17" s="24" t="s">
        <v>59</v>
      </c>
      <c r="B17" s="25">
        <v>52.42</v>
      </c>
      <c r="C17" s="26">
        <v>55.51</v>
      </c>
      <c r="D17" s="26">
        <v>58.21</v>
      </c>
      <c r="E17" s="26">
        <v>60.96</v>
      </c>
      <c r="F17" s="26">
        <v>64.14</v>
      </c>
      <c r="G17" s="26">
        <v>69.19</v>
      </c>
      <c r="H17" s="26">
        <v>71.349999999999994</v>
      </c>
      <c r="I17" s="26">
        <v>73</v>
      </c>
      <c r="J17" s="26">
        <v>75.39</v>
      </c>
      <c r="K17" s="26">
        <v>77.73</v>
      </c>
      <c r="L17" s="26">
        <v>79.5</v>
      </c>
      <c r="M17" s="26">
        <v>81.900000000000006</v>
      </c>
      <c r="N17" s="26">
        <v>85.78</v>
      </c>
      <c r="O17" s="26">
        <v>92.73</v>
      </c>
      <c r="P17" s="26">
        <v>96.32</v>
      </c>
      <c r="Q17" s="26">
        <v>99.3</v>
      </c>
      <c r="R17" s="26">
        <v>103.03</v>
      </c>
      <c r="S17" s="26">
        <v>104.96</v>
      </c>
      <c r="T17" s="26">
        <v>109.62</v>
      </c>
      <c r="U17" s="26">
        <v>121.5</v>
      </c>
      <c r="V17" s="26">
        <v>135.38999999999999</v>
      </c>
      <c r="W17" s="26">
        <v>143.66999999999999</v>
      </c>
      <c r="X17" s="35">
        <v>150.99</v>
      </c>
    </row>
    <row r="18" spans="1:24" s="4" customFormat="1" ht="13.2" x14ac:dyDescent="0.3">
      <c r="A18" s="18" t="s">
        <v>60</v>
      </c>
      <c r="B18" s="29">
        <v>52.53</v>
      </c>
      <c r="C18" s="30">
        <v>55.67</v>
      </c>
      <c r="D18" s="30">
        <v>58.46</v>
      </c>
      <c r="E18" s="30">
        <v>61.14</v>
      </c>
      <c r="F18" s="30">
        <v>64.2</v>
      </c>
      <c r="G18" s="30">
        <v>69.06</v>
      </c>
      <c r="H18" s="30">
        <v>71.28</v>
      </c>
      <c r="I18" s="30">
        <v>72.900000000000006</v>
      </c>
      <c r="J18" s="30">
        <v>75.62</v>
      </c>
      <c r="K18" s="30">
        <v>77.959999999999994</v>
      </c>
      <c r="L18" s="30">
        <v>79.73</v>
      </c>
      <c r="M18" s="30">
        <v>82.01</v>
      </c>
      <c r="N18" s="30">
        <v>86.39</v>
      </c>
      <c r="O18" s="30">
        <v>92.68</v>
      </c>
      <c r="P18" s="30">
        <v>96.36</v>
      </c>
      <c r="Q18" s="30">
        <v>99.47</v>
      </c>
      <c r="R18" s="30">
        <v>103.26</v>
      </c>
      <c r="S18" s="30">
        <v>105.29</v>
      </c>
      <c r="T18" s="30">
        <v>110.04</v>
      </c>
      <c r="U18" s="30">
        <v>122.63</v>
      </c>
      <c r="V18" s="30">
        <v>136.11000000000001</v>
      </c>
      <c r="W18" s="30">
        <v>144.02000000000001</v>
      </c>
      <c r="X18" s="36">
        <v>151.47999999999999</v>
      </c>
    </row>
    <row r="19" spans="1:24" s="4" customFormat="1" ht="13.2" x14ac:dyDescent="0.3">
      <c r="A19" s="24" t="s">
        <v>61</v>
      </c>
      <c r="B19" s="25">
        <v>52.56</v>
      </c>
      <c r="C19" s="26">
        <v>55.66</v>
      </c>
      <c r="D19" s="26">
        <v>58.6</v>
      </c>
      <c r="E19" s="26">
        <v>61.05</v>
      </c>
      <c r="F19" s="26">
        <v>64.2</v>
      </c>
      <c r="G19" s="26">
        <v>69.3</v>
      </c>
      <c r="H19" s="26">
        <v>71.19</v>
      </c>
      <c r="I19" s="26">
        <v>72.84</v>
      </c>
      <c r="J19" s="26">
        <v>75.77</v>
      </c>
      <c r="K19" s="26">
        <v>78.08</v>
      </c>
      <c r="L19" s="26">
        <v>79.52</v>
      </c>
      <c r="M19" s="26">
        <v>82.14</v>
      </c>
      <c r="N19" s="26">
        <v>86.98</v>
      </c>
      <c r="O19" s="26">
        <v>92.62</v>
      </c>
      <c r="P19" s="26">
        <v>96.37</v>
      </c>
      <c r="Q19" s="26">
        <v>99.59</v>
      </c>
      <c r="R19" s="26">
        <v>103.43</v>
      </c>
      <c r="S19" s="26">
        <v>105.23</v>
      </c>
      <c r="T19" s="26">
        <v>110.06</v>
      </c>
      <c r="U19" s="26">
        <v>123.51</v>
      </c>
      <c r="V19" s="26">
        <v>136.44999999999999</v>
      </c>
      <c r="W19" s="26">
        <v>143.83000000000001</v>
      </c>
      <c r="X19" s="32"/>
    </row>
    <row r="20" spans="1:24" s="4" customFormat="1" ht="13.2" x14ac:dyDescent="0.3">
      <c r="A20" s="18" t="s">
        <v>62</v>
      </c>
      <c r="B20" s="29">
        <v>52.75</v>
      </c>
      <c r="C20" s="30">
        <v>55.82</v>
      </c>
      <c r="D20" s="30">
        <v>58.66</v>
      </c>
      <c r="E20" s="30">
        <v>61.19</v>
      </c>
      <c r="F20" s="30">
        <v>64.510000000000005</v>
      </c>
      <c r="G20" s="30">
        <v>69.489999999999995</v>
      </c>
      <c r="H20" s="30">
        <v>71.14</v>
      </c>
      <c r="I20" s="30">
        <v>72.98</v>
      </c>
      <c r="J20" s="30">
        <v>75.87</v>
      </c>
      <c r="K20" s="30">
        <v>77.98</v>
      </c>
      <c r="L20" s="30">
        <v>79.349999999999994</v>
      </c>
      <c r="M20" s="30">
        <v>82.25</v>
      </c>
      <c r="N20" s="30">
        <v>87.51</v>
      </c>
      <c r="O20" s="30">
        <v>92.73</v>
      </c>
      <c r="P20" s="30">
        <v>96.55</v>
      </c>
      <c r="Q20" s="30">
        <v>99.7</v>
      </c>
      <c r="R20" s="30">
        <v>103.54</v>
      </c>
      <c r="S20" s="30">
        <v>105.08</v>
      </c>
      <c r="T20" s="30">
        <v>110.6</v>
      </c>
      <c r="U20" s="30">
        <v>124.46</v>
      </c>
      <c r="V20" s="30">
        <v>137.09</v>
      </c>
      <c r="W20" s="30">
        <v>144.22</v>
      </c>
      <c r="X20" s="36"/>
    </row>
    <row r="21" spans="1:24" s="4" customFormat="1" ht="13.2" x14ac:dyDescent="0.3">
      <c r="A21" s="37" t="s">
        <v>63</v>
      </c>
      <c r="B21" s="38">
        <v>53.07</v>
      </c>
      <c r="C21" s="39">
        <v>55.99</v>
      </c>
      <c r="D21" s="39">
        <v>58.7</v>
      </c>
      <c r="E21" s="39">
        <v>61.33</v>
      </c>
      <c r="F21" s="39">
        <v>64.819999999999993</v>
      </c>
      <c r="G21" s="39">
        <v>69.8</v>
      </c>
      <c r="H21" s="39">
        <v>71.2</v>
      </c>
      <c r="I21" s="39">
        <v>73.45</v>
      </c>
      <c r="J21" s="39">
        <v>76.19</v>
      </c>
      <c r="K21" s="39">
        <v>78.05</v>
      </c>
      <c r="L21" s="39">
        <v>79.56</v>
      </c>
      <c r="M21" s="39">
        <v>82.47</v>
      </c>
      <c r="N21" s="39">
        <v>88.05</v>
      </c>
      <c r="O21" s="39">
        <v>93.11</v>
      </c>
      <c r="P21" s="39">
        <v>96.92</v>
      </c>
      <c r="Q21" s="39">
        <v>100</v>
      </c>
      <c r="R21" s="39">
        <v>103.8</v>
      </c>
      <c r="S21" s="39">
        <v>105.48</v>
      </c>
      <c r="T21" s="39">
        <v>111.41</v>
      </c>
      <c r="U21" s="39">
        <v>126.03</v>
      </c>
      <c r="V21" s="40">
        <v>137.72</v>
      </c>
      <c r="W21" s="40">
        <v>144.88</v>
      </c>
      <c r="X21" s="41"/>
    </row>
    <row r="22" spans="1:24" s="4" customFormat="1" ht="13.2" x14ac:dyDescent="0.3"/>
    <row r="23" spans="1:24" s="4" customFormat="1" ht="13.5" customHeight="1" x14ac:dyDescent="0.3"/>
    <row r="24" spans="1:24" s="45" customFormat="1" ht="13.2" x14ac:dyDescent="0.3">
      <c r="A24" s="94" t="s">
        <v>64</v>
      </c>
      <c r="B24" s="95"/>
      <c r="C24" s="95"/>
      <c r="D24" s="95"/>
      <c r="E24" s="95"/>
      <c r="F24" s="95"/>
      <c r="G24" s="95"/>
      <c r="H24" s="95"/>
      <c r="I24" s="42"/>
      <c r="J24" s="42"/>
      <c r="K24" s="42"/>
      <c r="L24" s="42"/>
      <c r="M24" s="42"/>
      <c r="N24" s="42"/>
      <c r="O24" s="42"/>
      <c r="P24" s="42"/>
      <c r="Q24" s="42"/>
      <c r="R24" s="42"/>
      <c r="S24" s="42"/>
      <c r="T24" s="43"/>
      <c r="U24" s="43"/>
      <c r="V24" s="43"/>
      <c r="W24" s="43"/>
      <c r="X24" s="44"/>
    </row>
    <row r="25" spans="1:24" s="45" customFormat="1" ht="13.2" x14ac:dyDescent="0.3">
      <c r="A25" s="96" t="s">
        <v>65</v>
      </c>
      <c r="B25" s="97"/>
      <c r="C25" s="97"/>
      <c r="D25" s="97"/>
      <c r="E25" s="97"/>
      <c r="F25" s="97"/>
      <c r="G25" s="97"/>
      <c r="H25" s="97"/>
      <c r="I25" s="46"/>
      <c r="J25" s="46"/>
      <c r="K25" s="46"/>
      <c r="L25" s="46"/>
      <c r="M25" s="46"/>
      <c r="N25" s="46"/>
      <c r="O25" s="46"/>
      <c r="P25" s="46"/>
      <c r="Q25" s="46"/>
      <c r="R25" s="46"/>
      <c r="S25" s="46"/>
      <c r="X25" s="47"/>
    </row>
    <row r="26" spans="1:24" s="45" customFormat="1" ht="17.100000000000001" customHeight="1" x14ac:dyDescent="0.3">
      <c r="A26" s="48" t="s">
        <v>66</v>
      </c>
      <c r="B26" s="49"/>
      <c r="C26" s="49"/>
      <c r="D26" s="49"/>
      <c r="E26" s="49"/>
      <c r="F26" s="49"/>
      <c r="G26" s="49"/>
      <c r="H26" s="50"/>
      <c r="I26" s="49"/>
      <c r="J26" s="49"/>
      <c r="K26" s="49"/>
      <c r="L26" s="49"/>
      <c r="M26" s="49"/>
      <c r="N26" s="49"/>
      <c r="O26" s="49"/>
      <c r="P26" s="49"/>
      <c r="Q26" s="49"/>
      <c r="R26" s="49"/>
      <c r="S26" s="49"/>
      <c r="T26" s="51"/>
      <c r="U26" s="51"/>
      <c r="V26" s="51"/>
      <c r="W26" s="51"/>
      <c r="X26" s="52"/>
    </row>
  </sheetData>
  <mergeCells count="5">
    <mergeCell ref="A1:X1"/>
    <mergeCell ref="A3:X4"/>
    <mergeCell ref="A5:X5"/>
    <mergeCell ref="A24:H24"/>
    <mergeCell ref="A25:H25"/>
  </mergeCell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CEAE-8E5F-461B-9BA1-127A3FF55B3A}">
  <dimension ref="A1:F38"/>
  <sheetViews>
    <sheetView showGridLines="0" tabSelected="1" zoomScale="49" zoomScaleNormal="85" workbookViewId="0">
      <pane xSplit="1" ySplit="1" topLeftCell="B9" activePane="bottomRight" state="frozen"/>
      <selection pane="topRight" activeCell="B1" sqref="B1"/>
      <selection pane="bottomLeft" activeCell="A2" sqref="A2"/>
      <selection pane="bottomRight" activeCell="D36" sqref="D36"/>
    </sheetView>
  </sheetViews>
  <sheetFormatPr baseColWidth="10" defaultColWidth="11.44140625" defaultRowHeight="13.2" x14ac:dyDescent="0.3"/>
  <cols>
    <col min="1" max="1" width="14.6640625" style="55" customWidth="1"/>
    <col min="2" max="2" width="56" style="55" customWidth="1"/>
    <col min="3" max="4" width="44.33203125" style="55" customWidth="1"/>
    <col min="5" max="5" width="42.21875" style="55" customWidth="1"/>
    <col min="6" max="6" width="44.88671875" style="55" customWidth="1"/>
    <col min="7" max="7" width="17.5546875" style="55" customWidth="1"/>
    <col min="8" max="16384" width="11.44140625" style="55"/>
  </cols>
  <sheetData>
    <row r="1" spans="1:6" s="56" customFormat="1" x14ac:dyDescent="0.3">
      <c r="A1" s="58" t="s">
        <v>0</v>
      </c>
      <c r="B1" s="59">
        <v>1</v>
      </c>
      <c r="C1" s="59">
        <v>2</v>
      </c>
      <c r="D1" s="59">
        <v>3</v>
      </c>
      <c r="E1" s="59">
        <v>4</v>
      </c>
      <c r="F1" s="59">
        <v>5</v>
      </c>
    </row>
    <row r="2" spans="1:6" x14ac:dyDescent="0.3">
      <c r="A2" s="58" t="s">
        <v>1</v>
      </c>
      <c r="B2" s="60" t="s">
        <v>4</v>
      </c>
      <c r="C2" s="60" t="s">
        <v>4</v>
      </c>
      <c r="D2" s="60"/>
      <c r="E2" s="60" t="s">
        <v>5</v>
      </c>
      <c r="F2" s="60" t="s">
        <v>5</v>
      </c>
    </row>
    <row r="3" spans="1:6" x14ac:dyDescent="0.3">
      <c r="A3" s="58" t="s">
        <v>17</v>
      </c>
      <c r="B3" s="60" t="s">
        <v>6</v>
      </c>
      <c r="C3" s="60" t="s">
        <v>18</v>
      </c>
      <c r="D3" s="60" t="s">
        <v>18</v>
      </c>
      <c r="E3" s="60" t="s">
        <v>6</v>
      </c>
      <c r="F3" s="60" t="s">
        <v>117</v>
      </c>
    </row>
    <row r="4" spans="1:6" ht="364.5" customHeight="1" x14ac:dyDescent="0.3">
      <c r="A4" s="58" t="s">
        <v>8</v>
      </c>
      <c r="B4" s="60" t="e" vm="1">
        <v>#VALUE!</v>
      </c>
      <c r="C4" s="60" t="e" vm="2">
        <v>#VALUE!</v>
      </c>
      <c r="D4" s="60" t="e" vm="3">
        <v>#VALUE!</v>
      </c>
      <c r="E4" s="60" t="e" vm="4">
        <v>#VALUE!</v>
      </c>
      <c r="F4" s="60" t="e" vm="5">
        <v>#VALUE!</v>
      </c>
    </row>
    <row r="5" spans="1:6" ht="290.39999999999998" x14ac:dyDescent="0.3">
      <c r="A5" s="58" t="s">
        <v>1</v>
      </c>
      <c r="B5" s="60" t="s">
        <v>21</v>
      </c>
      <c r="C5" s="60" t="s">
        <v>20</v>
      </c>
      <c r="D5" s="60" t="s">
        <v>19</v>
      </c>
      <c r="E5" s="60" t="s">
        <v>119</v>
      </c>
      <c r="F5" s="60" t="s">
        <v>118</v>
      </c>
    </row>
    <row r="6" spans="1:6" ht="33" customHeight="1" x14ac:dyDescent="0.3">
      <c r="A6" s="58" t="s">
        <v>9</v>
      </c>
      <c r="B6" s="85">
        <f>B7+B8</f>
        <v>2599555</v>
      </c>
      <c r="C6" s="85">
        <f>C7+C8</f>
        <v>1633987</v>
      </c>
      <c r="D6" s="85">
        <v>1110926</v>
      </c>
      <c r="E6" s="85">
        <f>E7+E8</f>
        <v>5300855</v>
      </c>
      <c r="F6" s="85">
        <f>F7+F8</f>
        <v>6079900</v>
      </c>
    </row>
    <row r="7" spans="1:6" ht="33" customHeight="1" x14ac:dyDescent="0.3">
      <c r="A7" s="58" t="s">
        <v>10</v>
      </c>
      <c r="B7" s="85">
        <v>415055</v>
      </c>
      <c r="C7" s="85">
        <f>ROUND(C8*0.19,)</f>
        <v>260889</v>
      </c>
      <c r="D7" s="85">
        <v>177375</v>
      </c>
      <c r="E7" s="85">
        <v>846355</v>
      </c>
      <c r="F7" s="85">
        <f>ROUND(F8*0.19,)</f>
        <v>970740</v>
      </c>
    </row>
    <row r="8" spans="1:6" ht="33" customHeight="1" x14ac:dyDescent="0.3">
      <c r="A8" s="58" t="s">
        <v>11</v>
      </c>
      <c r="B8" s="85">
        <v>2184500</v>
      </c>
      <c r="C8" s="85">
        <v>1373098</v>
      </c>
      <c r="D8" s="85">
        <f>D6-D7</f>
        <v>933551</v>
      </c>
      <c r="E8" s="85">
        <v>4454500</v>
      </c>
      <c r="F8" s="85">
        <v>5109160</v>
      </c>
    </row>
    <row r="9" spans="1:6" ht="33" customHeight="1" x14ac:dyDescent="0.3">
      <c r="A9" s="56"/>
      <c r="B9" s="86"/>
      <c r="C9" s="86"/>
      <c r="D9" s="86"/>
      <c r="E9" s="86"/>
      <c r="F9" s="86"/>
    </row>
    <row r="10" spans="1:6" ht="38.25" customHeight="1" x14ac:dyDescent="0.3">
      <c r="A10" s="71" t="s">
        <v>87</v>
      </c>
      <c r="B10" s="101">
        <f>'CTOS SIMILARES PARASOLES SECOP '!L7</f>
        <v>1298633.5</v>
      </c>
      <c r="C10" s="102"/>
      <c r="D10" s="103"/>
      <c r="E10" s="100">
        <f>'CTOS SIMILARES CARPAS SECOP'!L7</f>
        <v>5007551.666666667</v>
      </c>
      <c r="F10" s="100"/>
    </row>
    <row r="11" spans="1:6" ht="33" customHeight="1" x14ac:dyDescent="0.3">
      <c r="A11" s="56"/>
      <c r="B11" s="86"/>
      <c r="C11" s="86"/>
      <c r="D11" s="86"/>
      <c r="E11" s="86"/>
      <c r="F11" s="86"/>
    </row>
    <row r="12" spans="1:6" x14ac:dyDescent="0.3">
      <c r="A12" s="56"/>
      <c r="B12" s="86"/>
      <c r="C12" s="86"/>
      <c r="D12" s="86"/>
      <c r="E12" s="86"/>
    </row>
    <row r="13" spans="1:6" x14ac:dyDescent="0.3">
      <c r="B13" s="71" t="s">
        <v>15</v>
      </c>
      <c r="C13" s="71" t="s">
        <v>16</v>
      </c>
      <c r="D13" s="71" t="s">
        <v>26</v>
      </c>
      <c r="E13" s="71" t="s">
        <v>120</v>
      </c>
    </row>
    <row r="14" spans="1:6" x14ac:dyDescent="0.3">
      <c r="A14" s="71" t="s">
        <v>2</v>
      </c>
      <c r="B14" s="72">
        <v>7</v>
      </c>
      <c r="C14" s="72">
        <v>12</v>
      </c>
      <c r="D14" s="68">
        <v>17</v>
      </c>
      <c r="E14" s="68">
        <v>1</v>
      </c>
    </row>
    <row r="15" spans="1:6" ht="39.6" x14ac:dyDescent="0.3">
      <c r="A15" s="71" t="s">
        <v>7</v>
      </c>
      <c r="B15" s="68" t="str">
        <f>B3</f>
        <v>FERRICENTROS</v>
      </c>
      <c r="C15" s="68" t="str">
        <f>C3</f>
        <v>PROVEER INSTITUCIONAL</v>
      </c>
      <c r="D15" s="68" t="str">
        <f>D3</f>
        <v>PROVEER INSTITUCIONAL</v>
      </c>
      <c r="E15" s="68" t="str">
        <f>E3</f>
        <v>FERRICENTROS</v>
      </c>
    </row>
    <row r="16" spans="1:6" s="74" customFormat="1" ht="39" customHeight="1" x14ac:dyDescent="0.3">
      <c r="A16" s="71" t="s">
        <v>22</v>
      </c>
      <c r="B16" s="73">
        <f>B8</f>
        <v>2184500</v>
      </c>
      <c r="C16" s="73">
        <f>ROUND(C8,)</f>
        <v>1373098</v>
      </c>
      <c r="D16" s="73">
        <f t="shared" ref="D16:E16" si="0">D8</f>
        <v>933551</v>
      </c>
      <c r="E16" s="73">
        <f t="shared" si="0"/>
        <v>4454500</v>
      </c>
    </row>
    <row r="17" spans="1:6" s="75" customFormat="1" x14ac:dyDescent="0.3">
      <c r="A17" s="71" t="s">
        <v>23</v>
      </c>
      <c r="B17" s="73">
        <f>ROUND(B16*0.19,)</f>
        <v>415055</v>
      </c>
      <c r="C17" s="73">
        <f>ROUND(C16*0.19,)</f>
        <v>260889</v>
      </c>
      <c r="D17" s="73">
        <f>ROUND(D16*0.19,)</f>
        <v>177375</v>
      </c>
      <c r="E17" s="73">
        <f>ROUND(E16*0.19,)</f>
        <v>846355</v>
      </c>
    </row>
    <row r="18" spans="1:6" s="75" customFormat="1" ht="26.4" x14ac:dyDescent="0.3">
      <c r="A18" s="71" t="s">
        <v>24</v>
      </c>
      <c r="B18" s="73">
        <f>B16+B17</f>
        <v>2599555</v>
      </c>
      <c r="C18" s="73">
        <f t="shared" ref="C18:E18" si="1">C16+C17</f>
        <v>1633987</v>
      </c>
      <c r="D18" s="73">
        <f t="shared" si="1"/>
        <v>1110926</v>
      </c>
      <c r="E18" s="73">
        <f t="shared" si="1"/>
        <v>5300855</v>
      </c>
    </row>
    <row r="19" spans="1:6" s="75" customFormat="1" ht="26.4" x14ac:dyDescent="0.3">
      <c r="A19" s="71" t="s">
        <v>25</v>
      </c>
      <c r="B19" s="73">
        <f>B16*B14</f>
        <v>15291500</v>
      </c>
      <c r="C19" s="73">
        <f>C16*C14</f>
        <v>16477176</v>
      </c>
      <c r="D19" s="73">
        <f>D16*D14</f>
        <v>15870367</v>
      </c>
      <c r="E19" s="73">
        <f>E16*E14</f>
        <v>4454500</v>
      </c>
    </row>
    <row r="20" spans="1:6" s="74" customFormat="1" x14ac:dyDescent="0.3">
      <c r="A20" s="71" t="s">
        <v>14</v>
      </c>
      <c r="B20" s="73">
        <f>ROUND(B19*0.19,)</f>
        <v>2905385</v>
      </c>
      <c r="C20" s="73">
        <f>ROUND(C19*0.19,)</f>
        <v>3130663</v>
      </c>
      <c r="D20" s="73">
        <f>ROUND(D19*0.19,)</f>
        <v>3015370</v>
      </c>
      <c r="E20" s="73">
        <f>ROUND(E19*0.19,)</f>
        <v>846355</v>
      </c>
    </row>
    <row r="21" spans="1:6" s="74" customFormat="1" ht="26.4" x14ac:dyDescent="0.3">
      <c r="A21" s="71" t="s">
        <v>3</v>
      </c>
      <c r="B21" s="76">
        <f>B19+B20</f>
        <v>18196885</v>
      </c>
      <c r="C21" s="76">
        <f>C19+C20</f>
        <v>19607839</v>
      </c>
      <c r="D21" s="77">
        <f>D19+D20</f>
        <v>18885737</v>
      </c>
      <c r="E21" s="77">
        <f>E19+E20</f>
        <v>5300855</v>
      </c>
    </row>
    <row r="22" spans="1:6" s="74" customFormat="1" x14ac:dyDescent="0.3">
      <c r="A22" s="78"/>
      <c r="B22" s="78"/>
      <c r="C22" s="79"/>
      <c r="D22" s="79"/>
    </row>
    <row r="23" spans="1:6" s="74" customFormat="1" x14ac:dyDescent="0.3">
      <c r="A23" s="78"/>
      <c r="B23" s="80">
        <f>$E$21+B21</f>
        <v>23497740</v>
      </c>
      <c r="C23" s="80">
        <f t="shared" ref="C23:D23" si="2">$E$21+C21</f>
        <v>24908694</v>
      </c>
      <c r="D23" s="81">
        <f t="shared" si="2"/>
        <v>24186592</v>
      </c>
    </row>
    <row r="24" spans="1:6" s="74" customFormat="1" x14ac:dyDescent="0.3">
      <c r="A24" s="78"/>
      <c r="B24" s="78" t="str">
        <f>IF(B23&gt;$F$25,"sobrepasa CDP","OK")</f>
        <v>OK</v>
      </c>
      <c r="C24" s="78" t="str">
        <f t="shared" ref="C24:D24" si="3">IF(C23&gt;$F$25,"sobrepasa CDP","OK")</f>
        <v>OK</v>
      </c>
      <c r="D24" s="78" t="str">
        <f t="shared" si="3"/>
        <v>OK</v>
      </c>
      <c r="E24" s="82" t="s">
        <v>13</v>
      </c>
    </row>
    <row r="25" spans="1:6" s="74" customFormat="1" x14ac:dyDescent="0.3">
      <c r="A25" s="78"/>
      <c r="B25" s="78"/>
      <c r="C25" s="79"/>
      <c r="E25" s="82" t="s">
        <v>12</v>
      </c>
      <c r="F25" s="1">
        <v>25220000</v>
      </c>
    </row>
    <row r="26" spans="1:6" s="74" customFormat="1" x14ac:dyDescent="0.3">
      <c r="A26" s="78"/>
      <c r="B26" s="78"/>
      <c r="C26" s="79"/>
      <c r="E26" s="83"/>
      <c r="F26" s="3"/>
    </row>
    <row r="27" spans="1:6" s="74" customFormat="1" x14ac:dyDescent="0.3">
      <c r="A27" s="78"/>
      <c r="B27" s="78"/>
      <c r="C27" s="87" t="s">
        <v>28</v>
      </c>
      <c r="D27" s="98">
        <f>D21+E21</f>
        <v>24186592</v>
      </c>
      <c r="E27" s="99"/>
      <c r="F27" s="3"/>
    </row>
    <row r="28" spans="1:6" s="74" customFormat="1" x14ac:dyDescent="0.3">
      <c r="A28" s="78"/>
      <c r="B28" s="78"/>
      <c r="C28" s="79"/>
      <c r="D28" s="79"/>
    </row>
    <row r="29" spans="1:6" s="74" customFormat="1" ht="239.4" customHeight="1" x14ac:dyDescent="0.3">
      <c r="A29" s="2" t="s">
        <v>27</v>
      </c>
      <c r="B29" s="109" t="s">
        <v>121</v>
      </c>
      <c r="C29" s="109"/>
      <c r="D29" s="109"/>
      <c r="E29" s="109"/>
      <c r="F29" s="109"/>
    </row>
    <row r="30" spans="1:6" s="74" customFormat="1" x14ac:dyDescent="0.3">
      <c r="A30" s="78"/>
      <c r="B30" s="84"/>
      <c r="C30" s="79"/>
      <c r="D30" s="79"/>
    </row>
    <row r="31" spans="1:6" s="74" customFormat="1" x14ac:dyDescent="0.3">
      <c r="A31" s="78"/>
      <c r="B31" s="84"/>
      <c r="C31" s="79"/>
      <c r="D31" s="79"/>
    </row>
    <row r="32" spans="1:6" s="74" customFormat="1" x14ac:dyDescent="0.3">
      <c r="A32" s="78"/>
      <c r="B32" s="78"/>
      <c r="C32" s="79"/>
      <c r="D32" s="79"/>
    </row>
    <row r="33" spans="1:4" s="74" customFormat="1" x14ac:dyDescent="0.3">
      <c r="A33" s="78"/>
      <c r="B33" s="78"/>
      <c r="C33" s="79"/>
      <c r="D33" s="79"/>
    </row>
    <row r="34" spans="1:4" s="74" customFormat="1" x14ac:dyDescent="0.3">
      <c r="A34" s="78"/>
      <c r="B34" s="78"/>
      <c r="C34" s="79"/>
      <c r="D34" s="79"/>
    </row>
    <row r="35" spans="1:4" s="74" customFormat="1" x14ac:dyDescent="0.3">
      <c r="A35" s="78"/>
      <c r="B35" s="78"/>
      <c r="C35" s="79"/>
      <c r="D35" s="79"/>
    </row>
    <row r="36" spans="1:4" s="74" customFormat="1" x14ac:dyDescent="0.3">
      <c r="A36" s="78"/>
      <c r="B36" s="78"/>
      <c r="C36" s="79"/>
      <c r="D36" s="79"/>
    </row>
    <row r="37" spans="1:4" s="74" customFormat="1" x14ac:dyDescent="0.3">
      <c r="A37" s="78"/>
      <c r="B37" s="78"/>
      <c r="C37" s="79"/>
      <c r="D37" s="79"/>
    </row>
    <row r="38" spans="1:4" s="74" customFormat="1" x14ac:dyDescent="0.3">
      <c r="A38" s="78"/>
      <c r="B38" s="78"/>
      <c r="C38" s="79"/>
      <c r="D38" s="79"/>
    </row>
  </sheetData>
  <mergeCells count="4">
    <mergeCell ref="D27:E27"/>
    <mergeCell ref="E10:F10"/>
    <mergeCell ref="B10:D10"/>
    <mergeCell ref="B29:F29"/>
  </mergeCells>
  <conditionalFormatting sqref="B6:D6">
    <cfRule type="dataBar" priority="2">
      <dataBar>
        <cfvo type="min"/>
        <cfvo type="max"/>
        <color rgb="FFFFB628"/>
      </dataBar>
      <extLst>
        <ext xmlns:x14="http://schemas.microsoft.com/office/spreadsheetml/2009/9/main" uri="{B025F937-C7B1-47D3-B67F-A62EFF666E3E}">
          <x14:id>{6154B463-BF86-494F-80CC-BF157A26D4A7}</x14:id>
        </ext>
      </extLst>
    </cfRule>
  </conditionalFormatting>
  <conditionalFormatting sqref="E6:F6">
    <cfRule type="dataBar" priority="1">
      <dataBar>
        <cfvo type="min"/>
        <cfvo type="max"/>
        <color rgb="FF63C384"/>
      </dataBar>
      <extLst>
        <ext xmlns:x14="http://schemas.microsoft.com/office/spreadsheetml/2009/9/main" uri="{B025F937-C7B1-47D3-B67F-A62EFF666E3E}">
          <x14:id>{473DFFC3-B756-4716-9284-578563128F1E}</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6154B463-BF86-494F-80CC-BF157A26D4A7}">
            <x14:dataBar minLength="0" maxLength="100" border="1" negativeBarBorderColorSameAsPositive="0">
              <x14:cfvo type="autoMin"/>
              <x14:cfvo type="autoMax"/>
              <x14:borderColor rgb="FFFFB628"/>
              <x14:negativeFillColor rgb="FFFF0000"/>
              <x14:negativeBorderColor rgb="FFFF0000"/>
              <x14:axisColor rgb="FF000000"/>
            </x14:dataBar>
          </x14:cfRule>
          <xm:sqref>B6:D6</xm:sqref>
        </x14:conditionalFormatting>
        <x14:conditionalFormatting xmlns:xm="http://schemas.microsoft.com/office/excel/2006/main">
          <x14:cfRule type="dataBar" id="{473DFFC3-B756-4716-9284-578563128F1E}">
            <x14:dataBar minLength="0" maxLength="100" border="1" negativeBarBorderColorSameAsPositive="0">
              <x14:cfvo type="autoMin"/>
              <x14:cfvo type="autoMax"/>
              <x14:borderColor rgb="FF63C384"/>
              <x14:negativeFillColor rgb="FFFF0000"/>
              <x14:negativeBorderColor rgb="FFFF0000"/>
              <x14:axisColor rgb="FF000000"/>
            </x14:dataBar>
          </x14:cfRule>
          <xm:sqref>E6:F6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3A58-6E98-4E28-883C-D5B34ECBD875}">
  <dimension ref="A1:Q16"/>
  <sheetViews>
    <sheetView showGridLines="0" workbookViewId="0">
      <selection activeCell="E5" sqref="E5"/>
    </sheetView>
  </sheetViews>
  <sheetFormatPr baseColWidth="10" defaultColWidth="11.44140625" defaultRowHeight="13.2" x14ac:dyDescent="0.3"/>
  <cols>
    <col min="1" max="1" width="4.33203125" style="54" bestFit="1" customWidth="1"/>
    <col min="2" max="2" width="29.44140625" style="55" customWidth="1"/>
    <col min="3" max="3" width="11.5546875" style="54" bestFit="1" customWidth="1"/>
    <col min="4" max="4" width="11.5546875" style="54" customWidth="1"/>
    <col min="5" max="5" width="11.44140625" style="55"/>
    <col min="6" max="7" width="11.5546875" style="54" bestFit="1" customWidth="1"/>
    <col min="8" max="8" width="41.44140625" style="55" customWidth="1"/>
    <col min="9" max="9" width="11.5546875" style="54" bestFit="1" customWidth="1"/>
    <col min="10" max="10" width="32.33203125" style="54" customWidth="1"/>
    <col min="11" max="11" width="11.88671875" style="55" bestFit="1" customWidth="1"/>
    <col min="12" max="13" width="16.5546875" style="55" customWidth="1"/>
    <col min="14" max="14" width="11.44140625" style="55"/>
    <col min="15" max="16" width="11.5546875" style="55" bestFit="1" customWidth="1"/>
    <col min="17" max="16384" width="11.44140625" style="55"/>
  </cols>
  <sheetData>
    <row r="1" spans="1:17" x14ac:dyDescent="0.3">
      <c r="A1" s="105" t="s">
        <v>77</v>
      </c>
      <c r="B1" s="105"/>
      <c r="C1" s="105"/>
      <c r="D1" s="105"/>
      <c r="E1" s="105"/>
      <c r="F1" s="105"/>
      <c r="G1" s="105"/>
      <c r="H1" s="105"/>
      <c r="I1" s="105"/>
      <c r="J1" s="105"/>
      <c r="K1" s="105"/>
      <c r="L1" s="105"/>
      <c r="M1" s="105"/>
      <c r="N1" s="105"/>
      <c r="O1" s="105"/>
      <c r="P1" s="105"/>
      <c r="Q1" s="105"/>
    </row>
    <row r="2" spans="1:17" s="56" customFormat="1" ht="39.6" x14ac:dyDescent="0.3">
      <c r="A2" s="68" t="s">
        <v>29</v>
      </c>
      <c r="B2" s="68" t="s">
        <v>30</v>
      </c>
      <c r="C2" s="68" t="s">
        <v>31</v>
      </c>
      <c r="D2" s="68" t="s">
        <v>110</v>
      </c>
      <c r="E2" s="68" t="s">
        <v>36</v>
      </c>
      <c r="F2" s="68" t="s">
        <v>32</v>
      </c>
      <c r="G2" s="68" t="s">
        <v>41</v>
      </c>
      <c r="H2" s="68" t="s">
        <v>33</v>
      </c>
      <c r="I2" s="68" t="s">
        <v>34</v>
      </c>
      <c r="J2" s="68" t="s">
        <v>40</v>
      </c>
      <c r="K2" s="68" t="s">
        <v>39</v>
      </c>
      <c r="L2" s="68" t="s">
        <v>69</v>
      </c>
      <c r="M2" s="68" t="s">
        <v>83</v>
      </c>
      <c r="N2" s="68" t="s">
        <v>70</v>
      </c>
      <c r="O2" s="68" t="s">
        <v>71</v>
      </c>
      <c r="P2" s="68" t="s">
        <v>72</v>
      </c>
      <c r="Q2" s="68" t="s">
        <v>73</v>
      </c>
    </row>
    <row r="3" spans="1:17" ht="129.6" x14ac:dyDescent="0.3">
      <c r="A3" s="59">
        <v>1</v>
      </c>
      <c r="B3" s="60" t="s">
        <v>35</v>
      </c>
      <c r="C3" s="59">
        <v>2919833</v>
      </c>
      <c r="D3" s="89" t="s">
        <v>111</v>
      </c>
      <c r="E3" s="60" t="s">
        <v>37</v>
      </c>
      <c r="F3" s="59">
        <v>2025</v>
      </c>
      <c r="G3" s="61">
        <v>45870</v>
      </c>
      <c r="H3" s="60" t="s">
        <v>38</v>
      </c>
      <c r="I3" s="62">
        <v>0.7</v>
      </c>
      <c r="J3" s="69" t="s">
        <v>81</v>
      </c>
      <c r="K3" s="63">
        <v>4470588</v>
      </c>
      <c r="L3" s="63">
        <f>ROUND(K3*(Q3/O3),0)</f>
        <v>4485096</v>
      </c>
      <c r="M3" s="63" t="s">
        <v>84</v>
      </c>
      <c r="N3" s="64" t="s">
        <v>67</v>
      </c>
      <c r="O3" s="65">
        <f>IndicesIPC!X17</f>
        <v>150.99</v>
      </c>
      <c r="P3" s="66" t="s">
        <v>68</v>
      </c>
      <c r="Q3" s="65">
        <f>IndicesIPC!X18</f>
        <v>151.47999999999999</v>
      </c>
    </row>
    <row r="4" spans="1:17" ht="129.6" x14ac:dyDescent="0.3">
      <c r="A4" s="59">
        <v>2</v>
      </c>
      <c r="B4" s="60" t="s">
        <v>35</v>
      </c>
      <c r="C4" s="59">
        <v>2904364</v>
      </c>
      <c r="D4" s="89" t="s">
        <v>112</v>
      </c>
      <c r="E4" s="60" t="s">
        <v>37</v>
      </c>
      <c r="F4" s="59">
        <v>2025</v>
      </c>
      <c r="G4" s="61">
        <v>45778</v>
      </c>
      <c r="H4" s="60" t="s">
        <v>42</v>
      </c>
      <c r="I4" s="62">
        <v>0.5</v>
      </c>
      <c r="J4" s="69" t="s">
        <v>80</v>
      </c>
      <c r="K4" s="63">
        <v>2820000</v>
      </c>
      <c r="L4" s="63">
        <f>ROUND(K4*(Q4/O4),0)</f>
        <v>2845169</v>
      </c>
      <c r="M4" s="63" t="s">
        <v>85</v>
      </c>
      <c r="N4" s="67" t="s">
        <v>74</v>
      </c>
      <c r="O4" s="60">
        <f>IndicesIPC!X14</f>
        <v>150.13999999999999</v>
      </c>
      <c r="P4" s="66" t="s">
        <v>68</v>
      </c>
      <c r="Q4" s="65">
        <f>Q3</f>
        <v>151.47999999999999</v>
      </c>
    </row>
    <row r="5" spans="1:17" ht="129.6" x14ac:dyDescent="0.3">
      <c r="A5" s="59">
        <v>3</v>
      </c>
      <c r="B5" s="60" t="s">
        <v>44</v>
      </c>
      <c r="C5" s="59" t="s">
        <v>43</v>
      </c>
      <c r="D5" s="89" t="s">
        <v>113</v>
      </c>
      <c r="E5" s="60" t="s">
        <v>45</v>
      </c>
      <c r="F5" s="59">
        <v>2022</v>
      </c>
      <c r="G5" s="61" t="s">
        <v>47</v>
      </c>
      <c r="H5" s="60" t="s">
        <v>46</v>
      </c>
      <c r="I5" s="62">
        <v>0.5</v>
      </c>
      <c r="J5" s="69" t="s">
        <v>82</v>
      </c>
      <c r="K5" s="63">
        <v>3200000</v>
      </c>
      <c r="L5" s="63">
        <f>ROUND(K5*(Q5/O5),0)*2</f>
        <v>7692390</v>
      </c>
      <c r="M5" s="63" t="s">
        <v>86</v>
      </c>
      <c r="N5" s="67" t="s">
        <v>75</v>
      </c>
      <c r="O5" s="65">
        <f>IndicesIPC!U21</f>
        <v>126.03</v>
      </c>
      <c r="P5" s="66" t="s">
        <v>68</v>
      </c>
      <c r="Q5" s="65">
        <f>Q3</f>
        <v>151.47999999999999</v>
      </c>
    </row>
    <row r="7" spans="1:17" x14ac:dyDescent="0.3">
      <c r="K7" s="70" t="s">
        <v>78</v>
      </c>
      <c r="L7" s="63">
        <f>AVERAGE(L3:L5)</f>
        <v>5007551.666666667</v>
      </c>
      <c r="M7" s="57"/>
    </row>
    <row r="8" spans="1:17" ht="26.4" x14ac:dyDescent="0.3">
      <c r="K8" s="70" t="s">
        <v>79</v>
      </c>
      <c r="L8" s="63">
        <f>GEOMEAN(L3:L5)</f>
        <v>4612967.2216464635</v>
      </c>
      <c r="M8" s="57"/>
    </row>
    <row r="10" spans="1:17" x14ac:dyDescent="0.3">
      <c r="K10" s="106" t="s">
        <v>88</v>
      </c>
      <c r="L10" s="106"/>
      <c r="M10" s="106"/>
      <c r="N10" s="106"/>
      <c r="O10" s="106"/>
      <c r="P10" s="106"/>
      <c r="Q10" s="106"/>
    </row>
    <row r="11" spans="1:17" ht="43.5" customHeight="1" x14ac:dyDescent="0.3">
      <c r="K11" s="104" t="s">
        <v>89</v>
      </c>
      <c r="L11" s="104"/>
      <c r="M11" s="104"/>
      <c r="N11" s="104"/>
      <c r="O11" s="104"/>
      <c r="P11" s="104"/>
      <c r="Q11" s="104"/>
    </row>
    <row r="12" spans="1:17" ht="16.5" customHeight="1" x14ac:dyDescent="0.3">
      <c r="K12" s="104" t="s">
        <v>90</v>
      </c>
      <c r="L12" s="104"/>
      <c r="M12" s="104"/>
      <c r="N12" s="104"/>
      <c r="O12" s="104"/>
      <c r="P12" s="104"/>
      <c r="Q12" s="104"/>
    </row>
    <row r="13" spans="1:17" x14ac:dyDescent="0.3">
      <c r="K13" s="104" t="s">
        <v>91</v>
      </c>
      <c r="L13" s="104"/>
      <c r="M13" s="104"/>
      <c r="N13" s="104"/>
      <c r="O13" s="104"/>
      <c r="P13" s="104"/>
      <c r="Q13" s="104"/>
    </row>
    <row r="14" spans="1:17" ht="23.25" customHeight="1" x14ac:dyDescent="0.3">
      <c r="K14" s="104" t="s">
        <v>92</v>
      </c>
      <c r="L14" s="104"/>
      <c r="M14" s="104"/>
      <c r="N14" s="104"/>
      <c r="O14" s="104"/>
      <c r="P14" s="104"/>
      <c r="Q14" s="104"/>
    </row>
    <row r="15" spans="1:17" ht="29.25" customHeight="1" x14ac:dyDescent="0.3">
      <c r="K15" s="104" t="s">
        <v>93</v>
      </c>
      <c r="L15" s="104"/>
      <c r="M15" s="104"/>
      <c r="N15" s="104"/>
      <c r="O15" s="104"/>
      <c r="P15" s="104"/>
      <c r="Q15" s="104"/>
    </row>
    <row r="16" spans="1:17" x14ac:dyDescent="0.3">
      <c r="K16" s="104" t="s">
        <v>94</v>
      </c>
      <c r="L16" s="104"/>
      <c r="M16" s="104"/>
      <c r="N16" s="104"/>
      <c r="O16" s="104"/>
      <c r="P16" s="104"/>
      <c r="Q16" s="104"/>
    </row>
  </sheetData>
  <mergeCells count="8">
    <mergeCell ref="A1:Q1"/>
    <mergeCell ref="K10:Q10"/>
    <mergeCell ref="K11:Q11"/>
    <mergeCell ref="K12:Q12"/>
    <mergeCell ref="K13:Q13"/>
    <mergeCell ref="K14:Q14"/>
    <mergeCell ref="K15:Q15"/>
    <mergeCell ref="K16:Q16"/>
  </mergeCells>
  <conditionalFormatting sqref="N3:Q3">
    <cfRule type="cellIs" dxfId="11" priority="10" operator="equal">
      <formula>"ÍTEM NO COTIZADO"</formula>
    </cfRule>
    <cfRule type="cellIs" dxfId="10" priority="11" operator="equal">
      <formula>"ítem no contemplado"</formula>
    </cfRule>
  </conditionalFormatting>
  <conditionalFormatting sqref="P4:P5">
    <cfRule type="cellIs" dxfId="9" priority="3" operator="equal">
      <formula>"ÍTEM NO COTIZADO"</formula>
    </cfRule>
    <cfRule type="cellIs" dxfId="8" priority="4" operator="equal">
      <formula>"ítem no contemplado"</formula>
    </cfRule>
  </conditionalFormatting>
  <conditionalFormatting sqref="Q4">
    <cfRule type="cellIs" dxfId="7" priority="1" operator="equal">
      <formula>"ÍTEM NO COTIZADO"</formula>
    </cfRule>
    <cfRule type="cellIs" dxfId="6" priority="2" operator="equal">
      <formula>"ítem no contemplado"</formula>
    </cfRule>
  </conditionalFormatting>
  <dataValidations count="1">
    <dataValidation operator="greaterThan" allowBlank="1" showInputMessage="1" showErrorMessage="1" errorTitle="Diligenciar sin decimales" error="Asegúerse de diligenciar los valores sin decimales" sqref="N3:O3" xr:uid="{72E05D98-990F-4A5E-A5F2-76CA5B08D1AC}"/>
  </dataValidations>
  <hyperlinks>
    <hyperlink ref="D3" r:id="rId1" xr:uid="{B616755B-12DC-4AD1-9CC8-00D7C808C2C0}"/>
    <hyperlink ref="D4" r:id="rId2" xr:uid="{65B97903-A9C6-4A43-BF80-89D8D6327D66}"/>
    <hyperlink ref="D5" r:id="rId3" xr:uid="{DE7AFCA1-AA51-4DB3-A198-703B95637A0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303D3-1A5D-401A-B4A2-5F1AD917E5BF}">
  <dimension ref="A1:Q16"/>
  <sheetViews>
    <sheetView showGridLines="0" workbookViewId="0">
      <selection activeCell="B10" sqref="B10"/>
    </sheetView>
  </sheetViews>
  <sheetFormatPr baseColWidth="10" defaultColWidth="11.44140625" defaultRowHeight="13.2" x14ac:dyDescent="0.3"/>
  <cols>
    <col min="1" max="1" width="4.33203125" style="54" bestFit="1" customWidth="1"/>
    <col min="2" max="2" width="29.44140625" style="55" customWidth="1"/>
    <col min="3" max="3" width="11.5546875" style="54" bestFit="1" customWidth="1"/>
    <col min="4" max="4" width="11.5546875" style="54" customWidth="1"/>
    <col min="5" max="5" width="11.44140625" style="55"/>
    <col min="6" max="7" width="11.5546875" style="54" bestFit="1" customWidth="1"/>
    <col min="8" max="8" width="41.44140625" style="55" customWidth="1"/>
    <col min="9" max="9" width="11.5546875" style="54" bestFit="1" customWidth="1"/>
    <col min="10" max="10" width="32.33203125" style="54" customWidth="1"/>
    <col min="11" max="11" width="11.88671875" style="55" bestFit="1" customWidth="1"/>
    <col min="12" max="13" width="16.5546875" style="55" customWidth="1"/>
    <col min="14" max="14" width="11.44140625" style="55"/>
    <col min="15" max="16" width="11.5546875" style="55" bestFit="1" customWidth="1"/>
    <col min="17" max="16384" width="11.44140625" style="55"/>
  </cols>
  <sheetData>
    <row r="1" spans="1:17" x14ac:dyDescent="0.3">
      <c r="A1" s="107" t="s">
        <v>76</v>
      </c>
      <c r="B1" s="107"/>
      <c r="C1" s="107"/>
      <c r="D1" s="107"/>
      <c r="E1" s="107"/>
      <c r="F1" s="107"/>
      <c r="G1" s="107"/>
      <c r="H1" s="107"/>
      <c r="I1" s="107"/>
      <c r="J1" s="107"/>
      <c r="K1" s="107"/>
      <c r="L1" s="107"/>
      <c r="M1" s="107"/>
      <c r="N1" s="107"/>
      <c r="O1" s="107"/>
      <c r="P1" s="107"/>
      <c r="Q1" s="107"/>
    </row>
    <row r="2" spans="1:17" s="56" customFormat="1" ht="39.6" x14ac:dyDescent="0.3">
      <c r="A2" s="88" t="s">
        <v>29</v>
      </c>
      <c r="B2" s="88" t="s">
        <v>30</v>
      </c>
      <c r="C2" s="88" t="s">
        <v>31</v>
      </c>
      <c r="D2" s="88" t="s">
        <v>110</v>
      </c>
      <c r="E2" s="88" t="s">
        <v>36</v>
      </c>
      <c r="F2" s="88" t="s">
        <v>32</v>
      </c>
      <c r="G2" s="88" t="s">
        <v>41</v>
      </c>
      <c r="H2" s="88" t="s">
        <v>33</v>
      </c>
      <c r="I2" s="88" t="s">
        <v>34</v>
      </c>
      <c r="J2" s="88" t="s">
        <v>40</v>
      </c>
      <c r="K2" s="88" t="s">
        <v>39</v>
      </c>
      <c r="L2" s="88" t="s">
        <v>69</v>
      </c>
      <c r="M2" s="88" t="s">
        <v>83</v>
      </c>
      <c r="N2" s="88" t="s">
        <v>70</v>
      </c>
      <c r="O2" s="88" t="s">
        <v>71</v>
      </c>
      <c r="P2" s="88" t="s">
        <v>72</v>
      </c>
      <c r="Q2" s="88" t="s">
        <v>73</v>
      </c>
    </row>
    <row r="3" spans="1:17" ht="129.6" x14ac:dyDescent="0.3">
      <c r="A3" s="59">
        <v>1</v>
      </c>
      <c r="B3" s="60" t="s">
        <v>95</v>
      </c>
      <c r="C3" s="59" t="s">
        <v>96</v>
      </c>
      <c r="D3" s="89" t="s">
        <v>114</v>
      </c>
      <c r="E3" s="60" t="s">
        <v>97</v>
      </c>
      <c r="F3" s="59">
        <v>2025</v>
      </c>
      <c r="G3" s="61">
        <v>45901</v>
      </c>
      <c r="H3" s="60" t="s">
        <v>98</v>
      </c>
      <c r="I3" s="62">
        <v>0.5</v>
      </c>
      <c r="J3" s="69" t="s">
        <v>99</v>
      </c>
      <c r="K3" s="63">
        <v>11557702</v>
      </c>
      <c r="L3" s="63">
        <f>ROUND(K3*(Q3/O3),0)</f>
        <v>11557702</v>
      </c>
      <c r="M3" s="63" t="s">
        <v>109</v>
      </c>
      <c r="N3" s="66" t="s">
        <v>68</v>
      </c>
      <c r="O3" s="65">
        <f>IndicesIPC!X18</f>
        <v>151.47999999999999</v>
      </c>
      <c r="P3" s="66" t="s">
        <v>68</v>
      </c>
      <c r="Q3" s="65">
        <f>IndicesIPC!X18</f>
        <v>151.47999999999999</v>
      </c>
    </row>
    <row r="4" spans="1:17" ht="129.6" x14ac:dyDescent="0.3">
      <c r="A4" s="59">
        <v>2</v>
      </c>
      <c r="B4" s="60" t="s">
        <v>101</v>
      </c>
      <c r="C4" s="59" t="s">
        <v>100</v>
      </c>
      <c r="D4" s="89" t="s">
        <v>115</v>
      </c>
      <c r="E4" s="60" t="s">
        <v>97</v>
      </c>
      <c r="F4" s="59">
        <v>2025</v>
      </c>
      <c r="G4" s="61">
        <v>45778</v>
      </c>
      <c r="H4" s="60" t="s">
        <v>102</v>
      </c>
      <c r="I4" s="62">
        <v>0.7</v>
      </c>
      <c r="J4" s="69" t="s">
        <v>105</v>
      </c>
      <c r="K4" s="63">
        <v>1320000</v>
      </c>
      <c r="L4" s="63">
        <f>ROUND(K4*(Q4/O4),0)</f>
        <v>1331781</v>
      </c>
      <c r="M4" s="63" t="s">
        <v>85</v>
      </c>
      <c r="N4" s="67" t="s">
        <v>74</v>
      </c>
      <c r="O4" s="60">
        <f>IndicesIPC!X14</f>
        <v>150.13999999999999</v>
      </c>
      <c r="P4" s="66" t="s">
        <v>68</v>
      </c>
      <c r="Q4" s="65">
        <f>Q3</f>
        <v>151.47999999999999</v>
      </c>
    </row>
    <row r="5" spans="1:17" ht="129.6" x14ac:dyDescent="0.3">
      <c r="A5" s="59">
        <v>3</v>
      </c>
      <c r="B5" s="60" t="s">
        <v>104</v>
      </c>
      <c r="C5" s="59">
        <v>4500132146</v>
      </c>
      <c r="D5" s="89" t="s">
        <v>116</v>
      </c>
      <c r="E5" s="60" t="s">
        <v>97</v>
      </c>
      <c r="F5" s="59">
        <v>2024</v>
      </c>
      <c r="G5" s="61">
        <v>45505</v>
      </c>
      <c r="H5" s="60" t="s">
        <v>103</v>
      </c>
      <c r="I5" s="62">
        <v>0.7</v>
      </c>
      <c r="J5" s="69" t="s">
        <v>105</v>
      </c>
      <c r="K5" s="63">
        <v>600120</v>
      </c>
      <c r="L5" s="63">
        <f>ROUND(K5*(Q5/O5),0)*2</f>
        <v>1265486</v>
      </c>
      <c r="M5" s="63" t="s">
        <v>86</v>
      </c>
      <c r="N5" s="67" t="s">
        <v>106</v>
      </c>
      <c r="O5" s="65">
        <f>IndicesIPC!W17</f>
        <v>143.66999999999999</v>
      </c>
      <c r="P5" s="66" t="s">
        <v>68</v>
      </c>
      <c r="Q5" s="65">
        <f>Q3</f>
        <v>151.47999999999999</v>
      </c>
    </row>
    <row r="7" spans="1:17" x14ac:dyDescent="0.3">
      <c r="K7" s="70" t="s">
        <v>78</v>
      </c>
      <c r="L7" s="63">
        <f>AVERAGE(L4:L5)</f>
        <v>1298633.5</v>
      </c>
      <c r="M7" s="57"/>
    </row>
    <row r="8" spans="1:17" ht="26.4" x14ac:dyDescent="0.3">
      <c r="K8" s="70" t="s">
        <v>79</v>
      </c>
      <c r="L8" s="63">
        <f>GEOMEAN(L4:L5)</f>
        <v>1298210.3876359949</v>
      </c>
      <c r="M8" s="57"/>
    </row>
    <row r="10" spans="1:17" x14ac:dyDescent="0.3">
      <c r="K10" s="108" t="s">
        <v>88</v>
      </c>
      <c r="L10" s="108"/>
      <c r="M10" s="108"/>
      <c r="N10" s="108"/>
      <c r="O10" s="108"/>
      <c r="P10" s="108"/>
      <c r="Q10" s="108"/>
    </row>
    <row r="11" spans="1:17" ht="43.5" customHeight="1" x14ac:dyDescent="0.3">
      <c r="K11" s="104" t="s">
        <v>107</v>
      </c>
      <c r="L11" s="104"/>
      <c r="M11" s="104"/>
      <c r="N11" s="104"/>
      <c r="O11" s="104"/>
      <c r="P11" s="104"/>
      <c r="Q11" s="104"/>
    </row>
    <row r="12" spans="1:17" ht="16.5" customHeight="1" x14ac:dyDescent="0.3">
      <c r="K12" s="104" t="s">
        <v>90</v>
      </c>
      <c r="L12" s="104"/>
      <c r="M12" s="104"/>
      <c r="N12" s="104"/>
      <c r="O12" s="104"/>
      <c r="P12" s="104"/>
      <c r="Q12" s="104"/>
    </row>
    <row r="13" spans="1:17" ht="28.5" customHeight="1" x14ac:dyDescent="0.3">
      <c r="K13" s="104" t="s">
        <v>108</v>
      </c>
      <c r="L13" s="104"/>
      <c r="M13" s="104"/>
      <c r="N13" s="104"/>
      <c r="O13" s="104"/>
      <c r="P13" s="104"/>
      <c r="Q13" s="104"/>
    </row>
    <row r="14" spans="1:17" ht="23.25" customHeight="1" x14ac:dyDescent="0.3">
      <c r="K14" s="104" t="s">
        <v>92</v>
      </c>
      <c r="L14" s="104"/>
      <c r="M14" s="104"/>
      <c r="N14" s="104"/>
      <c r="O14" s="104"/>
      <c r="P14" s="104"/>
      <c r="Q14" s="104"/>
    </row>
    <row r="15" spans="1:17" ht="29.25" customHeight="1" x14ac:dyDescent="0.3">
      <c r="K15" s="104" t="s">
        <v>93</v>
      </c>
      <c r="L15" s="104"/>
      <c r="M15" s="104"/>
      <c r="N15" s="104"/>
      <c r="O15" s="104"/>
      <c r="P15" s="104"/>
      <c r="Q15" s="104"/>
    </row>
    <row r="16" spans="1:17" x14ac:dyDescent="0.3">
      <c r="K16" s="104" t="s">
        <v>94</v>
      </c>
      <c r="L16" s="104"/>
      <c r="M16" s="104"/>
      <c r="N16" s="104"/>
      <c r="O16" s="104"/>
      <c r="P16" s="104"/>
      <c r="Q16" s="104"/>
    </row>
  </sheetData>
  <mergeCells count="8">
    <mergeCell ref="K15:Q15"/>
    <mergeCell ref="K16:Q16"/>
    <mergeCell ref="A1:Q1"/>
    <mergeCell ref="K10:Q10"/>
    <mergeCell ref="K11:Q11"/>
    <mergeCell ref="K12:Q12"/>
    <mergeCell ref="K13:Q13"/>
    <mergeCell ref="K14:Q14"/>
  </mergeCells>
  <conditionalFormatting sqref="N3:Q3">
    <cfRule type="cellIs" dxfId="5" priority="5" operator="equal">
      <formula>"ÍTEM NO COTIZADO"</formula>
    </cfRule>
    <cfRule type="cellIs" dxfId="4" priority="6" operator="equal">
      <formula>"ítem no contemplado"</formula>
    </cfRule>
  </conditionalFormatting>
  <conditionalFormatting sqref="P4:P5">
    <cfRule type="cellIs" dxfId="3" priority="3" operator="equal">
      <formula>"ÍTEM NO COTIZADO"</formula>
    </cfRule>
    <cfRule type="cellIs" dxfId="2" priority="4" operator="equal">
      <formula>"ítem no contemplado"</formula>
    </cfRule>
  </conditionalFormatting>
  <conditionalFormatting sqref="Q4">
    <cfRule type="cellIs" dxfId="1" priority="1" operator="equal">
      <formula>"ÍTEM NO COTIZADO"</formula>
    </cfRule>
    <cfRule type="cellIs" dxfId="0" priority="2" operator="equal">
      <formula>"ítem no contemplado"</formula>
    </cfRule>
  </conditionalFormatting>
  <hyperlinks>
    <hyperlink ref="D3" r:id="rId1" xr:uid="{21C749CA-8D91-4EE0-9124-91139F58F0C7}"/>
    <hyperlink ref="D4" r:id="rId2" xr:uid="{8BFD3538-701D-47E2-9810-89743D43BD19}"/>
    <hyperlink ref="D5" r:id="rId3" xr:uid="{9D414865-5816-44FA-8EC7-16F394CB9F8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a7b7eb-8fb4-4afc-80a6-585680cf9f7b">
      <Terms xmlns="http://schemas.microsoft.com/office/infopath/2007/PartnerControls"/>
    </lcf76f155ced4ddcb4097134ff3c332f>
    <TaxCatchAll xmlns="7887e59d-d3df-4ad4-a2eb-7833e4d78df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6BF3F7384317E4493398B54B6009489" ma:contentTypeVersion="18" ma:contentTypeDescription="Crear nuevo documento." ma:contentTypeScope="" ma:versionID="32a110c489478e81613f6cac1f38143e">
  <xsd:schema xmlns:xsd="http://www.w3.org/2001/XMLSchema" xmlns:xs="http://www.w3.org/2001/XMLSchema" xmlns:p="http://schemas.microsoft.com/office/2006/metadata/properties" xmlns:ns1="http://schemas.microsoft.com/sharepoint/v3" xmlns:ns2="41a7b7eb-8fb4-4afc-80a6-585680cf9f7b" xmlns:ns3="7887e59d-d3df-4ad4-a2eb-7833e4d78df7" targetNamespace="http://schemas.microsoft.com/office/2006/metadata/properties" ma:root="true" ma:fieldsID="18d2ab5f91fe34dc71f8fe62079be1ab" ns1:_="" ns2:_="" ns3:_="">
    <xsd:import namespace="http://schemas.microsoft.com/sharepoint/v3"/>
    <xsd:import namespace="41a7b7eb-8fb4-4afc-80a6-585680cf9f7b"/>
    <xsd:import namespace="7887e59d-d3df-4ad4-a2eb-7833e4d78d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7b7eb-8fb4-4afc-80a6-585680cf9f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87e59d-d3df-4ad4-a2eb-7833e4d78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d184466-1530-4337-b847-e983ff639275}" ma:internalName="TaxCatchAll" ma:showField="CatchAllData" ma:web="7887e59d-d3df-4ad4-a2eb-7833e4d78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7A409C-9E6E-48A5-A654-7CB3FF3E6C20}">
  <ds:schemaRefs>
    <ds:schemaRef ds:uri="http://schemas.microsoft.com/sharepoint/v3/contenttype/forms"/>
  </ds:schemaRefs>
</ds:datastoreItem>
</file>

<file path=customXml/itemProps2.xml><?xml version="1.0" encoding="utf-8"?>
<ds:datastoreItem xmlns:ds="http://schemas.openxmlformats.org/officeDocument/2006/customXml" ds:itemID="{4929481C-2826-4028-8B80-13EC6688C341}">
  <ds:schemaRefs>
    <ds:schemaRef ds:uri="http://schemas.microsoft.com/office/2006/metadata/properties"/>
    <ds:schemaRef ds:uri="http://schemas.microsoft.com/office/infopath/2007/PartnerControls"/>
    <ds:schemaRef ds:uri="41a7b7eb-8fb4-4afc-80a6-585680cf9f7b"/>
    <ds:schemaRef ds:uri="7887e59d-d3df-4ad4-a2eb-7833e4d78df7"/>
    <ds:schemaRef ds:uri="http://schemas.microsoft.com/sharepoint/v3"/>
  </ds:schemaRefs>
</ds:datastoreItem>
</file>

<file path=customXml/itemProps3.xml><?xml version="1.0" encoding="utf-8"?>
<ds:datastoreItem xmlns:ds="http://schemas.openxmlformats.org/officeDocument/2006/customXml" ds:itemID="{9CF19F4E-39AC-489F-A9D4-5B41F901FC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IndicesIPC</vt:lpstr>
      <vt:lpstr>ESTUDIO MERCADO PARASOLES TVEC</vt:lpstr>
      <vt:lpstr>CTOS SIMILARES CARPAS SECOP</vt:lpstr>
      <vt:lpstr>CTOS SIMILARES PARASOLES SECOP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Fernandez Cala</dc:creator>
  <cp:keywords/>
  <dc:description/>
  <cp:lastModifiedBy>Karlo Fernandez Cala</cp:lastModifiedBy>
  <cp:revision/>
  <dcterms:created xsi:type="dcterms:W3CDTF">2024-11-22T03:03:10Z</dcterms:created>
  <dcterms:modified xsi:type="dcterms:W3CDTF">2025-10-24T20:20:56Z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0x01010026BF3F7384317E4493398B54B6009489</vt:lpwstr>
  </property>
  <property fmtid="{D5CDD505-2E9C-101B-9397-08002B2CF9AE}" pid="3" name="MediaServiceImageTags">
    <vt:lpwstr/>
  </property>
</Properties>
</file>