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upersalud-my.sharepoint.com/personal/marcela_ariza_supersalud_gov_co/Documents/bakap/2025/MODIFICACIONES/CONTRATO 194 DE 2024/"/>
    </mc:Choice>
  </mc:AlternateContent>
  <xr:revisionPtr revIDLastSave="0" documentId="8_{59562387-87B4-412D-AADF-4E7C1E09D703}" xr6:coauthVersionLast="47" xr6:coauthVersionMax="47" xr10:uidLastSave="{00000000-0000-0000-0000-000000000000}"/>
  <bookViews>
    <workbookView xWindow="-120" yWindow="-120" windowWidth="20730" windowHeight="11160" activeTab="1" xr2:uid="{3B5CEC91-CE31-4F0F-A64D-E3D9A2D296A0}"/>
  </bookViews>
  <sheets>
    <sheet name="INF. FINANCIERA" sheetId="2" r:id="rId1"/>
    <sheet name="SAN ANDRES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2" l="1"/>
  <c r="C2" i="2"/>
  <c r="C4" i="2" s="1"/>
  <c r="F17" i="2"/>
  <c r="F10" i="2"/>
  <c r="F11" i="2" s="1"/>
  <c r="H9" i="2"/>
  <c r="I9" i="2" s="1"/>
  <c r="F3" i="2"/>
  <c r="F4" i="2" s="1"/>
  <c r="H2" i="2"/>
  <c r="H3" i="2" s="1"/>
  <c r="F6" i="2" l="1"/>
  <c r="F7" i="2" s="1"/>
  <c r="H4" i="2"/>
  <c r="C3" i="2"/>
  <c r="C16" i="2" s="1"/>
  <c r="C17" i="2" s="1"/>
  <c r="G11" i="1" l="1"/>
  <c r="K11" i="1" s="1"/>
  <c r="F11" i="1"/>
  <c r="G10" i="1"/>
  <c r="K10" i="1" s="1"/>
  <c r="F10" i="1"/>
  <c r="G9" i="1"/>
  <c r="K9" i="1" s="1"/>
  <c r="F9" i="1"/>
  <c r="G8" i="1"/>
  <c r="K8" i="1" s="1"/>
  <c r="F8" i="1"/>
  <c r="G7" i="1"/>
  <c r="K7" i="1" s="1"/>
  <c r="F7" i="1"/>
  <c r="I3" i="1"/>
  <c r="K3" i="1" s="1"/>
  <c r="K4" i="1" s="1"/>
  <c r="F3" i="1"/>
  <c r="K12" i="1" l="1"/>
  <c r="K13" i="1" s="1"/>
  <c r="H7" i="1"/>
  <c r="H11" i="1"/>
  <c r="H9" i="1"/>
  <c r="J3" i="1"/>
  <c r="H10" i="1"/>
  <c r="H8" i="1"/>
  <c r="K14" i="1" l="1"/>
  <c r="K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tc={ABA1E7D7-3962-4767-8627-62F732C32667}</author>
  </authors>
  <commentList>
    <comment ref="A16" authorId="0" shapeId="0" xr:uid="{ABA1E7D7-3962-4767-8627-62F732C32667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Este valor corresponde al CDP inicialmente amparado y no presenta modificaciones, ya que contamos con saldo a favor. </t>
      </text>
    </comment>
  </commentList>
</comments>
</file>

<file path=xl/sharedStrings.xml><?xml version="1.0" encoding="utf-8"?>
<sst xmlns="http://schemas.openxmlformats.org/spreadsheetml/2006/main" count="51" uniqueCount="33">
  <si>
    <t>No</t>
  </si>
  <si>
    <t>Articulo</t>
  </si>
  <si>
    <t>Cantidad</t>
  </si>
  <si>
    <t>Unidad</t>
  </si>
  <si>
    <t>Precio</t>
  </si>
  <si>
    <t>Total</t>
  </si>
  <si>
    <t>IPC</t>
  </si>
  <si>
    <t>SMMLV</t>
  </si>
  <si>
    <t>CANTIDAD MESES</t>
  </si>
  <si>
    <t>ays04--R9 - Operario de aseo y cafetería Tiempo Completo - 1</t>
  </si>
  <si>
    <t>Mes</t>
  </si>
  <si>
    <t>VALOR TOTAL ADICIONAR PERSONAL</t>
  </si>
  <si>
    <t>ays04--R9 - Agua potable 4 (Compra) - 15</t>
  </si>
  <si>
    <t>ays04--R9 - Carro exprimidor de trapero 1 (Arrendamiento) - 1</t>
  </si>
  <si>
    <t>ays04--R9 - Escalera 1 (Arrendamiento) - 1</t>
  </si>
  <si>
    <t>ays04--R9 - Greca para tintos 2 (Arrendamiento) - 1</t>
  </si>
  <si>
    <t>ays04--R9 - Horno microondas de tipo industrial (Arrendamiento) - 1</t>
  </si>
  <si>
    <t>VALOR TOTAL ADICIONAR BIENES</t>
  </si>
  <si>
    <t>SUBTOTAL ADICIONAR PERSONAL + BIENES</t>
  </si>
  <si>
    <t>AIU 10%</t>
  </si>
  <si>
    <t>IVA 19%</t>
  </si>
  <si>
    <t>TOTAL ADICIÓN</t>
  </si>
  <si>
    <t>valor adicion</t>
  </si>
  <si>
    <t>Valor CDP</t>
  </si>
  <si>
    <t xml:space="preserve">Nuevo Valor </t>
  </si>
  <si>
    <t>Fecha de Inicio</t>
  </si>
  <si>
    <t>Fecha de Fin</t>
  </si>
  <si>
    <t>total dias</t>
  </si>
  <si>
    <t>Diciembre</t>
  </si>
  <si>
    <t>Enero</t>
  </si>
  <si>
    <t>Valor Total CDP</t>
  </si>
  <si>
    <t>$26.671.984,78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</si>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</sst>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[$$-240A]\ * #,##0.00_-;\-[$$-240A]\ * #,##0.00_-;_-[$$-240A]\ * &quot;-&quot;??_-;_-@_-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1"/>
      <color theme="10"/>
      <name val="Aptos Narrow"/>
      <family val="2"/>
      <scheme val="minor"/>
    </font>
    <font>
      <sz val="10"/>
      <color rgb="FF000000"/>
      <name val="Arial"/>
      <family val="2"/>
    </font>
    <font>
      <sz val="10"/>
      <color rgb="FF222222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DDDDDD"/>
        <bgColor indexed="64"/>
      </patternFill>
    </fill>
    <fill>
      <patternFill patternType="lightDown"/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DDDDDD"/>
      </right>
      <top style="medium">
        <color rgb="FFFFFFFF"/>
      </top>
      <bottom style="medium">
        <color rgb="FFFFFFF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49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0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left" vertical="center" wrapText="1"/>
    </xf>
    <xf numFmtId="4" fontId="6" fillId="4" borderId="10" xfId="0" applyNumberFormat="1" applyFont="1" applyFill="1" applyBorder="1" applyAlignment="1">
      <alignment horizontal="left" vertical="center" wrapText="1"/>
    </xf>
    <xf numFmtId="4" fontId="6" fillId="4" borderId="11" xfId="0" applyNumberFormat="1" applyFont="1" applyFill="1" applyBorder="1" applyAlignment="1">
      <alignment horizontal="left" vertical="center" wrapText="1"/>
    </xf>
    <xf numFmtId="44" fontId="7" fillId="5" borderId="7" xfId="1" applyFont="1" applyFill="1" applyBorder="1" applyAlignment="1">
      <alignment vertical="center"/>
    </xf>
    <xf numFmtId="44" fontId="7" fillId="0" borderId="7" xfId="1" applyFont="1" applyBorder="1" applyAlignment="1">
      <alignment vertical="center"/>
    </xf>
    <xf numFmtId="44" fontId="9" fillId="0" borderId="8" xfId="1" applyFont="1" applyBorder="1" applyAlignment="1">
      <alignment vertical="center"/>
    </xf>
    <xf numFmtId="0" fontId="6" fillId="6" borderId="10" xfId="0" applyFont="1" applyFill="1" applyBorder="1" applyAlignment="1">
      <alignment horizontal="left" vertical="center" wrapText="1"/>
    </xf>
    <xf numFmtId="4" fontId="6" fillId="6" borderId="10" xfId="0" applyNumberFormat="1" applyFont="1" applyFill="1" applyBorder="1" applyAlignment="1">
      <alignment horizontal="left" vertical="center" wrapText="1"/>
    </xf>
    <xf numFmtId="4" fontId="6" fillId="6" borderId="11" xfId="0" applyNumberFormat="1" applyFont="1" applyFill="1" applyBorder="1" applyAlignment="1">
      <alignment horizontal="left" vertical="center" wrapText="1"/>
    </xf>
    <xf numFmtId="2" fontId="0" fillId="0" borderId="0" xfId="0" applyNumberFormat="1"/>
    <xf numFmtId="44" fontId="10" fillId="0" borderId="18" xfId="1" applyFont="1" applyBorder="1" applyAlignment="1">
      <alignment vertical="center"/>
    </xf>
    <xf numFmtId="43" fontId="0" fillId="0" borderId="0" xfId="0" applyNumberFormat="1"/>
    <xf numFmtId="44" fontId="0" fillId="0" borderId="0" xfId="1" applyFont="1"/>
    <xf numFmtId="0" fontId="2" fillId="7" borderId="0" xfId="0" applyFont="1" applyFill="1"/>
    <xf numFmtId="44" fontId="2" fillId="7" borderId="0" xfId="0" applyNumberFormat="1" applyFont="1" applyFill="1"/>
    <xf numFmtId="10" fontId="0" fillId="0" borderId="0" xfId="2" applyNumberFormat="1" applyFont="1"/>
    <xf numFmtId="0" fontId="2" fillId="10" borderId="0" xfId="0" applyFont="1" applyFill="1"/>
    <xf numFmtId="44" fontId="2" fillId="10" borderId="0" xfId="0" applyNumberFormat="1" applyFont="1" applyFill="1"/>
    <xf numFmtId="9" fontId="0" fillId="0" borderId="0" xfId="0" applyNumberFormat="1"/>
    <xf numFmtId="44" fontId="0" fillId="0" borderId="0" xfId="0" applyNumberFormat="1"/>
    <xf numFmtId="8" fontId="11" fillId="0" borderId="19" xfId="0" applyNumberFormat="1" applyFont="1" applyBorder="1" applyAlignment="1">
      <alignment vertical="center"/>
    </xf>
    <xf numFmtId="3" fontId="0" fillId="0" borderId="0" xfId="0" applyNumberFormat="1"/>
    <xf numFmtId="0" fontId="2" fillId="8" borderId="0" xfId="0" applyFont="1" applyFill="1"/>
    <xf numFmtId="10" fontId="2" fillId="9" borderId="0" xfId="2" applyNumberFormat="1" applyFont="1" applyFill="1"/>
    <xf numFmtId="14" fontId="0" fillId="0" borderId="0" xfId="0" applyNumberFormat="1"/>
    <xf numFmtId="2" fontId="2" fillId="0" borderId="0" xfId="0" applyNumberFormat="1" applyFont="1"/>
    <xf numFmtId="0" fontId="2" fillId="0" borderId="0" xfId="0" applyFont="1"/>
    <xf numFmtId="164" fontId="0" fillId="0" borderId="0" xfId="0" applyNumberFormat="1"/>
    <xf numFmtId="0" fontId="2" fillId="9" borderId="0" xfId="0" applyFont="1" applyFill="1" applyAlignment="1">
      <alignment horizontal="center" vertical="center"/>
    </xf>
    <xf numFmtId="0" fontId="4" fillId="2" borderId="3" xfId="3" applyFont="1" applyFill="1" applyBorder="1" applyAlignment="1">
      <alignment horizontal="center" vertical="center" wrapText="1"/>
    </xf>
    <xf numFmtId="0" fontId="4" fillId="2" borderId="7" xfId="3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5" xfId="3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4" fillId="2" borderId="6" xfId="3" applyFont="1" applyFill="1" applyBorder="1" applyAlignment="1">
      <alignment horizontal="center" vertical="center" wrapText="1"/>
    </xf>
  </cellXfs>
  <cellStyles count="4">
    <cellStyle name="Hipervínculo" xfId="3" builtinId="8"/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78?sort=desc&amp;order=No" TargetMode="External"/><Relationship Id="rId3" Type="http://schemas.openxmlformats.org/officeDocument/2006/relationships/hyperlink" Target="https://www.colombiacompra.gov.co/tienda-virtual-del-estado-colombiano/ordenes-compra/111482?sort=desc&amp;order=No" TargetMode="External"/><Relationship Id="rId7" Type="http://schemas.openxmlformats.org/officeDocument/2006/relationships/hyperlink" Target="https://www.colombiacompra.gov.co/tienda-virtual-del-estado-colombiano/ordenes-compra/111471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19?sort=desc&amp;order=No" TargetMode="External"/><Relationship Id="rId6" Type="http://schemas.openxmlformats.org/officeDocument/2006/relationships/hyperlink" Target="https://www.colombiacompra.gov.co/tienda-virtual-del-estado-colombiano/ordenes-compra/111417?sort=desc&amp;order=No" TargetMode="External"/><Relationship Id="rId5" Type="http://schemas.openxmlformats.org/officeDocument/2006/relationships/hyperlink" Target="https://www.colombiacompra.gov.co/tienda-virtual-del-estado-colombiano/ordenes-compra/111415?sort=desc&amp;order=No" TargetMode="External"/><Relationship Id="rId4" Type="http://schemas.openxmlformats.org/officeDocument/2006/relationships/hyperlink" Target="https://www.colombiacompra.gov.co/tienda-virtual-del-estado-colombiano/ordenes-compra/111481?sort=desc&amp;order=No" TargetMode="External"/><Relationship Id="rId9" Type="http://schemas.openxmlformats.org/officeDocument/2006/relationships/hyperlink" Target="https://www.colombiacompra.gov.co/tienda-virtual-del-estado-colombiano/ordenes-compra/111480?sort=desc&amp;order=No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EA70BA56-4D18-46B9-8A13-1E46F26C2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8BDF996B-590F-4941-BC0A-D58A5EC20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4" name="Imagen 3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C5460E0D-8863-461F-922D-321902E15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5" name="Imagen 4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F957202A-4DE6-485B-94AB-601406DA9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6" name="Imagen 5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8582C575-18BB-41FE-99BA-E713019CC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7" name="Imagen 6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AE449011-4629-4A79-A07A-E51205DC0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8" name="Imagen 7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6CC4ABEB-12AE-4980-B8D7-08C2F7A00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9" name="Imagen 8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C3CB7EED-08D0-47F4-9B62-6D71B3691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10" name="Imagen 9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3205E4EA-9F54-4376-81C3-E8B96ED73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466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1" name="Imagen 10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5967F1AA-9761-4CCF-B846-13024A5A3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022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2" name="Imagen 11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6846B5B5-655F-414C-8DF5-71D6C7DE9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022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3" name="Imagen 12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88AA2BB8-CA1A-410D-9D08-AF133DA29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022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14" name="Imagen 13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FB8448D2-D880-4AD4-9C49-CBD9C3BA6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734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121920" cy="121920"/>
    <xdr:pic>
      <xdr:nvPicPr>
        <xdr:cNvPr id="15" name="Imagen 14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E6FA62AF-DF47-403E-BD94-395C00F62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4660" y="157734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upersalud-my.sharepoint.com/personal/brayan_martinez_supersalud_gov_co/Documents/CONTRATO_ASEO%20Y%20CAFETERIA_SNS/MODIFICACIONES%202025/CALCULOS/CALCULOS%20ADICION%202025_ASEO%20Y%20CAFETERIA.xlsx" TargetMode="External"/><Relationship Id="rId1" Type="http://schemas.openxmlformats.org/officeDocument/2006/relationships/externalLinkPath" Target="/personal/brayan_martinez_supersalud_gov_co/Documents/CONTRATO_ASEO%20Y%20CAFETERIA_SNS/MODIFICACIONES%202025/CALCULOS/CALCULOS%20ADICION%202025_ASEO%20Y%20CAFETER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ZO EJEC Y OC"/>
      <sheetName val="BOGOTA"/>
      <sheetName val="CALI"/>
      <sheetName val="YOPAL"/>
      <sheetName val="RIOHACHA"/>
      <sheetName val="NEIVA"/>
      <sheetName val="QUIBDO"/>
      <sheetName val="MEDELLIN"/>
      <sheetName val="BUCARAMANGA"/>
      <sheetName val="BARRANQUILLA"/>
      <sheetName val="SAN ANDRES"/>
      <sheetName val="PAS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6">
          <cell r="K16">
            <v>2052888.75</v>
          </cell>
        </row>
      </sheetData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Brayan Nicolas Martinez Romero" id="{7B346CB0-667D-451A-B460-0B810EC9782F}" userId="S::Brayan.Martinez@supersalud.gov.co::7f4d3795-5dbd-4eec-b334-5064c6b49858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6" dT="2025-02-18T20:47:45.19" personId="{7B346CB0-667D-451A-B460-0B810EC9782F}" id="{ABA1E7D7-3962-4767-8627-62F732C32667}">
    <text xml:space="preserve">Este valor corresponde al CDP inicialmente amparado y no presenta modificaciones, ya que contamos con saldo a favor.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B79EC-46BA-4D7A-8A67-3A0F5C8C6A3A}">
  <sheetPr>
    <tabColor theme="4" tint="0.79998168889431442"/>
  </sheetPr>
  <dimension ref="A1:I17"/>
  <sheetViews>
    <sheetView workbookViewId="0">
      <selection activeCell="H3" sqref="H3"/>
    </sheetView>
  </sheetViews>
  <sheetFormatPr baseColWidth="10" defaultColWidth="11.42578125" defaultRowHeight="15" x14ac:dyDescent="0.25"/>
  <cols>
    <col min="1" max="1" width="14.85546875" bestFit="1" customWidth="1"/>
    <col min="3" max="3" width="17.7109375" bestFit="1" customWidth="1"/>
    <col min="5" max="5" width="16.5703125" bestFit="1" customWidth="1"/>
    <col min="6" max="6" width="17.7109375" bestFit="1" customWidth="1"/>
    <col min="8" max="8" width="17.7109375" bestFit="1" customWidth="1"/>
  </cols>
  <sheetData>
    <row r="1" spans="1:9" ht="15.75" thickBot="1" x14ac:dyDescent="0.3">
      <c r="E1" s="24">
        <v>1</v>
      </c>
    </row>
    <row r="2" spans="1:9" ht="15.75" thickBot="1" x14ac:dyDescent="0.3">
      <c r="B2" t="s">
        <v>22</v>
      </c>
      <c r="C2" s="25">
        <f>+'[1]SAN ANDRES'!$K$16</f>
        <v>2052888.75</v>
      </c>
      <c r="E2" s="26">
        <v>27187750.260000002</v>
      </c>
      <c r="F2" s="18">
        <v>1300000</v>
      </c>
      <c r="H2" s="18">
        <f>+E2/2</f>
        <v>13593875.130000001</v>
      </c>
      <c r="I2" s="24">
        <v>0.5</v>
      </c>
    </row>
    <row r="3" spans="1:9" x14ac:dyDescent="0.25">
      <c r="B3" s="19" t="s">
        <v>23</v>
      </c>
      <c r="C3" s="20">
        <f>+C2+500000</f>
        <v>2552888.75</v>
      </c>
      <c r="F3" s="25">
        <f>+E2/F2</f>
        <v>20.913654046153848</v>
      </c>
      <c r="H3" s="15">
        <f>+H2/E6</f>
        <v>9.5496137197049524</v>
      </c>
    </row>
    <row r="4" spans="1:9" x14ac:dyDescent="0.25">
      <c r="B4" t="s">
        <v>24</v>
      </c>
      <c r="C4" s="25">
        <f>+C2+E2</f>
        <v>29240639.010000002</v>
      </c>
      <c r="F4" s="25">
        <f>+F3*F2</f>
        <v>27187750.260000002</v>
      </c>
      <c r="H4" s="21">
        <f>+C2*E1/E2</f>
        <v>7.5507856676920934E-2</v>
      </c>
      <c r="I4">
        <f>+E6*H3</f>
        <v>13593875.129999999</v>
      </c>
    </row>
    <row r="6" spans="1:9" x14ac:dyDescent="0.25">
      <c r="E6" s="27">
        <v>1423500</v>
      </c>
      <c r="F6" s="25">
        <f>+C2</f>
        <v>2052888.75</v>
      </c>
    </row>
    <row r="7" spans="1:9" x14ac:dyDescent="0.25">
      <c r="F7" s="25">
        <f>+F6/E6</f>
        <v>1.4421417281348787</v>
      </c>
    </row>
    <row r="9" spans="1:9" x14ac:dyDescent="0.25">
      <c r="E9" s="28">
        <v>30</v>
      </c>
      <c r="F9" s="28">
        <v>30</v>
      </c>
      <c r="H9">
        <f>57+6+11</f>
        <v>74</v>
      </c>
      <c r="I9" s="29">
        <f>H9*H11/F11</f>
        <v>0.29249011857707508</v>
      </c>
    </row>
    <row r="10" spans="1:9" x14ac:dyDescent="0.25">
      <c r="C10" t="s">
        <v>25</v>
      </c>
      <c r="D10" s="30">
        <v>45631</v>
      </c>
      <c r="E10">
        <v>251</v>
      </c>
      <c r="F10" s="15">
        <f>E10*F9/E9</f>
        <v>251</v>
      </c>
    </row>
    <row r="11" spans="1:9" x14ac:dyDescent="0.25">
      <c r="C11" t="s">
        <v>26</v>
      </c>
      <c r="D11" s="30">
        <v>45519</v>
      </c>
      <c r="E11">
        <v>2</v>
      </c>
      <c r="F11" s="31">
        <f>F10+E11</f>
        <v>253</v>
      </c>
      <c r="G11" s="32" t="s">
        <v>27</v>
      </c>
      <c r="H11" s="24">
        <v>1</v>
      </c>
    </row>
    <row r="15" spans="1:9" x14ac:dyDescent="0.25">
      <c r="B15" t="s">
        <v>23</v>
      </c>
      <c r="C15" s="18">
        <v>24083637.039999999</v>
      </c>
      <c r="E15" t="s">
        <v>28</v>
      </c>
      <c r="F15" s="33">
        <v>2628747.33</v>
      </c>
    </row>
    <row r="16" spans="1:9" x14ac:dyDescent="0.25">
      <c r="A16" s="34" t="s">
        <v>31</v>
      </c>
      <c r="B16" s="22" t="s">
        <v>23</v>
      </c>
      <c r="C16" s="23">
        <f>+C3</f>
        <v>2552888.75</v>
      </c>
      <c r="E16" t="s">
        <v>29</v>
      </c>
      <c r="F16" s="33">
        <v>2898562.64</v>
      </c>
    </row>
    <row r="17" spans="2:6" x14ac:dyDescent="0.25">
      <c r="B17" t="s">
        <v>30</v>
      </c>
      <c r="C17" s="25">
        <f>+C15+C16</f>
        <v>26636525.789999999</v>
      </c>
      <c r="F17" s="33">
        <f>+F15+F16</f>
        <v>5527309.9700000007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7C1F6-2A32-4FE7-B2C8-FDC3A8D391AF}">
  <sheetPr>
    <tabColor theme="4" tint="0.79998168889431442"/>
  </sheetPr>
  <dimension ref="A1:L19"/>
  <sheetViews>
    <sheetView tabSelected="1" topLeftCell="A10" workbookViewId="0">
      <selection activeCell="K16" sqref="K16"/>
    </sheetView>
  </sheetViews>
  <sheetFormatPr baseColWidth="10" defaultRowHeight="15" x14ac:dyDescent="0.25"/>
  <cols>
    <col min="5" max="5" width="12" customWidth="1"/>
    <col min="6" max="6" width="17.140625" customWidth="1"/>
    <col min="7" max="10" width="15.42578125" customWidth="1"/>
    <col min="11" max="11" width="17.7109375" customWidth="1"/>
    <col min="12" max="12" width="13.140625" hidden="1" customWidth="1"/>
  </cols>
  <sheetData>
    <row r="1" spans="1:12" x14ac:dyDescent="0.25">
      <c r="A1" s="45" t="s">
        <v>32</v>
      </c>
      <c r="B1" s="47" t="s">
        <v>1</v>
      </c>
      <c r="C1" s="47" t="s">
        <v>2</v>
      </c>
      <c r="D1" s="47" t="s">
        <v>3</v>
      </c>
      <c r="E1" s="47" t="s">
        <v>4</v>
      </c>
      <c r="F1" s="47" t="s">
        <v>5</v>
      </c>
      <c r="G1" s="1" t="s">
        <v>6</v>
      </c>
      <c r="H1" s="35" t="s">
        <v>5</v>
      </c>
      <c r="I1" s="1" t="s">
        <v>7</v>
      </c>
      <c r="J1" s="35" t="s">
        <v>5</v>
      </c>
      <c r="K1" s="2" t="s">
        <v>8</v>
      </c>
    </row>
    <row r="2" spans="1:12" ht="15.75" thickBot="1" x14ac:dyDescent="0.3">
      <c r="A2" s="46"/>
      <c r="B2" s="48"/>
      <c r="C2" s="48"/>
      <c r="D2" s="48"/>
      <c r="E2" s="48"/>
      <c r="F2" s="48"/>
      <c r="G2" s="3">
        <v>5.1999999999999998E-2</v>
      </c>
      <c r="H2" s="36"/>
      <c r="I2" s="3">
        <v>9.5000000000000001E-2</v>
      </c>
      <c r="J2" s="36"/>
      <c r="K2" s="4">
        <v>7.5</v>
      </c>
    </row>
    <row r="3" spans="1:12" ht="90" thickBot="1" x14ac:dyDescent="0.3">
      <c r="A3" s="5">
        <v>1</v>
      </c>
      <c r="B3" s="6" t="s">
        <v>9</v>
      </c>
      <c r="C3" s="6">
        <v>9</v>
      </c>
      <c r="D3" s="6" t="s">
        <v>10</v>
      </c>
      <c r="E3" s="7">
        <v>2465868</v>
      </c>
      <c r="F3" s="8">
        <f>+E3*C3</f>
        <v>22192812</v>
      </c>
      <c r="G3" s="9"/>
      <c r="H3" s="9"/>
      <c r="I3" s="10">
        <f>ROUND(E3*I2,0)</f>
        <v>234257</v>
      </c>
      <c r="J3" s="10">
        <f>I3+E3</f>
        <v>2700125</v>
      </c>
      <c r="K3" s="10">
        <f>I3*K2</f>
        <v>1756927.5</v>
      </c>
    </row>
    <row r="4" spans="1:12" ht="15.75" thickBot="1" x14ac:dyDescent="0.3">
      <c r="A4" s="43" t="s">
        <v>11</v>
      </c>
      <c r="B4" s="44"/>
      <c r="C4" s="44"/>
      <c r="D4" s="44"/>
      <c r="E4" s="44"/>
      <c r="F4" s="44"/>
      <c r="G4" s="44"/>
      <c r="H4" s="44"/>
      <c r="I4" s="44"/>
      <c r="J4" s="44"/>
      <c r="K4" s="11">
        <f>SUM(K3)</f>
        <v>1756927.5</v>
      </c>
    </row>
    <row r="5" spans="1:12" x14ac:dyDescent="0.25">
      <c r="A5" s="45" t="s">
        <v>0</v>
      </c>
      <c r="B5" s="47" t="s">
        <v>1</v>
      </c>
      <c r="C5" s="47" t="s">
        <v>2</v>
      </c>
      <c r="D5" s="47" t="s">
        <v>3</v>
      </c>
      <c r="E5" s="47" t="s">
        <v>4</v>
      </c>
      <c r="F5" s="47" t="s">
        <v>5</v>
      </c>
      <c r="G5" s="1" t="s">
        <v>6</v>
      </c>
      <c r="H5" s="35" t="s">
        <v>5</v>
      </c>
      <c r="I5" s="1" t="s">
        <v>7</v>
      </c>
      <c r="J5" s="35" t="s">
        <v>5</v>
      </c>
      <c r="K5" s="2" t="s">
        <v>8</v>
      </c>
    </row>
    <row r="6" spans="1:12" ht="15.75" thickBot="1" x14ac:dyDescent="0.3">
      <c r="A6" s="46"/>
      <c r="B6" s="48"/>
      <c r="C6" s="48"/>
      <c r="D6" s="48"/>
      <c r="E6" s="48"/>
      <c r="F6" s="48"/>
      <c r="G6" s="3">
        <v>5.1999999999999998E-2</v>
      </c>
      <c r="H6" s="36"/>
      <c r="I6" s="3">
        <v>9.5000000000000001E-2</v>
      </c>
      <c r="J6" s="36"/>
      <c r="K6" s="4">
        <v>7.5</v>
      </c>
    </row>
    <row r="7" spans="1:12" ht="64.5" thickBot="1" x14ac:dyDescent="0.3">
      <c r="A7" s="5">
        <v>2</v>
      </c>
      <c r="B7" s="12" t="s">
        <v>12</v>
      </c>
      <c r="C7" s="12">
        <v>9</v>
      </c>
      <c r="D7" s="12" t="s">
        <v>3</v>
      </c>
      <c r="E7" s="13">
        <v>225000</v>
      </c>
      <c r="F7" s="14">
        <f>+E7*C7</f>
        <v>2025000</v>
      </c>
      <c r="G7" s="10">
        <f>ROUND(E7*$G$6,0)</f>
        <v>11700</v>
      </c>
      <c r="H7" s="10">
        <f>G7+E7</f>
        <v>236700</v>
      </c>
      <c r="I7" s="9"/>
      <c r="J7" s="9"/>
      <c r="K7" s="10">
        <f>G7*$K$6</f>
        <v>87750</v>
      </c>
      <c r="L7" s="15"/>
    </row>
    <row r="8" spans="1:12" ht="77.25" thickBot="1" x14ac:dyDescent="0.3">
      <c r="A8" s="5">
        <v>3</v>
      </c>
      <c r="B8" s="6" t="s">
        <v>13</v>
      </c>
      <c r="C8" s="6">
        <v>9</v>
      </c>
      <c r="D8" s="6" t="s">
        <v>3</v>
      </c>
      <c r="E8" s="7">
        <v>8700.7999999999993</v>
      </c>
      <c r="F8" s="8">
        <f>+E8*C8</f>
        <v>78307.199999999997</v>
      </c>
      <c r="G8" s="10">
        <f>ROUND(E8*$G$6,0)</f>
        <v>452</v>
      </c>
      <c r="H8" s="10">
        <f>G8+E8</f>
        <v>9152.7999999999993</v>
      </c>
      <c r="I8" s="9"/>
      <c r="J8" s="9"/>
      <c r="K8" s="10">
        <f>G8*$K$6</f>
        <v>3390</v>
      </c>
    </row>
    <row r="9" spans="1:12" ht="51.75" thickBot="1" x14ac:dyDescent="0.3">
      <c r="A9" s="5">
        <v>4</v>
      </c>
      <c r="B9" s="12" t="s">
        <v>14</v>
      </c>
      <c r="C9" s="12">
        <v>9</v>
      </c>
      <c r="D9" s="12" t="s">
        <v>3</v>
      </c>
      <c r="E9" s="13">
        <v>2073.6</v>
      </c>
      <c r="F9" s="14">
        <f>+E9*C9</f>
        <v>18662.399999999998</v>
      </c>
      <c r="G9" s="10">
        <f>ROUND(E9*$G$6,0)</f>
        <v>108</v>
      </c>
      <c r="H9" s="10">
        <f>G9+E9</f>
        <v>2181.6</v>
      </c>
      <c r="I9" s="9"/>
      <c r="J9" s="9"/>
      <c r="K9" s="10">
        <f>G9*$K$6</f>
        <v>810</v>
      </c>
    </row>
    <row r="10" spans="1:12" ht="64.5" thickBot="1" x14ac:dyDescent="0.3">
      <c r="A10" s="5">
        <v>12</v>
      </c>
      <c r="B10" s="12" t="s">
        <v>15</v>
      </c>
      <c r="C10" s="12">
        <v>9</v>
      </c>
      <c r="D10" s="12" t="s">
        <v>3</v>
      </c>
      <c r="E10" s="13">
        <v>14277.75</v>
      </c>
      <c r="F10" s="14">
        <f>+E10*C10</f>
        <v>128499.75</v>
      </c>
      <c r="G10" s="10">
        <f>ROUND(E10*$G$6,0)</f>
        <v>742</v>
      </c>
      <c r="H10" s="10">
        <f>G10+E10</f>
        <v>15019.75</v>
      </c>
      <c r="I10" s="9"/>
      <c r="J10" s="9"/>
      <c r="K10" s="10">
        <f>G10*$K$6</f>
        <v>5565</v>
      </c>
    </row>
    <row r="11" spans="1:12" ht="90" thickBot="1" x14ac:dyDescent="0.3">
      <c r="A11" s="5">
        <v>13</v>
      </c>
      <c r="B11" s="6" t="s">
        <v>16</v>
      </c>
      <c r="C11" s="6">
        <v>9</v>
      </c>
      <c r="D11" s="6" t="s">
        <v>3</v>
      </c>
      <c r="E11" s="7">
        <v>30317.25</v>
      </c>
      <c r="F11" s="8">
        <f>+E11*C11</f>
        <v>272855.25</v>
      </c>
      <c r="G11" s="10">
        <f>ROUND(E11*$G$6,0)</f>
        <v>1576</v>
      </c>
      <c r="H11" s="10">
        <f>G11+E11</f>
        <v>31893.25</v>
      </c>
      <c r="I11" s="9"/>
      <c r="J11" s="9"/>
      <c r="K11" s="10">
        <f>G11*$K$6</f>
        <v>11820</v>
      </c>
    </row>
    <row r="12" spans="1:12" ht="15.75" thickBot="1" x14ac:dyDescent="0.3">
      <c r="A12" s="37" t="s">
        <v>17</v>
      </c>
      <c r="B12" s="38"/>
      <c r="C12" s="38"/>
      <c r="D12" s="38"/>
      <c r="E12" s="38"/>
      <c r="F12" s="38"/>
      <c r="G12" s="38"/>
      <c r="H12" s="38"/>
      <c r="I12" s="38"/>
      <c r="J12" s="38"/>
      <c r="K12" s="10">
        <f>SUM(K7:K11)</f>
        <v>109335</v>
      </c>
    </row>
    <row r="13" spans="1:12" x14ac:dyDescent="0.25">
      <c r="A13" s="39" t="s">
        <v>18</v>
      </c>
      <c r="B13" s="40"/>
      <c r="C13" s="40"/>
      <c r="D13" s="40"/>
      <c r="E13" s="40"/>
      <c r="F13" s="40"/>
      <c r="G13" s="40"/>
      <c r="H13" s="40"/>
      <c r="I13" s="40"/>
      <c r="J13" s="40"/>
      <c r="K13" s="10">
        <f>K12+K4</f>
        <v>1866262.5</v>
      </c>
    </row>
    <row r="14" spans="1:12" x14ac:dyDescent="0.25">
      <c r="A14" s="41" t="s">
        <v>19</v>
      </c>
      <c r="B14" s="42"/>
      <c r="C14" s="42"/>
      <c r="D14" s="42"/>
      <c r="E14" s="42"/>
      <c r="F14" s="42"/>
      <c r="G14" s="42"/>
      <c r="H14" s="42"/>
      <c r="I14" s="42"/>
      <c r="J14" s="42"/>
      <c r="K14" s="10">
        <f>K13*10%</f>
        <v>186626.25</v>
      </c>
    </row>
    <row r="15" spans="1:12" x14ac:dyDescent="0.25">
      <c r="A15" s="41" t="s">
        <v>20</v>
      </c>
      <c r="B15" s="42"/>
      <c r="C15" s="42"/>
      <c r="D15" s="42"/>
      <c r="E15" s="42"/>
      <c r="F15" s="42"/>
      <c r="G15" s="42"/>
      <c r="H15" s="42"/>
      <c r="I15" s="42"/>
      <c r="J15" s="42"/>
      <c r="K15" s="10">
        <v>0</v>
      </c>
    </row>
    <row r="16" spans="1:12" ht="15.75" thickBot="1" x14ac:dyDescent="0.3">
      <c r="A16" s="37" t="s">
        <v>21</v>
      </c>
      <c r="B16" s="38"/>
      <c r="C16" s="38"/>
      <c r="D16" s="38"/>
      <c r="E16" s="38"/>
      <c r="F16" s="38"/>
      <c r="G16" s="38"/>
      <c r="H16" s="38"/>
      <c r="I16" s="38"/>
      <c r="J16" s="38"/>
      <c r="K16" s="16">
        <f>SUM(K13:K15)</f>
        <v>2052888.75</v>
      </c>
    </row>
    <row r="19" spans="11:11" x14ac:dyDescent="0.25">
      <c r="K19" s="17"/>
    </row>
  </sheetData>
  <mergeCells count="22">
    <mergeCell ref="F1:F2"/>
    <mergeCell ref="A16:J16"/>
    <mergeCell ref="H1:H2"/>
    <mergeCell ref="J1:J2"/>
    <mergeCell ref="A4:J4"/>
    <mergeCell ref="A5:A6"/>
    <mergeCell ref="B5:B6"/>
    <mergeCell ref="C5:C6"/>
    <mergeCell ref="D5:D6"/>
    <mergeCell ref="E5:E6"/>
    <mergeCell ref="F5:F6"/>
    <mergeCell ref="H5:H6"/>
    <mergeCell ref="A1:A2"/>
    <mergeCell ref="B1:B2"/>
    <mergeCell ref="C1:C2"/>
    <mergeCell ref="D1:D2"/>
    <mergeCell ref="E1:E2"/>
    <mergeCell ref="J5:J6"/>
    <mergeCell ref="A12:J12"/>
    <mergeCell ref="A13:J13"/>
    <mergeCell ref="A14:J14"/>
    <mergeCell ref="A15:J15"/>
  </mergeCells>
  <hyperlinks>
    <hyperlink ref="A1" r:id="rId1" tooltip="ordenar por No" display="https://www.colombiacompra.gov.co/tienda-virtual-del-estado-colombiano/ordenes-compra/111480?sort=desc&amp;order=No" xr:uid="{FD1B05D4-2C0A-4711-9AE3-AE532B91475E}"/>
    <hyperlink ref="B1" r:id="rId2" tooltip="ordenar por Articulo" display="https://www.colombiacompra.gov.co/tienda-virtual-del-estado-colombiano/ordenes-compra/111480?sort=asc&amp;order=Articulo" xr:uid="{D1786CFE-0CA8-447B-8064-9ACC188977FB}"/>
    <hyperlink ref="C1" r:id="rId3" tooltip="ordenar por Cantidad" display="https://www.colombiacompra.gov.co/tienda-virtual-del-estado-colombiano/ordenes-compra/111480?sort=asc&amp;order=Cantidad" xr:uid="{169D9F2A-4DAB-450D-8657-539E39B0AB84}"/>
    <hyperlink ref="D1" r:id="rId4" tooltip="ordenar por Unidad" display="https://www.colombiacompra.gov.co/tienda-virtual-del-estado-colombiano/ordenes-compra/111480?sort=asc&amp;order=Unidad" xr:uid="{1063B7D8-5E4A-4CE5-AC61-460EB4D0C151}"/>
    <hyperlink ref="E1" r:id="rId5" tooltip="ordenar por Precio" display="https://www.colombiacompra.gov.co/tienda-virtual-del-estado-colombiano/ordenes-compra/111480?sort=asc&amp;order=Precio" xr:uid="{11284875-0146-451A-858B-18D53CB47880}"/>
    <hyperlink ref="F1" r:id="rId6" tooltip="ordenar por Total" display="https://www.colombiacompra.gov.co/tienda-virtual-del-estado-colombiano/ordenes-compra/111480?sort=asc&amp;order=Total" xr:uid="{C859BEAC-6DD4-4CE9-8831-0A0FB6AB38C4}"/>
    <hyperlink ref="A5" r:id="rId7" tooltip="ordenar por No" display="https://www.colombiacompra.gov.co/tienda-virtual-del-estado-colombiano/ordenes-compra/111480?sort=desc&amp;order=No" xr:uid="{3688F255-C65D-41E6-A707-5D1F72F93070}"/>
    <hyperlink ref="B5" r:id="rId8" tooltip="ordenar por Articulo" display="https://www.colombiacompra.gov.co/tienda-virtual-del-estado-colombiano/ordenes-compra/111480?sort=asc&amp;order=Articulo" xr:uid="{0979A4CF-97EA-4B12-A6B3-1ECBB6C08CF1}"/>
    <hyperlink ref="C5" r:id="rId9" tooltip="ordenar por Cantidad" display="https://www.colombiacompra.gov.co/tienda-virtual-del-estado-colombiano/ordenes-compra/111480?sort=asc&amp;order=Cantidad" xr:uid="{B0B6D3EA-2923-43F0-9D23-3F3B9CA24815}"/>
    <hyperlink ref="D5" r:id="rId10" tooltip="ordenar por Unidad" display="https://www.colombiacompra.gov.co/tienda-virtual-del-estado-colombiano/ordenes-compra/111480?sort=asc&amp;order=Unidad" xr:uid="{C0484F2E-7F46-4BBA-B055-D2A2CE04462E}"/>
    <hyperlink ref="E5" r:id="rId11" tooltip="ordenar por Precio" display="https://www.colombiacompra.gov.co/tienda-virtual-del-estado-colombiano/ordenes-compra/111480?sort=asc&amp;order=Precio" xr:uid="{8103D72E-E127-4984-9CA4-F59FC5B343BE}"/>
    <hyperlink ref="F5" r:id="rId12" tooltip="ordenar por Total" display="https://www.colombiacompra.gov.co/tienda-virtual-del-estado-colombiano/ordenes-compra/111480?sort=asc&amp;order=Total" xr:uid="{CED0B6C2-955D-48E8-BA01-4FE13021B517}"/>
  </hyperlinks>
  <pageMargins left="0.7" right="0.7" top="0.75" bottom="0.75" header="0.3" footer="0.3"/>
  <pageSetup paperSize="9" orientation="portrait" horizontalDpi="0" verticalDpi="0" r:id="rId13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INF. FINANCIERA</vt:lpstr>
      <vt:lpstr>SAN ANDRES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Brayan Nicolas Martinez Romero</dc:creator>
  <cp:lastModifiedBy>Marcela Ariza Anaya</cp:lastModifiedBy>
  <cp:lastPrinted>2025-02-18T22:49:46Z</cp:lastPrinted>
  <dcterms:created xsi:type="dcterms:W3CDTF">2025-02-18T20:43:09Z</dcterms:created>
  <dcterms:modified xsi:type="dcterms:W3CDTF">2025-02-18T23:10:49Z</dcterms:modified>
</cp:coreProperties>
</file>