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upersalud-my.sharepoint.com/personal/marcela_ariza_supersalud_gov_co/Documents/bakap/2025/MODIFICACIONES/CONTRATO 192 DE 2024/"/>
    </mc:Choice>
  </mc:AlternateContent>
  <xr:revisionPtr revIDLastSave="1" documentId="8_{C9B4F555-F628-440C-B243-400486600D5D}" xr6:coauthVersionLast="47" xr6:coauthVersionMax="47" xr10:uidLastSave="{B75CB195-627E-457D-9CC2-84FC41DE3D26}"/>
  <bookViews>
    <workbookView xWindow="-120" yWindow="-120" windowWidth="29040" windowHeight="15840" firstSheet="1" activeTab="8" xr2:uid="{343B5891-4F91-4C56-9D1F-D80F556D39B8}"/>
  </bookViews>
  <sheets>
    <sheet name="PLAZO EJEC Y OC" sheetId="1" r:id="rId1"/>
    <sheet name="BOGOTA" sheetId="9" r:id="rId2"/>
    <sheet name="CALI" sheetId="2" r:id="rId3"/>
    <sheet name="YOPAL" sheetId="7" r:id="rId4"/>
    <sheet name="RIOHACHA" sheetId="6" r:id="rId5"/>
    <sheet name="NEIVA" sheetId="4" r:id="rId6"/>
    <sheet name="QUIBDO" sheetId="5" r:id="rId7"/>
    <sheet name="MEDELLIN" sheetId="3" r:id="rId8"/>
    <sheet name="BUCARAMANGA" sheetId="10" r:id="rId9"/>
    <sheet name="BARRANQUILLA" sheetId="8" r:id="rId10"/>
    <sheet name="SAN ANDRES" sheetId="12" r:id="rId11"/>
    <sheet name="PASTO" sheetId="13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J4" i="1"/>
  <c r="J5" i="1"/>
  <c r="J6" i="1"/>
  <c r="J7" i="1"/>
  <c r="J8" i="1"/>
  <c r="J9" i="1"/>
  <c r="J10" i="1"/>
  <c r="J11" i="1"/>
  <c r="J3" i="1"/>
  <c r="J2" i="1"/>
  <c r="M12" i="1"/>
  <c r="M4" i="1"/>
  <c r="M5" i="1"/>
  <c r="M6" i="1"/>
  <c r="M7" i="1"/>
  <c r="M8" i="1"/>
  <c r="M9" i="1"/>
  <c r="M10" i="1"/>
  <c r="M11" i="1"/>
  <c r="M3" i="1"/>
  <c r="M2" i="1"/>
  <c r="K10" i="2"/>
  <c r="K8" i="2"/>
  <c r="K3" i="2"/>
  <c r="K23" i="13" l="1"/>
  <c r="K22" i="13"/>
  <c r="K21" i="13"/>
  <c r="K20" i="13"/>
  <c r="K19" i="13"/>
  <c r="K18" i="13"/>
  <c r="H18" i="13"/>
  <c r="G18" i="13"/>
  <c r="K17" i="13"/>
  <c r="H17" i="13"/>
  <c r="G17" i="13"/>
  <c r="K16" i="13"/>
  <c r="H16" i="13"/>
  <c r="G16" i="13"/>
  <c r="K15" i="13"/>
  <c r="H15" i="13"/>
  <c r="G15" i="13"/>
  <c r="K14" i="13"/>
  <c r="H14" i="13"/>
  <c r="G14" i="13"/>
  <c r="K13" i="13"/>
  <c r="H13" i="13"/>
  <c r="G13" i="13"/>
  <c r="K12" i="13"/>
  <c r="H12" i="13"/>
  <c r="G12" i="13"/>
  <c r="K11" i="13"/>
  <c r="H11" i="13"/>
  <c r="G11" i="13"/>
  <c r="K10" i="13"/>
  <c r="H10" i="13"/>
  <c r="G10" i="13"/>
  <c r="K9" i="13"/>
  <c r="H9" i="13"/>
  <c r="G9" i="13"/>
  <c r="K8" i="13"/>
  <c r="H8" i="13"/>
  <c r="G8" i="13"/>
  <c r="K7" i="13"/>
  <c r="H7" i="13"/>
  <c r="G7" i="13"/>
  <c r="K3" i="13"/>
  <c r="J3" i="13"/>
  <c r="I3" i="13"/>
  <c r="K16" i="12"/>
  <c r="K15" i="12"/>
  <c r="K14" i="12"/>
  <c r="K13" i="12"/>
  <c r="K12" i="12"/>
  <c r="K11" i="12"/>
  <c r="H11" i="12"/>
  <c r="G11" i="12"/>
  <c r="K10" i="12"/>
  <c r="H10" i="12"/>
  <c r="G10" i="12"/>
  <c r="K9" i="12"/>
  <c r="H9" i="12"/>
  <c r="G9" i="12"/>
  <c r="K8" i="12"/>
  <c r="H8" i="12"/>
  <c r="G8" i="12"/>
  <c r="K7" i="12"/>
  <c r="H7" i="12"/>
  <c r="G7" i="12"/>
  <c r="K3" i="12"/>
  <c r="J3" i="12"/>
  <c r="I3" i="12"/>
  <c r="K4" i="12" s="1"/>
  <c r="K16" i="10"/>
  <c r="K15" i="10"/>
  <c r="K14" i="10"/>
  <c r="K13" i="10"/>
  <c r="K12" i="10"/>
  <c r="K11" i="10"/>
  <c r="H11" i="10"/>
  <c r="G11" i="10"/>
  <c r="K10" i="10"/>
  <c r="H10" i="10"/>
  <c r="G10" i="10"/>
  <c r="K9" i="10"/>
  <c r="H9" i="10"/>
  <c r="G9" i="10"/>
  <c r="K8" i="10"/>
  <c r="H8" i="10"/>
  <c r="G8" i="10"/>
  <c r="K7" i="10"/>
  <c r="H7" i="10"/>
  <c r="G7" i="10"/>
  <c r="K3" i="10"/>
  <c r="J3" i="10"/>
  <c r="I3" i="10"/>
  <c r="K16" i="8"/>
  <c r="K15" i="8"/>
  <c r="K14" i="8"/>
  <c r="K13" i="8"/>
  <c r="K12" i="8"/>
  <c r="K11" i="8"/>
  <c r="H11" i="8"/>
  <c r="G11" i="8"/>
  <c r="K10" i="8"/>
  <c r="H10" i="8"/>
  <c r="G10" i="8"/>
  <c r="K9" i="8"/>
  <c r="H9" i="8"/>
  <c r="G9" i="8"/>
  <c r="K8" i="8"/>
  <c r="H8" i="8"/>
  <c r="G8" i="8"/>
  <c r="K7" i="8"/>
  <c r="H7" i="8"/>
  <c r="G7" i="8"/>
  <c r="K3" i="8"/>
  <c r="J3" i="8"/>
  <c r="I3" i="8"/>
  <c r="K16" i="7"/>
  <c r="K15" i="7"/>
  <c r="K14" i="7"/>
  <c r="K13" i="7"/>
  <c r="K12" i="7"/>
  <c r="K11" i="7"/>
  <c r="H11" i="7"/>
  <c r="G11" i="7"/>
  <c r="F11" i="7"/>
  <c r="K10" i="7"/>
  <c r="H10" i="7"/>
  <c r="G10" i="7"/>
  <c r="K9" i="7"/>
  <c r="H9" i="7"/>
  <c r="G9" i="7"/>
  <c r="K8" i="7"/>
  <c r="H8" i="7"/>
  <c r="G8" i="7"/>
  <c r="K7" i="7"/>
  <c r="H7" i="7"/>
  <c r="G7" i="7"/>
  <c r="J3" i="7"/>
  <c r="I3" i="7"/>
  <c r="K3" i="7" s="1"/>
  <c r="F10" i="7"/>
  <c r="F9" i="7"/>
  <c r="F8" i="7"/>
  <c r="F7" i="7"/>
  <c r="K16" i="6"/>
  <c r="K15" i="6"/>
  <c r="K14" i="6"/>
  <c r="K13" i="6"/>
  <c r="K12" i="6"/>
  <c r="K11" i="6"/>
  <c r="H11" i="6"/>
  <c r="G11" i="6"/>
  <c r="K10" i="6"/>
  <c r="H10" i="6"/>
  <c r="G10" i="6"/>
  <c r="K9" i="6"/>
  <c r="H9" i="6"/>
  <c r="G9" i="6"/>
  <c r="K8" i="6"/>
  <c r="H8" i="6"/>
  <c r="G8" i="6"/>
  <c r="K7" i="6"/>
  <c r="H7" i="6"/>
  <c r="G7" i="6"/>
  <c r="K3" i="6"/>
  <c r="J3" i="6"/>
  <c r="I3" i="6"/>
  <c r="K16" i="5"/>
  <c r="K15" i="5"/>
  <c r="K14" i="5"/>
  <c r="K12" i="5"/>
  <c r="K13" i="5" s="1"/>
  <c r="K11" i="5"/>
  <c r="H11" i="5"/>
  <c r="G11" i="5"/>
  <c r="K3" i="5"/>
  <c r="K10" i="5"/>
  <c r="H10" i="5"/>
  <c r="G10" i="5"/>
  <c r="K9" i="5"/>
  <c r="H9" i="5"/>
  <c r="G9" i="5"/>
  <c r="K8" i="5"/>
  <c r="H8" i="5"/>
  <c r="G8" i="5"/>
  <c r="K7" i="5"/>
  <c r="H7" i="5"/>
  <c r="G7" i="5"/>
  <c r="J3" i="5"/>
  <c r="I3" i="5"/>
  <c r="K16" i="4"/>
  <c r="K15" i="4"/>
  <c r="K14" i="4"/>
  <c r="K13" i="4"/>
  <c r="K12" i="4"/>
  <c r="K11" i="4"/>
  <c r="H11" i="4"/>
  <c r="G11" i="4"/>
  <c r="K10" i="4"/>
  <c r="H10" i="4"/>
  <c r="G10" i="4"/>
  <c r="K9" i="4"/>
  <c r="H9" i="4"/>
  <c r="G9" i="4"/>
  <c r="K8" i="4"/>
  <c r="H8" i="4"/>
  <c r="G8" i="4"/>
  <c r="F8" i="4"/>
  <c r="F7" i="4"/>
  <c r="K7" i="4"/>
  <c r="H7" i="4"/>
  <c r="G7" i="4"/>
  <c r="K3" i="4"/>
  <c r="J3" i="4"/>
  <c r="I3" i="4"/>
  <c r="K16" i="3"/>
  <c r="K15" i="3"/>
  <c r="K14" i="3"/>
  <c r="K13" i="3"/>
  <c r="K12" i="3"/>
  <c r="K11" i="3"/>
  <c r="H11" i="3"/>
  <c r="G11" i="3"/>
  <c r="K10" i="3"/>
  <c r="H10" i="3"/>
  <c r="G10" i="3"/>
  <c r="K9" i="3"/>
  <c r="H9" i="3"/>
  <c r="G9" i="3"/>
  <c r="K8" i="3"/>
  <c r="H8" i="3"/>
  <c r="G8" i="3"/>
  <c r="K7" i="3"/>
  <c r="H7" i="3"/>
  <c r="G7" i="3"/>
  <c r="K3" i="3"/>
  <c r="J3" i="3"/>
  <c r="I3" i="3"/>
  <c r="K17" i="2"/>
  <c r="K16" i="2"/>
  <c r="K15" i="2"/>
  <c r="K14" i="2"/>
  <c r="K13" i="2"/>
  <c r="K12" i="2"/>
  <c r="H12" i="2"/>
  <c r="G12" i="2"/>
  <c r="K11" i="2"/>
  <c r="H11" i="2"/>
  <c r="G11" i="2"/>
  <c r="H10" i="2"/>
  <c r="G10" i="2"/>
  <c r="K9" i="2"/>
  <c r="H9" i="2"/>
  <c r="G9" i="2"/>
  <c r="H8" i="2"/>
  <c r="G8" i="2"/>
  <c r="J3" i="2"/>
  <c r="I3" i="2"/>
  <c r="K5" i="2" s="1"/>
  <c r="K4" i="2"/>
  <c r="J4" i="2"/>
  <c r="I4" i="2"/>
  <c r="F3" i="2"/>
  <c r="F2" i="1"/>
  <c r="F18" i="13"/>
  <c r="F17" i="13"/>
  <c r="F16" i="13"/>
  <c r="F15" i="13"/>
  <c r="F14" i="13"/>
  <c r="F13" i="13"/>
  <c r="F12" i="13"/>
  <c r="F11" i="13"/>
  <c r="F10" i="13"/>
  <c r="F9" i="13"/>
  <c r="F8" i="13"/>
  <c r="F7" i="13"/>
  <c r="F3" i="13"/>
  <c r="F8" i="12"/>
  <c r="F11" i="12"/>
  <c r="F10" i="12"/>
  <c r="F9" i="12"/>
  <c r="F7" i="12"/>
  <c r="F3" i="12"/>
  <c r="F11" i="10"/>
  <c r="F10" i="10"/>
  <c r="F9" i="10"/>
  <c r="F8" i="10"/>
  <c r="F7" i="10"/>
  <c r="F3" i="10"/>
  <c r="F11" i="8"/>
  <c r="F10" i="8"/>
  <c r="F9" i="8"/>
  <c r="F8" i="8"/>
  <c r="F7" i="8"/>
  <c r="F3" i="8"/>
  <c r="F3" i="7"/>
  <c r="F11" i="6"/>
  <c r="F10" i="6"/>
  <c r="F9" i="6"/>
  <c r="F8" i="6"/>
  <c r="F7" i="6"/>
  <c r="F3" i="6"/>
  <c r="K4" i="13" l="1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" i="9"/>
  <c r="F12" i="1" l="1"/>
  <c r="F11" i="1"/>
  <c r="F11" i="5" l="1"/>
  <c r="F10" i="5"/>
  <c r="F9" i="5"/>
  <c r="F8" i="5"/>
  <c r="F7" i="5"/>
  <c r="F3" i="5"/>
  <c r="F11" i="4"/>
  <c r="F10" i="4"/>
  <c r="F9" i="4"/>
  <c r="F3" i="4"/>
  <c r="F7" i="3"/>
  <c r="F11" i="3"/>
  <c r="F10" i="3"/>
  <c r="F9" i="3"/>
  <c r="F8" i="3"/>
  <c r="F3" i="3"/>
  <c r="H9" i="9"/>
  <c r="F12" i="2"/>
  <c r="F11" i="2"/>
  <c r="F10" i="2"/>
  <c r="F9" i="2"/>
  <c r="F8" i="2"/>
  <c r="F4" i="2"/>
  <c r="H10" i="9" l="1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" i="9"/>
  <c r="I8" i="9"/>
  <c r="G8" i="9"/>
  <c r="K99" i="9" l="1"/>
  <c r="I3" i="9"/>
  <c r="J3" i="9" s="1"/>
  <c r="K5" i="9"/>
  <c r="K4" i="9"/>
  <c r="K3" i="9"/>
  <c r="J4" i="9"/>
  <c r="J5" i="9"/>
  <c r="I5" i="9"/>
  <c r="I4" i="9"/>
  <c r="F11" i="9"/>
  <c r="F9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5" i="9"/>
  <c r="K6" i="9" l="1"/>
  <c r="K100" i="9" s="1"/>
  <c r="K101" i="9" s="1"/>
  <c r="K102" i="9" s="1"/>
  <c r="K4" i="10"/>
  <c r="K4" i="7"/>
  <c r="K4" i="6"/>
  <c r="K4" i="5"/>
  <c r="K4" i="4"/>
  <c r="K4" i="8" l="1"/>
  <c r="K4" i="3"/>
  <c r="F8" i="1" l="1"/>
  <c r="F7" i="1"/>
  <c r="F6" i="1"/>
  <c r="F5" i="1"/>
  <c r="F9" i="1" l="1"/>
  <c r="F4" i="1"/>
  <c r="F10" i="1"/>
  <c r="K103" i="9" l="1"/>
  <c r="F3" i="1" l="1"/>
</calcChain>
</file>

<file path=xl/sharedStrings.xml><?xml version="1.0" encoding="utf-8"?>
<sst xmlns="http://schemas.openxmlformats.org/spreadsheetml/2006/main" count="706" uniqueCount="196">
  <si>
    <t>CIUDAD</t>
  </si>
  <si>
    <t>CONTRATO</t>
  </si>
  <si>
    <t>ORDEN DE COMPRA</t>
  </si>
  <si>
    <t>SEDE</t>
  </si>
  <si>
    <t>VALOR ADICION</t>
  </si>
  <si>
    <t>MESES</t>
  </si>
  <si>
    <t>VALOR CDP</t>
  </si>
  <si>
    <t>Bogota</t>
  </si>
  <si>
    <t>198 de 2024</t>
  </si>
  <si>
    <t>7.5</t>
  </si>
  <si>
    <t>Cali</t>
  </si>
  <si>
    <t>199 de 2024</t>
  </si>
  <si>
    <t>Medellin</t>
  </si>
  <si>
    <t>196 de 2024</t>
  </si>
  <si>
    <t>Neiva</t>
  </si>
  <si>
    <t>191 de 2024</t>
  </si>
  <si>
    <t>Quibdó</t>
  </si>
  <si>
    <t>195 de 2024</t>
  </si>
  <si>
    <t>Riohacha</t>
  </si>
  <si>
    <t>189 de 2024</t>
  </si>
  <si>
    <t>Yopal</t>
  </si>
  <si>
    <t>193 de 2024</t>
  </si>
  <si>
    <t>Barranquilla</t>
  </si>
  <si>
    <t>190 de 2024</t>
  </si>
  <si>
    <t>Bucaramanga</t>
  </si>
  <si>
    <t>192 de 2024</t>
  </si>
  <si>
    <t>San Andrés</t>
  </si>
  <si>
    <t>194 de 2024</t>
  </si>
  <si>
    <t>Pasto</t>
  </si>
  <si>
    <t>200 de 2024</t>
  </si>
  <si>
    <t>No</t>
  </si>
  <si>
    <t>Articulo</t>
  </si>
  <si>
    <t>Cantidad</t>
  </si>
  <si>
    <t>Unidad</t>
  </si>
  <si>
    <t>Precio</t>
  </si>
  <si>
    <t>Total</t>
  </si>
  <si>
    <t>IPC</t>
  </si>
  <si>
    <t>SMMLV</t>
  </si>
  <si>
    <t>CANTIDAD MESES</t>
  </si>
  <si>
    <t>ays04--R11 - Operario de aseo y cafetería Tiempo Completo - 32</t>
  </si>
  <si>
    <t>Mes</t>
  </si>
  <si>
    <t>ays04--R11 - Coordinador de tiempo completo Tiempo Completo - 1</t>
  </si>
  <si>
    <t>ays04--R11 - Operario de mantenimiento capacitado para trabajo en alturas Tiempo Completo - 1</t>
  </si>
  <si>
    <t>VALOR TOTAL ADICIONAR PERSONAL</t>
  </si>
  <si>
    <t>ays04--R11 - Jabón para loza 1 (Compra) - 26</t>
  </si>
  <si>
    <t>ays04--R11 - Jabón de dispensador para manos 3 (Compra) - 21</t>
  </si>
  <si>
    <t>ays04--R11 - Gel antibacterial para manos (Compra) - 13</t>
  </si>
  <si>
    <t>ays04--R11 - Líquido desengrasante (Compra) - 22</t>
  </si>
  <si>
    <t>ays04--R11 - Limpiador desinfectante para uso general 1 (Compra) - 35</t>
  </si>
  <si>
    <t>ays04--R11 - Líquido para limpiar vidrios 1 (Compra) - 34</t>
  </si>
  <si>
    <t>ays04--R11 - Blanqueador o hipoclorito 1 (Compra) - 24</t>
  </si>
  <si>
    <t>ays04--R11 - Alcohol industrial 1 (Compra) - 20</t>
  </si>
  <si>
    <t>ays04--R11 - Champú para alfombras y tapizados 1 (Compra) - 3</t>
  </si>
  <si>
    <t>ays04--R11 - Líquido cubre rasguños para madera (Compra) - 2</t>
  </si>
  <si>
    <t>ays04--R11 - Cera emulsionada Neutra (Compra) - 15</t>
  </si>
  <si>
    <t>ays04--R11 - Abrillantador para piso laminado (Compra) - 15</t>
  </si>
  <si>
    <t>ays04--R11 - Jabón neutro para pisos 1 (Compra) - 18</t>
  </si>
  <si>
    <t>ays04--R11 - Varsol ecológico 1 (Compra) - 17</t>
  </si>
  <si>
    <t>ays04--R11 - Desmanchador multiusos (Compra) - 18</t>
  </si>
  <si>
    <t>ays04--R11 - Ambientador 1 (Compra) - 19</t>
  </si>
  <si>
    <t>ays04--R11 - Ambientador 2 (Compra) - 17</t>
  </si>
  <si>
    <t>ays04--R11 - Limpiones 1 (Compra) - 52</t>
  </si>
  <si>
    <t>ays04--R11 - Bayetilla 1 (Compra) - 55</t>
  </si>
  <si>
    <t>ays04--R11 - Bayetilla 2 (Compra) - 22</t>
  </si>
  <si>
    <t>ays04--R11 - Paño absorbente multiusos 1 (Compra) - 41</t>
  </si>
  <si>
    <t>ays04--R11 - Esponjilla 1 (Compra) - 64</t>
  </si>
  <si>
    <t>ays04--R11 - Esponjilla 3 (Compra) - 57</t>
  </si>
  <si>
    <t>ays04--R11 - Escoba 1 (Compra) - 26</t>
  </si>
  <si>
    <t>ays04--R11 - Escoba 2 (Compra) - 18</t>
  </si>
  <si>
    <t>ays04--R11 - Mango metálico escoba 1 (Compra) - 14</t>
  </si>
  <si>
    <t>ays04--R11 - Cepillos 1 (Compra) - 14</t>
  </si>
  <si>
    <t>ays04--R11 - Trapero 3 (Compra) - 50</t>
  </si>
  <si>
    <t>ays04--R11 - Mango metálico trapero (Compra) - 18</t>
  </si>
  <si>
    <t>ays04--R11 - Cepillo para sanitario (churrusco) (Compra) - 15</t>
  </si>
  <si>
    <t>ays04--R11 - Pads 1 (Compra) - 2</t>
  </si>
  <si>
    <t>ays04--R11 - Bolsas plásticas 4 (Compra) - 18</t>
  </si>
  <si>
    <t>ays04--R11 - Bolsas plásticas 8 (Compra) - 116</t>
  </si>
  <si>
    <t>ays04--R11 - Bolsas plásticas 9 (Compra) - 100</t>
  </si>
  <si>
    <t>ays04--R11 - Bolsas plásticas 11 (Compra) - 17</t>
  </si>
  <si>
    <t>ays04--R11 - Bolsas plásticas 15 (Compra) - 139+</t>
  </si>
  <si>
    <t>ays04--R11 - Bolsas plásticas 16 (Compra) - 96</t>
  </si>
  <si>
    <t>ays04--R11 - Bolsas plásticas 17 (Compra) - 96</t>
  </si>
  <si>
    <t>ays04--R11 - Bolsas plásticas 18 (Compra) - 19</t>
  </si>
  <si>
    <t>ays04--R11 - Bolsas plásticas 21 (Compra) - 13</t>
  </si>
  <si>
    <t>ays04--R11 - Bolsas plásticas 22 (Compra) - 13</t>
  </si>
  <si>
    <t>ays04--R11 - Guantes 1 (Compra) - 33</t>
  </si>
  <si>
    <t>ays04--R11 - Guantes 4 (Compra) - 35</t>
  </si>
  <si>
    <t>ays04--R11 - Guantes 5 (Compra) - 57</t>
  </si>
  <si>
    <t>ays04--R11 - Papel higiénico 1 (Compra) - 20</t>
  </si>
  <si>
    <t>ays04--R11 - Papel higiénico 3 (Compra) - 152</t>
  </si>
  <si>
    <t>ays04--R11 - Toallas para manos 1 (Compra) - 85</t>
  </si>
  <si>
    <t>ays04--R11 - Toallas para manos 6 (Compra) - 320</t>
  </si>
  <si>
    <t>ays04--R11 - Vasos biodegradables 2 (Compra) - 80</t>
  </si>
  <si>
    <t>ays04--R11 - Mezclador 1 (Compra) - 52</t>
  </si>
  <si>
    <t>ays04--R11 - Servilleta papel (Compra) - 60</t>
  </si>
  <si>
    <t>ays04--R11 - Filtro para greca 2 (Compra) - 25</t>
  </si>
  <si>
    <t>ays04--R11 - Filtro para greca 3 (Compra) - 25</t>
  </si>
  <si>
    <t>ays04--R11 - Termo para café 2 (Compra) - 14</t>
  </si>
  <si>
    <t>ays04--R11 - Café 1 (Compra) - 445</t>
  </si>
  <si>
    <t>ays04--R11 - Azúcar 1 (Compra) - 188</t>
  </si>
  <si>
    <t>ays04--R11 - Aromática (Compra) - 710</t>
  </si>
  <si>
    <t>ays04--R11 - Bebida de panela (Compra) - 311</t>
  </si>
  <si>
    <t>ays04--R11 - Agua potable 4 (Compra) - 292</t>
  </si>
  <si>
    <t>ays04--R11 - Brillador 2 (Compra) - 2</t>
  </si>
  <si>
    <t>ays04--R11 - Repuestos brillador 2 (Compra) - 2</t>
  </si>
  <si>
    <t>ays04--R11 - Destapador para sanitario (chupa) (Compra) - 15</t>
  </si>
  <si>
    <t>ays04--R11 - Recogedor de basura 1 (Compra) - 15</t>
  </si>
  <si>
    <t>ays04--R11 - Atomizadores (Compra) - 63</t>
  </si>
  <si>
    <t>ays04--R11 - Vasos 1 (Compra) - 40</t>
  </si>
  <si>
    <t>ays04--R11 - Juego de cubiertos (Compra) - 2</t>
  </si>
  <si>
    <t>ays04--R11 - Terno para café (Compra) - 10</t>
  </si>
  <si>
    <t>ays04--R11 - Vajilla 1 (Compra) - 1</t>
  </si>
  <si>
    <t>ays04--R11 - Jarra (Compra) - 5</t>
  </si>
  <si>
    <t>ays04--R11 - Balde (Compra) - 13</t>
  </si>
  <si>
    <t>ays04--R11 - Bandeja 3 (Compra) - 4</t>
  </si>
  <si>
    <t>Carro Exprimidor de trapero 1 (Arrendamiento) - 5</t>
  </si>
  <si>
    <t>ays04--R11 - Escalera 1 (Arrendamiento) - 5</t>
  </si>
  <si>
    <t>ays04--R11 - Contenedor de basura 1 (Compra) - 13</t>
  </si>
  <si>
    <t>ays04--R11 - Contenedor de basura 5 (Compra) - 6</t>
  </si>
  <si>
    <t>ays04--R11 - Contenedor de basura 7 (Compra) - 6</t>
  </si>
  <si>
    <t>ays04--R11 - Contenedor de basura 17 (Compra) - 1</t>
  </si>
  <si>
    <t>ays04--R11 - Contenedor de basura 18 (Compra) - 1</t>
  </si>
  <si>
    <t>ays04--R11 - Contenedor de basura 19 (Compra) - 1</t>
  </si>
  <si>
    <t>ays04--R11 - Punto Ecológico 4 (Compra) - 2</t>
  </si>
  <si>
    <t>ays04--R11 - Señales peatonales de prevención y atención 3 (Compra) - 3</t>
  </si>
  <si>
    <t>ays04--R11 - Dispensador para papel higiénico 1 (Compra) - 3</t>
  </si>
  <si>
    <t>ays04--R11 - Dispensador de toallas de manos 2 (Compra) - 3</t>
  </si>
  <si>
    <t>ays04--R11 - Dispensador de jabón líquido 1 (Compra) - 3</t>
  </si>
  <si>
    <t>ays04--R11 - Dispensador goteo por gravedad y recarga (Compra) - 3</t>
  </si>
  <si>
    <t>ays04--R11 - Dispensador de agua con botellón (Compra) - 5</t>
  </si>
  <si>
    <t>ays04--R11 - Greca para tintos 2 (Arrendamiento) - 2</t>
  </si>
  <si>
    <t>ays04--R11 - Greca para tintos 3 (Arrendamiento) - 6</t>
  </si>
  <si>
    <t>ays04--R11 - Horno microondas de tipo industrial (Arrendamiento) - 18</t>
  </si>
  <si>
    <t>ays04--R11 - Lavabrilladora de pisos 1 (Arrendamiento) - 1</t>
  </si>
  <si>
    <t>VALOR TOTAL ADICIONAR BIENES</t>
  </si>
  <si>
    <t>SUBTOTAL ADICIONAR PERSONAL + BIENES</t>
  </si>
  <si>
    <t>AIU 10%</t>
  </si>
  <si>
    <t>IVA 19%</t>
  </si>
  <si>
    <t>TOTAL ADICIÓN</t>
  </si>
  <si>
    <t>ays04--R5 - Operario de aseo y cafetería Tiempo Completo - 1</t>
  </si>
  <si>
    <t>ays04--R5 - Operario de mantenimiento MT Medio Tiempo - 1</t>
  </si>
  <si>
    <t>ays04--R5 - Agua potable 4 (Compra) - 12</t>
  </si>
  <si>
    <t>ays04--R5 - Carro exprimidor de trapero 1 (Arrendamiento) - 1</t>
  </si>
  <si>
    <t>ays04--R5 - Escalera 1 (Arrendamiento) - 1</t>
  </si>
  <si>
    <t>ays04--R5 - Greca para tintos 2 (Arrendamiento) - 1</t>
  </si>
  <si>
    <t>ays04--R5 - Horno microondas de tipo industrial (Arrendamiento) - 1</t>
  </si>
  <si>
    <t>ays04--R8 - Operario de aseo y cafetería Tiempo Completo - 1</t>
  </si>
  <si>
    <t>ays04--R8 - Agua potable 4 (Compra) - 20</t>
  </si>
  <si>
    <t>ays04--R8 - Carro exprimidor de trapero 1 (Arrendamiento) - 1</t>
  </si>
  <si>
    <t>ays04--R8 - Escalera 1 (Arrendamiento) - 1</t>
  </si>
  <si>
    <t>ays04--R8 - Greca para tintos 2 (Arrendamiento) - 1</t>
  </si>
  <si>
    <t>ays04--R8 - Horno microondas de tipo industrial (Arrendamiento) - 1</t>
  </si>
  <si>
    <t>ays04--R1 - Operario de aseo y cafetería Tiempo Completo - 1</t>
  </si>
  <si>
    <t>ays04--R1 - Agua potable 4 (Compra) - 17</t>
  </si>
  <si>
    <t>ays04--R1 - Carro exprimidor de trapero 1 (Arrendamiento) - 1</t>
  </si>
  <si>
    <t>ays04--R1 - Escalera 1 (Arrendamiento) - 1</t>
  </si>
  <si>
    <t>ays04--R1 - Greca para tintos 2 (Arrendamiento) - 1</t>
  </si>
  <si>
    <t>ays04--R1 - Horno microondas de tipo industrial (Arrendamiento) - 1</t>
  </si>
  <si>
    <t>5.20%</t>
  </si>
  <si>
    <t>ays04--R7 - Operario de aseo y cafetería Tiempo Completo - 1</t>
  </si>
  <si>
    <t>ays04--R7 - Agua potable 4 (Compra) - 14</t>
  </si>
  <si>
    <t>ays04--R7 - Carro exprimidor de trapero 1 (Arrendamiento) - 1</t>
  </si>
  <si>
    <t>ays04--R7 - Escalera 1 (Arrendamiento) - 1</t>
  </si>
  <si>
    <t>ays04--R7 - Greca para tintos 2 (Arrendamiento) - 1</t>
  </si>
  <si>
    <t>ays04--R7 - Horno microondas de tipo industrial (Arrendamiento) - 1</t>
  </si>
  <si>
    <t>ays04--R14 - Operario de mantenimiento Tiempo Completo - 1</t>
  </si>
  <si>
    <t>ays04--R14 - Agua potable 4 (Compra) - 19</t>
  </si>
  <si>
    <t>ays04--R14 - Carro exprimidor de trapero 1 (Arrendamiento) - 1</t>
  </si>
  <si>
    <t>ays04--R14 - Escalera 1 (Arrendamiento) - 1</t>
  </si>
  <si>
    <t>ays04--R14 - Greca para tintos 2 (Arrendamiento) - 1</t>
  </si>
  <si>
    <t>ays04--R14 - Horno microondas de tipo industrial (Arrendamiento) - 1</t>
  </si>
  <si>
    <t>ays04--R3 - Operario de aseo y cafetería Tiempo Completo - 1</t>
  </si>
  <si>
    <t>ays04--R3 - Agua potable 4 (Compra) - 22</t>
  </si>
  <si>
    <t>ays04--R3 - Carro exprimidor de trapero 1 (Arrendamiento) - 1</t>
  </si>
  <si>
    <t>ays04--R3 - Escalera 1 (Arrendamiento) - 1</t>
  </si>
  <si>
    <t>ays04--R3 - Greca para tintos 2 (Arrendamiento) - 1</t>
  </si>
  <si>
    <t>ays04--R3 - Horno microondas de tipo industrial (Arrendamiento) - 1</t>
  </si>
  <si>
    <t>ays04--R9 - Operario de aseo y cafetería Tiempo Completo - 1</t>
  </si>
  <si>
    <t>ays04--R9 - Agua potable 4 (Compra) - 15</t>
  </si>
  <si>
    <t>ays04--R9 - Carro exprimidor de trapero 1 (Arrendamiento) - 1</t>
  </si>
  <si>
    <t>ays04--R9 - Escalera 1 (Arrendamiento) - 1</t>
  </si>
  <si>
    <t>ays04--R9 - Greca para tintos 2 (Arrendamiento) - 1</t>
  </si>
  <si>
    <t>ays04--R9 - Horno microondas de tipo industrial (Arrendamiento) - 1</t>
  </si>
  <si>
    <t>ays04--R2 - Operario de aseo y cafetería Tiempo Completo - 1</t>
  </si>
  <si>
    <t>ays04--R2 - Agua potable 4 (Compra) - 20</t>
  </si>
  <si>
    <t>ays04--R2 - Carro exprimidor de trapero 1 (Arrendamiento) - 1</t>
  </si>
  <si>
    <t>ays04--R2 - Escalera 1 (Arrendamiento) - 1</t>
  </si>
  <si>
    <t>ays04--R2 - Greca para tintos 2 (Arrendamiento) - 1</t>
  </si>
  <si>
    <t>ays04--R2 - Horno microondas de tipo industrial (Arrendamiento) - 1</t>
  </si>
  <si>
    <t>ays04--R9 - Punto Ecológico 4 (Compra) - 2</t>
  </si>
  <si>
    <t>ays04--R9 - Señales peatonales de prevención y atención 3 (Compra) - 2</t>
  </si>
  <si>
    <t>ays04--R9 - Dispensador para papel higiénico 1 (Compra) - 4</t>
  </si>
  <si>
    <t>ays04--R9 - Dispensador de toallas de manos 2 (Compra) - 4</t>
  </si>
  <si>
    <t>ays04--R9 - Dispensador de jabón líquido 1 (Compra) - 4</t>
  </si>
  <si>
    <t>ays04--R9 - Dispensador goteo por gravedad y recarga (Compra) - 4</t>
  </si>
  <si>
    <t>ays04--R9 - Dispensador de agua con botellón (Compra) - 1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</si>
</sst>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222222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rgb="FF222222"/>
      <name val="Arial"/>
      <family val="2"/>
    </font>
    <font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DDDDDD"/>
        <bgColor indexed="64"/>
      </patternFill>
    </fill>
    <fill>
      <patternFill patternType="lightDown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DDDDDD"/>
      </left>
      <right style="medium">
        <color rgb="FFFFFFFF"/>
      </right>
      <top style="medium">
        <color rgb="FFDDDDDD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DDDDDD"/>
      </top>
      <bottom style="medium">
        <color rgb="FFFFFFFF"/>
      </bottom>
      <diagonal/>
    </border>
    <border>
      <left style="medium">
        <color rgb="FFFFFFFF"/>
      </left>
      <right style="medium">
        <color rgb="FFDDDDDD"/>
      </right>
      <top style="medium">
        <color rgb="FFDDDDDD"/>
      </top>
      <bottom style="medium">
        <color rgb="FFFFFFFF"/>
      </bottom>
      <diagonal/>
    </border>
    <border>
      <left style="medium">
        <color rgb="FFDDDDDD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DDDDDD"/>
      </right>
      <top style="medium">
        <color rgb="FFFFFFFF"/>
      </top>
      <bottom style="medium">
        <color rgb="FFFFFFFF"/>
      </bottom>
      <diagonal/>
    </border>
    <border>
      <left style="medium">
        <color rgb="FFDDDDDD"/>
      </left>
      <right style="medium">
        <color rgb="FFFFFFFF"/>
      </right>
      <top style="medium">
        <color rgb="FFFFFFFF"/>
      </top>
      <bottom style="medium">
        <color rgb="FFDDDDDD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DDDDDD"/>
      </bottom>
      <diagonal/>
    </border>
    <border>
      <left style="medium">
        <color rgb="FFFFFFFF"/>
      </left>
      <right style="medium">
        <color rgb="FFDDDDDD"/>
      </right>
      <top style="medium">
        <color rgb="FFFFFFFF"/>
      </top>
      <bottom style="medium">
        <color rgb="FFDDDDDD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DDDDDD"/>
      </right>
      <top/>
      <bottom style="medium">
        <color rgb="FFFFFFFF"/>
      </bottom>
      <diagonal/>
    </border>
    <border>
      <left style="medium">
        <color rgb="FFDDDDDD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3" fillId="4" borderId="2" xfId="0" applyFont="1" applyFill="1" applyBorder="1" applyAlignment="1">
      <alignment horizontal="left" vertical="center" wrapText="1"/>
    </xf>
    <xf numFmtId="4" fontId="3" fillId="4" borderId="2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4" fontId="3" fillId="2" borderId="2" xfId="0" applyNumberFormat="1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4" fontId="3" fillId="4" borderId="7" xfId="0" applyNumberFormat="1" applyFont="1" applyFill="1" applyBorder="1" applyAlignment="1">
      <alignment horizontal="left" vertical="center" wrapText="1"/>
    </xf>
    <xf numFmtId="4" fontId="3" fillId="2" borderId="7" xfId="0" applyNumberFormat="1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4" fontId="3" fillId="2" borderId="10" xfId="0" applyNumberFormat="1" applyFont="1" applyFill="1" applyBorder="1" applyAlignment="1">
      <alignment horizontal="left" vertical="center" wrapText="1"/>
    </xf>
    <xf numFmtId="4" fontId="3" fillId="2" borderId="9" xfId="0" applyNumberFormat="1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4" fontId="3" fillId="4" borderId="4" xfId="0" applyNumberFormat="1" applyFont="1" applyFill="1" applyBorder="1" applyAlignment="1">
      <alignment horizontal="left" vertical="center" wrapText="1"/>
    </xf>
    <xf numFmtId="4" fontId="3" fillId="4" borderId="5" xfId="0" applyNumberFormat="1" applyFont="1" applyFill="1" applyBorder="1" applyAlignment="1">
      <alignment horizontal="left" vertical="center" wrapText="1"/>
    </xf>
    <xf numFmtId="44" fontId="0" fillId="0" borderId="0" xfId="2" applyFont="1"/>
    <xf numFmtId="44" fontId="6" fillId="0" borderId="0" xfId="2" applyFont="1" applyAlignment="1">
      <alignment vertical="center"/>
    </xf>
    <xf numFmtId="44" fontId="0" fillId="0" borderId="0" xfId="0" applyNumberFormat="1"/>
    <xf numFmtId="0" fontId="8" fillId="3" borderId="0" xfId="0" applyFont="1" applyFill="1" applyAlignment="1">
      <alignment horizontal="center" vertical="center" wrapText="1"/>
    </xf>
    <xf numFmtId="0" fontId="3" fillId="4" borderId="11" xfId="0" applyFont="1" applyFill="1" applyBorder="1" applyAlignment="1">
      <alignment horizontal="left" vertical="center" wrapText="1"/>
    </xf>
    <xf numFmtId="4" fontId="3" fillId="4" borderId="11" xfId="0" applyNumberFormat="1" applyFont="1" applyFill="1" applyBorder="1" applyAlignment="1">
      <alignment horizontal="left" vertical="center" wrapText="1"/>
    </xf>
    <xf numFmtId="4" fontId="3" fillId="4" borderId="12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4" fontId="3" fillId="4" borderId="1" xfId="0" applyNumberFormat="1" applyFont="1" applyFill="1" applyBorder="1" applyAlignment="1">
      <alignment horizontal="left" vertical="center" wrapText="1"/>
    </xf>
    <xf numFmtId="44" fontId="6" fillId="0" borderId="1" xfId="2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44" fontId="6" fillId="5" borderId="1" xfId="2" applyFont="1" applyFill="1" applyBorder="1" applyAlignment="1">
      <alignment vertical="center"/>
    </xf>
    <xf numFmtId="0" fontId="5" fillId="6" borderId="1" xfId="0" applyFont="1" applyFill="1" applyBorder="1" applyAlignment="1">
      <alignment horizontal="center" vertical="center" wrapText="1"/>
    </xf>
    <xf numFmtId="10" fontId="5" fillId="6" borderId="1" xfId="0" applyNumberFormat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left" vertical="center" wrapText="1"/>
    </xf>
    <xf numFmtId="44" fontId="6" fillId="0" borderId="21" xfId="2" applyFont="1" applyBorder="1" applyAlignment="1">
      <alignment vertical="center"/>
    </xf>
    <xf numFmtId="44" fontId="7" fillId="0" borderId="21" xfId="2" applyFont="1" applyBorder="1" applyAlignment="1">
      <alignment vertical="center"/>
    </xf>
    <xf numFmtId="0" fontId="2" fillId="3" borderId="24" xfId="0" applyFont="1" applyFill="1" applyBorder="1" applyAlignment="1">
      <alignment horizontal="left" vertical="center" wrapText="1"/>
    </xf>
    <xf numFmtId="44" fontId="6" fillId="0" borderId="0" xfId="2" applyFont="1" applyBorder="1" applyAlignment="1">
      <alignment vertical="center"/>
    </xf>
    <xf numFmtId="44" fontId="6" fillId="5" borderId="0" xfId="2" applyFont="1" applyFill="1" applyBorder="1" applyAlignment="1">
      <alignment vertical="center"/>
    </xf>
    <xf numFmtId="44" fontId="6" fillId="0" borderId="25" xfId="2" applyFont="1" applyBorder="1" applyAlignment="1">
      <alignment vertical="center"/>
    </xf>
    <xf numFmtId="0" fontId="2" fillId="3" borderId="26" xfId="0" applyFont="1" applyFill="1" applyBorder="1" applyAlignment="1">
      <alignment horizontal="left" vertical="center" wrapText="1"/>
    </xf>
    <xf numFmtId="44" fontId="6" fillId="0" borderId="29" xfId="2" applyFont="1" applyBorder="1" applyAlignment="1">
      <alignment vertical="center"/>
    </xf>
    <xf numFmtId="44" fontId="6" fillId="0" borderId="32" xfId="2" applyFont="1" applyBorder="1" applyAlignment="1">
      <alignment vertical="center"/>
    </xf>
    <xf numFmtId="44" fontId="10" fillId="0" borderId="29" xfId="2" applyFont="1" applyBorder="1" applyAlignment="1">
      <alignment vertical="center"/>
    </xf>
    <xf numFmtId="2" fontId="0" fillId="0" borderId="0" xfId="0" applyNumberFormat="1"/>
    <xf numFmtId="43" fontId="0" fillId="0" borderId="0" xfId="0" applyNumberFormat="1"/>
    <xf numFmtId="0" fontId="11" fillId="4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5" fillId="0" borderId="0" xfId="0" applyFont="1"/>
    <xf numFmtId="0" fontId="12" fillId="0" borderId="1" xfId="0" applyFont="1" applyBorder="1"/>
    <xf numFmtId="44" fontId="12" fillId="0" borderId="1" xfId="2" applyFont="1" applyBorder="1"/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0" fillId="0" borderId="1" xfId="0" applyFont="1" applyBorder="1"/>
    <xf numFmtId="4" fontId="3" fillId="7" borderId="2" xfId="0" applyNumberFormat="1" applyFont="1" applyFill="1" applyBorder="1" applyAlignment="1">
      <alignment horizontal="left" vertical="center" wrapText="1"/>
    </xf>
    <xf numFmtId="44" fontId="7" fillId="0" borderId="1" xfId="2" applyFont="1" applyBorder="1" applyAlignment="1">
      <alignment vertical="center"/>
    </xf>
    <xf numFmtId="0" fontId="10" fillId="8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6" borderId="18" xfId="1" applyFont="1" applyFill="1" applyBorder="1" applyAlignment="1">
      <alignment horizontal="center" vertical="center" wrapText="1"/>
    </xf>
    <xf numFmtId="0" fontId="9" fillId="6" borderId="1" xfId="1" applyFont="1" applyFill="1" applyBorder="1" applyAlignment="1">
      <alignment horizontal="center" vertical="center" wrapText="1"/>
    </xf>
    <xf numFmtId="0" fontId="9" fillId="6" borderId="16" xfId="1" applyFont="1" applyFill="1" applyBorder="1" applyAlignment="1">
      <alignment horizontal="center" vertical="center" wrapText="1"/>
    </xf>
    <xf numFmtId="0" fontId="9" fillId="6" borderId="20" xfId="1" applyFont="1" applyFill="1" applyBorder="1" applyAlignment="1">
      <alignment horizontal="center" vertical="center" wrapText="1"/>
    </xf>
    <xf numFmtId="0" fontId="9" fillId="6" borderId="17" xfId="1" applyFont="1" applyFill="1" applyBorder="1" applyAlignment="1">
      <alignment horizontal="center" vertical="center" wrapText="1"/>
    </xf>
    <xf numFmtId="0" fontId="9" fillId="6" borderId="15" xfId="1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9" fillId="6" borderId="23" xfId="1" applyFont="1" applyFill="1" applyBorder="1" applyAlignment="1">
      <alignment horizontal="center" vertical="center" wrapText="1"/>
    </xf>
    <xf numFmtId="0" fontId="9" fillId="6" borderId="14" xfId="1" applyFont="1" applyFill="1" applyBorder="1" applyAlignment="1">
      <alignment horizontal="center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17?sort=desc&amp;order=No" TargetMode="External"/><Relationship Id="rId3" Type="http://schemas.openxmlformats.org/officeDocument/2006/relationships/hyperlink" Target="https://www.colombiacompra.gov.co/tienda-virtual-del-estado-colombiano/ordenes-compra/111432?sort=asc&amp;order=No" TargetMode="External"/><Relationship Id="rId7" Type="http://schemas.openxmlformats.org/officeDocument/2006/relationships/hyperlink" Target="https://www.colombiacompra.gov.co/tienda-virtual-del-estado-colombiano/ordenes-compra/111415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32?sort=desc&amp;order=No" TargetMode="External"/><Relationship Id="rId6" Type="http://schemas.openxmlformats.org/officeDocument/2006/relationships/hyperlink" Target="https://www.colombiacompra.gov.co/tienda-virtual-del-estado-colombiano/ordenes-compra/111481?sort=desc&amp;order=No" TargetMode="External"/><Relationship Id="rId11" Type="http://schemas.openxmlformats.org/officeDocument/2006/relationships/hyperlink" Target="https://www.colombiacompra.gov.co/tienda-virtual-del-estado-colombiano/ordenes-compra/111480?sort=desc&amp;order=No" TargetMode="External"/><Relationship Id="rId5" Type="http://schemas.openxmlformats.org/officeDocument/2006/relationships/hyperlink" Target="https://www.colombiacompra.gov.co/tienda-virtual-del-estado-colombiano/ordenes-compra/111482?sort=desc&amp;order=No" TargetMode="External"/><Relationship Id="rId10" Type="http://schemas.openxmlformats.org/officeDocument/2006/relationships/hyperlink" Target="https://www.colombiacompra.gov.co/tienda-virtual-del-estado-colombiano/ordenes-compra/111478?sort=desc&amp;order=No" TargetMode="External"/><Relationship Id="rId4" Type="http://schemas.openxmlformats.org/officeDocument/2006/relationships/image" Target="../media/image2.png"/><Relationship Id="rId9" Type="http://schemas.openxmlformats.org/officeDocument/2006/relationships/hyperlink" Target="https://www.colombiacompra.gov.co/tienda-virtual-del-estado-colombiano/ordenes-compra/111471?sort=desc&amp;order=No" TargetMode="Externa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78?sort=desc&amp;order=No" TargetMode="External"/><Relationship Id="rId3" Type="http://schemas.openxmlformats.org/officeDocument/2006/relationships/hyperlink" Target="https://www.colombiacompra.gov.co/tienda-virtual-del-estado-colombiano/ordenes-compra/111482?sort=desc&amp;order=No" TargetMode="External"/><Relationship Id="rId7" Type="http://schemas.openxmlformats.org/officeDocument/2006/relationships/hyperlink" Target="https://www.colombiacompra.gov.co/tienda-virtual-del-estado-colombiano/ordenes-compra/111471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19?sort=desc&amp;order=No" TargetMode="External"/><Relationship Id="rId6" Type="http://schemas.openxmlformats.org/officeDocument/2006/relationships/hyperlink" Target="https://www.colombiacompra.gov.co/tienda-virtual-del-estado-colombiano/ordenes-compra/111417?sort=desc&amp;order=No" TargetMode="External"/><Relationship Id="rId5" Type="http://schemas.openxmlformats.org/officeDocument/2006/relationships/hyperlink" Target="https://www.colombiacompra.gov.co/tienda-virtual-del-estado-colombiano/ordenes-compra/111415?sort=desc&amp;order=No" TargetMode="External"/><Relationship Id="rId4" Type="http://schemas.openxmlformats.org/officeDocument/2006/relationships/hyperlink" Target="https://www.colombiacompra.gov.co/tienda-virtual-del-estado-colombiano/ordenes-compra/111481?sort=desc&amp;order=No" TargetMode="External"/><Relationship Id="rId9" Type="http://schemas.openxmlformats.org/officeDocument/2006/relationships/hyperlink" Target="https://www.colombiacompra.gov.co/tienda-virtual-del-estado-colombiano/ordenes-compra/111480?sort=desc&amp;order=No" TargetMode="Externa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78?sort=desc&amp;order=No" TargetMode="External"/><Relationship Id="rId3" Type="http://schemas.openxmlformats.org/officeDocument/2006/relationships/hyperlink" Target="https://www.colombiacompra.gov.co/tienda-virtual-del-estado-colombiano/ordenes-compra/111482?sort=desc&amp;order=No" TargetMode="External"/><Relationship Id="rId7" Type="http://schemas.openxmlformats.org/officeDocument/2006/relationships/hyperlink" Target="https://www.colombiacompra.gov.co/tienda-virtual-del-estado-colombiano/ordenes-compra/111471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19?sort=desc&amp;order=No" TargetMode="External"/><Relationship Id="rId6" Type="http://schemas.openxmlformats.org/officeDocument/2006/relationships/hyperlink" Target="https://www.colombiacompra.gov.co/tienda-virtual-del-estado-colombiano/ordenes-compra/111417?sort=desc&amp;order=No" TargetMode="External"/><Relationship Id="rId5" Type="http://schemas.openxmlformats.org/officeDocument/2006/relationships/hyperlink" Target="https://www.colombiacompra.gov.co/tienda-virtual-del-estado-colombiano/ordenes-compra/111415?sort=desc&amp;order=No" TargetMode="External"/><Relationship Id="rId4" Type="http://schemas.openxmlformats.org/officeDocument/2006/relationships/hyperlink" Target="https://www.colombiacompra.gov.co/tienda-virtual-del-estado-colombiano/ordenes-compra/111481?sort=desc&amp;order=No" TargetMode="External"/><Relationship Id="rId9" Type="http://schemas.openxmlformats.org/officeDocument/2006/relationships/hyperlink" Target="https://www.colombiacompra.gov.co/tienda-virtual-del-estado-colombiano/ordenes-compra/111480?sort=desc&amp;order=No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80?sort=desc&amp;order=No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lombiacompra.gov.co/tienda-virtual-del-estado-colombiano/ordenes-compra/111415?sort=desc&amp;order=No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81?sort=desc&amp;order=No" TargetMode="External"/><Relationship Id="rId6" Type="http://schemas.openxmlformats.org/officeDocument/2006/relationships/hyperlink" Target="https://www.colombiacompra.gov.co/tienda-virtual-del-estado-colombiano/ordenes-compra/111478?sort=desc&amp;order=No" TargetMode="External"/><Relationship Id="rId5" Type="http://schemas.openxmlformats.org/officeDocument/2006/relationships/hyperlink" Target="https://www.colombiacompra.gov.co/tienda-virtual-del-estado-colombiano/ordenes-compra/111471?sort=desc&amp;order=No" TargetMode="External"/><Relationship Id="rId4" Type="http://schemas.openxmlformats.org/officeDocument/2006/relationships/hyperlink" Target="https://www.colombiacompra.gov.co/tienda-virtual-del-estado-colombiano/ordenes-compra/111417?sort=desc&amp;order=No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lombiacompra.gov.co/tienda-virtual-del-estado-colombiano/ordenes-compra/111417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15?sort=desc&amp;order=No" TargetMode="External"/><Relationship Id="rId6" Type="http://schemas.openxmlformats.org/officeDocument/2006/relationships/hyperlink" Target="https://www.colombiacompra.gov.co/tienda-virtual-del-estado-colombiano/ordenes-compra/111480?sort=desc&amp;order=No" TargetMode="External"/><Relationship Id="rId5" Type="http://schemas.openxmlformats.org/officeDocument/2006/relationships/hyperlink" Target="https://www.colombiacompra.gov.co/tienda-virtual-del-estado-colombiano/ordenes-compra/111478?sort=desc&amp;order=No" TargetMode="External"/><Relationship Id="rId4" Type="http://schemas.openxmlformats.org/officeDocument/2006/relationships/hyperlink" Target="https://www.colombiacompra.gov.co/tienda-virtual-del-estado-colombiano/ordenes-compra/111471?sort=desc&amp;order=No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lombiacompra.gov.co/tienda-virtual-del-estado-colombiano/ordenes-compra/111478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71?sort=desc&amp;order=No" TargetMode="External"/><Relationship Id="rId4" Type="http://schemas.openxmlformats.org/officeDocument/2006/relationships/hyperlink" Target="https://www.colombiacompra.gov.co/tienda-virtual-del-estado-colombiano/ordenes-compra/111480?sort=desc&amp;order=No" TargetMode="Externa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lombiacompra.gov.co/tienda-virtual-del-estado-colombiano/ordenes-compra/111471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17?sort=desc&amp;order=No" TargetMode="External"/><Relationship Id="rId5" Type="http://schemas.openxmlformats.org/officeDocument/2006/relationships/hyperlink" Target="https://www.colombiacompra.gov.co/tienda-virtual-del-estado-colombiano/ordenes-compra/111480?sort=desc&amp;order=No" TargetMode="External"/><Relationship Id="rId4" Type="http://schemas.openxmlformats.org/officeDocument/2006/relationships/hyperlink" Target="https://www.colombiacompra.gov.co/tienda-virtual-del-estado-colombiano/ordenes-compra/111478?sort=desc&amp;order=No" TargetMode="Externa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lombiacompra.gov.co/tienda-virtual-del-estado-colombiano/ordenes-compra/111480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78?sort=desc&amp;order=No" TargetMode="Externa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78?sort=desc&amp;order=No" TargetMode="External"/><Relationship Id="rId3" Type="http://schemas.openxmlformats.org/officeDocument/2006/relationships/hyperlink" Target="https://www.colombiacompra.gov.co/tienda-virtual-del-estado-colombiano/ordenes-compra/111482?sort=desc&amp;order=No" TargetMode="External"/><Relationship Id="rId7" Type="http://schemas.openxmlformats.org/officeDocument/2006/relationships/hyperlink" Target="https://www.colombiacompra.gov.co/tienda-virtual-del-estado-colombiano/ordenes-compra/111471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19?sort=desc&amp;order=No" TargetMode="External"/><Relationship Id="rId6" Type="http://schemas.openxmlformats.org/officeDocument/2006/relationships/hyperlink" Target="https://www.colombiacompra.gov.co/tienda-virtual-del-estado-colombiano/ordenes-compra/111417?sort=desc&amp;order=No" TargetMode="External"/><Relationship Id="rId5" Type="http://schemas.openxmlformats.org/officeDocument/2006/relationships/hyperlink" Target="https://www.colombiacompra.gov.co/tienda-virtual-del-estado-colombiano/ordenes-compra/111415?sort=desc&amp;order=No" TargetMode="External"/><Relationship Id="rId4" Type="http://schemas.openxmlformats.org/officeDocument/2006/relationships/hyperlink" Target="https://www.colombiacompra.gov.co/tienda-virtual-del-estado-colombiano/ordenes-compra/111481?sort=desc&amp;order=No" TargetMode="External"/><Relationship Id="rId9" Type="http://schemas.openxmlformats.org/officeDocument/2006/relationships/hyperlink" Target="https://www.colombiacompra.gov.co/tienda-virtual-del-estado-colombiano/ordenes-compra/111480?sort=desc&amp;order=No" TargetMode="Externa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desc&amp;order=No" TargetMode="External"/><Relationship Id="rId3" Type="http://schemas.openxmlformats.org/officeDocument/2006/relationships/hyperlink" Target="https://www.colombiacompra.gov.co/tienda-virtual-del-estado-colombiano/ordenes-compra/111481?sort=desc&amp;order=No" TargetMode="External"/><Relationship Id="rId7" Type="http://schemas.openxmlformats.org/officeDocument/2006/relationships/hyperlink" Target="https://www.colombiacompra.gov.co/tienda-virtual-del-estado-colombiano/ordenes-compra/111478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82?sort=desc&amp;order=No" TargetMode="External"/><Relationship Id="rId6" Type="http://schemas.openxmlformats.org/officeDocument/2006/relationships/hyperlink" Target="https://www.colombiacompra.gov.co/tienda-virtual-del-estado-colombiano/ordenes-compra/111471?sort=desc&amp;order=No" TargetMode="External"/><Relationship Id="rId5" Type="http://schemas.openxmlformats.org/officeDocument/2006/relationships/hyperlink" Target="https://www.colombiacompra.gov.co/tienda-virtual-del-estado-colombiano/ordenes-compra/111417?sort=desc&amp;order=No" TargetMode="External"/><Relationship Id="rId4" Type="http://schemas.openxmlformats.org/officeDocument/2006/relationships/hyperlink" Target="https://www.colombiacompra.gov.co/tienda-virtual-del-estado-colombiano/ordenes-compra/111415?sort=desc&amp;order=No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E298D6CE-F831-CDD3-A5D4-44A81E8D2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a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AA5F6426-FE3A-4C89-C1FA-733725993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3DEBE5E5-2CCD-447F-8DB5-631FF00BE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8D130022-D2C3-427A-8B7F-82B0EDBF9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6" name="Imagen 5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745C4D29-F3F7-40E4-8EB8-9B684AE0E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7" name="Imagen 6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ED17EB5B-236D-4DA2-91CE-81AC3B6F8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8" name="Imagen 7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766953A1-2DB2-4087-8B12-7B4DE6CD4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9" name="Imagen 8" descr="orden descendente">
          <a:hlinkClick xmlns:r="http://schemas.openxmlformats.org/officeDocument/2006/relationships" r:id="rId10" tooltip="ordenar por No"/>
          <a:extLst>
            <a:ext uri="{FF2B5EF4-FFF2-40B4-BE49-F238E27FC236}">
              <a16:creationId xmlns:a16="http://schemas.microsoft.com/office/drawing/2014/main" id="{6B835BFE-01DE-47F1-8BA0-EC3A9F055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10" name="Imagen 9" descr="orden descendente">
          <a:hlinkClick xmlns:r="http://schemas.openxmlformats.org/officeDocument/2006/relationships" r:id="rId11" tooltip="ordenar por No"/>
          <a:extLst>
            <a:ext uri="{FF2B5EF4-FFF2-40B4-BE49-F238E27FC236}">
              <a16:creationId xmlns:a16="http://schemas.microsoft.com/office/drawing/2014/main" id="{FECC61C5-C1C0-4F3A-B81B-4F3360D95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11" tooltip="ordenar por No"/>
          <a:extLst>
            <a:ext uri="{FF2B5EF4-FFF2-40B4-BE49-F238E27FC236}">
              <a16:creationId xmlns:a16="http://schemas.microsoft.com/office/drawing/2014/main" id="{A15F48EF-8312-4AFC-A245-CCE2134CC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B666C6F6-251A-440B-9954-B64DDCDAA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F90E0DEC-D7D3-407E-BB42-5D2285124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</xdr:row>
      <xdr:rowOff>0</xdr:rowOff>
    </xdr:from>
    <xdr:ext cx="121920" cy="121920"/>
    <xdr:pic>
      <xdr:nvPicPr>
        <xdr:cNvPr id="14" name="Imagen 13" descr="orden descendente">
          <a:hlinkClick xmlns:r="http://schemas.openxmlformats.org/officeDocument/2006/relationships" r:id="rId10" tooltip="ordenar por No"/>
          <a:extLst>
            <a:ext uri="{FF2B5EF4-FFF2-40B4-BE49-F238E27FC236}">
              <a16:creationId xmlns:a16="http://schemas.microsoft.com/office/drawing/2014/main" id="{DC26EDC8-A4C0-405B-A341-85BF2E38C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</xdr:row>
      <xdr:rowOff>0</xdr:rowOff>
    </xdr:from>
    <xdr:ext cx="121920" cy="121920"/>
    <xdr:pic>
      <xdr:nvPicPr>
        <xdr:cNvPr id="15" name="Imagen 14" descr="orden descendente">
          <a:hlinkClick xmlns:r="http://schemas.openxmlformats.org/officeDocument/2006/relationships" r:id="rId11" tooltip="ordenar por No"/>
          <a:extLst>
            <a:ext uri="{FF2B5EF4-FFF2-40B4-BE49-F238E27FC236}">
              <a16:creationId xmlns:a16="http://schemas.microsoft.com/office/drawing/2014/main" id="{6D77495D-5843-46F8-884F-773DF2A34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</xdr:row>
      <xdr:rowOff>0</xdr:rowOff>
    </xdr:from>
    <xdr:ext cx="121920" cy="121920"/>
    <xdr:pic>
      <xdr:nvPicPr>
        <xdr:cNvPr id="16" name="Imagen 15" descr="orden descendente">
          <a:hlinkClick xmlns:r="http://schemas.openxmlformats.org/officeDocument/2006/relationships" r:id="rId11" tooltip="ordenar por No"/>
          <a:extLst>
            <a:ext uri="{FF2B5EF4-FFF2-40B4-BE49-F238E27FC236}">
              <a16:creationId xmlns:a16="http://schemas.microsoft.com/office/drawing/2014/main" id="{E29F22C3-8226-4FAF-8E95-C4B6B0960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C34E3A40-BE7A-4D0A-98F0-6DDCF7DC2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C8F8FB5F-C2E0-4917-8F55-34A7F404D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3B61885F-04C4-4D54-8C6F-D16C72EF2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7859756C-DFDE-45AF-8CA8-C91E5D6E6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46F97285-4DCE-4FBD-869E-DB497A8D6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7" name="Imagen 6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F8AEABFA-16D6-4F99-832D-2CE498BCA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8" name="Imagen 7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8B0894E8-1D4E-4D18-9FFA-9BC8D2B10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9" name="Imagen 8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20246C26-6320-4658-A1AE-D6AE7659D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A8AE74C3-28E8-4817-B421-38BAFD8F5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26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EE0B1BC9-7A43-4506-B846-153DE1DB8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69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C9226A2D-720C-45C6-81BF-BF37BFCC1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69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BD37FEB7-5E6F-4AC7-AB4B-160D7073D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69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4" name="Imagen 13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5F3DC6F3-197D-473B-B8D9-924B71D37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27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5" name="Imagen 14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7355EA49-B3E1-44C3-9D86-7269AB178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2600" y="16827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5D114EEC-8439-47C5-BA8B-5B29A55D2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D842711B-3713-4C56-8D5D-134102EB3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10ECBBE8-73D3-4425-962E-8FD466E67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ECF8A658-93F5-40BD-8C5B-88A18B541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7374A185-272B-44BD-AB18-6764A3C31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7" name="Imagen 6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6F62212D-7FD9-41DE-B265-4745ADC1D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8" name="Imagen 7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582EF967-FC42-4EC7-ADB3-F8F6134A2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9" name="Imagen 8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578F3223-3ED9-402B-A0CE-965E935C4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2981A2E0-CE76-4F64-9A09-233F11595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55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CE1A1843-18FB-4D44-BB5E-919CE8FA2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69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81C18D11-D7B5-4892-914C-B8F5C5464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69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2F187E93-EF2C-41FC-A529-5283266F8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69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4" name="Imagen 13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33294522-1EA2-4334-9DEF-633F62CE8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27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5" name="Imagen 14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48A80F06-3229-4417-809A-E3A95222E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5500" y="16827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166F36DE-A133-6F1C-CF41-CFE38DBF5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3" name="Imagen 2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AE67A5AE-D0DD-41DF-B9EA-77E3898EA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4" name="Imagen 3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6C2EA377-BAF1-445D-9521-D0DEDF48C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</xdr:row>
      <xdr:rowOff>0</xdr:rowOff>
    </xdr:from>
    <xdr:ext cx="121920" cy="121920"/>
    <xdr:pic>
      <xdr:nvPicPr>
        <xdr:cNvPr id="5" name="Imagen 4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89FD1955-41C8-4BE9-A20E-8A3D209B4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670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20A53967-0514-4798-37C8-A5F6BDA7C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C3443D27-883D-40FC-B054-D6C56943C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969D7DD7-4F60-44F7-8492-D37226928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7603D982-C4A3-4D20-9346-6CA7EA84B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7C513A99-CBBF-47AB-9EE7-9BA44D345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7" name="Imagen 6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F81C01DB-98AD-4B32-83C1-30FAA5F02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8" name="Imagen 7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CBB4F077-0AF3-400E-A627-900689FCE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0325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9" name="Imagen 8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25C560EC-33D7-46FB-B23F-6071FF368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A0DA64C0-0FFA-4447-A5E6-E9E835735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BE84D604-1B5C-4BF6-860F-B2CE9B235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B65A093A-2C7D-430F-B1B6-EB50EB8D6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703258E7-CD10-4AD1-8D69-A2B4D4A5A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0325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9B23EAAA-A8CC-49DC-2258-15681E95B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CB9F3BE9-F0FB-4F9E-94D8-5FEA0E163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6DD356D2-B72D-4ECB-9989-5C9411AD7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6F897CA6-1427-4802-8E95-45F1A7D4B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2A0FCA36-8757-415E-81D7-73824D1EF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7" name="Imagen 6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889845FC-4A3D-4D7E-A512-2E3158CAD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8" name="Imagen 7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9852E70E-279A-4374-935B-BCF34A381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31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9" name="Imagen 8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4C5CFC13-F930-444F-8422-4458E654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31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EC7EAE23-45D9-4888-93E6-78FED1FAE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31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2152BBFF-B675-484F-990E-9D3141BE9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621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FF804814-F1F3-4105-925A-8351F131B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17621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61085440-D900-DE39-48F6-544ACAC51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B7DAC32A-BDFE-4B30-B665-975F4DFEB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6B248162-36F2-4276-8F74-753DAA7F1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5" name="Imagen 4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70744B1F-D7AC-4D92-90C2-6014A63CB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2925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6" name="Imagen 5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640429E1-6772-465F-B705-E7F45574D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9067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7" name="Imagen 6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66E0A53E-8678-4284-853C-CFF5FAA27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2925" y="159067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90974AA1-E9AD-92DB-0912-933F9FFCA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484E912C-C948-41C9-9A48-468DD59F0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073DACB0-883A-40C9-B558-A243845A7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9D9356ED-6A5A-49C5-93E4-071D66107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6" name="Imagen 5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0114E740-F458-4286-A1CA-5255815D7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33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7" name="Imagen 6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8DD41666-3914-4B2D-BCFF-80427BF50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8" name="Imagen 7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C848AAEB-33C0-4259-A514-23E9E8D17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9" name="Imagen 8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005E4526-D4F5-4AC1-9AFA-6B517948A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B18C4567-89B2-4C4F-AD01-4240C398E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FDEA1EA2-7748-407B-963A-DC0C4696E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894ADAB4-5E2B-C245-E4F4-8041E63AC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B86394CA-71EF-470D-BBE2-880380493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4" name="Imagen 3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A8D9EF99-616F-4330-A0E5-B777382E1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5" name="Imagen 4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EB625276-BDB3-456F-B9AF-79E1A6054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670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6" name="Imagen 5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F9FA9EA6-C1B3-4376-9F04-7C1EB284A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28670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9E0AE9EB-9893-CCB1-BA2F-F3AB4040C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23105613-D1AB-42D0-A5AA-D57A5A601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44B805D1-7EA7-4EB4-99A1-77EF52CF8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56D82928-4693-44E5-97C4-5BDB4719B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135E100D-1927-45F5-AE0E-FD080942C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7" name="Imagen 6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9B72620F-A21C-4B2B-8248-F914F83F3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8" name="Imagen 7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5893A989-F7FF-46AD-9D62-72C29275B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9" name="Imagen 8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2F96987B-340E-4BD2-904E-E0FF50BE8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7B1ABC0A-0C56-4B89-BB98-4EAA7685C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4DA36C91-6CA1-4EDE-9231-61D132A76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DDEEE0CC-85E3-4103-9882-44111A5A9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BC541033-B880-4E6B-B51A-EE872EB98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4" name="Imagen 13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8D3EAE48-FDC2-435B-A461-4FEE448EA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5" name="Imagen 14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96FB9E8D-3838-4A42-B1F3-96D5E26C2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A3C6CCEE-9AE0-ADA7-AA7D-888BF2A18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D65DD6F0-D1CD-47AD-9194-CDF1CE2E2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B8B45989-3DBA-4477-9DC6-C588A433F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6EE4B502-0501-403D-9702-C356842E1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38FC8695-E391-4CD1-898F-79A8CD68C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7" name="Imagen 6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275634C1-CD6C-48A8-B139-2BE41D29C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8" name="Imagen 7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522963AB-CAD8-4DBB-AF79-738833CCC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9" name="Imagen 8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92D9EB23-70F8-4385-9BC6-326A0E799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99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0A9B186C-389B-49E1-9A7C-D89B2CFD1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DEB87F14-D57F-4B63-AB1F-02845752F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E6C1541F-DF54-41EA-8C6C-BA4C426F0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6C99C759-0C83-46D2-97F4-B22B58778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4" name="Imagen 13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592FB347-98B1-4CEA-9756-D22190438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990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9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10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printerSettings" Target="../printerSettings/printerSettings5.bin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Relationship Id="rId14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Relationship Id="rId1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Relationship Id="rId1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printerSettings" Target="../printerSettings/printerSettings4.bin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Relationship Id="rId1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4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5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6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7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8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B401D-C6F6-4116-B0DB-951F6E470EC6}">
  <sheetPr codeName="Hoja2"/>
  <dimension ref="A1:M12"/>
  <sheetViews>
    <sheetView workbookViewId="0">
      <selection activeCell="J13" sqref="J13"/>
    </sheetView>
  </sheetViews>
  <sheetFormatPr baseColWidth="10" defaultColWidth="11.42578125" defaultRowHeight="15" x14ac:dyDescent="0.25"/>
  <cols>
    <col min="2" max="2" width="12.42578125" bestFit="1" customWidth="1"/>
    <col min="3" max="3" width="20.85546875" bestFit="1" customWidth="1"/>
    <col min="6" max="6" width="16.5703125" bestFit="1" customWidth="1"/>
    <col min="7" max="7" width="7.85546875" bestFit="1" customWidth="1"/>
    <col min="10" max="10" width="16.42578125" bestFit="1" customWidth="1"/>
    <col min="13" max="13" width="15.140625" hidden="1" customWidth="1"/>
  </cols>
  <sheetData>
    <row r="1" spans="1:13" x14ac:dyDescent="0.25">
      <c r="A1" s="55" t="s">
        <v>0</v>
      </c>
      <c r="B1" s="55" t="s">
        <v>1</v>
      </c>
      <c r="C1" s="55" t="s">
        <v>2</v>
      </c>
      <c r="E1" s="59" t="s">
        <v>3</v>
      </c>
      <c r="F1" s="59" t="s">
        <v>4</v>
      </c>
      <c r="G1" s="59" t="s">
        <v>5</v>
      </c>
      <c r="I1" s="58" t="s">
        <v>3</v>
      </c>
      <c r="J1" s="58" t="s">
        <v>6</v>
      </c>
      <c r="K1" s="58" t="s">
        <v>5</v>
      </c>
    </row>
    <row r="2" spans="1:13" x14ac:dyDescent="0.25">
      <c r="A2" s="51" t="s">
        <v>7</v>
      </c>
      <c r="B2" s="51" t="s">
        <v>8</v>
      </c>
      <c r="C2" s="51">
        <v>138175</v>
      </c>
      <c r="E2" s="51" t="s">
        <v>7</v>
      </c>
      <c r="F2" s="52">
        <f>+BOGOTA!K103</f>
        <v>74843114.872500002</v>
      </c>
      <c r="G2" s="53" t="s">
        <v>9</v>
      </c>
      <c r="I2" s="51" t="s">
        <v>7</v>
      </c>
      <c r="J2" s="52">
        <f>+F2+3000000</f>
        <v>77843114.872500002</v>
      </c>
      <c r="K2" s="53" t="s">
        <v>9</v>
      </c>
      <c r="M2" s="18">
        <f>+F2+3000000</f>
        <v>77843114.872500002</v>
      </c>
    </row>
    <row r="3" spans="1:13" x14ac:dyDescent="0.25">
      <c r="A3" s="51" t="s">
        <v>10</v>
      </c>
      <c r="B3" s="51" t="s">
        <v>11</v>
      </c>
      <c r="C3" s="51">
        <v>138178</v>
      </c>
      <c r="E3" s="51" t="s">
        <v>10</v>
      </c>
      <c r="F3" s="52">
        <f>+CALI!K17</f>
        <v>3286343.5425</v>
      </c>
      <c r="G3" s="53" t="s">
        <v>9</v>
      </c>
      <c r="I3" s="51" t="s">
        <v>10</v>
      </c>
      <c r="J3" s="52">
        <f>+F3+500000</f>
        <v>3786343.5425</v>
      </c>
      <c r="K3" s="53" t="s">
        <v>9</v>
      </c>
      <c r="M3" s="18">
        <f>+F3+500000</f>
        <v>3786343.5425</v>
      </c>
    </row>
    <row r="4" spans="1:13" x14ac:dyDescent="0.25">
      <c r="A4" s="51" t="s">
        <v>12</v>
      </c>
      <c r="B4" s="51" t="s">
        <v>13</v>
      </c>
      <c r="C4" s="51">
        <v>138014</v>
      </c>
      <c r="E4" s="51" t="s">
        <v>12</v>
      </c>
      <c r="F4" s="52">
        <f>+MEDELLIN!K16</f>
        <v>2121968.0924999998</v>
      </c>
      <c r="G4" s="53" t="s">
        <v>9</v>
      </c>
      <c r="I4" s="51" t="s">
        <v>12</v>
      </c>
      <c r="J4" s="52">
        <f t="shared" ref="J4:J11" si="0">+F4+500000</f>
        <v>2621968.0924999998</v>
      </c>
      <c r="K4" s="53" t="s">
        <v>9</v>
      </c>
      <c r="M4" s="18">
        <f t="shared" ref="M4:M11" si="1">+F4+500000</f>
        <v>2621968.0924999998</v>
      </c>
    </row>
    <row r="5" spans="1:13" x14ac:dyDescent="0.25">
      <c r="A5" s="51" t="s">
        <v>14</v>
      </c>
      <c r="B5" s="51" t="s">
        <v>15</v>
      </c>
      <c r="C5" s="51">
        <v>138006</v>
      </c>
      <c r="E5" s="51" t="s">
        <v>14</v>
      </c>
      <c r="F5" s="52">
        <f>+NEIVA!K16</f>
        <v>2038899.1274999999</v>
      </c>
      <c r="G5" s="53" t="s">
        <v>9</v>
      </c>
      <c r="I5" s="51" t="s">
        <v>14</v>
      </c>
      <c r="J5" s="52">
        <f t="shared" si="0"/>
        <v>2538899.1274999999</v>
      </c>
      <c r="K5" s="53" t="s">
        <v>9</v>
      </c>
      <c r="M5" s="18">
        <f t="shared" si="1"/>
        <v>2538899.1274999999</v>
      </c>
    </row>
    <row r="6" spans="1:13" x14ac:dyDescent="0.25">
      <c r="A6" s="51" t="s">
        <v>16</v>
      </c>
      <c r="B6" s="51" t="s">
        <v>17</v>
      </c>
      <c r="C6" s="51">
        <v>138013</v>
      </c>
      <c r="E6" s="51" t="s">
        <v>16</v>
      </c>
      <c r="F6" s="52">
        <f>+QUIBDO!K16</f>
        <v>2115858.3525</v>
      </c>
      <c r="G6" s="53" t="s">
        <v>9</v>
      </c>
      <c r="I6" s="51" t="s">
        <v>16</v>
      </c>
      <c r="J6" s="52">
        <f t="shared" si="0"/>
        <v>2615858.3525</v>
      </c>
      <c r="K6" s="53" t="s">
        <v>9</v>
      </c>
      <c r="M6" s="18">
        <f t="shared" si="1"/>
        <v>2615858.3525</v>
      </c>
    </row>
    <row r="7" spans="1:13" x14ac:dyDescent="0.25">
      <c r="A7" s="51" t="s">
        <v>18</v>
      </c>
      <c r="B7" s="51" t="s">
        <v>19</v>
      </c>
      <c r="C7" s="51">
        <v>138002</v>
      </c>
      <c r="E7" s="51" t="s">
        <v>18</v>
      </c>
      <c r="F7" s="52">
        <f>+RIOHACHA!K16</f>
        <v>2097848.0474999999</v>
      </c>
      <c r="G7" s="53" t="s">
        <v>9</v>
      </c>
      <c r="I7" s="51" t="s">
        <v>18</v>
      </c>
      <c r="J7" s="52">
        <f t="shared" si="0"/>
        <v>2597848.0474999999</v>
      </c>
      <c r="K7" s="53" t="s">
        <v>9</v>
      </c>
      <c r="M7" s="18">
        <f t="shared" si="1"/>
        <v>2597848.0474999999</v>
      </c>
    </row>
    <row r="8" spans="1:13" x14ac:dyDescent="0.25">
      <c r="A8" s="51" t="s">
        <v>20</v>
      </c>
      <c r="B8" s="51" t="s">
        <v>21</v>
      </c>
      <c r="C8" s="51">
        <v>138008</v>
      </c>
      <c r="E8" s="51" t="s">
        <v>20</v>
      </c>
      <c r="F8" s="52">
        <f>+YOPAL!K16</f>
        <v>2055642.165</v>
      </c>
      <c r="G8" s="53" t="s">
        <v>9</v>
      </c>
      <c r="I8" s="51" t="s">
        <v>20</v>
      </c>
      <c r="J8" s="52">
        <f t="shared" si="0"/>
        <v>2555642.165</v>
      </c>
      <c r="K8" s="53" t="s">
        <v>9</v>
      </c>
      <c r="M8" s="18">
        <f t="shared" si="1"/>
        <v>2555642.165</v>
      </c>
    </row>
    <row r="9" spans="1:13" x14ac:dyDescent="0.25">
      <c r="A9" s="51" t="s">
        <v>22</v>
      </c>
      <c r="B9" s="51" t="s">
        <v>23</v>
      </c>
      <c r="C9" s="51">
        <v>138001</v>
      </c>
      <c r="E9" s="51" t="s">
        <v>22</v>
      </c>
      <c r="F9" s="52">
        <f>+BARRANQUILLA!K16</f>
        <v>2115648.54</v>
      </c>
      <c r="G9" s="53" t="s">
        <v>9</v>
      </c>
      <c r="I9" s="51" t="s">
        <v>22</v>
      </c>
      <c r="J9" s="52">
        <f t="shared" si="0"/>
        <v>2615648.54</v>
      </c>
      <c r="K9" s="53" t="s">
        <v>9</v>
      </c>
      <c r="M9" s="18">
        <f t="shared" si="1"/>
        <v>2615648.54</v>
      </c>
    </row>
    <row r="10" spans="1:13" x14ac:dyDescent="0.25">
      <c r="A10" s="51" t="s">
        <v>24</v>
      </c>
      <c r="B10" s="51" t="s">
        <v>25</v>
      </c>
      <c r="C10" s="51">
        <v>138007</v>
      </c>
      <c r="E10" s="51" t="s">
        <v>24</v>
      </c>
      <c r="F10" s="52">
        <f>+BUCARAMANGA!K16</f>
        <v>2037136.7024999999</v>
      </c>
      <c r="G10" s="53" t="s">
        <v>9</v>
      </c>
      <c r="I10" s="51" t="s">
        <v>24</v>
      </c>
      <c r="J10" s="52">
        <f t="shared" si="0"/>
        <v>2537136.7024999997</v>
      </c>
      <c r="K10" s="53" t="s">
        <v>9</v>
      </c>
      <c r="M10" s="18">
        <f t="shared" si="1"/>
        <v>2537136.7024999997</v>
      </c>
    </row>
    <row r="11" spans="1:13" x14ac:dyDescent="0.25">
      <c r="A11" s="51" t="s">
        <v>26</v>
      </c>
      <c r="B11" s="51" t="s">
        <v>27</v>
      </c>
      <c r="C11" s="51">
        <v>138012</v>
      </c>
      <c r="E11" s="51" t="s">
        <v>26</v>
      </c>
      <c r="F11" s="52">
        <f>+'SAN ANDRES'!K16</f>
        <v>2088347.7375</v>
      </c>
      <c r="G11" s="53" t="s">
        <v>9</v>
      </c>
      <c r="I11" s="51" t="s">
        <v>26</v>
      </c>
      <c r="J11" s="52">
        <f t="shared" si="0"/>
        <v>2588347.7374999998</v>
      </c>
      <c r="K11" s="53" t="s">
        <v>9</v>
      </c>
      <c r="M11" s="18">
        <f t="shared" si="1"/>
        <v>2588347.7374999998</v>
      </c>
    </row>
    <row r="12" spans="1:13" x14ac:dyDescent="0.25">
      <c r="A12" s="51" t="s">
        <v>28</v>
      </c>
      <c r="B12" s="51" t="s">
        <v>29</v>
      </c>
      <c r="C12" s="51">
        <v>138278</v>
      </c>
      <c r="E12" s="51" t="s">
        <v>28</v>
      </c>
      <c r="F12" s="54">
        <f>+PASTO!K23</f>
        <v>2168546.4674999998</v>
      </c>
      <c r="G12" s="53" t="s">
        <v>9</v>
      </c>
      <c r="I12" s="51" t="s">
        <v>28</v>
      </c>
      <c r="J12" s="54">
        <f>+F12+700000</f>
        <v>2868546.4674999998</v>
      </c>
      <c r="K12" s="53" t="s">
        <v>9</v>
      </c>
      <c r="M12" s="18">
        <f>+F12+700000</f>
        <v>2868546.4674999998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25483-D3E3-42D1-A170-12E2D0A21E93}">
  <sheetPr codeName="Hoja9">
    <tabColor theme="4" tint="0.79998168889431442"/>
  </sheetPr>
  <dimension ref="A1:K16"/>
  <sheetViews>
    <sheetView topLeftCell="A11" workbookViewId="0">
      <selection activeCell="K16" sqref="K16"/>
    </sheetView>
  </sheetViews>
  <sheetFormatPr baseColWidth="10" defaultColWidth="11.42578125" defaultRowHeight="15" x14ac:dyDescent="0.25"/>
  <cols>
    <col min="5" max="5" width="12.140625" customWidth="1"/>
    <col min="6" max="6" width="14" customWidth="1"/>
    <col min="7" max="7" width="11.7109375" bestFit="1" customWidth="1"/>
    <col min="8" max="8" width="14.7109375" customWidth="1"/>
    <col min="9" max="9" width="15.28515625" customWidth="1"/>
    <col min="10" max="10" width="14.5703125" customWidth="1"/>
    <col min="11" max="11" width="18.140625" customWidth="1"/>
  </cols>
  <sheetData>
    <row r="1" spans="1:11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1" ht="90" thickBot="1" x14ac:dyDescent="0.3">
      <c r="A3" s="5">
        <v>1</v>
      </c>
      <c r="B3" s="1" t="s">
        <v>183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1" ht="15.75" thickBot="1" x14ac:dyDescent="0.3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1" x14ac:dyDescent="0.25">
      <c r="A5" s="64" t="s">
        <v>30</v>
      </c>
      <c r="B5" s="66" t="s">
        <v>31</v>
      </c>
      <c r="C5" s="66" t="s">
        <v>32</v>
      </c>
      <c r="D5" s="66" t="s">
        <v>33</v>
      </c>
      <c r="E5" s="66" t="s">
        <v>34</v>
      </c>
      <c r="F5" s="66" t="s">
        <v>35</v>
      </c>
      <c r="G5" s="32" t="s">
        <v>36</v>
      </c>
      <c r="H5" s="62" t="s">
        <v>35</v>
      </c>
      <c r="I5" s="32" t="s">
        <v>37</v>
      </c>
      <c r="J5" s="62" t="s">
        <v>35</v>
      </c>
      <c r="K5" s="33" t="s">
        <v>38</v>
      </c>
    </row>
    <row r="6" spans="1:11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1" ht="64.5" thickBot="1" x14ac:dyDescent="0.3">
      <c r="A7" s="5">
        <v>2</v>
      </c>
      <c r="B7" s="3" t="s">
        <v>184</v>
      </c>
      <c r="C7" s="3">
        <v>9</v>
      </c>
      <c r="D7" s="3" t="s">
        <v>33</v>
      </c>
      <c r="E7" s="4">
        <v>271960</v>
      </c>
      <c r="F7" s="7">
        <f>+E7*C7</f>
        <v>2447640</v>
      </c>
      <c r="G7" s="25">
        <f>ROUND(E7*$G$6,0)</f>
        <v>14142</v>
      </c>
      <c r="H7" s="25">
        <f>G7+E7</f>
        <v>286102</v>
      </c>
      <c r="I7" s="28"/>
      <c r="J7" s="28"/>
      <c r="K7" s="25">
        <f>G7*$K$6</f>
        <v>106065</v>
      </c>
    </row>
    <row r="8" spans="1:11" ht="77.25" thickBot="1" x14ac:dyDescent="0.3">
      <c r="A8" s="5">
        <v>3</v>
      </c>
      <c r="B8" s="1" t="s">
        <v>185</v>
      </c>
      <c r="C8" s="1">
        <v>9</v>
      </c>
      <c r="D8" s="1" t="s">
        <v>33</v>
      </c>
      <c r="E8" s="2">
        <v>9265</v>
      </c>
      <c r="F8" s="6">
        <f>+E8*C8</f>
        <v>83385</v>
      </c>
      <c r="G8" s="25">
        <f>ROUND(E8*$G$6,0)</f>
        <v>482</v>
      </c>
      <c r="H8" s="25">
        <f>G8+E8</f>
        <v>9747</v>
      </c>
      <c r="I8" s="28"/>
      <c r="J8" s="28"/>
      <c r="K8" s="25">
        <f>G8*$K$6</f>
        <v>3615</v>
      </c>
    </row>
    <row r="9" spans="1:11" ht="51.75" thickBot="1" x14ac:dyDescent="0.3">
      <c r="A9" s="5">
        <v>4</v>
      </c>
      <c r="B9" s="3" t="s">
        <v>186</v>
      </c>
      <c r="C9" s="3">
        <v>9</v>
      </c>
      <c r="D9" s="3" t="s">
        <v>33</v>
      </c>
      <c r="E9" s="4">
        <v>3084</v>
      </c>
      <c r="F9" s="7">
        <f>+E9*C9</f>
        <v>27756</v>
      </c>
      <c r="G9" s="25">
        <f>ROUND(E9*$G$6,0)</f>
        <v>160</v>
      </c>
      <c r="H9" s="25">
        <f>G9+E9</f>
        <v>3244</v>
      </c>
      <c r="I9" s="28"/>
      <c r="J9" s="28"/>
      <c r="K9" s="25">
        <f>G9*$K$6</f>
        <v>1200</v>
      </c>
    </row>
    <row r="10" spans="1:11" ht="64.5" thickBot="1" x14ac:dyDescent="0.3">
      <c r="A10" s="5">
        <v>12</v>
      </c>
      <c r="B10" s="3" t="s">
        <v>187</v>
      </c>
      <c r="C10" s="3">
        <v>9</v>
      </c>
      <c r="D10" s="3" t="s">
        <v>33</v>
      </c>
      <c r="E10" s="4">
        <v>24090</v>
      </c>
      <c r="F10" s="7">
        <f>+E10*C10</f>
        <v>216810</v>
      </c>
      <c r="G10" s="25">
        <f>ROUND(E10*$G$6,0)</f>
        <v>1253</v>
      </c>
      <c r="H10" s="25">
        <f>G10+E10</f>
        <v>25343</v>
      </c>
      <c r="I10" s="28"/>
      <c r="J10" s="28"/>
      <c r="K10" s="25">
        <f>G10*$K$6</f>
        <v>9397.5</v>
      </c>
    </row>
    <row r="11" spans="1:11" ht="90" thickBot="1" x14ac:dyDescent="0.3">
      <c r="A11" s="5">
        <v>13</v>
      </c>
      <c r="B11" s="1" t="s">
        <v>188</v>
      </c>
      <c r="C11" s="1">
        <v>9</v>
      </c>
      <c r="D11" s="1" t="s">
        <v>33</v>
      </c>
      <c r="E11" s="2">
        <v>34504</v>
      </c>
      <c r="F11" s="6">
        <f>+E11*C11</f>
        <v>310536</v>
      </c>
      <c r="G11" s="25">
        <f>ROUND(E11*$G$6,0)</f>
        <v>1794</v>
      </c>
      <c r="H11" s="25">
        <f>G11+E11</f>
        <v>36298</v>
      </c>
      <c r="I11" s="28"/>
      <c r="J11" s="28"/>
      <c r="K11" s="25">
        <f>G11*$K$6</f>
        <v>13455</v>
      </c>
    </row>
    <row r="12" spans="1:11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133732.5</v>
      </c>
    </row>
    <row r="13" spans="1:11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1890660</v>
      </c>
    </row>
    <row r="14" spans="1:11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189066</v>
      </c>
    </row>
    <row r="15" spans="1:11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35922.54</v>
      </c>
    </row>
    <row r="16" spans="1:11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2115648.54</v>
      </c>
    </row>
  </sheetData>
  <mergeCells count="22">
    <mergeCell ref="A16:J16"/>
    <mergeCell ref="A13:J13"/>
    <mergeCell ref="A14:J14"/>
    <mergeCell ref="A15:J15"/>
    <mergeCell ref="A12:J12"/>
    <mergeCell ref="H5:H6"/>
    <mergeCell ref="J5:J6"/>
    <mergeCell ref="A5:A6"/>
    <mergeCell ref="B5:B6"/>
    <mergeCell ref="C5:C6"/>
    <mergeCell ref="D5:D6"/>
    <mergeCell ref="E5:E6"/>
    <mergeCell ref="F5:F6"/>
    <mergeCell ref="A4:J4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3F6902FA-A9E2-47C8-9BD4-AA33A7FDFBB3}"/>
    <hyperlink ref="B1" r:id="rId2" tooltip="ordenar por Articulo" display="https://www.colombiacompra.gov.co/tienda-virtual-del-estado-colombiano/ordenes-compra/111480?sort=asc&amp;order=Articulo" xr:uid="{B64B195B-15B7-4EF8-983A-52467E884895}"/>
    <hyperlink ref="C1" r:id="rId3" tooltip="ordenar por Cantidad" display="https://www.colombiacompra.gov.co/tienda-virtual-del-estado-colombiano/ordenes-compra/111480?sort=asc&amp;order=Cantidad" xr:uid="{5C1626F9-6211-4952-A99A-39737BCC940B}"/>
    <hyperlink ref="D1" r:id="rId4" tooltip="ordenar por Unidad" display="https://www.colombiacompra.gov.co/tienda-virtual-del-estado-colombiano/ordenes-compra/111480?sort=asc&amp;order=Unidad" xr:uid="{9BE7065B-EE1C-481C-9F69-38BC1ABF26DE}"/>
    <hyperlink ref="E1" r:id="rId5" tooltip="ordenar por Precio" display="https://www.colombiacompra.gov.co/tienda-virtual-del-estado-colombiano/ordenes-compra/111480?sort=asc&amp;order=Precio" xr:uid="{56135DDF-1843-498F-AADD-7DAAD48E1D23}"/>
    <hyperlink ref="F1" r:id="rId6" tooltip="ordenar por Total" display="https://www.colombiacompra.gov.co/tienda-virtual-del-estado-colombiano/ordenes-compra/111480?sort=asc&amp;order=Total" xr:uid="{298F72D1-B86E-4666-917A-8017900726CA}"/>
    <hyperlink ref="A5" r:id="rId7" tooltip="ordenar por No" display="https://www.colombiacompra.gov.co/tienda-virtual-del-estado-colombiano/ordenes-compra/111480?sort=desc&amp;order=No" xr:uid="{8CAD79B3-E5B6-4867-A445-84A877CA58D8}"/>
    <hyperlink ref="B5" r:id="rId8" tooltip="ordenar por Articulo" display="https://www.colombiacompra.gov.co/tienda-virtual-del-estado-colombiano/ordenes-compra/111480?sort=asc&amp;order=Articulo" xr:uid="{10776ACB-A722-4FA5-A2D9-8FEF14068038}"/>
    <hyperlink ref="C5" r:id="rId9" tooltip="ordenar por Cantidad" display="https://www.colombiacompra.gov.co/tienda-virtual-del-estado-colombiano/ordenes-compra/111480?sort=asc&amp;order=Cantidad" xr:uid="{E148499D-C449-4E90-9007-8C0DDF452530}"/>
    <hyperlink ref="D5" r:id="rId10" tooltip="ordenar por Unidad" display="https://www.colombiacompra.gov.co/tienda-virtual-del-estado-colombiano/ordenes-compra/111480?sort=asc&amp;order=Unidad" xr:uid="{EA9CFADC-8853-41FF-A821-FBF852334482}"/>
    <hyperlink ref="E5" r:id="rId11" tooltip="ordenar por Precio" display="https://www.colombiacompra.gov.co/tienda-virtual-del-estado-colombiano/ordenes-compra/111480?sort=asc&amp;order=Precio" xr:uid="{6B283A84-FE5E-414F-8C1E-42BDFABCAF36}"/>
    <hyperlink ref="F5" r:id="rId12" tooltip="ordenar por Total" display="https://www.colombiacompra.gov.co/tienda-virtual-del-estado-colombiano/ordenes-compra/111480?sort=asc&amp;order=Total" xr:uid="{71547FE2-7F89-4E7C-8948-0498FBFE6252}"/>
  </hyperlinks>
  <pageMargins left="0.7" right="0.7" top="0.75" bottom="0.75" header="0.3" footer="0.3"/>
  <drawing r:id="rId1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27959-B36F-4624-9AC2-BEF2A14DCDF7}">
  <sheetPr>
    <tabColor theme="4" tint="0.79998168889431442"/>
  </sheetPr>
  <dimension ref="A1:L19"/>
  <sheetViews>
    <sheetView workbookViewId="0">
      <selection activeCell="K16" sqref="K16"/>
    </sheetView>
  </sheetViews>
  <sheetFormatPr baseColWidth="10" defaultColWidth="11.42578125" defaultRowHeight="15" x14ac:dyDescent="0.25"/>
  <cols>
    <col min="5" max="5" width="12" customWidth="1"/>
    <col min="6" max="6" width="17.140625" customWidth="1"/>
    <col min="7" max="10" width="15.42578125" customWidth="1"/>
    <col min="11" max="11" width="17.7109375" customWidth="1"/>
    <col min="12" max="12" width="13.140625" hidden="1" customWidth="1"/>
  </cols>
  <sheetData>
    <row r="1" spans="1:12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2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2" ht="90" thickBot="1" x14ac:dyDescent="0.3">
      <c r="A3" s="5">
        <v>1</v>
      </c>
      <c r="B3" s="1" t="s">
        <v>177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2" ht="15.75" thickBot="1" x14ac:dyDescent="0.3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2" x14ac:dyDescent="0.25">
      <c r="A5" s="64" t="s">
        <v>30</v>
      </c>
      <c r="B5" s="66" t="s">
        <v>31</v>
      </c>
      <c r="C5" s="66" t="s">
        <v>32</v>
      </c>
      <c r="D5" s="66" t="s">
        <v>33</v>
      </c>
      <c r="E5" s="66" t="s">
        <v>34</v>
      </c>
      <c r="F5" s="66" t="s">
        <v>35</v>
      </c>
      <c r="G5" s="32" t="s">
        <v>36</v>
      </c>
      <c r="H5" s="62" t="s">
        <v>35</v>
      </c>
      <c r="I5" s="32" t="s">
        <v>37</v>
      </c>
      <c r="J5" s="62" t="s">
        <v>35</v>
      </c>
      <c r="K5" s="33" t="s">
        <v>38</v>
      </c>
    </row>
    <row r="6" spans="1:12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2" ht="64.5" thickBot="1" x14ac:dyDescent="0.3">
      <c r="A7" s="5">
        <v>2</v>
      </c>
      <c r="B7" s="3" t="s">
        <v>178</v>
      </c>
      <c r="C7" s="3">
        <v>9</v>
      </c>
      <c r="D7" s="3" t="s">
        <v>33</v>
      </c>
      <c r="E7" s="4">
        <v>225000</v>
      </c>
      <c r="F7" s="7">
        <f>+E7*C7</f>
        <v>2025000</v>
      </c>
      <c r="G7" s="25">
        <f>ROUND(E7*$G$6,0)</f>
        <v>11700</v>
      </c>
      <c r="H7" s="25">
        <f>G7+E7</f>
        <v>236700</v>
      </c>
      <c r="I7" s="28"/>
      <c r="J7" s="28"/>
      <c r="K7" s="25">
        <f>G7*$K$6</f>
        <v>87750</v>
      </c>
      <c r="L7" s="46"/>
    </row>
    <row r="8" spans="1:12" ht="77.25" thickBot="1" x14ac:dyDescent="0.3">
      <c r="A8" s="5">
        <v>3</v>
      </c>
      <c r="B8" s="1" t="s">
        <v>179</v>
      </c>
      <c r="C8" s="1">
        <v>9</v>
      </c>
      <c r="D8" s="1" t="s">
        <v>33</v>
      </c>
      <c r="E8" s="2">
        <v>8700.7999999999993</v>
      </c>
      <c r="F8" s="6">
        <f>+E8*C8</f>
        <v>78307.199999999997</v>
      </c>
      <c r="G8" s="25">
        <f>ROUND(E8*$G$6,0)</f>
        <v>452</v>
      </c>
      <c r="H8" s="25">
        <f>G8+E8</f>
        <v>9152.7999999999993</v>
      </c>
      <c r="I8" s="28"/>
      <c r="J8" s="28"/>
      <c r="K8" s="25">
        <f>G8*$K$6</f>
        <v>3390</v>
      </c>
    </row>
    <row r="9" spans="1:12" ht="51.75" thickBot="1" x14ac:dyDescent="0.3">
      <c r="A9" s="5">
        <v>4</v>
      </c>
      <c r="B9" s="3" t="s">
        <v>180</v>
      </c>
      <c r="C9" s="3">
        <v>9</v>
      </c>
      <c r="D9" s="3" t="s">
        <v>33</v>
      </c>
      <c r="E9" s="4">
        <v>2073.6</v>
      </c>
      <c r="F9" s="7">
        <f>+E9*C9</f>
        <v>18662.399999999998</v>
      </c>
      <c r="G9" s="25">
        <f>ROUND(E9*$G$6,0)</f>
        <v>108</v>
      </c>
      <c r="H9" s="25">
        <f>G9+E9</f>
        <v>2181.6</v>
      </c>
      <c r="I9" s="28"/>
      <c r="J9" s="28"/>
      <c r="K9" s="25">
        <f>G9*$K$6</f>
        <v>810</v>
      </c>
    </row>
    <row r="10" spans="1:12" ht="64.5" thickBot="1" x14ac:dyDescent="0.3">
      <c r="A10" s="5">
        <v>12</v>
      </c>
      <c r="B10" s="3" t="s">
        <v>181</v>
      </c>
      <c r="C10" s="3">
        <v>9</v>
      </c>
      <c r="D10" s="3" t="s">
        <v>33</v>
      </c>
      <c r="E10" s="4">
        <v>14277.75</v>
      </c>
      <c r="F10" s="7">
        <f>+E10*C10</f>
        <v>128499.75</v>
      </c>
      <c r="G10" s="25">
        <f>ROUND(E10*$G$6,0)</f>
        <v>742</v>
      </c>
      <c r="H10" s="25">
        <f>G10+E10</f>
        <v>15019.75</v>
      </c>
      <c r="I10" s="28"/>
      <c r="J10" s="28"/>
      <c r="K10" s="25">
        <f>G10*$K$6</f>
        <v>5565</v>
      </c>
    </row>
    <row r="11" spans="1:12" ht="90" thickBot="1" x14ac:dyDescent="0.3">
      <c r="A11" s="5">
        <v>13</v>
      </c>
      <c r="B11" s="1" t="s">
        <v>182</v>
      </c>
      <c r="C11" s="1">
        <v>9</v>
      </c>
      <c r="D11" s="1" t="s">
        <v>33</v>
      </c>
      <c r="E11" s="2">
        <v>30317.25</v>
      </c>
      <c r="F11" s="6">
        <f>+E11*C11</f>
        <v>272855.25</v>
      </c>
      <c r="G11" s="25">
        <f>ROUND(E11*$G$6,0)</f>
        <v>1576</v>
      </c>
      <c r="H11" s="25">
        <f>G11+E11</f>
        <v>31893.25</v>
      </c>
      <c r="I11" s="28"/>
      <c r="J11" s="28"/>
      <c r="K11" s="25">
        <f>G11*$K$6</f>
        <v>11820</v>
      </c>
    </row>
    <row r="12" spans="1:12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109335</v>
      </c>
    </row>
    <row r="13" spans="1:12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1866262.5</v>
      </c>
    </row>
    <row r="14" spans="1:12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186626.25</v>
      </c>
    </row>
    <row r="15" spans="1:12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35458.987500000003</v>
      </c>
    </row>
    <row r="16" spans="1:12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2088347.7375</v>
      </c>
    </row>
    <row r="19" spans="11:11" x14ac:dyDescent="0.25">
      <c r="K19" s="47"/>
    </row>
  </sheetData>
  <mergeCells count="22">
    <mergeCell ref="A16:J16"/>
    <mergeCell ref="H1:H2"/>
    <mergeCell ref="J1:J2"/>
    <mergeCell ref="A4:J4"/>
    <mergeCell ref="A5:A6"/>
    <mergeCell ref="B5:B6"/>
    <mergeCell ref="C5:C6"/>
    <mergeCell ref="D5:D6"/>
    <mergeCell ref="E5:E6"/>
    <mergeCell ref="F5:F6"/>
    <mergeCell ref="H5:H6"/>
    <mergeCell ref="A1:A2"/>
    <mergeCell ref="B1:B2"/>
    <mergeCell ref="C1:C2"/>
    <mergeCell ref="D1:D2"/>
    <mergeCell ref="A15:J15"/>
    <mergeCell ref="E1:E2"/>
    <mergeCell ref="J5:J6"/>
    <mergeCell ref="A12:J12"/>
    <mergeCell ref="A13:J13"/>
    <mergeCell ref="A14:J14"/>
    <mergeCell ref="F1:F2"/>
  </mergeCells>
  <hyperlinks>
    <hyperlink ref="A1" r:id="rId1" tooltip="ordenar por No" display="https://www.colombiacompra.gov.co/tienda-virtual-del-estado-colombiano/ordenes-compra/111480?sort=desc&amp;order=No" xr:uid="{722564FF-47BB-4C30-B532-3ADAA97D3AB1}"/>
    <hyperlink ref="B1" r:id="rId2" tooltip="ordenar por Articulo" display="https://www.colombiacompra.gov.co/tienda-virtual-del-estado-colombiano/ordenes-compra/111480?sort=asc&amp;order=Articulo" xr:uid="{0145A95A-D6D5-44A1-AE93-B2B6BA6DE9CD}"/>
    <hyperlink ref="C1" r:id="rId3" tooltip="ordenar por Cantidad" display="https://www.colombiacompra.gov.co/tienda-virtual-del-estado-colombiano/ordenes-compra/111480?sort=asc&amp;order=Cantidad" xr:uid="{1955D4EA-2FD8-425A-88E2-CC210497481F}"/>
    <hyperlink ref="D1" r:id="rId4" tooltip="ordenar por Unidad" display="https://www.colombiacompra.gov.co/tienda-virtual-del-estado-colombiano/ordenes-compra/111480?sort=asc&amp;order=Unidad" xr:uid="{CF3C501A-C2B3-4C22-B50A-D420EDE0CB10}"/>
    <hyperlink ref="E1" r:id="rId5" tooltip="ordenar por Precio" display="https://www.colombiacompra.gov.co/tienda-virtual-del-estado-colombiano/ordenes-compra/111480?sort=asc&amp;order=Precio" xr:uid="{420EF9DE-0ACB-4925-A468-3308A5DE0BF7}"/>
    <hyperlink ref="F1" r:id="rId6" tooltip="ordenar por Total" display="https://www.colombiacompra.gov.co/tienda-virtual-del-estado-colombiano/ordenes-compra/111480?sort=asc&amp;order=Total" xr:uid="{AEE0898B-6F5B-4681-A5B4-4C06FCDA9B0D}"/>
    <hyperlink ref="A5" r:id="rId7" tooltip="ordenar por No" display="https://www.colombiacompra.gov.co/tienda-virtual-del-estado-colombiano/ordenes-compra/111480?sort=desc&amp;order=No" xr:uid="{9F099970-4D3D-4444-988D-A7244A25E4BE}"/>
    <hyperlink ref="B5" r:id="rId8" tooltip="ordenar por Articulo" display="https://www.colombiacompra.gov.co/tienda-virtual-del-estado-colombiano/ordenes-compra/111480?sort=asc&amp;order=Articulo" xr:uid="{DE8070DE-3A57-487A-A125-51F22DFF57C8}"/>
    <hyperlink ref="C5" r:id="rId9" tooltip="ordenar por Cantidad" display="https://www.colombiacompra.gov.co/tienda-virtual-del-estado-colombiano/ordenes-compra/111480?sort=asc&amp;order=Cantidad" xr:uid="{430DF3A3-BC71-4DC4-BFE6-BB26444FFD00}"/>
    <hyperlink ref="D5" r:id="rId10" tooltip="ordenar por Unidad" display="https://www.colombiacompra.gov.co/tienda-virtual-del-estado-colombiano/ordenes-compra/111480?sort=asc&amp;order=Unidad" xr:uid="{1D11791A-DDAE-4523-BB78-5BEA3AF1EED2}"/>
    <hyperlink ref="E5" r:id="rId11" tooltip="ordenar por Precio" display="https://www.colombiacompra.gov.co/tienda-virtual-del-estado-colombiano/ordenes-compra/111480?sort=asc&amp;order=Precio" xr:uid="{39720E18-7008-47EE-8273-53885B81DBFE}"/>
    <hyperlink ref="F5" r:id="rId12" tooltip="ordenar por Total" display="https://www.colombiacompra.gov.co/tienda-virtual-del-estado-colombiano/ordenes-compra/111480?sort=asc&amp;order=Total" xr:uid="{CBC0A1F9-ECB9-4325-A383-FB841BA9C9FC}"/>
  </hyperlinks>
  <pageMargins left="0.7" right="0.7" top="0.75" bottom="0.75" header="0.3" footer="0.3"/>
  <drawing r:id="rId1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0893E-4144-4D93-B221-5237489B9EFD}">
  <sheetPr>
    <tabColor theme="4" tint="0.79998168889431442"/>
  </sheetPr>
  <dimension ref="A1:L26"/>
  <sheetViews>
    <sheetView zoomScale="80" zoomScaleNormal="80" workbookViewId="0">
      <selection activeCell="L4" sqref="L4"/>
    </sheetView>
  </sheetViews>
  <sheetFormatPr baseColWidth="10" defaultColWidth="11.42578125" defaultRowHeight="15" x14ac:dyDescent="0.25"/>
  <cols>
    <col min="5" max="5" width="15.28515625" customWidth="1"/>
    <col min="6" max="6" width="17.140625" customWidth="1"/>
    <col min="7" max="10" width="15.42578125" customWidth="1"/>
    <col min="11" max="11" width="17.7109375" customWidth="1"/>
    <col min="12" max="12" width="13.140625" customWidth="1"/>
  </cols>
  <sheetData>
    <row r="1" spans="1:12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2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2" ht="90" thickBot="1" x14ac:dyDescent="0.3">
      <c r="A3" s="5">
        <v>1</v>
      </c>
      <c r="B3" s="1" t="s">
        <v>177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2" ht="15.75" thickBot="1" x14ac:dyDescent="0.3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2" x14ac:dyDescent="0.25">
      <c r="A5" s="64" t="s">
        <v>30</v>
      </c>
      <c r="B5" s="66" t="s">
        <v>31</v>
      </c>
      <c r="C5" s="66" t="s">
        <v>32</v>
      </c>
      <c r="D5" s="66" t="s">
        <v>33</v>
      </c>
      <c r="E5" s="66" t="s">
        <v>34</v>
      </c>
      <c r="F5" s="66" t="s">
        <v>35</v>
      </c>
      <c r="G5" s="32" t="s">
        <v>36</v>
      </c>
      <c r="H5" s="62" t="s">
        <v>35</v>
      </c>
      <c r="I5" s="32" t="s">
        <v>37</v>
      </c>
      <c r="J5" s="62" t="s">
        <v>35</v>
      </c>
      <c r="K5" s="33" t="s">
        <v>38</v>
      </c>
    </row>
    <row r="6" spans="1:12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2" ht="64.5" thickBot="1" x14ac:dyDescent="0.3">
      <c r="A7" s="5">
        <v>2</v>
      </c>
      <c r="B7" s="3" t="s">
        <v>178</v>
      </c>
      <c r="C7" s="3">
        <v>9</v>
      </c>
      <c r="D7" s="3" t="s">
        <v>33</v>
      </c>
      <c r="E7" s="4">
        <v>238601.25</v>
      </c>
      <c r="F7" s="7">
        <f t="shared" ref="F7:F18" si="0">+E7*C7</f>
        <v>2147411.25</v>
      </c>
      <c r="G7" s="25">
        <f t="shared" ref="G7:G18" si="1">ROUND(E7*$G$6,0)</f>
        <v>12407</v>
      </c>
      <c r="H7" s="25">
        <f t="shared" ref="H7:H18" si="2">G7+E7</f>
        <v>251008.25</v>
      </c>
      <c r="I7" s="28"/>
      <c r="J7" s="28"/>
      <c r="K7" s="25">
        <f t="shared" ref="K7:K18" si="3">G7*$K$6</f>
        <v>93052.5</v>
      </c>
      <c r="L7" s="46"/>
    </row>
    <row r="8" spans="1:12" ht="77.25" thickBot="1" x14ac:dyDescent="0.3">
      <c r="A8" s="5">
        <v>3</v>
      </c>
      <c r="B8" s="1" t="s">
        <v>179</v>
      </c>
      <c r="C8" s="1">
        <v>9</v>
      </c>
      <c r="D8" s="1" t="s">
        <v>33</v>
      </c>
      <c r="E8" s="2">
        <v>10876</v>
      </c>
      <c r="F8" s="6">
        <f t="shared" si="0"/>
        <v>97884</v>
      </c>
      <c r="G8" s="25">
        <f t="shared" si="1"/>
        <v>566</v>
      </c>
      <c r="H8" s="25">
        <f t="shared" si="2"/>
        <v>11442</v>
      </c>
      <c r="I8" s="28"/>
      <c r="J8" s="28"/>
      <c r="K8" s="25">
        <f t="shared" si="3"/>
        <v>4245</v>
      </c>
    </row>
    <row r="9" spans="1:12" ht="51.75" thickBot="1" x14ac:dyDescent="0.3">
      <c r="A9" s="5">
        <v>4</v>
      </c>
      <c r="B9" s="3" t="s">
        <v>180</v>
      </c>
      <c r="C9" s="3">
        <v>9</v>
      </c>
      <c r="D9" s="3" t="s">
        <v>33</v>
      </c>
      <c r="E9" s="4">
        <v>2592</v>
      </c>
      <c r="F9" s="7">
        <f t="shared" si="0"/>
        <v>23328</v>
      </c>
      <c r="G9" s="25">
        <f t="shared" si="1"/>
        <v>135</v>
      </c>
      <c r="H9" s="25">
        <f t="shared" si="2"/>
        <v>2727</v>
      </c>
      <c r="I9" s="28"/>
      <c r="J9" s="28"/>
      <c r="K9" s="25">
        <f t="shared" si="3"/>
        <v>1012.5</v>
      </c>
    </row>
    <row r="10" spans="1:12" ht="51.75" thickBot="1" x14ac:dyDescent="0.3">
      <c r="A10" s="5">
        <v>5</v>
      </c>
      <c r="B10" s="1" t="s">
        <v>189</v>
      </c>
      <c r="C10" s="1">
        <v>9</v>
      </c>
      <c r="D10" s="1" t="s">
        <v>33</v>
      </c>
      <c r="E10" s="2">
        <v>32644</v>
      </c>
      <c r="F10" s="6">
        <f t="shared" si="0"/>
        <v>293796</v>
      </c>
      <c r="G10" s="25">
        <f t="shared" si="1"/>
        <v>1697</v>
      </c>
      <c r="H10" s="25">
        <f t="shared" si="2"/>
        <v>34341</v>
      </c>
      <c r="I10" s="28"/>
      <c r="J10" s="28"/>
      <c r="K10" s="25">
        <f t="shared" si="3"/>
        <v>12727.5</v>
      </c>
    </row>
    <row r="11" spans="1:12" ht="90" thickBot="1" x14ac:dyDescent="0.3">
      <c r="A11" s="5">
        <v>6</v>
      </c>
      <c r="B11" s="3" t="s">
        <v>190</v>
      </c>
      <c r="C11" s="3">
        <v>9</v>
      </c>
      <c r="D11" s="3" t="s">
        <v>33</v>
      </c>
      <c r="E11" s="4">
        <v>1876</v>
      </c>
      <c r="F11" s="7">
        <f t="shared" si="0"/>
        <v>16884</v>
      </c>
      <c r="G11" s="25">
        <f t="shared" si="1"/>
        <v>98</v>
      </c>
      <c r="H11" s="25">
        <f t="shared" si="2"/>
        <v>1974</v>
      </c>
      <c r="I11" s="28"/>
      <c r="J11" s="28"/>
      <c r="K11" s="25">
        <f t="shared" si="3"/>
        <v>735</v>
      </c>
    </row>
    <row r="12" spans="1:12" ht="64.5" thickBot="1" x14ac:dyDescent="0.3">
      <c r="A12" s="5">
        <v>7</v>
      </c>
      <c r="B12" s="1" t="s">
        <v>191</v>
      </c>
      <c r="C12" s="1">
        <v>9</v>
      </c>
      <c r="D12" s="1" t="s">
        <v>33</v>
      </c>
      <c r="E12" s="2">
        <v>5500</v>
      </c>
      <c r="F12" s="6">
        <f t="shared" si="0"/>
        <v>49500</v>
      </c>
      <c r="G12" s="25">
        <f t="shared" si="1"/>
        <v>286</v>
      </c>
      <c r="H12" s="25">
        <f t="shared" si="2"/>
        <v>5786</v>
      </c>
      <c r="I12" s="28"/>
      <c r="J12" s="28"/>
      <c r="K12" s="25">
        <f t="shared" si="3"/>
        <v>2145</v>
      </c>
    </row>
    <row r="13" spans="1:12" ht="64.5" thickBot="1" x14ac:dyDescent="0.3">
      <c r="A13" s="5">
        <v>8</v>
      </c>
      <c r="B13" s="3" t="s">
        <v>192</v>
      </c>
      <c r="C13" s="3">
        <v>9</v>
      </c>
      <c r="D13" s="3" t="s">
        <v>33</v>
      </c>
      <c r="E13" s="4">
        <v>5408</v>
      </c>
      <c r="F13" s="7">
        <f t="shared" si="0"/>
        <v>48672</v>
      </c>
      <c r="G13" s="25">
        <f t="shared" si="1"/>
        <v>281</v>
      </c>
      <c r="H13" s="25">
        <f t="shared" si="2"/>
        <v>5689</v>
      </c>
      <c r="I13" s="28"/>
      <c r="J13" s="28"/>
      <c r="K13" s="25">
        <f t="shared" si="3"/>
        <v>2107.5</v>
      </c>
    </row>
    <row r="14" spans="1:12" ht="64.5" thickBot="1" x14ac:dyDescent="0.3">
      <c r="A14" s="5">
        <v>9</v>
      </c>
      <c r="B14" s="1" t="s">
        <v>193</v>
      </c>
      <c r="C14" s="1">
        <v>9</v>
      </c>
      <c r="D14" s="1" t="s">
        <v>33</v>
      </c>
      <c r="E14" s="2">
        <v>3848</v>
      </c>
      <c r="F14" s="6">
        <f t="shared" si="0"/>
        <v>34632</v>
      </c>
      <c r="G14" s="25">
        <f t="shared" si="1"/>
        <v>200</v>
      </c>
      <c r="H14" s="25">
        <f t="shared" si="2"/>
        <v>4048</v>
      </c>
      <c r="I14" s="28"/>
      <c r="J14" s="28"/>
      <c r="K14" s="25">
        <f t="shared" si="3"/>
        <v>1500</v>
      </c>
    </row>
    <row r="15" spans="1:12" ht="77.25" thickBot="1" x14ac:dyDescent="0.3">
      <c r="A15" s="8">
        <v>10</v>
      </c>
      <c r="B15" s="9" t="s">
        <v>194</v>
      </c>
      <c r="C15" s="9">
        <v>9</v>
      </c>
      <c r="D15" s="9" t="s">
        <v>33</v>
      </c>
      <c r="E15" s="11">
        <v>21056</v>
      </c>
      <c r="F15" s="10">
        <f t="shared" si="0"/>
        <v>189504</v>
      </c>
      <c r="G15" s="25">
        <f t="shared" si="1"/>
        <v>1095</v>
      </c>
      <c r="H15" s="25">
        <f t="shared" si="2"/>
        <v>22151</v>
      </c>
      <c r="I15" s="28"/>
      <c r="J15" s="28"/>
      <c r="K15" s="25">
        <f t="shared" si="3"/>
        <v>8212.5</v>
      </c>
    </row>
    <row r="16" spans="1:12" ht="64.5" thickBot="1" x14ac:dyDescent="0.3">
      <c r="A16" s="12">
        <v>11</v>
      </c>
      <c r="B16" s="13" t="s">
        <v>195</v>
      </c>
      <c r="C16" s="13">
        <v>9</v>
      </c>
      <c r="D16" s="13" t="s">
        <v>33</v>
      </c>
      <c r="E16" s="14">
        <v>36649</v>
      </c>
      <c r="F16" s="15">
        <f t="shared" si="0"/>
        <v>329841</v>
      </c>
      <c r="G16" s="25">
        <f t="shared" si="1"/>
        <v>1906</v>
      </c>
      <c r="H16" s="25">
        <f t="shared" si="2"/>
        <v>38555</v>
      </c>
      <c r="I16" s="28"/>
      <c r="J16" s="28"/>
      <c r="K16" s="25">
        <f t="shared" si="3"/>
        <v>14295</v>
      </c>
    </row>
    <row r="17" spans="1:11" ht="64.5" thickBot="1" x14ac:dyDescent="0.3">
      <c r="A17" s="5">
        <v>12</v>
      </c>
      <c r="B17" s="3" t="s">
        <v>181</v>
      </c>
      <c r="C17" s="3">
        <v>9</v>
      </c>
      <c r="D17" s="3" t="s">
        <v>33</v>
      </c>
      <c r="E17" s="4">
        <v>19037</v>
      </c>
      <c r="F17" s="7">
        <f t="shared" si="0"/>
        <v>171333</v>
      </c>
      <c r="G17" s="25">
        <f t="shared" si="1"/>
        <v>990</v>
      </c>
      <c r="H17" s="25">
        <f t="shared" si="2"/>
        <v>20027</v>
      </c>
      <c r="I17" s="28"/>
      <c r="J17" s="28"/>
      <c r="K17" s="25">
        <f t="shared" si="3"/>
        <v>7425</v>
      </c>
    </row>
    <row r="18" spans="1:11" ht="90" thickBot="1" x14ac:dyDescent="0.3">
      <c r="A18" s="5">
        <v>13</v>
      </c>
      <c r="B18" s="1" t="s">
        <v>182</v>
      </c>
      <c r="C18" s="1">
        <v>9</v>
      </c>
      <c r="D18" s="1" t="s">
        <v>33</v>
      </c>
      <c r="E18" s="2">
        <v>86027</v>
      </c>
      <c r="F18" s="6">
        <f t="shared" si="0"/>
        <v>774243</v>
      </c>
      <c r="G18" s="25">
        <f t="shared" si="1"/>
        <v>4473</v>
      </c>
      <c r="H18" s="25">
        <f t="shared" si="2"/>
        <v>90500</v>
      </c>
      <c r="I18" s="28"/>
      <c r="J18" s="28"/>
      <c r="K18" s="25">
        <f t="shared" si="3"/>
        <v>33547.5</v>
      </c>
    </row>
    <row r="19" spans="1:11" ht="15.75" thickBot="1" x14ac:dyDescent="0.3">
      <c r="A19" s="68" t="s">
        <v>134</v>
      </c>
      <c r="B19" s="69"/>
      <c r="C19" s="69"/>
      <c r="D19" s="69"/>
      <c r="E19" s="69"/>
      <c r="F19" s="69"/>
      <c r="G19" s="69"/>
      <c r="H19" s="69"/>
      <c r="I19" s="69"/>
      <c r="J19" s="69"/>
      <c r="K19" s="57">
        <f>SUM(K7:K18)</f>
        <v>181005</v>
      </c>
    </row>
    <row r="20" spans="1:11" x14ac:dyDescent="0.25">
      <c r="A20" s="70" t="s">
        <v>135</v>
      </c>
      <c r="B20" s="71"/>
      <c r="C20" s="71"/>
      <c r="D20" s="71"/>
      <c r="E20" s="71"/>
      <c r="F20" s="71"/>
      <c r="G20" s="71"/>
      <c r="H20" s="71"/>
      <c r="I20" s="71"/>
      <c r="J20" s="71"/>
      <c r="K20" s="25">
        <f>K19+K4</f>
        <v>1937932.5</v>
      </c>
    </row>
    <row r="21" spans="1:11" x14ac:dyDescent="0.25">
      <c r="A21" s="72" t="s">
        <v>136</v>
      </c>
      <c r="B21" s="73"/>
      <c r="C21" s="73"/>
      <c r="D21" s="73"/>
      <c r="E21" s="73"/>
      <c r="F21" s="73"/>
      <c r="G21" s="73"/>
      <c r="H21" s="73"/>
      <c r="I21" s="73"/>
      <c r="J21" s="73"/>
      <c r="K21" s="25">
        <f>K20*10%</f>
        <v>193793.25</v>
      </c>
    </row>
    <row r="22" spans="1:11" x14ac:dyDescent="0.25">
      <c r="A22" s="72" t="s">
        <v>137</v>
      </c>
      <c r="B22" s="73"/>
      <c r="C22" s="73"/>
      <c r="D22" s="73"/>
      <c r="E22" s="73"/>
      <c r="F22" s="73"/>
      <c r="G22" s="73"/>
      <c r="H22" s="73"/>
      <c r="I22" s="73"/>
      <c r="J22" s="73"/>
      <c r="K22" s="25">
        <f>K21*19%</f>
        <v>36820.717499999999</v>
      </c>
    </row>
    <row r="23" spans="1:11" ht="15.75" thickBot="1" x14ac:dyDescent="0.3">
      <c r="A23" s="68" t="s">
        <v>138</v>
      </c>
      <c r="B23" s="69"/>
      <c r="C23" s="69"/>
      <c r="D23" s="69"/>
      <c r="E23" s="69"/>
      <c r="F23" s="69"/>
      <c r="G23" s="69"/>
      <c r="H23" s="69"/>
      <c r="I23" s="69"/>
      <c r="J23" s="69"/>
      <c r="K23" s="45">
        <f>SUM(K20:K22)</f>
        <v>2168546.4674999998</v>
      </c>
    </row>
    <row r="26" spans="1:11" x14ac:dyDescent="0.25">
      <c r="K26" s="47"/>
    </row>
  </sheetData>
  <mergeCells count="22">
    <mergeCell ref="A4:J4"/>
    <mergeCell ref="H1:H2"/>
    <mergeCell ref="J1:J2"/>
    <mergeCell ref="A1:A2"/>
    <mergeCell ref="B1:B2"/>
    <mergeCell ref="C1:C2"/>
    <mergeCell ref="D1:D2"/>
    <mergeCell ref="E1:E2"/>
    <mergeCell ref="F1:F2"/>
    <mergeCell ref="H5:H6"/>
    <mergeCell ref="J5:J6"/>
    <mergeCell ref="A5:A6"/>
    <mergeCell ref="B5:B6"/>
    <mergeCell ref="C5:C6"/>
    <mergeCell ref="D5:D6"/>
    <mergeCell ref="E5:E6"/>
    <mergeCell ref="F5:F6"/>
    <mergeCell ref="A23:J23"/>
    <mergeCell ref="A20:J20"/>
    <mergeCell ref="A21:J21"/>
    <mergeCell ref="A22:J22"/>
    <mergeCell ref="A19:J19"/>
  </mergeCells>
  <hyperlinks>
    <hyperlink ref="A1" r:id="rId1" tooltip="ordenar por No" display="https://www.colombiacompra.gov.co/tienda-virtual-del-estado-colombiano/ordenes-compra/111480?sort=desc&amp;order=No" xr:uid="{A721B8C9-5D57-45FA-958D-4C261BB6FF50}"/>
    <hyperlink ref="B1" r:id="rId2" tooltip="ordenar por Articulo" display="https://www.colombiacompra.gov.co/tienda-virtual-del-estado-colombiano/ordenes-compra/111480?sort=asc&amp;order=Articulo" xr:uid="{719ADCDE-D2EE-46BB-AE02-638D330D4DDF}"/>
    <hyperlink ref="C1" r:id="rId3" tooltip="ordenar por Cantidad" display="https://www.colombiacompra.gov.co/tienda-virtual-del-estado-colombiano/ordenes-compra/111480?sort=asc&amp;order=Cantidad" xr:uid="{6F335646-683F-4200-9BB9-2BE6663B6AEF}"/>
    <hyperlink ref="D1" r:id="rId4" tooltip="ordenar por Unidad" display="https://www.colombiacompra.gov.co/tienda-virtual-del-estado-colombiano/ordenes-compra/111480?sort=asc&amp;order=Unidad" xr:uid="{DD0D78B3-BC7A-4540-957A-EBED61403DC7}"/>
    <hyperlink ref="E1" r:id="rId5" tooltip="ordenar por Precio" display="https://www.colombiacompra.gov.co/tienda-virtual-del-estado-colombiano/ordenes-compra/111480?sort=asc&amp;order=Precio" xr:uid="{A12BB8A5-D8D5-4376-B785-A8756C61C970}"/>
    <hyperlink ref="F1" r:id="rId6" tooltip="ordenar por Total" display="https://www.colombiacompra.gov.co/tienda-virtual-del-estado-colombiano/ordenes-compra/111480?sort=asc&amp;order=Total" xr:uid="{7F357D18-9BCF-47B8-90B8-796C7FCEB330}"/>
    <hyperlink ref="A5" r:id="rId7" tooltip="ordenar por No" display="https://www.colombiacompra.gov.co/tienda-virtual-del-estado-colombiano/ordenes-compra/111480?sort=desc&amp;order=No" xr:uid="{19AADA45-C97F-4E9A-AA96-5C821C487674}"/>
    <hyperlink ref="B5" r:id="rId8" tooltip="ordenar por Articulo" display="https://www.colombiacompra.gov.co/tienda-virtual-del-estado-colombiano/ordenes-compra/111480?sort=asc&amp;order=Articulo" xr:uid="{EAC80F3A-BB31-4D99-AD53-7DEA078D20FA}"/>
    <hyperlink ref="C5" r:id="rId9" tooltip="ordenar por Cantidad" display="https://www.colombiacompra.gov.co/tienda-virtual-del-estado-colombiano/ordenes-compra/111480?sort=asc&amp;order=Cantidad" xr:uid="{61F25013-1EA4-4AF3-AE85-36EF65624F6B}"/>
    <hyperlink ref="D5" r:id="rId10" tooltip="ordenar por Unidad" display="https://www.colombiacompra.gov.co/tienda-virtual-del-estado-colombiano/ordenes-compra/111480?sort=asc&amp;order=Unidad" xr:uid="{E015E569-6832-4EEE-A990-52AB82092648}"/>
    <hyperlink ref="E5" r:id="rId11" tooltip="ordenar por Precio" display="https://www.colombiacompra.gov.co/tienda-virtual-del-estado-colombiano/ordenes-compra/111480?sort=asc&amp;order=Precio" xr:uid="{044E7253-5255-4979-ACAA-BDF88EC2D546}"/>
    <hyperlink ref="F5" r:id="rId12" tooltip="ordenar por Total" display="https://www.colombiacompra.gov.co/tienda-virtual-del-estado-colombiano/ordenes-compra/111480?sort=asc&amp;order=Total" xr:uid="{47A246E8-FB2D-443C-8C4D-EF352DD070AD}"/>
  </hyperlinks>
  <pageMargins left="0.7" right="0.7" top="0.75" bottom="0.75" header="0.3" footer="0.3"/>
  <pageSetup paperSize="9" orientation="portrait" r:id="rId13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91119-10A1-49E0-970C-541AFCBA44EE}">
  <sheetPr codeName="Hoja10">
    <tabColor theme="6" tint="0.79998168889431442"/>
  </sheetPr>
  <dimension ref="A1:K106"/>
  <sheetViews>
    <sheetView topLeftCell="A6" zoomScale="160" zoomScaleNormal="160" workbookViewId="0">
      <selection activeCell="K9" sqref="K9"/>
    </sheetView>
  </sheetViews>
  <sheetFormatPr baseColWidth="10" defaultColWidth="11.42578125" defaultRowHeight="15" x14ac:dyDescent="0.25"/>
  <cols>
    <col min="5" max="5" width="14" customWidth="1"/>
    <col min="6" max="6" width="23.5703125" customWidth="1"/>
    <col min="7" max="10" width="15.28515625" customWidth="1"/>
    <col min="11" max="11" width="18.5703125" bestFit="1" customWidth="1"/>
  </cols>
  <sheetData>
    <row r="1" spans="1:11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1" ht="90" thickBot="1" x14ac:dyDescent="0.3">
      <c r="A3" s="5">
        <v>1</v>
      </c>
      <c r="B3" s="1" t="s">
        <v>39</v>
      </c>
      <c r="C3" s="1">
        <v>9</v>
      </c>
      <c r="D3" s="1" t="s">
        <v>40</v>
      </c>
      <c r="E3" s="2">
        <v>78907776</v>
      </c>
      <c r="F3" s="6">
        <v>710169984</v>
      </c>
      <c r="G3" s="28"/>
      <c r="H3" s="28"/>
      <c r="I3" s="25">
        <f>ROUND(E3*I2,0)</f>
        <v>7496239</v>
      </c>
      <c r="J3" s="25">
        <f>+E3+I3</f>
        <v>86404015</v>
      </c>
      <c r="K3" s="25">
        <f>+I3*K2</f>
        <v>56221792.5</v>
      </c>
    </row>
    <row r="4" spans="1:11" ht="90" thickBot="1" x14ac:dyDescent="0.3">
      <c r="A4" s="5">
        <v>2</v>
      </c>
      <c r="B4" s="3" t="s">
        <v>41</v>
      </c>
      <c r="C4" s="3">
        <v>9</v>
      </c>
      <c r="D4" s="3" t="s">
        <v>40</v>
      </c>
      <c r="E4" s="4">
        <v>2465868</v>
      </c>
      <c r="F4" s="7">
        <v>22192812</v>
      </c>
      <c r="G4" s="28"/>
      <c r="H4" s="28"/>
      <c r="I4" s="25">
        <f>ROUND(E4*I2,0)</f>
        <v>234257</v>
      </c>
      <c r="J4" s="25">
        <f t="shared" ref="J4:J5" si="0">+E4+I4</f>
        <v>2700125</v>
      </c>
      <c r="K4" s="25">
        <f>+I4*K2</f>
        <v>1756927.5</v>
      </c>
    </row>
    <row r="5" spans="1:11" ht="128.25" thickBot="1" x14ac:dyDescent="0.3">
      <c r="A5" s="5">
        <v>3</v>
      </c>
      <c r="B5" s="1" t="s">
        <v>42</v>
      </c>
      <c r="C5" s="1">
        <v>9</v>
      </c>
      <c r="D5" s="1" t="s">
        <v>40</v>
      </c>
      <c r="E5" s="2">
        <v>2465868</v>
      </c>
      <c r="F5" s="6">
        <f>+E5*C5</f>
        <v>22192812</v>
      </c>
      <c r="G5" s="28"/>
      <c r="H5" s="28"/>
      <c r="I5" s="25">
        <f>ROUND(E5*I2,0)</f>
        <v>234257</v>
      </c>
      <c r="J5" s="25">
        <f t="shared" si="0"/>
        <v>2700125</v>
      </c>
      <c r="K5" s="25">
        <f>I5*$K$2</f>
        <v>1756927.5</v>
      </c>
    </row>
    <row r="6" spans="1:11" ht="15.75" thickBot="1" x14ac:dyDescent="0.3">
      <c r="A6" s="60" t="s">
        <v>43</v>
      </c>
      <c r="B6" s="61"/>
      <c r="C6" s="61"/>
      <c r="D6" s="61"/>
      <c r="E6" s="61"/>
      <c r="F6" s="61"/>
      <c r="G6" s="61"/>
      <c r="H6" s="61"/>
      <c r="I6" s="61"/>
      <c r="J6" s="61"/>
      <c r="K6" s="37">
        <f>SUM(K3:K5)</f>
        <v>59735647.5</v>
      </c>
    </row>
    <row r="7" spans="1:11" x14ac:dyDescent="0.25">
      <c r="A7" s="64" t="s">
        <v>30</v>
      </c>
      <c r="B7" s="66" t="s">
        <v>31</v>
      </c>
      <c r="C7" s="66" t="s">
        <v>32</v>
      </c>
      <c r="D7" s="66" t="s">
        <v>33</v>
      </c>
      <c r="E7" s="66" t="s">
        <v>34</v>
      </c>
      <c r="F7" s="66" t="s">
        <v>35</v>
      </c>
      <c r="G7" s="32" t="s">
        <v>36</v>
      </c>
      <c r="H7" s="62" t="s">
        <v>35</v>
      </c>
      <c r="I7" s="32" t="s">
        <v>37</v>
      </c>
      <c r="J7" s="62" t="s">
        <v>35</v>
      </c>
      <c r="K7" s="33" t="s">
        <v>38</v>
      </c>
    </row>
    <row r="8" spans="1:11" ht="15.75" thickBot="1" x14ac:dyDescent="0.3">
      <c r="A8" s="65"/>
      <c r="B8" s="67"/>
      <c r="C8" s="67"/>
      <c r="D8" s="67"/>
      <c r="E8" s="67"/>
      <c r="F8" s="67"/>
      <c r="G8" s="30">
        <f>+G2</f>
        <v>5.1999999999999998E-2</v>
      </c>
      <c r="H8" s="63"/>
      <c r="I8" s="30">
        <f>+I2</f>
        <v>9.5000000000000001E-2</v>
      </c>
      <c r="J8" s="63"/>
      <c r="K8" s="34">
        <v>7.5</v>
      </c>
    </row>
    <row r="9" spans="1:11" ht="64.5" thickBot="1" x14ac:dyDescent="0.3">
      <c r="A9" s="5">
        <v>4</v>
      </c>
      <c r="B9" s="3" t="s">
        <v>44</v>
      </c>
      <c r="C9" s="3">
        <v>9</v>
      </c>
      <c r="D9" s="3" t="s">
        <v>33</v>
      </c>
      <c r="E9" s="4">
        <v>197067</v>
      </c>
      <c r="F9" s="7">
        <f>+E9*C9</f>
        <v>1773603</v>
      </c>
      <c r="G9" s="25">
        <f>ROUND(E9*$G$8,0)</f>
        <v>10247</v>
      </c>
      <c r="H9" s="25">
        <f>+E9+G9</f>
        <v>207314</v>
      </c>
      <c r="I9" s="28"/>
      <c r="J9" s="28"/>
      <c r="K9" s="25">
        <f>G9*$K$8</f>
        <v>76852.5</v>
      </c>
    </row>
    <row r="10" spans="1:11" ht="77.25" thickBot="1" x14ac:dyDescent="0.3">
      <c r="A10" s="5">
        <v>5</v>
      </c>
      <c r="B10" s="1" t="s">
        <v>45</v>
      </c>
      <c r="C10" s="1">
        <v>9</v>
      </c>
      <c r="D10" s="1" t="s">
        <v>33</v>
      </c>
      <c r="E10" s="2">
        <v>106580.25</v>
      </c>
      <c r="F10" s="6">
        <v>959222.25</v>
      </c>
      <c r="G10" s="25">
        <f t="shared" ref="G10:G73" si="1">ROUND(E10*$G$8,0)</f>
        <v>5542</v>
      </c>
      <c r="H10" s="25">
        <f t="shared" ref="H10:H73" si="2">+E10+G10</f>
        <v>112122.25</v>
      </c>
      <c r="I10" s="28"/>
      <c r="J10" s="28"/>
      <c r="K10" s="25">
        <f t="shared" ref="K10:K73" si="3">G10*$K$8</f>
        <v>41565</v>
      </c>
    </row>
    <row r="11" spans="1:11" ht="77.25" thickBot="1" x14ac:dyDescent="0.3">
      <c r="A11" s="5">
        <v>6</v>
      </c>
      <c r="B11" s="3" t="s">
        <v>46</v>
      </c>
      <c r="C11" s="3">
        <v>9</v>
      </c>
      <c r="D11" s="3" t="s">
        <v>33</v>
      </c>
      <c r="E11" s="4">
        <v>140799.75</v>
      </c>
      <c r="F11" s="7">
        <f>+E11*C11</f>
        <v>1267197.75</v>
      </c>
      <c r="G11" s="25">
        <f t="shared" si="1"/>
        <v>7322</v>
      </c>
      <c r="H11" s="25">
        <f t="shared" si="2"/>
        <v>148121.75</v>
      </c>
      <c r="I11" s="28"/>
      <c r="J11" s="28"/>
      <c r="K11" s="25">
        <f t="shared" si="3"/>
        <v>54915</v>
      </c>
    </row>
    <row r="12" spans="1:11" ht="77.25" thickBot="1" x14ac:dyDescent="0.3">
      <c r="A12" s="5">
        <v>7</v>
      </c>
      <c r="B12" s="1" t="s">
        <v>47</v>
      </c>
      <c r="C12" s="1">
        <v>9</v>
      </c>
      <c r="D12" s="1" t="s">
        <v>33</v>
      </c>
      <c r="E12" s="2">
        <v>123601.5</v>
      </c>
      <c r="F12" s="6">
        <v>1112413.5</v>
      </c>
      <c r="G12" s="25">
        <f t="shared" si="1"/>
        <v>6427</v>
      </c>
      <c r="H12" s="25">
        <f t="shared" si="2"/>
        <v>130028.5</v>
      </c>
      <c r="I12" s="28"/>
      <c r="J12" s="28"/>
      <c r="K12" s="25">
        <f t="shared" si="3"/>
        <v>48202.5</v>
      </c>
    </row>
    <row r="13" spans="1:11" ht="90" thickBot="1" x14ac:dyDescent="0.3">
      <c r="A13" s="5">
        <v>8</v>
      </c>
      <c r="B13" s="3" t="s">
        <v>48</v>
      </c>
      <c r="C13" s="3">
        <v>9</v>
      </c>
      <c r="D13" s="3" t="s">
        <v>33</v>
      </c>
      <c r="E13" s="4">
        <v>156397.5</v>
      </c>
      <c r="F13" s="7">
        <f>+C13*E13</f>
        <v>1407577.5</v>
      </c>
      <c r="G13" s="25">
        <f t="shared" si="1"/>
        <v>8133</v>
      </c>
      <c r="H13" s="25">
        <f t="shared" si="2"/>
        <v>164530.5</v>
      </c>
      <c r="I13" s="28"/>
      <c r="J13" s="28"/>
      <c r="K13" s="25">
        <f t="shared" si="3"/>
        <v>60997.5</v>
      </c>
    </row>
    <row r="14" spans="1:11" ht="77.25" thickBot="1" x14ac:dyDescent="0.3">
      <c r="A14" s="5">
        <v>9</v>
      </c>
      <c r="B14" s="1" t="s">
        <v>49</v>
      </c>
      <c r="C14" s="1">
        <v>9</v>
      </c>
      <c r="D14" s="1" t="s">
        <v>33</v>
      </c>
      <c r="E14" s="2">
        <v>116280</v>
      </c>
      <c r="F14" s="7">
        <f t="shared" ref="F14:F76" si="4">+C14*E14</f>
        <v>1046520</v>
      </c>
      <c r="G14" s="25">
        <f t="shared" si="1"/>
        <v>6047</v>
      </c>
      <c r="H14" s="25">
        <f t="shared" si="2"/>
        <v>122327</v>
      </c>
      <c r="I14" s="28"/>
      <c r="J14" s="28"/>
      <c r="K14" s="25">
        <f t="shared" si="3"/>
        <v>45352.5</v>
      </c>
    </row>
    <row r="15" spans="1:11" ht="64.5" thickBot="1" x14ac:dyDescent="0.3">
      <c r="A15" s="5">
        <v>10</v>
      </c>
      <c r="B15" s="3" t="s">
        <v>50</v>
      </c>
      <c r="C15" s="1">
        <v>9</v>
      </c>
      <c r="D15" s="3" t="s">
        <v>33</v>
      </c>
      <c r="E15" s="4">
        <v>99612</v>
      </c>
      <c r="F15" s="7">
        <f t="shared" si="4"/>
        <v>896508</v>
      </c>
      <c r="G15" s="25">
        <f t="shared" si="1"/>
        <v>5180</v>
      </c>
      <c r="H15" s="25">
        <f t="shared" si="2"/>
        <v>104792</v>
      </c>
      <c r="I15" s="28"/>
      <c r="J15" s="28"/>
      <c r="K15" s="25">
        <f t="shared" si="3"/>
        <v>38850</v>
      </c>
    </row>
    <row r="16" spans="1:11" ht="64.5" thickBot="1" x14ac:dyDescent="0.3">
      <c r="A16" s="5">
        <v>11</v>
      </c>
      <c r="B16" s="1" t="s">
        <v>51</v>
      </c>
      <c r="C16" s="1">
        <v>9</v>
      </c>
      <c r="D16" s="1" t="s">
        <v>33</v>
      </c>
      <c r="E16" s="2">
        <v>192165</v>
      </c>
      <c r="F16" s="7">
        <f t="shared" si="4"/>
        <v>1729485</v>
      </c>
      <c r="G16" s="25">
        <f t="shared" si="1"/>
        <v>9993</v>
      </c>
      <c r="H16" s="25">
        <f t="shared" si="2"/>
        <v>202158</v>
      </c>
      <c r="I16" s="28"/>
      <c r="J16" s="28"/>
      <c r="K16" s="25">
        <f t="shared" si="3"/>
        <v>74947.5</v>
      </c>
    </row>
    <row r="17" spans="1:11" ht="77.25" thickBot="1" x14ac:dyDescent="0.3">
      <c r="A17" s="5">
        <v>12</v>
      </c>
      <c r="B17" s="3" t="s">
        <v>52</v>
      </c>
      <c r="C17" s="1">
        <v>9</v>
      </c>
      <c r="D17" s="3" t="s">
        <v>33</v>
      </c>
      <c r="E17" s="4">
        <v>15571.2</v>
      </c>
      <c r="F17" s="7">
        <f t="shared" si="4"/>
        <v>140140.80000000002</v>
      </c>
      <c r="G17" s="25">
        <f t="shared" si="1"/>
        <v>810</v>
      </c>
      <c r="H17" s="25">
        <f t="shared" si="2"/>
        <v>16381.2</v>
      </c>
      <c r="I17" s="28"/>
      <c r="J17" s="28"/>
      <c r="K17" s="25">
        <f t="shared" si="3"/>
        <v>6075</v>
      </c>
    </row>
    <row r="18" spans="1:11" ht="77.25" thickBot="1" x14ac:dyDescent="0.3">
      <c r="A18" s="5">
        <v>13</v>
      </c>
      <c r="B18" s="1" t="s">
        <v>53</v>
      </c>
      <c r="C18" s="1">
        <v>9</v>
      </c>
      <c r="D18" s="1" t="s">
        <v>33</v>
      </c>
      <c r="E18" s="2">
        <v>4942.3999999999996</v>
      </c>
      <c r="F18" s="7">
        <f t="shared" si="4"/>
        <v>44481.599999999999</v>
      </c>
      <c r="G18" s="25">
        <f t="shared" si="1"/>
        <v>257</v>
      </c>
      <c r="H18" s="25">
        <f t="shared" si="2"/>
        <v>5199.3999999999996</v>
      </c>
      <c r="I18" s="28"/>
      <c r="J18" s="28"/>
      <c r="K18" s="25">
        <f t="shared" si="3"/>
        <v>1927.5</v>
      </c>
    </row>
    <row r="19" spans="1:11" ht="77.25" thickBot="1" x14ac:dyDescent="0.3">
      <c r="A19" s="5">
        <v>14</v>
      </c>
      <c r="B19" s="3" t="s">
        <v>54</v>
      </c>
      <c r="C19" s="1">
        <v>9</v>
      </c>
      <c r="D19" s="3" t="s">
        <v>33</v>
      </c>
      <c r="E19" s="4">
        <v>90348.75</v>
      </c>
      <c r="F19" s="7">
        <f t="shared" si="4"/>
        <v>813138.75</v>
      </c>
      <c r="G19" s="25">
        <f t="shared" si="1"/>
        <v>4698</v>
      </c>
      <c r="H19" s="25">
        <f t="shared" si="2"/>
        <v>95046.75</v>
      </c>
      <c r="I19" s="28"/>
      <c r="J19" s="28"/>
      <c r="K19" s="25">
        <f t="shared" si="3"/>
        <v>35235</v>
      </c>
    </row>
    <row r="20" spans="1:11" ht="77.25" thickBot="1" x14ac:dyDescent="0.3">
      <c r="A20" s="5">
        <v>15</v>
      </c>
      <c r="B20" s="1" t="s">
        <v>55</v>
      </c>
      <c r="C20" s="1">
        <v>9</v>
      </c>
      <c r="D20" s="1" t="s">
        <v>33</v>
      </c>
      <c r="E20" s="2">
        <v>69705</v>
      </c>
      <c r="F20" s="7">
        <f t="shared" si="4"/>
        <v>627345</v>
      </c>
      <c r="G20" s="25">
        <f t="shared" si="1"/>
        <v>3625</v>
      </c>
      <c r="H20" s="25">
        <f t="shared" si="2"/>
        <v>73330</v>
      </c>
      <c r="I20" s="28"/>
      <c r="J20" s="28"/>
      <c r="K20" s="25">
        <f t="shared" si="3"/>
        <v>27187.5</v>
      </c>
    </row>
    <row r="21" spans="1:11" ht="77.25" thickBot="1" x14ac:dyDescent="0.3">
      <c r="A21" s="8">
        <v>16</v>
      </c>
      <c r="B21" s="9" t="s">
        <v>56</v>
      </c>
      <c r="C21" s="1">
        <v>9</v>
      </c>
      <c r="D21" s="9" t="s">
        <v>33</v>
      </c>
      <c r="E21" s="11">
        <v>93960</v>
      </c>
      <c r="F21" s="7">
        <f t="shared" si="4"/>
        <v>845640</v>
      </c>
      <c r="G21" s="25">
        <f t="shared" si="1"/>
        <v>4886</v>
      </c>
      <c r="H21" s="25">
        <f t="shared" si="2"/>
        <v>98846</v>
      </c>
      <c r="I21" s="28"/>
      <c r="J21" s="28"/>
      <c r="K21" s="25">
        <f t="shared" si="3"/>
        <v>36645</v>
      </c>
    </row>
    <row r="22" spans="1:11" ht="64.5" thickBot="1" x14ac:dyDescent="0.3">
      <c r="A22" s="12">
        <v>17</v>
      </c>
      <c r="B22" s="13" t="s">
        <v>57</v>
      </c>
      <c r="C22" s="1">
        <v>9</v>
      </c>
      <c r="D22" s="13" t="s">
        <v>33</v>
      </c>
      <c r="E22" s="14">
        <v>70150.5</v>
      </c>
      <c r="F22" s="7">
        <f t="shared" si="4"/>
        <v>631354.5</v>
      </c>
      <c r="G22" s="25">
        <f t="shared" si="1"/>
        <v>3648</v>
      </c>
      <c r="H22" s="25">
        <f t="shared" si="2"/>
        <v>73798.5</v>
      </c>
      <c r="I22" s="28"/>
      <c r="J22" s="28"/>
      <c r="K22" s="25">
        <f t="shared" si="3"/>
        <v>27360</v>
      </c>
    </row>
    <row r="23" spans="1:11" ht="77.25" thickBot="1" x14ac:dyDescent="0.3">
      <c r="A23" s="5">
        <v>18</v>
      </c>
      <c r="B23" s="3" t="s">
        <v>58</v>
      </c>
      <c r="C23" s="1">
        <v>9</v>
      </c>
      <c r="D23" s="3" t="s">
        <v>33</v>
      </c>
      <c r="E23" s="4">
        <v>101385</v>
      </c>
      <c r="F23" s="7">
        <f t="shared" si="4"/>
        <v>912465</v>
      </c>
      <c r="G23" s="25">
        <f t="shared" si="1"/>
        <v>5272</v>
      </c>
      <c r="H23" s="25">
        <f t="shared" si="2"/>
        <v>106657</v>
      </c>
      <c r="I23" s="28"/>
      <c r="J23" s="28"/>
      <c r="K23" s="25">
        <f t="shared" si="3"/>
        <v>39540</v>
      </c>
    </row>
    <row r="24" spans="1:11" ht="51.75" thickBot="1" x14ac:dyDescent="0.3">
      <c r="A24" s="5">
        <v>19</v>
      </c>
      <c r="B24" s="1" t="s">
        <v>59</v>
      </c>
      <c r="C24" s="1">
        <v>9</v>
      </c>
      <c r="D24" s="1" t="s">
        <v>33</v>
      </c>
      <c r="E24" s="2">
        <v>85842</v>
      </c>
      <c r="F24" s="7">
        <f t="shared" si="4"/>
        <v>772578</v>
      </c>
      <c r="G24" s="25">
        <f t="shared" si="1"/>
        <v>4464</v>
      </c>
      <c r="H24" s="25">
        <f t="shared" si="2"/>
        <v>90306</v>
      </c>
      <c r="I24" s="28"/>
      <c r="J24" s="28"/>
      <c r="K24" s="25">
        <f t="shared" si="3"/>
        <v>33480</v>
      </c>
    </row>
    <row r="25" spans="1:11" ht="51.75" thickBot="1" x14ac:dyDescent="0.3">
      <c r="A25" s="5">
        <v>20</v>
      </c>
      <c r="B25" s="3" t="s">
        <v>60</v>
      </c>
      <c r="C25" s="1">
        <v>9</v>
      </c>
      <c r="D25" s="3" t="s">
        <v>33</v>
      </c>
      <c r="E25" s="4">
        <v>102446.25</v>
      </c>
      <c r="F25" s="7">
        <f t="shared" si="4"/>
        <v>922016.25</v>
      </c>
      <c r="G25" s="25">
        <f t="shared" si="1"/>
        <v>5327</v>
      </c>
      <c r="H25" s="25">
        <f t="shared" si="2"/>
        <v>107773.25</v>
      </c>
      <c r="I25" s="28"/>
      <c r="J25" s="28"/>
      <c r="K25" s="25">
        <f t="shared" si="3"/>
        <v>39952.5</v>
      </c>
    </row>
    <row r="26" spans="1:11" ht="51.75" thickBot="1" x14ac:dyDescent="0.3">
      <c r="A26" s="5">
        <v>21</v>
      </c>
      <c r="B26" s="1" t="s">
        <v>61</v>
      </c>
      <c r="C26" s="1">
        <v>9</v>
      </c>
      <c r="D26" s="1" t="s">
        <v>33</v>
      </c>
      <c r="E26" s="2">
        <v>52041.599999999999</v>
      </c>
      <c r="F26" s="7">
        <f t="shared" si="4"/>
        <v>468374.39999999997</v>
      </c>
      <c r="G26" s="25">
        <f t="shared" si="1"/>
        <v>2706</v>
      </c>
      <c r="H26" s="25">
        <f t="shared" si="2"/>
        <v>54747.6</v>
      </c>
      <c r="I26" s="28"/>
      <c r="J26" s="28"/>
      <c r="K26" s="25">
        <f t="shared" si="3"/>
        <v>20295</v>
      </c>
    </row>
    <row r="27" spans="1:11" ht="51.75" thickBot="1" x14ac:dyDescent="0.3">
      <c r="A27" s="5">
        <v>22</v>
      </c>
      <c r="B27" s="3" t="s">
        <v>62</v>
      </c>
      <c r="C27" s="1">
        <v>9</v>
      </c>
      <c r="D27" s="3" t="s">
        <v>33</v>
      </c>
      <c r="E27" s="4">
        <v>63731.25</v>
      </c>
      <c r="F27" s="7">
        <f t="shared" si="4"/>
        <v>573581.25</v>
      </c>
      <c r="G27" s="25">
        <f t="shared" si="1"/>
        <v>3314</v>
      </c>
      <c r="H27" s="25">
        <f t="shared" si="2"/>
        <v>67045.25</v>
      </c>
      <c r="I27" s="28"/>
      <c r="J27" s="28"/>
      <c r="K27" s="25">
        <f t="shared" si="3"/>
        <v>24855</v>
      </c>
    </row>
    <row r="28" spans="1:11" ht="51.75" thickBot="1" x14ac:dyDescent="0.3">
      <c r="A28" s="5">
        <v>23</v>
      </c>
      <c r="B28" s="1" t="s">
        <v>63</v>
      </c>
      <c r="C28" s="1">
        <v>9</v>
      </c>
      <c r="D28" s="1" t="s">
        <v>33</v>
      </c>
      <c r="E28" s="2">
        <v>27192</v>
      </c>
      <c r="F28" s="7">
        <f t="shared" si="4"/>
        <v>244728</v>
      </c>
      <c r="G28" s="25">
        <f t="shared" si="1"/>
        <v>1414</v>
      </c>
      <c r="H28" s="25">
        <f t="shared" si="2"/>
        <v>28606</v>
      </c>
      <c r="I28" s="28"/>
      <c r="J28" s="28"/>
      <c r="K28" s="25">
        <f t="shared" si="3"/>
        <v>10605</v>
      </c>
    </row>
    <row r="29" spans="1:11" ht="77.25" thickBot="1" x14ac:dyDescent="0.3">
      <c r="A29" s="5">
        <v>24</v>
      </c>
      <c r="B29" s="3" t="s">
        <v>64</v>
      </c>
      <c r="C29" s="1">
        <v>9</v>
      </c>
      <c r="D29" s="3" t="s">
        <v>33</v>
      </c>
      <c r="E29" s="4">
        <v>47363.199999999997</v>
      </c>
      <c r="F29" s="7">
        <f t="shared" si="4"/>
        <v>426268.8</v>
      </c>
      <c r="G29" s="25">
        <f t="shared" si="1"/>
        <v>2463</v>
      </c>
      <c r="H29" s="25">
        <f t="shared" si="2"/>
        <v>49826.2</v>
      </c>
      <c r="I29" s="28"/>
      <c r="J29" s="28"/>
      <c r="K29" s="25">
        <f t="shared" si="3"/>
        <v>18472.5</v>
      </c>
    </row>
    <row r="30" spans="1:11" ht="51.75" thickBot="1" x14ac:dyDescent="0.3">
      <c r="A30" s="5">
        <v>25</v>
      </c>
      <c r="B30" s="1" t="s">
        <v>65</v>
      </c>
      <c r="C30" s="1">
        <v>9</v>
      </c>
      <c r="D30" s="1" t="s">
        <v>33</v>
      </c>
      <c r="E30" s="2">
        <v>33228.800000000003</v>
      </c>
      <c r="F30" s="7">
        <f t="shared" si="4"/>
        <v>299059.20000000001</v>
      </c>
      <c r="G30" s="25">
        <f t="shared" si="1"/>
        <v>1728</v>
      </c>
      <c r="H30" s="25">
        <f t="shared" si="2"/>
        <v>34956.800000000003</v>
      </c>
      <c r="I30" s="28"/>
      <c r="J30" s="28"/>
      <c r="K30" s="25">
        <f t="shared" si="3"/>
        <v>12960</v>
      </c>
    </row>
    <row r="31" spans="1:11" ht="51.75" thickBot="1" x14ac:dyDescent="0.3">
      <c r="A31" s="5">
        <v>26</v>
      </c>
      <c r="B31" s="3" t="s">
        <v>66</v>
      </c>
      <c r="C31" s="1">
        <v>9</v>
      </c>
      <c r="D31" s="3" t="s">
        <v>33</v>
      </c>
      <c r="E31" s="4">
        <v>12403.2</v>
      </c>
      <c r="F31" s="7">
        <f t="shared" si="4"/>
        <v>111628.8</v>
      </c>
      <c r="G31" s="25">
        <f t="shared" si="1"/>
        <v>645</v>
      </c>
      <c r="H31" s="25">
        <f t="shared" si="2"/>
        <v>13048.2</v>
      </c>
      <c r="I31" s="28"/>
      <c r="J31" s="28"/>
      <c r="K31" s="25">
        <f t="shared" si="3"/>
        <v>4837.5</v>
      </c>
    </row>
    <row r="32" spans="1:11" ht="51.75" thickBot="1" x14ac:dyDescent="0.3">
      <c r="A32" s="5">
        <v>27</v>
      </c>
      <c r="B32" s="1" t="s">
        <v>67</v>
      </c>
      <c r="C32" s="1">
        <v>9</v>
      </c>
      <c r="D32" s="1" t="s">
        <v>33</v>
      </c>
      <c r="E32" s="2">
        <v>45344</v>
      </c>
      <c r="F32" s="7">
        <f t="shared" si="4"/>
        <v>408096</v>
      </c>
      <c r="G32" s="25">
        <f t="shared" si="1"/>
        <v>2358</v>
      </c>
      <c r="H32" s="25">
        <f t="shared" si="2"/>
        <v>47702</v>
      </c>
      <c r="I32" s="28"/>
      <c r="J32" s="28"/>
      <c r="K32" s="25">
        <f t="shared" si="3"/>
        <v>17685</v>
      </c>
    </row>
    <row r="33" spans="1:11" ht="51.75" thickBot="1" x14ac:dyDescent="0.3">
      <c r="A33" s="5">
        <v>28</v>
      </c>
      <c r="B33" s="3" t="s">
        <v>68</v>
      </c>
      <c r="C33" s="1">
        <v>9</v>
      </c>
      <c r="D33" s="3" t="s">
        <v>33</v>
      </c>
      <c r="E33" s="4">
        <v>31392</v>
      </c>
      <c r="F33" s="7">
        <f t="shared" si="4"/>
        <v>282528</v>
      </c>
      <c r="G33" s="25">
        <f t="shared" si="1"/>
        <v>1632</v>
      </c>
      <c r="H33" s="25">
        <f t="shared" si="2"/>
        <v>33024</v>
      </c>
      <c r="I33" s="28"/>
      <c r="J33" s="28"/>
      <c r="K33" s="25">
        <f t="shared" si="3"/>
        <v>12240</v>
      </c>
    </row>
    <row r="34" spans="1:11" ht="77.25" thickBot="1" x14ac:dyDescent="0.3">
      <c r="A34" s="5">
        <v>29</v>
      </c>
      <c r="B34" s="1" t="s">
        <v>69</v>
      </c>
      <c r="C34" s="1">
        <v>9</v>
      </c>
      <c r="D34" s="1" t="s">
        <v>33</v>
      </c>
      <c r="E34" s="2">
        <v>37374.400000000001</v>
      </c>
      <c r="F34" s="7">
        <f t="shared" si="4"/>
        <v>336369.60000000003</v>
      </c>
      <c r="G34" s="25">
        <f t="shared" si="1"/>
        <v>1943</v>
      </c>
      <c r="H34" s="25">
        <f t="shared" si="2"/>
        <v>39317.4</v>
      </c>
      <c r="I34" s="28"/>
      <c r="J34" s="28"/>
      <c r="K34" s="25">
        <f t="shared" si="3"/>
        <v>14572.5</v>
      </c>
    </row>
    <row r="35" spans="1:11" ht="51.75" thickBot="1" x14ac:dyDescent="0.3">
      <c r="A35" s="5">
        <v>30</v>
      </c>
      <c r="B35" s="3" t="s">
        <v>70</v>
      </c>
      <c r="C35" s="1">
        <v>9</v>
      </c>
      <c r="D35" s="3" t="s">
        <v>33</v>
      </c>
      <c r="E35" s="4">
        <v>17169.599999999999</v>
      </c>
      <c r="F35" s="7">
        <f t="shared" si="4"/>
        <v>154526.39999999999</v>
      </c>
      <c r="G35" s="25">
        <f t="shared" si="1"/>
        <v>893</v>
      </c>
      <c r="H35" s="25">
        <f t="shared" si="2"/>
        <v>18062.599999999999</v>
      </c>
      <c r="I35" s="28"/>
      <c r="J35" s="28"/>
      <c r="K35" s="25">
        <f t="shared" si="3"/>
        <v>6697.5</v>
      </c>
    </row>
    <row r="36" spans="1:11" ht="51.75" thickBot="1" x14ac:dyDescent="0.3">
      <c r="A36" s="5">
        <v>31</v>
      </c>
      <c r="B36" s="1" t="s">
        <v>71</v>
      </c>
      <c r="C36" s="1">
        <v>9</v>
      </c>
      <c r="D36" s="1" t="s">
        <v>33</v>
      </c>
      <c r="E36" s="2">
        <v>222487.5</v>
      </c>
      <c r="F36" s="7">
        <f t="shared" si="4"/>
        <v>2002387.5</v>
      </c>
      <c r="G36" s="25">
        <f t="shared" si="1"/>
        <v>11569</v>
      </c>
      <c r="H36" s="25">
        <f t="shared" si="2"/>
        <v>234056.5</v>
      </c>
      <c r="I36" s="28"/>
      <c r="J36" s="28"/>
      <c r="K36" s="25">
        <f t="shared" si="3"/>
        <v>86767.5</v>
      </c>
    </row>
    <row r="37" spans="1:11" ht="77.25" thickBot="1" x14ac:dyDescent="0.3">
      <c r="A37" s="5">
        <v>32</v>
      </c>
      <c r="B37" s="3" t="s">
        <v>72</v>
      </c>
      <c r="C37" s="1">
        <v>9</v>
      </c>
      <c r="D37" s="3" t="s">
        <v>33</v>
      </c>
      <c r="E37" s="4">
        <v>48052.800000000003</v>
      </c>
      <c r="F37" s="7">
        <f t="shared" si="4"/>
        <v>432475.2</v>
      </c>
      <c r="G37" s="25">
        <f t="shared" si="1"/>
        <v>2499</v>
      </c>
      <c r="H37" s="25">
        <f t="shared" si="2"/>
        <v>50551.8</v>
      </c>
      <c r="I37" s="28"/>
      <c r="J37" s="28"/>
      <c r="K37" s="25">
        <f t="shared" si="3"/>
        <v>18742.5</v>
      </c>
    </row>
    <row r="38" spans="1:11" ht="77.25" thickBot="1" x14ac:dyDescent="0.3">
      <c r="A38" s="5">
        <v>33</v>
      </c>
      <c r="B38" s="1" t="s">
        <v>73</v>
      </c>
      <c r="C38" s="1">
        <v>9</v>
      </c>
      <c r="D38" s="1" t="s">
        <v>33</v>
      </c>
      <c r="E38" s="2">
        <v>34848</v>
      </c>
      <c r="F38" s="7">
        <f t="shared" si="4"/>
        <v>313632</v>
      </c>
      <c r="G38" s="25">
        <f t="shared" si="1"/>
        <v>1812</v>
      </c>
      <c r="H38" s="25">
        <f t="shared" si="2"/>
        <v>36660</v>
      </c>
      <c r="I38" s="28"/>
      <c r="J38" s="28"/>
      <c r="K38" s="25">
        <f t="shared" si="3"/>
        <v>13590</v>
      </c>
    </row>
    <row r="39" spans="1:11" ht="39" thickBot="1" x14ac:dyDescent="0.3">
      <c r="A39" s="5">
        <v>34</v>
      </c>
      <c r="B39" s="3" t="s">
        <v>74</v>
      </c>
      <c r="C39" s="1">
        <v>9</v>
      </c>
      <c r="D39" s="3" t="s">
        <v>33</v>
      </c>
      <c r="E39" s="4">
        <v>21072</v>
      </c>
      <c r="F39" s="7">
        <f t="shared" si="4"/>
        <v>189648</v>
      </c>
      <c r="G39" s="25">
        <f t="shared" si="1"/>
        <v>1096</v>
      </c>
      <c r="H39" s="25">
        <f t="shared" si="2"/>
        <v>22168</v>
      </c>
      <c r="I39" s="28"/>
      <c r="J39" s="28"/>
      <c r="K39" s="25">
        <f t="shared" si="3"/>
        <v>8220</v>
      </c>
    </row>
    <row r="40" spans="1:11" ht="64.5" thickBot="1" x14ac:dyDescent="0.3">
      <c r="A40" s="5">
        <v>35</v>
      </c>
      <c r="B40" s="1" t="s">
        <v>75</v>
      </c>
      <c r="C40" s="1">
        <v>9</v>
      </c>
      <c r="D40" s="1" t="s">
        <v>33</v>
      </c>
      <c r="E40" s="2">
        <v>7344</v>
      </c>
      <c r="F40" s="7">
        <f t="shared" si="4"/>
        <v>66096</v>
      </c>
      <c r="G40" s="25">
        <f t="shared" si="1"/>
        <v>382</v>
      </c>
      <c r="H40" s="25">
        <f t="shared" si="2"/>
        <v>7726</v>
      </c>
      <c r="I40" s="28"/>
      <c r="J40" s="28"/>
      <c r="K40" s="25">
        <f t="shared" si="3"/>
        <v>2865</v>
      </c>
    </row>
    <row r="41" spans="1:11" ht="64.5" thickBot="1" x14ac:dyDescent="0.3">
      <c r="A41" s="5">
        <v>36</v>
      </c>
      <c r="B41" s="3" t="s">
        <v>76</v>
      </c>
      <c r="C41" s="1">
        <v>9</v>
      </c>
      <c r="D41" s="3" t="s">
        <v>33</v>
      </c>
      <c r="E41" s="4">
        <v>116145</v>
      </c>
      <c r="F41" s="7">
        <f t="shared" si="4"/>
        <v>1045305</v>
      </c>
      <c r="G41" s="25">
        <f t="shared" si="1"/>
        <v>6040</v>
      </c>
      <c r="H41" s="25">
        <f t="shared" si="2"/>
        <v>122185</v>
      </c>
      <c r="I41" s="28"/>
      <c r="J41" s="28"/>
      <c r="K41" s="25">
        <f t="shared" si="3"/>
        <v>45300</v>
      </c>
    </row>
    <row r="42" spans="1:11" ht="64.5" thickBot="1" x14ac:dyDescent="0.3">
      <c r="A42" s="5">
        <v>37</v>
      </c>
      <c r="B42" s="1" t="s">
        <v>77</v>
      </c>
      <c r="C42" s="1">
        <v>9</v>
      </c>
      <c r="D42" s="1" t="s">
        <v>33</v>
      </c>
      <c r="E42" s="2">
        <v>106200</v>
      </c>
      <c r="F42" s="7">
        <f t="shared" si="4"/>
        <v>955800</v>
      </c>
      <c r="G42" s="25">
        <f t="shared" si="1"/>
        <v>5522</v>
      </c>
      <c r="H42" s="25">
        <f t="shared" si="2"/>
        <v>111722</v>
      </c>
      <c r="I42" s="28"/>
      <c r="J42" s="28"/>
      <c r="K42" s="25">
        <f t="shared" si="3"/>
        <v>41415</v>
      </c>
    </row>
    <row r="43" spans="1:11" ht="64.5" thickBot="1" x14ac:dyDescent="0.3">
      <c r="A43" s="5">
        <v>38</v>
      </c>
      <c r="B43" s="3" t="s">
        <v>78</v>
      </c>
      <c r="C43" s="1">
        <v>9</v>
      </c>
      <c r="D43" s="3" t="s">
        <v>33</v>
      </c>
      <c r="E43" s="4">
        <v>19257.599999999999</v>
      </c>
      <c r="F43" s="7">
        <f t="shared" si="4"/>
        <v>173318.39999999999</v>
      </c>
      <c r="G43" s="25">
        <f t="shared" si="1"/>
        <v>1001</v>
      </c>
      <c r="H43" s="25">
        <f t="shared" si="2"/>
        <v>20258.599999999999</v>
      </c>
      <c r="I43" s="28"/>
      <c r="J43" s="28"/>
      <c r="K43" s="25">
        <f t="shared" si="3"/>
        <v>7507.5</v>
      </c>
    </row>
    <row r="44" spans="1:11" ht="64.5" thickBot="1" x14ac:dyDescent="0.3">
      <c r="A44" s="5">
        <v>39</v>
      </c>
      <c r="B44" s="1" t="s">
        <v>79</v>
      </c>
      <c r="C44" s="1">
        <v>9</v>
      </c>
      <c r="D44" s="1" t="s">
        <v>33</v>
      </c>
      <c r="E44" s="2">
        <v>161066.25</v>
      </c>
      <c r="F44" s="7">
        <f t="shared" si="4"/>
        <v>1449596.25</v>
      </c>
      <c r="G44" s="25">
        <f t="shared" si="1"/>
        <v>8375</v>
      </c>
      <c r="H44" s="25">
        <f t="shared" si="2"/>
        <v>169441.25</v>
      </c>
      <c r="I44" s="28"/>
      <c r="J44" s="28"/>
      <c r="K44" s="25">
        <f t="shared" si="3"/>
        <v>62812.5</v>
      </c>
    </row>
    <row r="45" spans="1:11" ht="64.5" thickBot="1" x14ac:dyDescent="0.3">
      <c r="A45" s="8">
        <v>40</v>
      </c>
      <c r="B45" s="9" t="s">
        <v>80</v>
      </c>
      <c r="C45" s="1">
        <v>9</v>
      </c>
      <c r="D45" s="9" t="s">
        <v>33</v>
      </c>
      <c r="E45" s="11">
        <v>117576</v>
      </c>
      <c r="F45" s="7">
        <f t="shared" si="4"/>
        <v>1058184</v>
      </c>
      <c r="G45" s="25">
        <f t="shared" si="1"/>
        <v>6114</v>
      </c>
      <c r="H45" s="25">
        <f t="shared" si="2"/>
        <v>123690</v>
      </c>
      <c r="I45" s="28"/>
      <c r="J45" s="28"/>
      <c r="K45" s="25">
        <f t="shared" si="3"/>
        <v>45855</v>
      </c>
    </row>
    <row r="46" spans="1:11" ht="64.5" thickBot="1" x14ac:dyDescent="0.3">
      <c r="A46" s="12">
        <v>41</v>
      </c>
      <c r="B46" s="13" t="s">
        <v>81</v>
      </c>
      <c r="C46" s="1">
        <v>9</v>
      </c>
      <c r="D46" s="13" t="s">
        <v>33</v>
      </c>
      <c r="E46" s="14">
        <v>117576</v>
      </c>
      <c r="F46" s="7">
        <f t="shared" si="4"/>
        <v>1058184</v>
      </c>
      <c r="G46" s="25">
        <f t="shared" si="1"/>
        <v>6114</v>
      </c>
      <c r="H46" s="25">
        <f t="shared" si="2"/>
        <v>123690</v>
      </c>
      <c r="I46" s="28"/>
      <c r="J46" s="28"/>
      <c r="K46" s="25">
        <f t="shared" si="3"/>
        <v>45855</v>
      </c>
    </row>
    <row r="47" spans="1:11" ht="64.5" thickBot="1" x14ac:dyDescent="0.3">
      <c r="A47" s="5">
        <v>42</v>
      </c>
      <c r="B47" s="3" t="s">
        <v>82</v>
      </c>
      <c r="C47" s="3">
        <v>9</v>
      </c>
      <c r="D47" s="3" t="s">
        <v>33</v>
      </c>
      <c r="E47" s="4">
        <v>24152.799999999999</v>
      </c>
      <c r="F47" s="7">
        <f t="shared" si="4"/>
        <v>217375.19999999998</v>
      </c>
      <c r="G47" s="25">
        <f t="shared" si="1"/>
        <v>1256</v>
      </c>
      <c r="H47" s="25">
        <f t="shared" si="2"/>
        <v>25408.799999999999</v>
      </c>
      <c r="I47" s="28"/>
      <c r="J47" s="28"/>
      <c r="K47" s="25">
        <f t="shared" si="3"/>
        <v>9420</v>
      </c>
    </row>
    <row r="48" spans="1:11" ht="64.5" thickBot="1" x14ac:dyDescent="0.3">
      <c r="A48" s="5">
        <v>43</v>
      </c>
      <c r="B48" s="1" t="s">
        <v>83</v>
      </c>
      <c r="C48" s="1">
        <v>9</v>
      </c>
      <c r="D48" s="1" t="s">
        <v>33</v>
      </c>
      <c r="E48" s="2">
        <v>20061.599999999999</v>
      </c>
      <c r="F48" s="7">
        <f t="shared" si="4"/>
        <v>180554.4</v>
      </c>
      <c r="G48" s="25">
        <f t="shared" si="1"/>
        <v>1043</v>
      </c>
      <c r="H48" s="25">
        <f t="shared" si="2"/>
        <v>21104.6</v>
      </c>
      <c r="I48" s="28"/>
      <c r="J48" s="28"/>
      <c r="K48" s="25">
        <f t="shared" si="3"/>
        <v>7822.5</v>
      </c>
    </row>
    <row r="49" spans="1:11" ht="64.5" thickBot="1" x14ac:dyDescent="0.3">
      <c r="A49" s="5">
        <v>44</v>
      </c>
      <c r="B49" s="3" t="s">
        <v>84</v>
      </c>
      <c r="C49" s="3">
        <v>9</v>
      </c>
      <c r="D49" s="3" t="s">
        <v>33</v>
      </c>
      <c r="E49" s="4">
        <v>31772</v>
      </c>
      <c r="F49" s="7">
        <f t="shared" si="4"/>
        <v>285948</v>
      </c>
      <c r="G49" s="25">
        <f t="shared" si="1"/>
        <v>1652</v>
      </c>
      <c r="H49" s="25">
        <f t="shared" si="2"/>
        <v>33424</v>
      </c>
      <c r="I49" s="28"/>
      <c r="J49" s="28"/>
      <c r="K49" s="25">
        <f t="shared" si="3"/>
        <v>12390</v>
      </c>
    </row>
    <row r="50" spans="1:11" ht="51.75" thickBot="1" x14ac:dyDescent="0.3">
      <c r="A50" s="5">
        <v>45</v>
      </c>
      <c r="B50" s="1" t="s">
        <v>85</v>
      </c>
      <c r="C50" s="1">
        <v>9</v>
      </c>
      <c r="D50" s="1" t="s">
        <v>33</v>
      </c>
      <c r="E50" s="2">
        <v>76304.25</v>
      </c>
      <c r="F50" s="7">
        <f t="shared" si="4"/>
        <v>686738.25</v>
      </c>
      <c r="G50" s="25">
        <f t="shared" si="1"/>
        <v>3968</v>
      </c>
      <c r="H50" s="25">
        <f t="shared" si="2"/>
        <v>80272.25</v>
      </c>
      <c r="I50" s="28"/>
      <c r="J50" s="28"/>
      <c r="K50" s="25">
        <f t="shared" si="3"/>
        <v>29760</v>
      </c>
    </row>
    <row r="51" spans="1:11" ht="51.75" thickBot="1" x14ac:dyDescent="0.3">
      <c r="A51" s="5">
        <v>46</v>
      </c>
      <c r="B51" s="3" t="s">
        <v>86</v>
      </c>
      <c r="C51" s="3">
        <v>9</v>
      </c>
      <c r="D51" s="3" t="s">
        <v>33</v>
      </c>
      <c r="E51" s="4">
        <v>96495</v>
      </c>
      <c r="F51" s="7">
        <f t="shared" si="4"/>
        <v>868455</v>
      </c>
      <c r="G51" s="25">
        <f t="shared" si="1"/>
        <v>5018</v>
      </c>
      <c r="H51" s="25">
        <f t="shared" si="2"/>
        <v>101513</v>
      </c>
      <c r="I51" s="28"/>
      <c r="J51" s="28"/>
      <c r="K51" s="25">
        <f t="shared" si="3"/>
        <v>37635</v>
      </c>
    </row>
    <row r="52" spans="1:11" ht="51.75" thickBot="1" x14ac:dyDescent="0.3">
      <c r="A52" s="5">
        <v>47</v>
      </c>
      <c r="B52" s="1" t="s">
        <v>87</v>
      </c>
      <c r="C52" s="1">
        <v>9</v>
      </c>
      <c r="D52" s="1" t="s">
        <v>33</v>
      </c>
      <c r="E52" s="2">
        <v>131841</v>
      </c>
      <c r="F52" s="7">
        <f t="shared" si="4"/>
        <v>1186569</v>
      </c>
      <c r="G52" s="25">
        <f t="shared" si="1"/>
        <v>6856</v>
      </c>
      <c r="H52" s="25">
        <f t="shared" si="2"/>
        <v>138697</v>
      </c>
      <c r="I52" s="28"/>
      <c r="J52" s="28"/>
      <c r="K52" s="25">
        <f t="shared" si="3"/>
        <v>51420</v>
      </c>
    </row>
    <row r="53" spans="1:11" ht="64.5" thickBot="1" x14ac:dyDescent="0.3">
      <c r="A53" s="5">
        <v>48</v>
      </c>
      <c r="B53" s="3" t="s">
        <v>88</v>
      </c>
      <c r="C53" s="3">
        <v>9</v>
      </c>
      <c r="D53" s="3" t="s">
        <v>33</v>
      </c>
      <c r="E53" s="4">
        <v>20528</v>
      </c>
      <c r="F53" s="7">
        <f t="shared" si="4"/>
        <v>184752</v>
      </c>
      <c r="G53" s="25">
        <f t="shared" si="1"/>
        <v>1067</v>
      </c>
      <c r="H53" s="25">
        <f t="shared" si="2"/>
        <v>21595</v>
      </c>
      <c r="I53" s="28"/>
      <c r="J53" s="28"/>
      <c r="K53" s="25">
        <f t="shared" si="3"/>
        <v>8002.5</v>
      </c>
    </row>
    <row r="54" spans="1:11" ht="64.5" thickBot="1" x14ac:dyDescent="0.3">
      <c r="A54" s="5">
        <v>49</v>
      </c>
      <c r="B54" s="1" t="s">
        <v>89</v>
      </c>
      <c r="C54" s="1">
        <v>9</v>
      </c>
      <c r="D54" s="1" t="s">
        <v>33</v>
      </c>
      <c r="E54" s="2">
        <v>963072</v>
      </c>
      <c r="F54" s="7">
        <f t="shared" si="4"/>
        <v>8667648</v>
      </c>
      <c r="G54" s="25">
        <f t="shared" si="1"/>
        <v>50080</v>
      </c>
      <c r="H54" s="25">
        <f t="shared" si="2"/>
        <v>1013152</v>
      </c>
      <c r="I54" s="28"/>
      <c r="J54" s="28"/>
      <c r="K54" s="25">
        <f t="shared" si="3"/>
        <v>375600</v>
      </c>
    </row>
    <row r="55" spans="1:11" ht="64.5" thickBot="1" x14ac:dyDescent="0.3">
      <c r="A55" s="5">
        <v>50</v>
      </c>
      <c r="B55" s="3" t="s">
        <v>90</v>
      </c>
      <c r="C55" s="3">
        <v>9</v>
      </c>
      <c r="D55" s="3" t="s">
        <v>33</v>
      </c>
      <c r="E55" s="4">
        <v>990611.25</v>
      </c>
      <c r="F55" s="7">
        <f t="shared" si="4"/>
        <v>8915501.25</v>
      </c>
      <c r="G55" s="25">
        <f t="shared" si="1"/>
        <v>51512</v>
      </c>
      <c r="H55" s="25">
        <f t="shared" si="2"/>
        <v>1042123.25</v>
      </c>
      <c r="I55" s="28"/>
      <c r="J55" s="28"/>
      <c r="K55" s="25">
        <f t="shared" si="3"/>
        <v>386340</v>
      </c>
    </row>
    <row r="56" spans="1:11" ht="64.5" thickBot="1" x14ac:dyDescent="0.3">
      <c r="A56" s="5">
        <v>51</v>
      </c>
      <c r="B56" s="1" t="s">
        <v>91</v>
      </c>
      <c r="C56" s="1">
        <v>9</v>
      </c>
      <c r="D56" s="1" t="s">
        <v>33</v>
      </c>
      <c r="E56" s="2">
        <v>1392720</v>
      </c>
      <c r="F56" s="7">
        <f t="shared" si="4"/>
        <v>12534480</v>
      </c>
      <c r="G56" s="25">
        <f t="shared" si="1"/>
        <v>72421</v>
      </c>
      <c r="H56" s="25">
        <f t="shared" si="2"/>
        <v>1465141</v>
      </c>
      <c r="I56" s="28"/>
      <c r="J56" s="28"/>
      <c r="K56" s="25">
        <f t="shared" si="3"/>
        <v>543157.5</v>
      </c>
    </row>
    <row r="57" spans="1:11" ht="77.25" thickBot="1" x14ac:dyDescent="0.3">
      <c r="A57" s="5">
        <v>52</v>
      </c>
      <c r="B57" s="3" t="s">
        <v>92</v>
      </c>
      <c r="C57" s="3">
        <v>9</v>
      </c>
      <c r="D57" s="3" t="s">
        <v>33</v>
      </c>
      <c r="E57" s="4">
        <v>320520</v>
      </c>
      <c r="F57" s="7">
        <f t="shared" si="4"/>
        <v>2884680</v>
      </c>
      <c r="G57" s="25">
        <f t="shared" si="1"/>
        <v>16667</v>
      </c>
      <c r="H57" s="25">
        <f t="shared" si="2"/>
        <v>337187</v>
      </c>
      <c r="I57" s="28"/>
      <c r="J57" s="28"/>
      <c r="K57" s="25">
        <f t="shared" si="3"/>
        <v>125002.5</v>
      </c>
    </row>
    <row r="58" spans="1:11" ht="51.75" thickBot="1" x14ac:dyDescent="0.3">
      <c r="A58" s="5">
        <v>53</v>
      </c>
      <c r="B58" s="1" t="s">
        <v>93</v>
      </c>
      <c r="C58" s="1">
        <v>9</v>
      </c>
      <c r="D58" s="1" t="s">
        <v>33</v>
      </c>
      <c r="E58" s="2">
        <v>95823</v>
      </c>
      <c r="F58" s="7">
        <f t="shared" si="4"/>
        <v>862407</v>
      </c>
      <c r="G58" s="25">
        <f t="shared" si="1"/>
        <v>4983</v>
      </c>
      <c r="H58" s="25">
        <f t="shared" si="2"/>
        <v>100806</v>
      </c>
      <c r="I58" s="28"/>
      <c r="J58" s="28"/>
      <c r="K58" s="25">
        <f t="shared" si="3"/>
        <v>37372.5</v>
      </c>
    </row>
    <row r="59" spans="1:11" ht="64.5" thickBot="1" x14ac:dyDescent="0.3">
      <c r="A59" s="5">
        <v>54</v>
      </c>
      <c r="B59" s="3" t="s">
        <v>94</v>
      </c>
      <c r="C59" s="3">
        <v>9</v>
      </c>
      <c r="D59" s="3" t="s">
        <v>33</v>
      </c>
      <c r="E59" s="4">
        <v>82440</v>
      </c>
      <c r="F59" s="7">
        <f t="shared" si="4"/>
        <v>741960</v>
      </c>
      <c r="G59" s="25">
        <f t="shared" si="1"/>
        <v>4287</v>
      </c>
      <c r="H59" s="25">
        <f t="shared" si="2"/>
        <v>86727</v>
      </c>
      <c r="I59" s="28"/>
      <c r="J59" s="28"/>
      <c r="K59" s="25">
        <f t="shared" si="3"/>
        <v>32152.5</v>
      </c>
    </row>
    <row r="60" spans="1:11" ht="64.5" thickBot="1" x14ac:dyDescent="0.3">
      <c r="A60" s="5">
        <v>55</v>
      </c>
      <c r="B60" s="3" t="s">
        <v>95</v>
      </c>
      <c r="C60" s="3">
        <v>9</v>
      </c>
      <c r="D60" s="3" t="s">
        <v>33</v>
      </c>
      <c r="E60" s="4">
        <v>49440</v>
      </c>
      <c r="F60" s="7">
        <f t="shared" si="4"/>
        <v>444960</v>
      </c>
      <c r="G60" s="25">
        <f t="shared" si="1"/>
        <v>2571</v>
      </c>
      <c r="H60" s="25">
        <f t="shared" si="2"/>
        <v>52011</v>
      </c>
      <c r="I60" s="28"/>
      <c r="J60" s="28"/>
      <c r="K60" s="25">
        <f t="shared" si="3"/>
        <v>19282.5</v>
      </c>
    </row>
    <row r="61" spans="1:11" ht="64.5" thickBot="1" x14ac:dyDescent="0.3">
      <c r="A61" s="5">
        <v>56</v>
      </c>
      <c r="B61" s="1" t="s">
        <v>96</v>
      </c>
      <c r="C61" s="1">
        <v>9</v>
      </c>
      <c r="D61" s="1" t="s">
        <v>33</v>
      </c>
      <c r="E61" s="2">
        <v>49440</v>
      </c>
      <c r="F61" s="7">
        <f t="shared" si="4"/>
        <v>444960</v>
      </c>
      <c r="G61" s="25">
        <f t="shared" si="1"/>
        <v>2571</v>
      </c>
      <c r="H61" s="25">
        <f t="shared" si="2"/>
        <v>52011</v>
      </c>
      <c r="I61" s="28"/>
      <c r="J61" s="28"/>
      <c r="K61" s="25">
        <f t="shared" si="3"/>
        <v>19282.5</v>
      </c>
    </row>
    <row r="62" spans="1:11" ht="64.5" thickBot="1" x14ac:dyDescent="0.3">
      <c r="A62" s="5">
        <v>57</v>
      </c>
      <c r="B62" s="3" t="s">
        <v>97</v>
      </c>
      <c r="C62" s="3">
        <v>9</v>
      </c>
      <c r="D62" s="3" t="s">
        <v>33</v>
      </c>
      <c r="E62" s="4">
        <v>76797</v>
      </c>
      <c r="F62" s="7">
        <f t="shared" si="4"/>
        <v>691173</v>
      </c>
      <c r="G62" s="25">
        <f t="shared" si="1"/>
        <v>3993</v>
      </c>
      <c r="H62" s="25">
        <f t="shared" si="2"/>
        <v>80790</v>
      </c>
      <c r="I62" s="28"/>
      <c r="J62" s="28"/>
      <c r="K62" s="25">
        <f t="shared" si="3"/>
        <v>29947.5</v>
      </c>
    </row>
    <row r="63" spans="1:11" ht="51.75" thickBot="1" x14ac:dyDescent="0.3">
      <c r="A63" s="5">
        <v>58</v>
      </c>
      <c r="B63" s="1" t="s">
        <v>98</v>
      </c>
      <c r="C63" s="1">
        <v>9</v>
      </c>
      <c r="D63" s="1" t="s">
        <v>33</v>
      </c>
      <c r="E63" s="2">
        <v>4633785</v>
      </c>
      <c r="F63" s="7">
        <f t="shared" si="4"/>
        <v>41704065</v>
      </c>
      <c r="G63" s="25">
        <f t="shared" si="1"/>
        <v>240957</v>
      </c>
      <c r="H63" s="25">
        <f t="shared" si="2"/>
        <v>4874742</v>
      </c>
      <c r="I63" s="28"/>
      <c r="J63" s="28"/>
      <c r="K63" s="25">
        <f t="shared" si="3"/>
        <v>1807177.5</v>
      </c>
    </row>
    <row r="64" spans="1:11" ht="51.75" thickBot="1" x14ac:dyDescent="0.3">
      <c r="A64" s="5">
        <v>59</v>
      </c>
      <c r="B64" s="3" t="s">
        <v>99</v>
      </c>
      <c r="C64" s="3">
        <v>9</v>
      </c>
      <c r="D64" s="3" t="s">
        <v>33</v>
      </c>
      <c r="E64" s="4">
        <v>961056</v>
      </c>
      <c r="F64" s="7">
        <f t="shared" si="4"/>
        <v>8649504</v>
      </c>
      <c r="G64" s="25">
        <f t="shared" si="1"/>
        <v>49975</v>
      </c>
      <c r="H64" s="25">
        <f t="shared" si="2"/>
        <v>1011031</v>
      </c>
      <c r="I64" s="28"/>
      <c r="J64" s="28"/>
      <c r="K64" s="25">
        <f t="shared" si="3"/>
        <v>374812.5</v>
      </c>
    </row>
    <row r="65" spans="1:11" ht="51.75" thickBot="1" x14ac:dyDescent="0.3">
      <c r="A65" s="5">
        <v>60</v>
      </c>
      <c r="B65" s="1" t="s">
        <v>100</v>
      </c>
      <c r="C65" s="1">
        <v>9</v>
      </c>
      <c r="D65" s="1" t="s">
        <v>33</v>
      </c>
      <c r="E65" s="2">
        <v>756682.5</v>
      </c>
      <c r="F65" s="7">
        <f t="shared" si="4"/>
        <v>6810142.5</v>
      </c>
      <c r="G65" s="25">
        <f t="shared" si="1"/>
        <v>39347</v>
      </c>
      <c r="H65" s="25">
        <f t="shared" si="2"/>
        <v>796029.5</v>
      </c>
      <c r="I65" s="28"/>
      <c r="J65" s="28"/>
      <c r="K65" s="25">
        <f t="shared" si="3"/>
        <v>295102.5</v>
      </c>
    </row>
    <row r="66" spans="1:11" ht="64.5" thickBot="1" x14ac:dyDescent="0.3">
      <c r="A66" s="5">
        <v>61</v>
      </c>
      <c r="B66" s="9" t="s">
        <v>101</v>
      </c>
      <c r="C66" s="9">
        <v>9</v>
      </c>
      <c r="D66" s="9" t="s">
        <v>33</v>
      </c>
      <c r="E66" s="11">
        <v>821973</v>
      </c>
      <c r="F66" s="7">
        <f t="shared" si="4"/>
        <v>7397757</v>
      </c>
      <c r="G66" s="25">
        <f t="shared" si="1"/>
        <v>42743</v>
      </c>
      <c r="H66" s="25">
        <f t="shared" si="2"/>
        <v>864716</v>
      </c>
      <c r="I66" s="28"/>
      <c r="J66" s="28"/>
      <c r="K66" s="25">
        <f t="shared" si="3"/>
        <v>320572.5</v>
      </c>
    </row>
    <row r="67" spans="1:11" ht="64.5" thickBot="1" x14ac:dyDescent="0.3">
      <c r="A67" s="5">
        <v>62</v>
      </c>
      <c r="B67" s="13" t="s">
        <v>102</v>
      </c>
      <c r="C67" s="13">
        <v>9</v>
      </c>
      <c r="D67" s="13" t="s">
        <v>33</v>
      </c>
      <c r="E67" s="14">
        <v>2274096</v>
      </c>
      <c r="F67" s="7">
        <f t="shared" si="4"/>
        <v>20466864</v>
      </c>
      <c r="G67" s="25">
        <f t="shared" si="1"/>
        <v>118253</v>
      </c>
      <c r="H67" s="25">
        <f t="shared" si="2"/>
        <v>2392349</v>
      </c>
      <c r="I67" s="28"/>
      <c r="J67" s="28"/>
      <c r="K67" s="25">
        <f t="shared" si="3"/>
        <v>886897.5</v>
      </c>
    </row>
    <row r="68" spans="1:11" ht="39" thickBot="1" x14ac:dyDescent="0.3">
      <c r="A68" s="5">
        <v>63</v>
      </c>
      <c r="B68" s="3" t="s">
        <v>103</v>
      </c>
      <c r="C68" s="3">
        <v>9</v>
      </c>
      <c r="D68" s="3" t="s">
        <v>33</v>
      </c>
      <c r="E68" s="4">
        <v>53568</v>
      </c>
      <c r="F68" s="7">
        <f t="shared" si="4"/>
        <v>482112</v>
      </c>
      <c r="G68" s="25">
        <f t="shared" si="1"/>
        <v>2786</v>
      </c>
      <c r="H68" s="25">
        <f t="shared" si="2"/>
        <v>56354</v>
      </c>
      <c r="I68" s="28"/>
      <c r="J68" s="28"/>
      <c r="K68" s="25">
        <f t="shared" si="3"/>
        <v>20895</v>
      </c>
    </row>
    <row r="69" spans="1:11" ht="51.75" thickBot="1" x14ac:dyDescent="0.3">
      <c r="A69" s="5">
        <v>64</v>
      </c>
      <c r="B69" s="1" t="s">
        <v>104</v>
      </c>
      <c r="C69" s="1">
        <v>9</v>
      </c>
      <c r="D69" s="1" t="s">
        <v>33</v>
      </c>
      <c r="E69" s="2">
        <v>26795.200000000001</v>
      </c>
      <c r="F69" s="7">
        <f t="shared" si="4"/>
        <v>241156.80000000002</v>
      </c>
      <c r="G69" s="25">
        <f t="shared" si="1"/>
        <v>1393</v>
      </c>
      <c r="H69" s="25">
        <f t="shared" si="2"/>
        <v>28188.2</v>
      </c>
      <c r="I69" s="28"/>
      <c r="J69" s="28"/>
      <c r="K69" s="25">
        <f t="shared" si="3"/>
        <v>10447.5</v>
      </c>
    </row>
    <row r="70" spans="1:11" ht="90" thickBot="1" x14ac:dyDescent="0.3">
      <c r="A70" s="5">
        <v>65</v>
      </c>
      <c r="B70" s="3" t="s">
        <v>105</v>
      </c>
      <c r="C70" s="3">
        <v>9</v>
      </c>
      <c r="D70" s="3" t="s">
        <v>33</v>
      </c>
      <c r="E70" s="4">
        <v>27516</v>
      </c>
      <c r="F70" s="7">
        <f t="shared" si="4"/>
        <v>247644</v>
      </c>
      <c r="G70" s="25">
        <f t="shared" si="1"/>
        <v>1431</v>
      </c>
      <c r="H70" s="25">
        <f t="shared" si="2"/>
        <v>28947</v>
      </c>
      <c r="I70" s="28"/>
      <c r="J70" s="28"/>
      <c r="K70" s="25">
        <f t="shared" si="3"/>
        <v>10732.5</v>
      </c>
    </row>
    <row r="71" spans="1:11" ht="64.5" thickBot="1" x14ac:dyDescent="0.3">
      <c r="A71" s="5">
        <v>66</v>
      </c>
      <c r="B71" s="1" t="s">
        <v>106</v>
      </c>
      <c r="C71" s="1">
        <v>9</v>
      </c>
      <c r="D71" s="1" t="s">
        <v>33</v>
      </c>
      <c r="E71" s="2">
        <v>26904</v>
      </c>
      <c r="F71" s="7">
        <f t="shared" si="4"/>
        <v>242136</v>
      </c>
      <c r="G71" s="25">
        <f t="shared" si="1"/>
        <v>1399</v>
      </c>
      <c r="H71" s="25">
        <f t="shared" si="2"/>
        <v>28303</v>
      </c>
      <c r="I71" s="28"/>
      <c r="J71" s="28"/>
      <c r="K71" s="25">
        <f t="shared" si="3"/>
        <v>10492.5</v>
      </c>
    </row>
    <row r="72" spans="1:11" ht="51.75" thickBot="1" x14ac:dyDescent="0.3">
      <c r="A72" s="5">
        <v>67</v>
      </c>
      <c r="B72" s="3" t="s">
        <v>107</v>
      </c>
      <c r="C72" s="3">
        <v>9</v>
      </c>
      <c r="D72" s="3" t="s">
        <v>33</v>
      </c>
      <c r="E72" s="4">
        <v>70497</v>
      </c>
      <c r="F72" s="7">
        <f t="shared" si="4"/>
        <v>634473</v>
      </c>
      <c r="G72" s="25">
        <f t="shared" si="1"/>
        <v>3666</v>
      </c>
      <c r="H72" s="25">
        <f t="shared" si="2"/>
        <v>74163</v>
      </c>
      <c r="I72" s="28"/>
      <c r="J72" s="28"/>
      <c r="K72" s="25">
        <f t="shared" si="3"/>
        <v>27495</v>
      </c>
    </row>
    <row r="73" spans="1:11" ht="51.75" thickBot="1" x14ac:dyDescent="0.3">
      <c r="A73" s="5">
        <v>68</v>
      </c>
      <c r="B73" s="1" t="s">
        <v>108</v>
      </c>
      <c r="C73" s="1">
        <v>9</v>
      </c>
      <c r="D73" s="1" t="s">
        <v>33</v>
      </c>
      <c r="E73" s="2">
        <v>50490</v>
      </c>
      <c r="F73" s="7">
        <f t="shared" si="4"/>
        <v>454410</v>
      </c>
      <c r="G73" s="25">
        <f t="shared" si="1"/>
        <v>2625</v>
      </c>
      <c r="H73" s="25">
        <f t="shared" si="2"/>
        <v>53115</v>
      </c>
      <c r="I73" s="28"/>
      <c r="J73" s="28"/>
      <c r="K73" s="25">
        <f t="shared" si="3"/>
        <v>19687.5</v>
      </c>
    </row>
    <row r="74" spans="1:11" ht="51.75" thickBot="1" x14ac:dyDescent="0.3">
      <c r="A74" s="5">
        <v>69</v>
      </c>
      <c r="B74" s="3" t="s">
        <v>109</v>
      </c>
      <c r="C74" s="3">
        <v>9</v>
      </c>
      <c r="D74" s="3" t="s">
        <v>33</v>
      </c>
      <c r="E74" s="4">
        <v>9342.4</v>
      </c>
      <c r="F74" s="7">
        <f t="shared" si="4"/>
        <v>84081.599999999991</v>
      </c>
      <c r="G74" s="25">
        <f t="shared" ref="G74:G98" si="5">ROUND(E74*$G$8,0)</f>
        <v>486</v>
      </c>
      <c r="H74" s="25">
        <f t="shared" ref="H74:H98" si="6">+E74+G74</f>
        <v>9828.4</v>
      </c>
      <c r="I74" s="28"/>
      <c r="J74" s="28"/>
      <c r="K74" s="25">
        <f t="shared" ref="K74:K98" si="7">G74*$K$8</f>
        <v>3645</v>
      </c>
    </row>
    <row r="75" spans="1:11" ht="64.5" thickBot="1" x14ac:dyDescent="0.3">
      <c r="A75" s="5">
        <v>70</v>
      </c>
      <c r="B75" s="1" t="s">
        <v>110</v>
      </c>
      <c r="C75" s="1">
        <v>9</v>
      </c>
      <c r="D75" s="1" t="s">
        <v>33</v>
      </c>
      <c r="E75" s="2">
        <v>81405</v>
      </c>
      <c r="F75" s="7">
        <f t="shared" si="4"/>
        <v>732645</v>
      </c>
      <c r="G75" s="25">
        <f t="shared" si="5"/>
        <v>4233</v>
      </c>
      <c r="H75" s="25">
        <f t="shared" si="6"/>
        <v>85638</v>
      </c>
      <c r="I75" s="28"/>
      <c r="J75" s="28"/>
      <c r="K75" s="25">
        <f t="shared" si="7"/>
        <v>31747.5</v>
      </c>
    </row>
    <row r="76" spans="1:11" ht="39" thickBot="1" x14ac:dyDescent="0.3">
      <c r="A76" s="5">
        <v>71</v>
      </c>
      <c r="B76" s="3" t="s">
        <v>111</v>
      </c>
      <c r="C76" s="3">
        <v>9</v>
      </c>
      <c r="D76" s="3" t="s">
        <v>33</v>
      </c>
      <c r="E76" s="4">
        <v>40388</v>
      </c>
      <c r="F76" s="7">
        <f t="shared" si="4"/>
        <v>363492</v>
      </c>
      <c r="G76" s="25">
        <f t="shared" si="5"/>
        <v>2100</v>
      </c>
      <c r="H76" s="25">
        <f t="shared" si="6"/>
        <v>42488</v>
      </c>
      <c r="I76" s="28"/>
      <c r="J76" s="28"/>
      <c r="K76" s="25">
        <f t="shared" si="7"/>
        <v>15750</v>
      </c>
    </row>
    <row r="77" spans="1:11" ht="39" thickBot="1" x14ac:dyDescent="0.3">
      <c r="A77" s="5">
        <v>72</v>
      </c>
      <c r="B77" s="1" t="s">
        <v>112</v>
      </c>
      <c r="C77" s="1">
        <v>9</v>
      </c>
      <c r="D77" s="1" t="s">
        <v>33</v>
      </c>
      <c r="E77" s="2">
        <v>3768</v>
      </c>
      <c r="F77" s="7">
        <f t="shared" ref="F77:F96" si="8">+C77*E77</f>
        <v>33912</v>
      </c>
      <c r="G77" s="25">
        <f t="shared" si="5"/>
        <v>196</v>
      </c>
      <c r="H77" s="25">
        <f t="shared" si="6"/>
        <v>3964</v>
      </c>
      <c r="I77" s="28"/>
      <c r="J77" s="28"/>
      <c r="K77" s="25">
        <f t="shared" si="7"/>
        <v>1470</v>
      </c>
    </row>
    <row r="78" spans="1:11" ht="51.75" thickBot="1" x14ac:dyDescent="0.3">
      <c r="A78" s="5">
        <v>73</v>
      </c>
      <c r="B78" s="3" t="s">
        <v>113</v>
      </c>
      <c r="C78" s="3">
        <v>9</v>
      </c>
      <c r="D78" s="3" t="s">
        <v>33</v>
      </c>
      <c r="E78" s="4">
        <v>48152</v>
      </c>
      <c r="F78" s="7">
        <f t="shared" si="8"/>
        <v>433368</v>
      </c>
      <c r="G78" s="25">
        <f t="shared" si="5"/>
        <v>2504</v>
      </c>
      <c r="H78" s="25">
        <f t="shared" si="6"/>
        <v>50656</v>
      </c>
      <c r="I78" s="28"/>
      <c r="J78" s="28"/>
      <c r="K78" s="25">
        <f t="shared" si="7"/>
        <v>18780</v>
      </c>
    </row>
    <row r="79" spans="1:11" ht="39" thickBot="1" x14ac:dyDescent="0.3">
      <c r="A79" s="5">
        <v>74</v>
      </c>
      <c r="B79" s="1" t="s">
        <v>114</v>
      </c>
      <c r="C79" s="1">
        <v>9</v>
      </c>
      <c r="D79" s="1" t="s">
        <v>33</v>
      </c>
      <c r="E79" s="4">
        <v>1040</v>
      </c>
      <c r="F79" s="7">
        <f t="shared" si="8"/>
        <v>9360</v>
      </c>
      <c r="G79" s="25">
        <f t="shared" si="5"/>
        <v>54</v>
      </c>
      <c r="H79" s="25">
        <f t="shared" si="6"/>
        <v>1094</v>
      </c>
      <c r="I79" s="28"/>
      <c r="J79" s="28"/>
      <c r="K79" s="25">
        <f t="shared" si="7"/>
        <v>405</v>
      </c>
    </row>
    <row r="80" spans="1:11" ht="64.5" thickBot="1" x14ac:dyDescent="0.3">
      <c r="A80" s="5">
        <v>75</v>
      </c>
      <c r="B80" s="1" t="s">
        <v>115</v>
      </c>
      <c r="C80" s="1">
        <v>9</v>
      </c>
      <c r="D80" s="1" t="s">
        <v>33</v>
      </c>
      <c r="E80" s="4">
        <v>37060</v>
      </c>
      <c r="F80" s="7">
        <f t="shared" ref="F80" si="9">+C80*E80</f>
        <v>333540</v>
      </c>
      <c r="G80" s="25">
        <f t="shared" si="5"/>
        <v>1927</v>
      </c>
      <c r="H80" s="25">
        <f t="shared" si="6"/>
        <v>38987</v>
      </c>
      <c r="I80" s="28"/>
      <c r="J80" s="28"/>
      <c r="K80" s="25">
        <f t="shared" si="7"/>
        <v>14452.5</v>
      </c>
    </row>
    <row r="81" spans="1:11" ht="51.75" thickBot="1" x14ac:dyDescent="0.3">
      <c r="A81" s="5">
        <v>76</v>
      </c>
      <c r="B81" s="3" t="s">
        <v>116</v>
      </c>
      <c r="C81" s="3">
        <v>9</v>
      </c>
      <c r="D81" s="3" t="s">
        <v>33</v>
      </c>
      <c r="E81" s="4">
        <v>11844</v>
      </c>
      <c r="F81" s="7">
        <f t="shared" si="8"/>
        <v>106596</v>
      </c>
      <c r="G81" s="25">
        <f t="shared" si="5"/>
        <v>616</v>
      </c>
      <c r="H81" s="25">
        <f t="shared" si="6"/>
        <v>12460</v>
      </c>
      <c r="I81" s="28"/>
      <c r="J81" s="28"/>
      <c r="K81" s="25">
        <f t="shared" si="7"/>
        <v>4620</v>
      </c>
    </row>
    <row r="82" spans="1:11" ht="64.5" thickBot="1" x14ac:dyDescent="0.3">
      <c r="A82" s="5">
        <v>77</v>
      </c>
      <c r="B82" s="1" t="s">
        <v>117</v>
      </c>
      <c r="C82" s="1">
        <v>9</v>
      </c>
      <c r="D82" s="1" t="s">
        <v>33</v>
      </c>
      <c r="E82" s="2">
        <v>15745.6</v>
      </c>
      <c r="F82" s="7">
        <f t="shared" si="8"/>
        <v>141710.39999999999</v>
      </c>
      <c r="G82" s="25">
        <f t="shared" si="5"/>
        <v>819</v>
      </c>
      <c r="H82" s="25">
        <f t="shared" si="6"/>
        <v>16564.599999999999</v>
      </c>
      <c r="I82" s="28"/>
      <c r="J82" s="28"/>
      <c r="K82" s="25">
        <f t="shared" si="7"/>
        <v>6142.5</v>
      </c>
    </row>
    <row r="83" spans="1:11" ht="51.75" thickBot="1" x14ac:dyDescent="0.3">
      <c r="A83" s="5">
        <v>78</v>
      </c>
      <c r="B83" s="3" t="s">
        <v>118</v>
      </c>
      <c r="C83" s="3">
        <v>9</v>
      </c>
      <c r="D83" s="3" t="s">
        <v>33</v>
      </c>
      <c r="E83" s="4">
        <v>9081.6</v>
      </c>
      <c r="F83" s="7">
        <f t="shared" si="8"/>
        <v>81734.400000000009</v>
      </c>
      <c r="G83" s="25">
        <f t="shared" si="5"/>
        <v>472</v>
      </c>
      <c r="H83" s="25">
        <f t="shared" si="6"/>
        <v>9553.6</v>
      </c>
      <c r="I83" s="28"/>
      <c r="J83" s="28"/>
      <c r="K83" s="25">
        <f t="shared" si="7"/>
        <v>3540</v>
      </c>
    </row>
    <row r="84" spans="1:11" ht="51.75" thickBot="1" x14ac:dyDescent="0.3">
      <c r="A84" s="5">
        <v>79</v>
      </c>
      <c r="B84" s="1" t="s">
        <v>119</v>
      </c>
      <c r="C84" s="1">
        <v>9</v>
      </c>
      <c r="D84" s="1" t="s">
        <v>33</v>
      </c>
      <c r="E84" s="2">
        <v>9081.6</v>
      </c>
      <c r="F84" s="7">
        <f t="shared" si="8"/>
        <v>81734.400000000009</v>
      </c>
      <c r="G84" s="25">
        <f t="shared" si="5"/>
        <v>472</v>
      </c>
      <c r="H84" s="25">
        <f t="shared" si="6"/>
        <v>9553.6</v>
      </c>
      <c r="I84" s="28"/>
      <c r="J84" s="28"/>
      <c r="K84" s="25">
        <f t="shared" si="7"/>
        <v>3540</v>
      </c>
    </row>
    <row r="85" spans="1:11" ht="64.5" thickBot="1" x14ac:dyDescent="0.3">
      <c r="A85" s="5">
        <v>80</v>
      </c>
      <c r="B85" s="3" t="s">
        <v>120</v>
      </c>
      <c r="C85" s="3">
        <v>9</v>
      </c>
      <c r="D85" s="3" t="s">
        <v>33</v>
      </c>
      <c r="E85" s="4">
        <v>15577.6</v>
      </c>
      <c r="F85" s="7">
        <f t="shared" si="8"/>
        <v>140198.39999999999</v>
      </c>
      <c r="G85" s="25">
        <f t="shared" si="5"/>
        <v>810</v>
      </c>
      <c r="H85" s="25">
        <f t="shared" si="6"/>
        <v>16387.599999999999</v>
      </c>
      <c r="I85" s="28"/>
      <c r="J85" s="28"/>
      <c r="K85" s="25">
        <f t="shared" si="7"/>
        <v>6075</v>
      </c>
    </row>
    <row r="86" spans="1:11" ht="64.5" thickBot="1" x14ac:dyDescent="0.3">
      <c r="A86" s="5">
        <v>81</v>
      </c>
      <c r="B86" s="1" t="s">
        <v>121</v>
      </c>
      <c r="C86" s="1">
        <v>9</v>
      </c>
      <c r="D86" s="1" t="s">
        <v>33</v>
      </c>
      <c r="E86" s="2">
        <v>15577.6</v>
      </c>
      <c r="F86" s="7">
        <f t="shared" si="8"/>
        <v>140198.39999999999</v>
      </c>
      <c r="G86" s="25">
        <f t="shared" si="5"/>
        <v>810</v>
      </c>
      <c r="H86" s="25">
        <f t="shared" si="6"/>
        <v>16387.599999999999</v>
      </c>
      <c r="I86" s="28"/>
      <c r="J86" s="28"/>
      <c r="K86" s="25">
        <f t="shared" si="7"/>
        <v>6075</v>
      </c>
    </row>
    <row r="87" spans="1:11" ht="64.5" thickBot="1" x14ac:dyDescent="0.3">
      <c r="A87" s="5">
        <v>82</v>
      </c>
      <c r="B87" s="3" t="s">
        <v>122</v>
      </c>
      <c r="C87" s="3">
        <v>9</v>
      </c>
      <c r="D87" s="3" t="s">
        <v>33</v>
      </c>
      <c r="E87" s="4">
        <v>15577.6</v>
      </c>
      <c r="F87" s="7">
        <f t="shared" si="8"/>
        <v>140198.39999999999</v>
      </c>
      <c r="G87" s="25">
        <f t="shared" si="5"/>
        <v>810</v>
      </c>
      <c r="H87" s="25">
        <f t="shared" si="6"/>
        <v>16387.599999999999</v>
      </c>
      <c r="I87" s="28"/>
      <c r="J87" s="28"/>
      <c r="K87" s="25">
        <f t="shared" si="7"/>
        <v>6075</v>
      </c>
    </row>
    <row r="88" spans="1:11" ht="51.75" thickBot="1" x14ac:dyDescent="0.3">
      <c r="A88" s="5">
        <v>83</v>
      </c>
      <c r="B88" s="1" t="s">
        <v>123</v>
      </c>
      <c r="C88" s="1">
        <v>9</v>
      </c>
      <c r="D88" s="1" t="s">
        <v>33</v>
      </c>
      <c r="E88" s="2">
        <v>29846.400000000001</v>
      </c>
      <c r="F88" s="7">
        <f t="shared" si="8"/>
        <v>268617.60000000003</v>
      </c>
      <c r="G88" s="25">
        <f t="shared" si="5"/>
        <v>1552</v>
      </c>
      <c r="H88" s="25">
        <f t="shared" si="6"/>
        <v>31398.400000000001</v>
      </c>
      <c r="I88" s="28"/>
      <c r="J88" s="28"/>
      <c r="K88" s="25">
        <f t="shared" si="7"/>
        <v>11640</v>
      </c>
    </row>
    <row r="89" spans="1:11" ht="90" thickBot="1" x14ac:dyDescent="0.3">
      <c r="A89" s="5">
        <v>84</v>
      </c>
      <c r="B89" s="3" t="s">
        <v>124</v>
      </c>
      <c r="C89" s="3">
        <v>9</v>
      </c>
      <c r="D89" s="3" t="s">
        <v>33</v>
      </c>
      <c r="E89" s="4">
        <v>2570.4</v>
      </c>
      <c r="F89" s="7">
        <f t="shared" si="8"/>
        <v>23133.600000000002</v>
      </c>
      <c r="G89" s="25">
        <f t="shared" si="5"/>
        <v>134</v>
      </c>
      <c r="H89" s="25">
        <f t="shared" si="6"/>
        <v>2704.4</v>
      </c>
      <c r="I89" s="28"/>
      <c r="J89" s="28"/>
      <c r="K89" s="25">
        <f t="shared" si="7"/>
        <v>1005</v>
      </c>
    </row>
    <row r="90" spans="1:11" ht="64.5" thickBot="1" x14ac:dyDescent="0.3">
      <c r="A90" s="5">
        <v>85</v>
      </c>
      <c r="B90" s="1" t="s">
        <v>125</v>
      </c>
      <c r="C90" s="1">
        <v>9</v>
      </c>
      <c r="D90" s="1" t="s">
        <v>33</v>
      </c>
      <c r="E90" s="2">
        <v>3768</v>
      </c>
      <c r="F90" s="7">
        <f t="shared" si="8"/>
        <v>33912</v>
      </c>
      <c r="G90" s="25">
        <f t="shared" si="5"/>
        <v>196</v>
      </c>
      <c r="H90" s="25">
        <f t="shared" si="6"/>
        <v>3964</v>
      </c>
      <c r="I90" s="28"/>
      <c r="J90" s="28"/>
      <c r="K90" s="25">
        <f t="shared" si="7"/>
        <v>1470</v>
      </c>
    </row>
    <row r="91" spans="1:11" ht="64.5" thickBot="1" x14ac:dyDescent="0.3">
      <c r="A91" s="5">
        <v>86</v>
      </c>
      <c r="B91" s="3" t="s">
        <v>126</v>
      </c>
      <c r="C91" s="3">
        <v>9</v>
      </c>
      <c r="D91" s="3" t="s">
        <v>33</v>
      </c>
      <c r="E91" s="4">
        <v>3705.6</v>
      </c>
      <c r="F91" s="7">
        <f t="shared" si="8"/>
        <v>33350.400000000001</v>
      </c>
      <c r="G91" s="25">
        <f t="shared" si="5"/>
        <v>193</v>
      </c>
      <c r="H91" s="25">
        <f t="shared" si="6"/>
        <v>3898.6</v>
      </c>
      <c r="I91" s="28"/>
      <c r="J91" s="28"/>
      <c r="K91" s="25">
        <f t="shared" si="7"/>
        <v>1447.5</v>
      </c>
    </row>
    <row r="92" spans="1:11" ht="64.5" thickBot="1" x14ac:dyDescent="0.3">
      <c r="A92" s="5">
        <v>87</v>
      </c>
      <c r="B92" s="1" t="s">
        <v>127</v>
      </c>
      <c r="C92" s="1">
        <v>9</v>
      </c>
      <c r="D92" s="1" t="s">
        <v>33</v>
      </c>
      <c r="E92" s="2">
        <v>2637.6</v>
      </c>
      <c r="F92" s="7">
        <f t="shared" si="8"/>
        <v>23738.399999999998</v>
      </c>
      <c r="G92" s="25">
        <f t="shared" si="5"/>
        <v>137</v>
      </c>
      <c r="H92" s="25">
        <f t="shared" si="6"/>
        <v>2774.6</v>
      </c>
      <c r="I92" s="28"/>
      <c r="J92" s="28"/>
      <c r="K92" s="25">
        <f t="shared" si="7"/>
        <v>1027.5</v>
      </c>
    </row>
    <row r="93" spans="1:11" ht="77.25" thickBot="1" x14ac:dyDescent="0.3">
      <c r="A93" s="5">
        <v>88</v>
      </c>
      <c r="B93" s="3" t="s">
        <v>128</v>
      </c>
      <c r="C93" s="3">
        <v>9</v>
      </c>
      <c r="D93" s="3" t="s">
        <v>33</v>
      </c>
      <c r="E93" s="4">
        <v>14438.4</v>
      </c>
      <c r="F93" s="7">
        <f t="shared" si="8"/>
        <v>129945.59999999999</v>
      </c>
      <c r="G93" s="25">
        <f t="shared" si="5"/>
        <v>751</v>
      </c>
      <c r="H93" s="25">
        <f t="shared" si="6"/>
        <v>15189.4</v>
      </c>
      <c r="I93" s="28"/>
      <c r="J93" s="28"/>
      <c r="K93" s="25">
        <f t="shared" si="7"/>
        <v>5632.5</v>
      </c>
    </row>
    <row r="94" spans="1:11" ht="64.5" thickBot="1" x14ac:dyDescent="0.3">
      <c r="A94" s="5">
        <v>89</v>
      </c>
      <c r="B94" s="1" t="s">
        <v>129</v>
      </c>
      <c r="C94" s="1">
        <v>9</v>
      </c>
      <c r="D94" s="1" t="s">
        <v>33</v>
      </c>
      <c r="E94" s="2">
        <v>157068.75</v>
      </c>
      <c r="F94" s="7">
        <f t="shared" si="8"/>
        <v>1413618.75</v>
      </c>
      <c r="G94" s="25">
        <f t="shared" si="5"/>
        <v>8168</v>
      </c>
      <c r="H94" s="25">
        <f t="shared" si="6"/>
        <v>165236.75</v>
      </c>
      <c r="I94" s="28"/>
      <c r="J94" s="28"/>
      <c r="K94" s="25">
        <f t="shared" si="7"/>
        <v>61260</v>
      </c>
    </row>
    <row r="95" spans="1:11" ht="64.5" thickBot="1" x14ac:dyDescent="0.3">
      <c r="A95" s="5">
        <v>90</v>
      </c>
      <c r="B95" s="9" t="s">
        <v>130</v>
      </c>
      <c r="C95" s="9">
        <v>9</v>
      </c>
      <c r="D95" s="9" t="s">
        <v>33</v>
      </c>
      <c r="E95" s="11">
        <v>34811.199999999997</v>
      </c>
      <c r="F95" s="7">
        <f t="shared" si="8"/>
        <v>313300.8</v>
      </c>
      <c r="G95" s="25">
        <f t="shared" si="5"/>
        <v>1810</v>
      </c>
      <c r="H95" s="25">
        <f t="shared" si="6"/>
        <v>36621.199999999997</v>
      </c>
      <c r="I95" s="28"/>
      <c r="J95" s="28"/>
      <c r="K95" s="25">
        <f t="shared" si="7"/>
        <v>13575</v>
      </c>
    </row>
    <row r="96" spans="1:11" ht="64.5" thickBot="1" x14ac:dyDescent="0.3">
      <c r="A96" s="5">
        <v>91</v>
      </c>
      <c r="B96" s="13" t="s">
        <v>131</v>
      </c>
      <c r="C96" s="13">
        <v>9</v>
      </c>
      <c r="D96" s="13" t="s">
        <v>33</v>
      </c>
      <c r="E96" s="14">
        <v>116815.5</v>
      </c>
      <c r="F96" s="7">
        <f t="shared" si="8"/>
        <v>1051339.5</v>
      </c>
      <c r="G96" s="25">
        <f t="shared" si="5"/>
        <v>6074</v>
      </c>
      <c r="H96" s="25">
        <f t="shared" si="6"/>
        <v>122889.5</v>
      </c>
      <c r="I96" s="28"/>
      <c r="J96" s="28"/>
      <c r="K96" s="25">
        <f t="shared" si="7"/>
        <v>45555</v>
      </c>
    </row>
    <row r="97" spans="1:11" ht="90" thickBot="1" x14ac:dyDescent="0.3">
      <c r="A97" s="5">
        <v>92</v>
      </c>
      <c r="B97" s="3" t="s">
        <v>132</v>
      </c>
      <c r="C97" s="3">
        <v>9</v>
      </c>
      <c r="D97" s="3" t="s">
        <v>33</v>
      </c>
      <c r="E97" s="4">
        <v>363393</v>
      </c>
      <c r="F97" s="7">
        <f>+C97*E97</f>
        <v>3270537</v>
      </c>
      <c r="G97" s="25">
        <f t="shared" si="5"/>
        <v>18896</v>
      </c>
      <c r="H97" s="25">
        <f t="shared" si="6"/>
        <v>382289</v>
      </c>
      <c r="I97" s="28"/>
      <c r="J97" s="28"/>
      <c r="K97" s="25">
        <f t="shared" si="7"/>
        <v>141720</v>
      </c>
    </row>
    <row r="98" spans="1:11" ht="64.5" thickBot="1" x14ac:dyDescent="0.3">
      <c r="A98" s="5">
        <v>93</v>
      </c>
      <c r="B98" s="1" t="s">
        <v>133</v>
      </c>
      <c r="C98" s="1">
        <v>9</v>
      </c>
      <c r="D98" s="1" t="s">
        <v>33</v>
      </c>
      <c r="E98" s="2">
        <v>55097.25</v>
      </c>
      <c r="F98" s="7">
        <f>+C98*E98</f>
        <v>495875.25</v>
      </c>
      <c r="G98" s="25">
        <f t="shared" si="5"/>
        <v>2865</v>
      </c>
      <c r="H98" s="25">
        <f t="shared" si="6"/>
        <v>57962.25</v>
      </c>
      <c r="I98" s="28"/>
      <c r="J98" s="28"/>
      <c r="K98" s="25">
        <f t="shared" si="7"/>
        <v>21487.5</v>
      </c>
    </row>
    <row r="99" spans="1:11" ht="15.75" thickBot="1" x14ac:dyDescent="0.3">
      <c r="A99" s="68" t="s">
        <v>134</v>
      </c>
      <c r="B99" s="69"/>
      <c r="C99" s="69"/>
      <c r="D99" s="69"/>
      <c r="E99" s="69"/>
      <c r="F99" s="69"/>
      <c r="G99" s="69"/>
      <c r="H99" s="69"/>
      <c r="I99" s="69"/>
      <c r="J99" s="69"/>
      <c r="K99" s="25">
        <f>SUM(K8:K98)</f>
        <v>7148280</v>
      </c>
    </row>
    <row r="100" spans="1:11" x14ac:dyDescent="0.25">
      <c r="A100" s="70" t="s">
        <v>135</v>
      </c>
      <c r="B100" s="71"/>
      <c r="C100" s="71"/>
      <c r="D100" s="71"/>
      <c r="E100" s="71"/>
      <c r="F100" s="71"/>
      <c r="G100" s="71"/>
      <c r="H100" s="71"/>
      <c r="I100" s="71"/>
      <c r="J100" s="71"/>
      <c r="K100" s="25">
        <f>+K99+K6</f>
        <v>66883927.5</v>
      </c>
    </row>
    <row r="101" spans="1:11" x14ac:dyDescent="0.25">
      <c r="A101" s="72" t="s">
        <v>136</v>
      </c>
      <c r="B101" s="73"/>
      <c r="C101" s="73"/>
      <c r="D101" s="73"/>
      <c r="E101" s="73"/>
      <c r="F101" s="73"/>
      <c r="G101" s="73"/>
      <c r="H101" s="73"/>
      <c r="I101" s="73"/>
      <c r="J101" s="73"/>
      <c r="K101" s="25">
        <f>+K100*10%</f>
        <v>6688392.75</v>
      </c>
    </row>
    <row r="102" spans="1:11" x14ac:dyDescent="0.25">
      <c r="A102" s="72" t="s">
        <v>137</v>
      </c>
      <c r="B102" s="73"/>
      <c r="C102" s="73"/>
      <c r="D102" s="73"/>
      <c r="E102" s="73"/>
      <c r="F102" s="73"/>
      <c r="G102" s="73"/>
      <c r="H102" s="73"/>
      <c r="I102" s="73"/>
      <c r="J102" s="73"/>
      <c r="K102" s="25">
        <f>+K101*19%</f>
        <v>1270794.6225000001</v>
      </c>
    </row>
    <row r="103" spans="1:11" ht="15.75" thickBot="1" x14ac:dyDescent="0.3">
      <c r="A103" s="68" t="s">
        <v>138</v>
      </c>
      <c r="B103" s="69"/>
      <c r="C103" s="69"/>
      <c r="D103" s="69"/>
      <c r="E103" s="69"/>
      <c r="F103" s="69"/>
      <c r="G103" s="69"/>
      <c r="H103" s="69"/>
      <c r="I103" s="69"/>
      <c r="J103" s="69"/>
      <c r="K103" s="45">
        <f>SUM(K100:K102)</f>
        <v>74843114.872500002</v>
      </c>
    </row>
    <row r="105" spans="1:11" x14ac:dyDescent="0.25">
      <c r="K105" s="16"/>
    </row>
    <row r="106" spans="1:11" x14ac:dyDescent="0.25">
      <c r="K106" s="18"/>
    </row>
  </sheetData>
  <mergeCells count="22">
    <mergeCell ref="A103:J103"/>
    <mergeCell ref="A100:J100"/>
    <mergeCell ref="A101:J101"/>
    <mergeCell ref="A102:J102"/>
    <mergeCell ref="A99:J99"/>
    <mergeCell ref="H7:H8"/>
    <mergeCell ref="J7:J8"/>
    <mergeCell ref="A7:A8"/>
    <mergeCell ref="B7:B8"/>
    <mergeCell ref="C7:C8"/>
    <mergeCell ref="D7:D8"/>
    <mergeCell ref="E7:E8"/>
    <mergeCell ref="F7:F8"/>
    <mergeCell ref="A6:J6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6C55A3FE-82B5-400E-9CA7-2A648004A7D6}"/>
    <hyperlink ref="B1" r:id="rId2" tooltip="ordenar por Articulo" display="https://www.colombiacompra.gov.co/tienda-virtual-del-estado-colombiano/ordenes-compra/111480?sort=asc&amp;order=Articulo" xr:uid="{6C761A16-F269-4836-9CA5-31AE856F3777}"/>
    <hyperlink ref="C1" r:id="rId3" tooltip="ordenar por Cantidad" display="https://www.colombiacompra.gov.co/tienda-virtual-del-estado-colombiano/ordenes-compra/111480?sort=asc&amp;order=Cantidad" xr:uid="{0DBBB90A-5D35-4A62-B6ED-7AA27103C420}"/>
    <hyperlink ref="D1" r:id="rId4" tooltip="ordenar por Unidad" display="https://www.colombiacompra.gov.co/tienda-virtual-del-estado-colombiano/ordenes-compra/111480?sort=asc&amp;order=Unidad" xr:uid="{9C7F0C3B-C08B-4A01-9A6D-C3D81ED886B1}"/>
    <hyperlink ref="E1" r:id="rId5" tooltip="ordenar por Precio" display="https://www.colombiacompra.gov.co/tienda-virtual-del-estado-colombiano/ordenes-compra/111480?sort=asc&amp;order=Precio" xr:uid="{B5DD17A2-96E3-4B1B-9D38-727EC398F6FA}"/>
    <hyperlink ref="F1" r:id="rId6" tooltip="ordenar por Total" display="https://www.colombiacompra.gov.co/tienda-virtual-del-estado-colombiano/ordenes-compra/111480?sort=asc&amp;order=Total" xr:uid="{3EC30544-0841-41AD-B529-86656248CFCE}"/>
    <hyperlink ref="A7" r:id="rId7" tooltip="ordenar por No" display="https://www.colombiacompra.gov.co/tienda-virtual-del-estado-colombiano/ordenes-compra/111480?sort=desc&amp;order=No" xr:uid="{E212D1BB-9469-4FD7-B546-24A5269AECEF}"/>
    <hyperlink ref="B7" r:id="rId8" tooltip="ordenar por Articulo" display="https://www.colombiacompra.gov.co/tienda-virtual-del-estado-colombiano/ordenes-compra/111480?sort=asc&amp;order=Articulo" xr:uid="{083AC220-FF1A-4DC6-8818-E8BBFBFA2BF2}"/>
    <hyperlink ref="C7" r:id="rId9" tooltip="ordenar por Cantidad" display="https://www.colombiacompra.gov.co/tienda-virtual-del-estado-colombiano/ordenes-compra/111480?sort=asc&amp;order=Cantidad" xr:uid="{06863EE4-C1A4-4900-BD4C-802131584590}"/>
    <hyperlink ref="D7" r:id="rId10" tooltip="ordenar por Unidad" display="https://www.colombiacompra.gov.co/tienda-virtual-del-estado-colombiano/ordenes-compra/111480?sort=asc&amp;order=Unidad" xr:uid="{1B7FD451-0FA3-48F0-9FC7-31394BCF2402}"/>
    <hyperlink ref="E7" r:id="rId11" tooltip="ordenar por Precio" display="https://www.colombiacompra.gov.co/tienda-virtual-del-estado-colombiano/ordenes-compra/111480?sort=asc&amp;order=Precio" xr:uid="{A1BABDED-9424-4502-A814-4F31CBD59C74}"/>
    <hyperlink ref="F7" r:id="rId12" tooltip="ordenar por Total" display="https://www.colombiacompra.gov.co/tienda-virtual-del-estado-colombiano/ordenes-compra/111480?sort=asc&amp;order=Total" xr:uid="{3033D5D4-12F1-46A0-A09D-1ED9DEAA90A8}"/>
  </hyperlinks>
  <pageMargins left="0.7" right="0.7" top="0.75" bottom="0.75" header="0.3" footer="0.3"/>
  <pageSetup paperSize="9" orientation="portrait" r:id="rId13"/>
  <drawing r:id="rId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D1B62-9619-41D9-96AD-3395A22F58D0}">
  <sheetPr codeName="Hoja3"/>
  <dimension ref="A1:K18"/>
  <sheetViews>
    <sheetView zoomScale="90" zoomScaleNormal="90" workbookViewId="0">
      <selection activeCell="F9" sqref="F9"/>
    </sheetView>
  </sheetViews>
  <sheetFormatPr baseColWidth="10" defaultColWidth="11.42578125" defaultRowHeight="15" x14ac:dyDescent="0.25"/>
  <cols>
    <col min="5" max="5" width="13.7109375" customWidth="1"/>
    <col min="6" max="6" width="14" customWidth="1"/>
    <col min="7" max="7" width="14.7109375" style="17" bestFit="1" customWidth="1"/>
    <col min="8" max="8" width="22.140625" style="17" customWidth="1"/>
    <col min="9" max="9" width="15.28515625" style="17" customWidth="1"/>
    <col min="10" max="10" width="16.5703125" style="17" customWidth="1"/>
    <col min="11" max="11" width="16.28515625" bestFit="1" customWidth="1"/>
  </cols>
  <sheetData>
    <row r="1" spans="1:11" ht="30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x14ac:dyDescent="0.25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1" ht="89.25" x14ac:dyDescent="0.25">
      <c r="A3" s="35">
        <v>1</v>
      </c>
      <c r="B3" s="23" t="s">
        <v>139</v>
      </c>
      <c r="C3" s="23">
        <v>9</v>
      </c>
      <c r="D3" s="23" t="s">
        <v>40</v>
      </c>
      <c r="E3" s="24">
        <v>2465868</v>
      </c>
      <c r="F3" s="24">
        <f>+E3*C3</f>
        <v>22192812</v>
      </c>
      <c r="G3" s="28"/>
      <c r="H3" s="28"/>
      <c r="I3" s="25">
        <f>ROUND(E3*$I$2,0)</f>
        <v>234257</v>
      </c>
      <c r="J3" s="25">
        <f>I3+E3</f>
        <v>2700125</v>
      </c>
      <c r="K3" s="36">
        <f>+I3*K2</f>
        <v>1756927.5</v>
      </c>
    </row>
    <row r="4" spans="1:11" ht="76.5" x14ac:dyDescent="0.25">
      <c r="A4" s="35">
        <v>2</v>
      </c>
      <c r="B4" s="26" t="s">
        <v>140</v>
      </c>
      <c r="C4" s="26">
        <v>9</v>
      </c>
      <c r="D4" s="26" t="s">
        <v>40</v>
      </c>
      <c r="E4" s="27">
        <v>1578155</v>
      </c>
      <c r="F4" s="27">
        <f>+E4*C4</f>
        <v>14203395</v>
      </c>
      <c r="G4" s="28"/>
      <c r="H4" s="28"/>
      <c r="I4" s="25">
        <f>ROUND(E4*$I$2,0)</f>
        <v>149925</v>
      </c>
      <c r="J4" s="25">
        <f>I4+E4</f>
        <v>1728080</v>
      </c>
      <c r="K4" s="36">
        <f>+I4*K2</f>
        <v>1124437.5</v>
      </c>
    </row>
    <row r="5" spans="1:11" x14ac:dyDescent="0.25">
      <c r="A5" s="60" t="s">
        <v>43</v>
      </c>
      <c r="B5" s="61"/>
      <c r="C5" s="61"/>
      <c r="D5" s="61"/>
      <c r="E5" s="61"/>
      <c r="F5" s="61"/>
      <c r="G5" s="61"/>
      <c r="H5" s="61"/>
      <c r="I5" s="61"/>
      <c r="J5" s="61"/>
      <c r="K5" s="37">
        <f>SUM(K3:K4)</f>
        <v>2881365</v>
      </c>
    </row>
    <row r="6" spans="1:11" ht="30" x14ac:dyDescent="0.25">
      <c r="A6" s="74" t="s">
        <v>30</v>
      </c>
      <c r="B6" s="75" t="s">
        <v>31</v>
      </c>
      <c r="C6" s="75" t="s">
        <v>32</v>
      </c>
      <c r="D6" s="75" t="s">
        <v>33</v>
      </c>
      <c r="E6" s="75" t="s">
        <v>34</v>
      </c>
      <c r="F6" s="75" t="s">
        <v>35</v>
      </c>
      <c r="G6" s="29" t="s">
        <v>36</v>
      </c>
      <c r="H6" s="63" t="s">
        <v>35</v>
      </c>
      <c r="I6" s="29" t="s">
        <v>37</v>
      </c>
      <c r="J6" s="63" t="s">
        <v>35</v>
      </c>
      <c r="K6" s="34" t="s">
        <v>38</v>
      </c>
    </row>
    <row r="7" spans="1:11" x14ac:dyDescent="0.25">
      <c r="A7" s="65"/>
      <c r="B7" s="67"/>
      <c r="C7" s="67"/>
      <c r="D7" s="67"/>
      <c r="E7" s="67"/>
      <c r="F7" s="67"/>
      <c r="G7" s="30">
        <v>5.1999999999999998E-2</v>
      </c>
      <c r="H7" s="63"/>
      <c r="I7" s="30">
        <v>9.5000000000000001E-2</v>
      </c>
      <c r="J7" s="63"/>
      <c r="K7" s="34">
        <v>7.5</v>
      </c>
    </row>
    <row r="8" spans="1:11" s="50" customFormat="1" ht="64.5" thickBot="1" x14ac:dyDescent="0.3">
      <c r="A8" s="38">
        <v>3</v>
      </c>
      <c r="B8" s="20" t="s">
        <v>141</v>
      </c>
      <c r="C8" s="20">
        <v>9</v>
      </c>
      <c r="D8" s="20" t="s">
        <v>33</v>
      </c>
      <c r="E8" s="21">
        <v>98127</v>
      </c>
      <c r="F8" s="22">
        <f>+E8*C8</f>
        <v>883143</v>
      </c>
      <c r="G8" s="39">
        <f>ROUND(E8*$G$2,0)</f>
        <v>5103</v>
      </c>
      <c r="H8" s="39">
        <f>G8+E8</f>
        <v>103230</v>
      </c>
      <c r="I8" s="40"/>
      <c r="J8" s="40"/>
      <c r="K8" s="41">
        <f>+G8*$K$7</f>
        <v>38272.5</v>
      </c>
    </row>
    <row r="9" spans="1:11" s="50" customFormat="1" ht="77.25" thickBot="1" x14ac:dyDescent="0.3">
      <c r="A9" s="42">
        <v>4</v>
      </c>
      <c r="B9" s="3" t="s">
        <v>142</v>
      </c>
      <c r="C9" s="3">
        <v>9</v>
      </c>
      <c r="D9" s="3" t="s">
        <v>33</v>
      </c>
      <c r="E9" s="4">
        <v>7412</v>
      </c>
      <c r="F9" s="7">
        <f>+E9*C9</f>
        <v>66708</v>
      </c>
      <c r="G9" s="39">
        <f>ROUND(E9*$G$2,0)</f>
        <v>385</v>
      </c>
      <c r="H9" s="39">
        <f>G9+F9</f>
        <v>67093</v>
      </c>
      <c r="I9" s="40"/>
      <c r="J9" s="40"/>
      <c r="K9" s="41">
        <f>+G9*$K$7</f>
        <v>2887.5</v>
      </c>
    </row>
    <row r="10" spans="1:11" s="50" customFormat="1" ht="51.75" thickBot="1" x14ac:dyDescent="0.3">
      <c r="A10" s="42">
        <v>5</v>
      </c>
      <c r="B10" s="1" t="s">
        <v>143</v>
      </c>
      <c r="C10" s="1">
        <v>9</v>
      </c>
      <c r="D10" s="1" t="s">
        <v>33</v>
      </c>
      <c r="E10" s="2">
        <v>2073.6</v>
      </c>
      <c r="F10" s="6">
        <f>+E10*C10</f>
        <v>18662.399999999998</v>
      </c>
      <c r="G10" s="39">
        <f>ROUND(E10*$G$2,0)</f>
        <v>108</v>
      </c>
      <c r="H10" s="39">
        <f>G10+F10</f>
        <v>18770.399999999998</v>
      </c>
      <c r="I10" s="40"/>
      <c r="J10" s="40"/>
      <c r="K10" s="41">
        <f>+G10*$K$7</f>
        <v>810</v>
      </c>
    </row>
    <row r="11" spans="1:11" ht="64.5" thickBot="1" x14ac:dyDescent="0.3">
      <c r="A11" s="42">
        <v>13</v>
      </c>
      <c r="B11" s="1" t="s">
        <v>144</v>
      </c>
      <c r="C11" s="1">
        <v>9</v>
      </c>
      <c r="D11" s="1" t="s">
        <v>33</v>
      </c>
      <c r="E11" s="2">
        <v>14277.75</v>
      </c>
      <c r="F11" s="6">
        <f>+E11*C11</f>
        <v>128499.75</v>
      </c>
      <c r="G11" s="39">
        <f>ROUND(E11*$G$2,0)</f>
        <v>742</v>
      </c>
      <c r="H11" s="39">
        <f>G11+F11</f>
        <v>129241.75</v>
      </c>
      <c r="I11" s="40"/>
      <c r="J11" s="40"/>
      <c r="K11" s="41">
        <f>+G11*$K$7</f>
        <v>5565</v>
      </c>
    </row>
    <row r="12" spans="1:11" ht="90" thickBot="1" x14ac:dyDescent="0.3">
      <c r="A12" s="42">
        <v>14</v>
      </c>
      <c r="B12" s="3" t="s">
        <v>145</v>
      </c>
      <c r="C12" s="3">
        <v>9</v>
      </c>
      <c r="D12" s="3" t="s">
        <v>33</v>
      </c>
      <c r="E12" s="4">
        <v>20412.75</v>
      </c>
      <c r="F12" s="7">
        <f>+E12*C12</f>
        <v>183714.75</v>
      </c>
      <c r="G12" s="39">
        <f>ROUND(E12*$G$2,0)</f>
        <v>1061</v>
      </c>
      <c r="H12" s="39">
        <f>G12+F12</f>
        <v>184775.75</v>
      </c>
      <c r="I12" s="40"/>
      <c r="J12" s="40"/>
      <c r="K12" s="41">
        <f>+G12*$K$7</f>
        <v>7957.5</v>
      </c>
    </row>
    <row r="13" spans="1:11" ht="15.75" thickBot="1" x14ac:dyDescent="0.3">
      <c r="A13" s="68" t="s">
        <v>134</v>
      </c>
      <c r="B13" s="69"/>
      <c r="C13" s="69"/>
      <c r="D13" s="69"/>
      <c r="E13" s="69"/>
      <c r="F13" s="69"/>
      <c r="G13" s="69"/>
      <c r="H13" s="69"/>
      <c r="I13" s="69"/>
      <c r="J13" s="69"/>
      <c r="K13" s="43">
        <f>SUM(K8:K12)</f>
        <v>55492.5</v>
      </c>
    </row>
    <row r="14" spans="1:11" x14ac:dyDescent="0.25">
      <c r="A14" s="70" t="s">
        <v>135</v>
      </c>
      <c r="B14" s="71"/>
      <c r="C14" s="71"/>
      <c r="D14" s="71"/>
      <c r="E14" s="71"/>
      <c r="F14" s="71"/>
      <c r="G14" s="71"/>
      <c r="H14" s="71"/>
      <c r="I14" s="71"/>
      <c r="J14" s="71"/>
      <c r="K14" s="44">
        <f>K13+K5</f>
        <v>2936857.5</v>
      </c>
    </row>
    <row r="15" spans="1:11" x14ac:dyDescent="0.25">
      <c r="A15" s="72" t="s">
        <v>136</v>
      </c>
      <c r="B15" s="73"/>
      <c r="C15" s="73"/>
      <c r="D15" s="73"/>
      <c r="E15" s="73"/>
      <c r="F15" s="73"/>
      <c r="G15" s="73"/>
      <c r="H15" s="73"/>
      <c r="I15" s="73"/>
      <c r="J15" s="73"/>
      <c r="K15" s="41">
        <f>K14*10%</f>
        <v>293685.75</v>
      </c>
    </row>
    <row r="16" spans="1:11" x14ac:dyDescent="0.25">
      <c r="A16" s="72" t="s">
        <v>137</v>
      </c>
      <c r="B16" s="73"/>
      <c r="C16" s="73"/>
      <c r="D16" s="73"/>
      <c r="E16" s="73"/>
      <c r="F16" s="73"/>
      <c r="G16" s="73"/>
      <c r="H16" s="73"/>
      <c r="I16" s="73"/>
      <c r="J16" s="73"/>
      <c r="K16" s="41">
        <f>K15*19%</f>
        <v>55800.292500000003</v>
      </c>
    </row>
    <row r="17" spans="1:11" ht="15.75" thickBot="1" x14ac:dyDescent="0.3">
      <c r="A17" s="68" t="s">
        <v>138</v>
      </c>
      <c r="B17" s="69"/>
      <c r="C17" s="69"/>
      <c r="D17" s="69"/>
      <c r="E17" s="69"/>
      <c r="F17" s="69"/>
      <c r="G17" s="69"/>
      <c r="H17" s="69"/>
      <c r="I17" s="69"/>
      <c r="J17" s="69"/>
      <c r="K17" s="45">
        <f>SUM(K14:K16)</f>
        <v>3286343.5425</v>
      </c>
    </row>
    <row r="18" spans="1:11" x14ac:dyDescent="0.25">
      <c r="A18" s="31"/>
      <c r="B18" s="19"/>
      <c r="C18" s="19"/>
      <c r="D18" s="19"/>
      <c r="E18" s="19"/>
      <c r="F18" s="19"/>
      <c r="G18" s="19"/>
      <c r="H18" s="19"/>
      <c r="I18" s="19"/>
      <c r="J18" s="19"/>
      <c r="K18" s="17"/>
    </row>
  </sheetData>
  <mergeCells count="22">
    <mergeCell ref="A16:J16"/>
    <mergeCell ref="A17:J17"/>
    <mergeCell ref="H6:H7"/>
    <mergeCell ref="J6:J7"/>
    <mergeCell ref="A13:J13"/>
    <mergeCell ref="A14:J14"/>
    <mergeCell ref="A15:J15"/>
    <mergeCell ref="A6:A7"/>
    <mergeCell ref="B6:B7"/>
    <mergeCell ref="C6:C7"/>
    <mergeCell ref="D6:D7"/>
    <mergeCell ref="E6:E7"/>
    <mergeCell ref="F6:F7"/>
    <mergeCell ref="H1:H2"/>
    <mergeCell ref="J1:J2"/>
    <mergeCell ref="A5:J5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F7E1698A-9C09-4E86-9548-4E18C22C0890}"/>
    <hyperlink ref="B1" r:id="rId2" tooltip="ordenar por Articulo" display="https://www.colombiacompra.gov.co/tienda-virtual-del-estado-colombiano/ordenes-compra/111480?sort=asc&amp;order=Articulo" xr:uid="{408E4E8D-083A-4E5D-872F-7C3975E09C13}"/>
    <hyperlink ref="C1" r:id="rId3" tooltip="ordenar por Cantidad" display="https://www.colombiacompra.gov.co/tienda-virtual-del-estado-colombiano/ordenes-compra/111480?sort=asc&amp;order=Cantidad" xr:uid="{31B0E108-D18E-4F8F-BAF0-30ED604A8746}"/>
    <hyperlink ref="D1" r:id="rId4" tooltip="ordenar por Unidad" display="https://www.colombiacompra.gov.co/tienda-virtual-del-estado-colombiano/ordenes-compra/111480?sort=asc&amp;order=Unidad" xr:uid="{322AA4EA-D2F7-45CA-931B-CD54626CC4C3}"/>
    <hyperlink ref="E1" r:id="rId5" tooltip="ordenar por Precio" display="https://www.colombiacompra.gov.co/tienda-virtual-del-estado-colombiano/ordenes-compra/111480?sort=asc&amp;order=Precio" xr:uid="{C4579F13-B8E9-44CB-A5F1-CE871D42FF8D}"/>
    <hyperlink ref="F1" r:id="rId6" tooltip="ordenar por Total" display="https://www.colombiacompra.gov.co/tienda-virtual-del-estado-colombiano/ordenes-compra/111480?sort=asc&amp;order=Total" xr:uid="{0F72F6D6-69E5-4FE6-B649-D88BC4B37337}"/>
    <hyperlink ref="A6" r:id="rId7" tooltip="ordenar por No" display="https://www.colombiacompra.gov.co/tienda-virtual-del-estado-colombiano/ordenes-compra/111480?sort=desc&amp;order=No" xr:uid="{37FD95C7-BFB4-496C-86F1-3B359C161BED}"/>
    <hyperlink ref="B6" r:id="rId8" tooltip="ordenar por Articulo" display="https://www.colombiacompra.gov.co/tienda-virtual-del-estado-colombiano/ordenes-compra/111480?sort=asc&amp;order=Articulo" xr:uid="{731E6A68-BC82-48AE-9F8A-3A51E51FB817}"/>
    <hyperlink ref="C6" r:id="rId9" tooltip="ordenar por Cantidad" display="https://www.colombiacompra.gov.co/tienda-virtual-del-estado-colombiano/ordenes-compra/111480?sort=asc&amp;order=Cantidad" xr:uid="{20913FAC-11C9-4C1F-9BA4-58DBE665B00C}"/>
    <hyperlink ref="D6" r:id="rId10" tooltip="ordenar por Unidad" display="https://www.colombiacompra.gov.co/tienda-virtual-del-estado-colombiano/ordenes-compra/111480?sort=asc&amp;order=Unidad" xr:uid="{742A6F94-3EB6-4F5D-89A3-3E41B534706B}"/>
    <hyperlink ref="E6" r:id="rId11" tooltip="ordenar por Precio" display="https://www.colombiacompra.gov.co/tienda-virtual-del-estado-colombiano/ordenes-compra/111480?sort=asc&amp;order=Precio" xr:uid="{7F818B4C-C6D4-42A6-811D-A5BAFD69BB32}"/>
    <hyperlink ref="F6" r:id="rId12" tooltip="ordenar por Total" display="https://www.colombiacompra.gov.co/tienda-virtual-del-estado-colombiano/ordenes-compra/111480?sort=asc&amp;order=Total" xr:uid="{B5FB9F0F-F221-40D4-B318-6E8A06D50609}"/>
  </hyperlinks>
  <pageMargins left="0.7" right="0.7" top="0.75" bottom="0.75" header="0.3" footer="0.3"/>
  <pageSetup paperSize="9" orientation="portrait" r:id="rId13"/>
  <drawing r:id="rId1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F08AF-B454-410C-99F4-BE86AFECA402}">
  <sheetPr codeName="Hoja8"/>
  <dimension ref="A1:K22"/>
  <sheetViews>
    <sheetView topLeftCell="A9" zoomScale="85" zoomScaleNormal="85" workbookViewId="0">
      <selection activeCell="K7" sqref="K7"/>
    </sheetView>
  </sheetViews>
  <sheetFormatPr baseColWidth="10" defaultColWidth="11.42578125" defaultRowHeight="15" x14ac:dyDescent="0.25"/>
  <cols>
    <col min="5" max="5" width="12" customWidth="1"/>
    <col min="6" max="6" width="14.5703125" customWidth="1"/>
    <col min="7" max="9" width="13.85546875" customWidth="1"/>
    <col min="10" max="10" width="14.42578125" bestFit="1" customWidth="1"/>
    <col min="11" max="11" width="17.85546875" customWidth="1"/>
  </cols>
  <sheetData>
    <row r="1" spans="1:11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1" ht="90" thickBot="1" x14ac:dyDescent="0.3">
      <c r="A3" s="5">
        <v>1</v>
      </c>
      <c r="B3" s="1" t="s">
        <v>146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1" ht="15.75" thickBot="1" x14ac:dyDescent="0.3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1" x14ac:dyDescent="0.25">
      <c r="A5" s="64" t="s">
        <v>30</v>
      </c>
      <c r="B5" s="66" t="s">
        <v>31</v>
      </c>
      <c r="C5" s="66" t="s">
        <v>32</v>
      </c>
      <c r="D5" s="66" t="s">
        <v>33</v>
      </c>
      <c r="E5" s="66" t="s">
        <v>34</v>
      </c>
      <c r="F5" s="66" t="s">
        <v>35</v>
      </c>
      <c r="G5" s="32" t="s">
        <v>36</v>
      </c>
      <c r="H5" s="62" t="s">
        <v>35</v>
      </c>
      <c r="I5" s="32" t="s">
        <v>37</v>
      </c>
      <c r="J5" s="62" t="s">
        <v>35</v>
      </c>
      <c r="K5" s="33" t="s">
        <v>38</v>
      </c>
    </row>
    <row r="6" spans="1:11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1" ht="64.5" thickBot="1" x14ac:dyDescent="0.3">
      <c r="A7" s="5">
        <v>2</v>
      </c>
      <c r="B7" s="49" t="s">
        <v>147</v>
      </c>
      <c r="C7" s="3">
        <v>9</v>
      </c>
      <c r="D7" s="3" t="s">
        <v>33</v>
      </c>
      <c r="E7" s="4">
        <v>155760</v>
      </c>
      <c r="F7" s="7">
        <f>+E7*C7</f>
        <v>1401840</v>
      </c>
      <c r="G7" s="25">
        <f>ROUND(E7*$G$6,0)</f>
        <v>8100</v>
      </c>
      <c r="H7" s="25">
        <f>G7+E7</f>
        <v>163860</v>
      </c>
      <c r="I7" s="28"/>
      <c r="J7" s="28"/>
      <c r="K7" s="25">
        <f>G7*$K$6</f>
        <v>60750</v>
      </c>
    </row>
    <row r="8" spans="1:11" ht="90" thickBot="1" x14ac:dyDescent="0.3">
      <c r="A8" s="5">
        <v>3</v>
      </c>
      <c r="B8" s="48" t="s">
        <v>148</v>
      </c>
      <c r="C8" s="1">
        <v>9</v>
      </c>
      <c r="D8" s="1" t="s">
        <v>33</v>
      </c>
      <c r="E8" s="2">
        <v>7412</v>
      </c>
      <c r="F8" s="6">
        <f>+E8*C8</f>
        <v>66708</v>
      </c>
      <c r="G8" s="25">
        <f>ROUND(E8*$G$6,0)</f>
        <v>385</v>
      </c>
      <c r="H8" s="25">
        <f>G8+E8</f>
        <v>7797</v>
      </c>
      <c r="I8" s="28"/>
      <c r="J8" s="28"/>
      <c r="K8" s="25">
        <f>G8*$K$6</f>
        <v>2887.5</v>
      </c>
    </row>
    <row r="9" spans="1:11" ht="51.75" thickBot="1" x14ac:dyDescent="0.3">
      <c r="A9" s="5">
        <v>4</v>
      </c>
      <c r="B9" s="49" t="s">
        <v>149</v>
      </c>
      <c r="C9" s="3">
        <v>9</v>
      </c>
      <c r="D9" s="3" t="s">
        <v>33</v>
      </c>
      <c r="E9" s="4">
        <v>2073.6</v>
      </c>
      <c r="F9" s="7">
        <f>+E9*C9</f>
        <v>18662.399999999998</v>
      </c>
      <c r="G9" s="25">
        <f>ROUND(E9*$G$6,0)</f>
        <v>108</v>
      </c>
      <c r="H9" s="25">
        <f>G9+E9</f>
        <v>2181.6</v>
      </c>
      <c r="I9" s="28"/>
      <c r="J9" s="28"/>
      <c r="K9" s="25">
        <f>G9*$K$6</f>
        <v>810</v>
      </c>
    </row>
    <row r="10" spans="1:11" ht="64.5" thickBot="1" x14ac:dyDescent="0.3">
      <c r="A10" s="5">
        <v>12</v>
      </c>
      <c r="B10" s="49" t="s">
        <v>150</v>
      </c>
      <c r="C10" s="3">
        <v>9</v>
      </c>
      <c r="D10" s="3" t="s">
        <v>33</v>
      </c>
      <c r="E10" s="4">
        <v>14277.75</v>
      </c>
      <c r="F10" s="7">
        <f>+E10*C10</f>
        <v>128499.75</v>
      </c>
      <c r="G10" s="25">
        <f>ROUND(E10*$G$6,0)</f>
        <v>742</v>
      </c>
      <c r="H10" s="25">
        <f>G10+E10</f>
        <v>15019.75</v>
      </c>
      <c r="I10" s="28"/>
      <c r="J10" s="28"/>
      <c r="K10" s="25">
        <f>G10*$K$6</f>
        <v>5565</v>
      </c>
    </row>
    <row r="11" spans="1:11" ht="90" thickBot="1" x14ac:dyDescent="0.3">
      <c r="A11" s="5">
        <v>13</v>
      </c>
      <c r="B11" s="48" t="s">
        <v>151</v>
      </c>
      <c r="C11" s="1">
        <v>9</v>
      </c>
      <c r="D11" s="1" t="s">
        <v>33</v>
      </c>
      <c r="E11" s="2">
        <v>25878</v>
      </c>
      <c r="F11" s="6">
        <f>+E11*C11</f>
        <v>232902</v>
      </c>
      <c r="G11" s="25">
        <f>ROUND(E11*$G$6,0)</f>
        <v>1346</v>
      </c>
      <c r="H11" s="25">
        <f>G11+E11</f>
        <v>27224</v>
      </c>
      <c r="I11" s="28"/>
      <c r="J11" s="28"/>
      <c r="K11" s="25">
        <f>G11*$K$6</f>
        <v>10095</v>
      </c>
    </row>
    <row r="12" spans="1:11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80107.5</v>
      </c>
    </row>
    <row r="13" spans="1:11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1837035</v>
      </c>
    </row>
    <row r="14" spans="1:11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183703.5</v>
      </c>
    </row>
    <row r="15" spans="1:11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34903.665000000001</v>
      </c>
    </row>
    <row r="16" spans="1:11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2055642.165</v>
      </c>
    </row>
    <row r="20" spans="8:11" x14ac:dyDescent="0.25">
      <c r="H20" s="18"/>
    </row>
    <row r="21" spans="8:11" x14ac:dyDescent="0.25">
      <c r="H21" s="18"/>
    </row>
    <row r="22" spans="8:11" x14ac:dyDescent="0.25">
      <c r="K22" s="47"/>
    </row>
  </sheetData>
  <mergeCells count="22">
    <mergeCell ref="A16:J16"/>
    <mergeCell ref="A13:J13"/>
    <mergeCell ref="A14:J14"/>
    <mergeCell ref="A15:J15"/>
    <mergeCell ref="A12:J12"/>
    <mergeCell ref="H5:H6"/>
    <mergeCell ref="J5:J6"/>
    <mergeCell ref="A5:A6"/>
    <mergeCell ref="B5:B6"/>
    <mergeCell ref="C5:C6"/>
    <mergeCell ref="D5:D6"/>
    <mergeCell ref="E5:E6"/>
    <mergeCell ref="F5:F6"/>
    <mergeCell ref="A4:J4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10EB7C63-E143-4CB1-995F-5C9173694490}"/>
    <hyperlink ref="B1" r:id="rId2" tooltip="ordenar por Articulo" display="https://www.colombiacompra.gov.co/tienda-virtual-del-estado-colombiano/ordenes-compra/111480?sort=asc&amp;order=Articulo" xr:uid="{1F5D1BD6-2F7D-42F2-8037-704D25394119}"/>
    <hyperlink ref="C1" r:id="rId3" tooltip="ordenar por Cantidad" display="https://www.colombiacompra.gov.co/tienda-virtual-del-estado-colombiano/ordenes-compra/111480?sort=asc&amp;order=Cantidad" xr:uid="{EFF68F48-F17C-4829-B91B-4835EADE0BB4}"/>
    <hyperlink ref="D1" r:id="rId4" tooltip="ordenar por Unidad" display="https://www.colombiacompra.gov.co/tienda-virtual-del-estado-colombiano/ordenes-compra/111480?sort=asc&amp;order=Unidad" xr:uid="{0E59BD0A-F8E4-457C-8A97-B30DD7E7581E}"/>
    <hyperlink ref="E1" r:id="rId5" tooltip="ordenar por Precio" display="https://www.colombiacompra.gov.co/tienda-virtual-del-estado-colombiano/ordenes-compra/111480?sort=asc&amp;order=Precio" xr:uid="{9107B8E4-C4FD-4CE0-8F2C-0C4F1847BE42}"/>
    <hyperlink ref="F1" r:id="rId6" tooltip="ordenar por Total" display="https://www.colombiacompra.gov.co/tienda-virtual-del-estado-colombiano/ordenes-compra/111480?sort=asc&amp;order=Total" xr:uid="{B68B35EE-C89D-41CF-BDE6-82E615D2E1FB}"/>
    <hyperlink ref="A5" r:id="rId7" tooltip="ordenar por No" display="https://www.colombiacompra.gov.co/tienda-virtual-del-estado-colombiano/ordenes-compra/111480?sort=desc&amp;order=No" xr:uid="{80C623A8-247A-42C3-BAF0-5EF98AAFEFE9}"/>
    <hyperlink ref="B5" r:id="rId8" tooltip="ordenar por Articulo" display="https://www.colombiacompra.gov.co/tienda-virtual-del-estado-colombiano/ordenes-compra/111480?sort=asc&amp;order=Articulo" xr:uid="{B247D128-B56A-41FE-AB5E-3DCD9C477F1D}"/>
    <hyperlink ref="C5" r:id="rId9" tooltip="ordenar por Cantidad" display="https://www.colombiacompra.gov.co/tienda-virtual-del-estado-colombiano/ordenes-compra/111480?sort=asc&amp;order=Cantidad" xr:uid="{A4CC1491-E5B9-4286-9DE8-75D0CDD116DC}"/>
    <hyperlink ref="D5" r:id="rId10" tooltip="ordenar por Unidad" display="https://www.colombiacompra.gov.co/tienda-virtual-del-estado-colombiano/ordenes-compra/111480?sort=asc&amp;order=Unidad" xr:uid="{F5152B27-6597-442F-83AE-EA20C47CDCBA}"/>
    <hyperlink ref="E5" r:id="rId11" tooltip="ordenar por Precio" display="https://www.colombiacompra.gov.co/tienda-virtual-del-estado-colombiano/ordenes-compra/111480?sort=asc&amp;order=Precio" xr:uid="{23C8EA32-AFCE-4064-A821-B1716D421E76}"/>
    <hyperlink ref="F5" r:id="rId12" tooltip="ordenar por Total" display="https://www.colombiacompra.gov.co/tienda-virtual-del-estado-colombiano/ordenes-compra/111480?sort=asc&amp;order=Total" xr:uid="{AD4278AD-7582-4999-BC12-AE52AAEDEE7B}"/>
  </hyperlinks>
  <pageMargins left="0.7" right="0.7" top="0.75" bottom="0.75" header="0.3" footer="0.3"/>
  <pageSetup paperSize="9" orientation="portrait" r:id="rId13"/>
  <drawing r:id="rId1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780AB-E12C-4EA0-A85A-C918730EC846}">
  <sheetPr codeName="Hoja7"/>
  <dimension ref="A1:K16"/>
  <sheetViews>
    <sheetView topLeftCell="A3" workbookViewId="0">
      <selection activeCell="K16" sqref="K16"/>
    </sheetView>
  </sheetViews>
  <sheetFormatPr baseColWidth="10" defaultColWidth="11.42578125" defaultRowHeight="15" x14ac:dyDescent="0.25"/>
  <cols>
    <col min="5" max="5" width="11.42578125" bestFit="1" customWidth="1"/>
    <col min="6" max="6" width="15" customWidth="1"/>
    <col min="7" max="7" width="11.85546875" bestFit="1" customWidth="1"/>
    <col min="8" max="8" width="12.85546875" bestFit="1" customWidth="1"/>
    <col min="9" max="10" width="14.5703125" customWidth="1"/>
    <col min="11" max="11" width="19.85546875" customWidth="1"/>
  </cols>
  <sheetData>
    <row r="1" spans="1:11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1" ht="90" thickBot="1" x14ac:dyDescent="0.3">
      <c r="A3" s="5">
        <v>1</v>
      </c>
      <c r="B3" s="1" t="s">
        <v>152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1" ht="15.75" thickBot="1" x14ac:dyDescent="0.3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1" x14ac:dyDescent="0.25">
      <c r="A5" s="64" t="s">
        <v>30</v>
      </c>
      <c r="B5" s="66" t="s">
        <v>31</v>
      </c>
      <c r="C5" s="66" t="s">
        <v>32</v>
      </c>
      <c r="D5" s="66" t="s">
        <v>33</v>
      </c>
      <c r="E5" s="66" t="s">
        <v>34</v>
      </c>
      <c r="F5" s="66" t="s">
        <v>35</v>
      </c>
      <c r="G5" s="32" t="s">
        <v>36</v>
      </c>
      <c r="H5" s="62" t="s">
        <v>35</v>
      </c>
      <c r="I5" s="32" t="s">
        <v>37</v>
      </c>
      <c r="J5" s="62" t="s">
        <v>35</v>
      </c>
      <c r="K5" s="33" t="s">
        <v>38</v>
      </c>
    </row>
    <row r="6" spans="1:11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1" ht="64.5" thickBot="1" x14ac:dyDescent="0.3">
      <c r="A7" s="5">
        <v>2</v>
      </c>
      <c r="B7" s="3" t="s">
        <v>153</v>
      </c>
      <c r="C7" s="3">
        <v>9</v>
      </c>
      <c r="D7" s="3" t="s">
        <v>33</v>
      </c>
      <c r="E7" s="4">
        <v>231166</v>
      </c>
      <c r="F7" s="7">
        <f>+E7*C7</f>
        <v>2080494</v>
      </c>
      <c r="G7" s="25">
        <f>ROUND(E7*$G$6,0)</f>
        <v>12021</v>
      </c>
      <c r="H7" s="25">
        <f>G7+E7</f>
        <v>243187</v>
      </c>
      <c r="I7" s="28"/>
      <c r="J7" s="28"/>
      <c r="K7" s="25">
        <f>G7*$K$6</f>
        <v>90157.5</v>
      </c>
    </row>
    <row r="8" spans="1:11" ht="77.25" thickBot="1" x14ac:dyDescent="0.3">
      <c r="A8" s="5">
        <v>3</v>
      </c>
      <c r="B8" s="1" t="s">
        <v>154</v>
      </c>
      <c r="C8" s="1">
        <v>9</v>
      </c>
      <c r="D8" s="1" t="s">
        <v>33</v>
      </c>
      <c r="E8" s="2">
        <v>9265</v>
      </c>
      <c r="F8" s="6">
        <f>+E8*C8</f>
        <v>83385</v>
      </c>
      <c r="G8" s="25">
        <f>ROUND(E8*$G$6,0)</f>
        <v>482</v>
      </c>
      <c r="H8" s="25">
        <f>G8+E8</f>
        <v>9747</v>
      </c>
      <c r="I8" s="28"/>
      <c r="J8" s="28"/>
      <c r="K8" s="25">
        <f>G8*$K$6</f>
        <v>3615</v>
      </c>
    </row>
    <row r="9" spans="1:11" ht="51.75" thickBot="1" x14ac:dyDescent="0.3">
      <c r="A9" s="5">
        <v>4</v>
      </c>
      <c r="B9" s="3" t="s">
        <v>155</v>
      </c>
      <c r="C9" s="3">
        <v>9</v>
      </c>
      <c r="D9" s="3" t="s">
        <v>33</v>
      </c>
      <c r="E9" s="4">
        <v>3084</v>
      </c>
      <c r="F9" s="7">
        <f>+E9*C9</f>
        <v>27756</v>
      </c>
      <c r="G9" s="25">
        <f>ROUND(E9*$G$6,0)</f>
        <v>160</v>
      </c>
      <c r="H9" s="25">
        <f>G9+E9</f>
        <v>3244</v>
      </c>
      <c r="I9" s="28"/>
      <c r="J9" s="28"/>
      <c r="K9" s="25">
        <f>G9*$K$6</f>
        <v>1200</v>
      </c>
    </row>
    <row r="10" spans="1:11" ht="64.5" thickBot="1" x14ac:dyDescent="0.3">
      <c r="A10" s="5">
        <v>12</v>
      </c>
      <c r="B10" s="3" t="s">
        <v>156</v>
      </c>
      <c r="C10" s="3">
        <v>9</v>
      </c>
      <c r="D10" s="3" t="s">
        <v>33</v>
      </c>
      <c r="E10" s="4">
        <v>24090</v>
      </c>
      <c r="F10" s="7">
        <f>+E10*C10</f>
        <v>216810</v>
      </c>
      <c r="G10" s="25">
        <f>ROUND(E10*$G$6,0)</f>
        <v>1253</v>
      </c>
      <c r="H10" s="25">
        <f>G10+E10</f>
        <v>25343</v>
      </c>
      <c r="I10" s="28"/>
      <c r="J10" s="28"/>
      <c r="K10" s="25">
        <f>G10*$K$6</f>
        <v>9397.5</v>
      </c>
    </row>
    <row r="11" spans="1:11" ht="90" thickBot="1" x14ac:dyDescent="0.3">
      <c r="A11" s="5">
        <v>13</v>
      </c>
      <c r="B11" s="1" t="s">
        <v>157</v>
      </c>
      <c r="C11" s="1">
        <v>9</v>
      </c>
      <c r="D11" s="1" t="s">
        <v>33</v>
      </c>
      <c r="E11" s="2">
        <v>34504</v>
      </c>
      <c r="F11" s="6">
        <f>+E11*C11</f>
        <v>310536</v>
      </c>
      <c r="G11" s="25">
        <f>ROUND(E11*$G$6,0)</f>
        <v>1794</v>
      </c>
      <c r="H11" s="25">
        <f>G11+E11</f>
        <v>36298</v>
      </c>
      <c r="I11" s="28"/>
      <c r="J11" s="28"/>
      <c r="K11" s="25">
        <f>G11*$K$6</f>
        <v>13455</v>
      </c>
    </row>
    <row r="12" spans="1:11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117825</v>
      </c>
    </row>
    <row r="13" spans="1:11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1874752.5</v>
      </c>
    </row>
    <row r="14" spans="1:11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187475.25</v>
      </c>
    </row>
    <row r="15" spans="1:11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35620.297500000001</v>
      </c>
    </row>
    <row r="16" spans="1:11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2097848.0474999999</v>
      </c>
    </row>
  </sheetData>
  <mergeCells count="22">
    <mergeCell ref="A16:J16"/>
    <mergeCell ref="A13:J13"/>
    <mergeCell ref="A14:J14"/>
    <mergeCell ref="A15:J15"/>
    <mergeCell ref="A12:J12"/>
    <mergeCell ref="H5:H6"/>
    <mergeCell ref="J5:J6"/>
    <mergeCell ref="A5:A6"/>
    <mergeCell ref="B5:B6"/>
    <mergeCell ref="C5:C6"/>
    <mergeCell ref="D5:D6"/>
    <mergeCell ref="E5:E6"/>
    <mergeCell ref="F5:F6"/>
    <mergeCell ref="A4:J4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E2F3DE1E-F608-4035-AB0B-D0D8272E5FB6}"/>
    <hyperlink ref="B1" r:id="rId2" tooltip="ordenar por Articulo" display="https://www.colombiacompra.gov.co/tienda-virtual-del-estado-colombiano/ordenes-compra/111480?sort=asc&amp;order=Articulo" xr:uid="{ADD27CAC-BF2E-44DD-80E2-DBF56D5F4C56}"/>
    <hyperlink ref="C1" r:id="rId3" tooltip="ordenar por Cantidad" display="https://www.colombiacompra.gov.co/tienda-virtual-del-estado-colombiano/ordenes-compra/111480?sort=asc&amp;order=Cantidad" xr:uid="{0DA6DFC8-E442-451F-A975-650676DC8B38}"/>
    <hyperlink ref="D1" r:id="rId4" tooltip="ordenar por Unidad" display="https://www.colombiacompra.gov.co/tienda-virtual-del-estado-colombiano/ordenes-compra/111480?sort=asc&amp;order=Unidad" xr:uid="{6AD1D4F7-F9B5-4AF4-98B9-B21C02B90F5E}"/>
    <hyperlink ref="E1" r:id="rId5" tooltip="ordenar por Precio" display="https://www.colombiacompra.gov.co/tienda-virtual-del-estado-colombiano/ordenes-compra/111480?sort=asc&amp;order=Precio" xr:uid="{2CB144D3-7E34-4B29-9ED9-9E85E9B8D993}"/>
    <hyperlink ref="F1" r:id="rId6" tooltip="ordenar por Total" display="https://www.colombiacompra.gov.co/tienda-virtual-del-estado-colombiano/ordenes-compra/111480?sort=asc&amp;order=Total" xr:uid="{D0400461-3A17-4D37-AF5C-DF7C64A77613}"/>
    <hyperlink ref="A5" r:id="rId7" tooltip="ordenar por No" display="https://www.colombiacompra.gov.co/tienda-virtual-del-estado-colombiano/ordenes-compra/111480?sort=desc&amp;order=No" xr:uid="{F2F2D9E7-EFF6-4FD4-B7E3-C8077A9A3E02}"/>
    <hyperlink ref="B5" r:id="rId8" tooltip="ordenar por Articulo" display="https://www.colombiacompra.gov.co/tienda-virtual-del-estado-colombiano/ordenes-compra/111480?sort=asc&amp;order=Articulo" xr:uid="{298AC01C-4C6A-4E33-88AD-CD5D55889D20}"/>
    <hyperlink ref="C5" r:id="rId9" tooltip="ordenar por Cantidad" display="https://www.colombiacompra.gov.co/tienda-virtual-del-estado-colombiano/ordenes-compra/111480?sort=asc&amp;order=Cantidad" xr:uid="{C1987B6F-3AEC-4A42-A8BE-0B01DDBD23D8}"/>
    <hyperlink ref="D5" r:id="rId10" tooltip="ordenar por Unidad" display="https://www.colombiacompra.gov.co/tienda-virtual-del-estado-colombiano/ordenes-compra/111480?sort=asc&amp;order=Unidad" xr:uid="{995522D0-953E-48A7-9CBE-3DDC9214A95A}"/>
    <hyperlink ref="E5" r:id="rId11" tooltip="ordenar por Precio" display="https://www.colombiacompra.gov.co/tienda-virtual-del-estado-colombiano/ordenes-compra/111480?sort=asc&amp;order=Precio" xr:uid="{E570B08D-E182-48A6-BD2F-EA2ECA16A508}"/>
    <hyperlink ref="F5" r:id="rId12" tooltip="ordenar por Total" display="https://www.colombiacompra.gov.co/tienda-virtual-del-estado-colombiano/ordenes-compra/111480?sort=asc&amp;order=Total" xr:uid="{69D24227-90C0-41B4-B192-542F1C358A7B}"/>
  </hyperlinks>
  <pageMargins left="0.7" right="0.7" top="0.75" bottom="0.75" header="0.3" footer="0.3"/>
  <drawing r:id="rId1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63979-AF30-4413-9811-9087455AACC2}">
  <sheetPr codeName="Hoja5"/>
  <dimension ref="A1:K16"/>
  <sheetViews>
    <sheetView topLeftCell="A8" workbookViewId="0">
      <selection activeCell="K16" sqref="K16"/>
    </sheetView>
  </sheetViews>
  <sheetFormatPr baseColWidth="10" defaultColWidth="11.42578125" defaultRowHeight="15" x14ac:dyDescent="0.25"/>
  <cols>
    <col min="5" max="5" width="12" customWidth="1"/>
    <col min="6" max="6" width="23.85546875" customWidth="1"/>
    <col min="7" max="8" width="14.140625" customWidth="1"/>
    <col min="9" max="9" width="15.140625" customWidth="1"/>
    <col min="10" max="10" width="15" customWidth="1"/>
    <col min="11" max="11" width="20.7109375" customWidth="1"/>
  </cols>
  <sheetData>
    <row r="1" spans="1:11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ht="15.75" thickBot="1" x14ac:dyDescent="0.3">
      <c r="A2" s="65"/>
      <c r="B2" s="67"/>
      <c r="C2" s="67"/>
      <c r="D2" s="67"/>
      <c r="E2" s="67"/>
      <c r="F2" s="67"/>
      <c r="G2" s="30" t="s">
        <v>158</v>
      </c>
      <c r="H2" s="63"/>
      <c r="I2" s="30">
        <v>9.5000000000000001E-2</v>
      </c>
      <c r="J2" s="63"/>
      <c r="K2" s="34">
        <v>7.5</v>
      </c>
    </row>
    <row r="3" spans="1:11" ht="90" thickBot="1" x14ac:dyDescent="0.3">
      <c r="A3" s="5">
        <v>1</v>
      </c>
      <c r="B3" s="1" t="s">
        <v>159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1" x14ac:dyDescent="0.25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1" x14ac:dyDescent="0.25">
      <c r="A5" s="74" t="s">
        <v>30</v>
      </c>
      <c r="B5" s="75" t="s">
        <v>31</v>
      </c>
      <c r="C5" s="75" t="s">
        <v>32</v>
      </c>
      <c r="D5" s="75" t="s">
        <v>33</v>
      </c>
      <c r="E5" s="75" t="s">
        <v>34</v>
      </c>
      <c r="F5" s="75" t="s">
        <v>35</v>
      </c>
      <c r="G5" s="29" t="s">
        <v>36</v>
      </c>
      <c r="H5" s="63" t="s">
        <v>35</v>
      </c>
      <c r="I5" s="29" t="s">
        <v>37</v>
      </c>
      <c r="J5" s="63" t="s">
        <v>35</v>
      </c>
      <c r="K5" s="34" t="s">
        <v>38</v>
      </c>
    </row>
    <row r="6" spans="1:11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1" ht="64.5" thickBot="1" x14ac:dyDescent="0.3">
      <c r="A7" s="5">
        <v>2</v>
      </c>
      <c r="B7" s="3" t="s">
        <v>160</v>
      </c>
      <c r="C7" s="3">
        <v>9</v>
      </c>
      <c r="D7" s="3" t="s">
        <v>33</v>
      </c>
      <c r="E7" s="4">
        <v>119931</v>
      </c>
      <c r="F7" s="7">
        <f>+E7*C7</f>
        <v>1079379</v>
      </c>
      <c r="G7" s="25">
        <f>ROUND(E7*$G$6,0)</f>
        <v>6236</v>
      </c>
      <c r="H7" s="25">
        <f>G7+E7</f>
        <v>126167</v>
      </c>
      <c r="I7" s="28"/>
      <c r="J7" s="28"/>
      <c r="K7" s="25">
        <f>G7*$K$6</f>
        <v>46770</v>
      </c>
    </row>
    <row r="8" spans="1:11" ht="77.25" thickBot="1" x14ac:dyDescent="0.3">
      <c r="A8" s="5">
        <v>3</v>
      </c>
      <c r="B8" s="1" t="s">
        <v>161</v>
      </c>
      <c r="C8" s="1">
        <v>9</v>
      </c>
      <c r="D8" s="1" t="s">
        <v>33</v>
      </c>
      <c r="E8" s="2">
        <v>7412</v>
      </c>
      <c r="F8" s="6">
        <f>+E8*C8</f>
        <v>66708</v>
      </c>
      <c r="G8" s="25">
        <f>ROUND(E8*$G$6,0)</f>
        <v>385</v>
      </c>
      <c r="H8" s="25">
        <f>G8+E8</f>
        <v>7797</v>
      </c>
      <c r="I8" s="28"/>
      <c r="J8" s="28"/>
      <c r="K8" s="25">
        <f>G8*$K$6</f>
        <v>2887.5</v>
      </c>
    </row>
    <row r="9" spans="1:11" ht="51.75" thickBot="1" x14ac:dyDescent="0.3">
      <c r="A9" s="5">
        <v>4</v>
      </c>
      <c r="B9" s="3" t="s">
        <v>162</v>
      </c>
      <c r="C9" s="3">
        <v>9</v>
      </c>
      <c r="D9" s="3" t="s">
        <v>33</v>
      </c>
      <c r="E9" s="4">
        <v>2073.6</v>
      </c>
      <c r="F9" s="7">
        <f>+E9*C9</f>
        <v>18662.399999999998</v>
      </c>
      <c r="G9" s="25">
        <f>ROUND(E9*$G$6,0)</f>
        <v>108</v>
      </c>
      <c r="H9" s="25">
        <f>G9+E9</f>
        <v>2181.6</v>
      </c>
      <c r="I9" s="28"/>
      <c r="J9" s="28"/>
      <c r="K9" s="25">
        <f>G9*$K$6</f>
        <v>810</v>
      </c>
    </row>
    <row r="10" spans="1:11" ht="64.5" thickBot="1" x14ac:dyDescent="0.3">
      <c r="A10" s="5">
        <v>12</v>
      </c>
      <c r="B10" s="3" t="s">
        <v>163</v>
      </c>
      <c r="C10" s="3">
        <v>9</v>
      </c>
      <c r="D10" s="3" t="s">
        <v>33</v>
      </c>
      <c r="E10" s="4">
        <v>14277.75</v>
      </c>
      <c r="F10" s="7">
        <f>+E10*C10</f>
        <v>128499.75</v>
      </c>
      <c r="G10" s="25">
        <f>ROUND(E10*$G$6,0)</f>
        <v>742</v>
      </c>
      <c r="H10" s="25">
        <f>G10+E10</f>
        <v>15019.75</v>
      </c>
      <c r="I10" s="28"/>
      <c r="J10" s="28"/>
      <c r="K10" s="25">
        <f>G10*$K$6</f>
        <v>5565</v>
      </c>
    </row>
    <row r="11" spans="1:11" ht="90" thickBot="1" x14ac:dyDescent="0.3">
      <c r="A11" s="5">
        <v>13</v>
      </c>
      <c r="B11" s="1" t="s">
        <v>164</v>
      </c>
      <c r="C11" s="1">
        <v>9</v>
      </c>
      <c r="D11" s="1" t="s">
        <v>33</v>
      </c>
      <c r="E11" s="2">
        <v>23367</v>
      </c>
      <c r="F11" s="6">
        <f>+E11*C11</f>
        <v>210303</v>
      </c>
      <c r="G11" s="25">
        <f>ROUND(E11*$G$6,0)</f>
        <v>1215</v>
      </c>
      <c r="H11" s="25">
        <f>G11+E11</f>
        <v>24582</v>
      </c>
      <c r="I11" s="28"/>
      <c r="J11" s="28"/>
      <c r="K11" s="25">
        <f>G11*$K$6</f>
        <v>9112.5</v>
      </c>
    </row>
    <row r="12" spans="1:11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65145</v>
      </c>
    </row>
    <row r="13" spans="1:11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1822072.5</v>
      </c>
    </row>
    <row r="14" spans="1:11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182207.25</v>
      </c>
    </row>
    <row r="15" spans="1:11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34619.377500000002</v>
      </c>
    </row>
    <row r="16" spans="1:11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2038899.1274999999</v>
      </c>
    </row>
  </sheetData>
  <mergeCells count="22">
    <mergeCell ref="A16:J16"/>
    <mergeCell ref="A13:J13"/>
    <mergeCell ref="A14:J14"/>
    <mergeCell ref="A15:J15"/>
    <mergeCell ref="A12:J12"/>
    <mergeCell ref="H5:H6"/>
    <mergeCell ref="J5:J6"/>
    <mergeCell ref="A5:A6"/>
    <mergeCell ref="B5:B6"/>
    <mergeCell ref="C5:C6"/>
    <mergeCell ref="D5:D6"/>
    <mergeCell ref="E5:E6"/>
    <mergeCell ref="F5:F6"/>
    <mergeCell ref="A4:J4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9CA431A4-BB9F-4933-BE72-EFF828D5FD08}"/>
    <hyperlink ref="B1" r:id="rId2" tooltip="ordenar por Articulo" display="https://www.colombiacompra.gov.co/tienda-virtual-del-estado-colombiano/ordenes-compra/111480?sort=asc&amp;order=Articulo" xr:uid="{84ED3D31-953B-4C40-9D3E-67E3EA875866}"/>
    <hyperlink ref="C1" r:id="rId3" tooltip="ordenar por Cantidad" display="https://www.colombiacompra.gov.co/tienda-virtual-del-estado-colombiano/ordenes-compra/111480?sort=asc&amp;order=Cantidad" xr:uid="{CD3A9453-A249-4612-AC2B-5E1EA47F8395}"/>
    <hyperlink ref="D1" r:id="rId4" tooltip="ordenar por Unidad" display="https://www.colombiacompra.gov.co/tienda-virtual-del-estado-colombiano/ordenes-compra/111480?sort=asc&amp;order=Unidad" xr:uid="{D32121C2-9283-42C4-9352-E3758E3137C4}"/>
    <hyperlink ref="E1" r:id="rId5" tooltip="ordenar por Precio" display="https://www.colombiacompra.gov.co/tienda-virtual-del-estado-colombiano/ordenes-compra/111480?sort=asc&amp;order=Precio" xr:uid="{3F6FB4DC-6B46-4CBE-A3E8-133A126A5936}"/>
    <hyperlink ref="F1" r:id="rId6" tooltip="ordenar por Total" display="https://www.colombiacompra.gov.co/tienda-virtual-del-estado-colombiano/ordenes-compra/111480?sort=asc&amp;order=Total" xr:uid="{BFF02E05-4A01-4B33-BC71-E839DDA30BB0}"/>
    <hyperlink ref="A5" r:id="rId7" tooltip="ordenar por No" display="https://www.colombiacompra.gov.co/tienda-virtual-del-estado-colombiano/ordenes-compra/111480?sort=desc&amp;order=No" xr:uid="{0674A093-5EA3-40AF-B22D-7B3C181B0298}"/>
    <hyperlink ref="B5" r:id="rId8" tooltip="ordenar por Articulo" display="https://www.colombiacompra.gov.co/tienda-virtual-del-estado-colombiano/ordenes-compra/111480?sort=asc&amp;order=Articulo" xr:uid="{70248722-34EE-4F8B-BDCE-07739BF27620}"/>
    <hyperlink ref="C5" r:id="rId9" tooltip="ordenar por Cantidad" display="https://www.colombiacompra.gov.co/tienda-virtual-del-estado-colombiano/ordenes-compra/111480?sort=asc&amp;order=Cantidad" xr:uid="{F016A67D-7DF5-4D7A-9F8D-D3ED9E5209CC}"/>
    <hyperlink ref="D5" r:id="rId10" tooltip="ordenar por Unidad" display="https://www.colombiacompra.gov.co/tienda-virtual-del-estado-colombiano/ordenes-compra/111480?sort=asc&amp;order=Unidad" xr:uid="{8C143B0C-0129-4220-9324-BAE61B09A453}"/>
    <hyperlink ref="E5" r:id="rId11" tooltip="ordenar por Precio" display="https://www.colombiacompra.gov.co/tienda-virtual-del-estado-colombiano/ordenes-compra/111480?sort=asc&amp;order=Precio" xr:uid="{DE8EA3B9-246A-45FE-862B-48BE43B901AD}"/>
    <hyperlink ref="F5" r:id="rId12" tooltip="ordenar por Total" display="https://www.colombiacompra.gov.co/tienda-virtual-del-estado-colombiano/ordenes-compra/111480?sort=asc&amp;order=Total" xr:uid="{D83DFF48-F980-4992-ADFD-47A5AF5991D7}"/>
  </hyperlinks>
  <pageMargins left="0.7" right="0.7" top="0.75" bottom="0.75" header="0.3" footer="0.3"/>
  <drawing r:id="rId1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4BC97-16A4-4795-997B-28A82E4ABB9A}">
  <sheetPr codeName="Hoja6"/>
  <dimension ref="A1:K16"/>
  <sheetViews>
    <sheetView workbookViewId="0">
      <selection activeCell="K4" sqref="A1:K4"/>
    </sheetView>
  </sheetViews>
  <sheetFormatPr baseColWidth="10" defaultColWidth="11.42578125" defaultRowHeight="15" x14ac:dyDescent="0.25"/>
  <cols>
    <col min="5" max="5" width="12.42578125" customWidth="1"/>
    <col min="6" max="6" width="16" customWidth="1"/>
    <col min="7" max="7" width="13.28515625" customWidth="1"/>
    <col min="8" max="8" width="16.140625" customWidth="1"/>
    <col min="9" max="9" width="13.28515625" customWidth="1"/>
    <col min="10" max="10" width="14.42578125" bestFit="1" customWidth="1"/>
    <col min="11" max="11" width="16.28515625" bestFit="1" customWidth="1"/>
  </cols>
  <sheetData>
    <row r="1" spans="1:11" ht="30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1" ht="77.25" thickBot="1" x14ac:dyDescent="0.3">
      <c r="A3" s="5">
        <v>1</v>
      </c>
      <c r="B3" s="1" t="s">
        <v>165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1" ht="15.75" thickBot="1" x14ac:dyDescent="0.3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1" ht="30" x14ac:dyDescent="0.25">
      <c r="A5" s="64" t="s">
        <v>30</v>
      </c>
      <c r="B5" s="66" t="s">
        <v>31</v>
      </c>
      <c r="C5" s="66" t="s">
        <v>32</v>
      </c>
      <c r="D5" s="66" t="s">
        <v>33</v>
      </c>
      <c r="E5" s="66" t="s">
        <v>34</v>
      </c>
      <c r="F5" s="66" t="s">
        <v>35</v>
      </c>
      <c r="G5" s="32" t="s">
        <v>36</v>
      </c>
      <c r="H5" s="62" t="s">
        <v>35</v>
      </c>
      <c r="I5" s="32" t="s">
        <v>37</v>
      </c>
      <c r="J5" s="62" t="s">
        <v>35</v>
      </c>
      <c r="K5" s="33" t="s">
        <v>38</v>
      </c>
    </row>
    <row r="6" spans="1:11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1" ht="64.5" thickBot="1" x14ac:dyDescent="0.3">
      <c r="A7" s="5">
        <v>2</v>
      </c>
      <c r="B7" s="3" t="s">
        <v>166</v>
      </c>
      <c r="C7" s="3">
        <v>9</v>
      </c>
      <c r="D7" s="3" t="s">
        <v>33</v>
      </c>
      <c r="E7" s="4">
        <v>266000</v>
      </c>
      <c r="F7" s="7">
        <f>+E7*C7</f>
        <v>2394000</v>
      </c>
      <c r="G7" s="25">
        <f>ROUND(E7*$G$6,0)</f>
        <v>13832</v>
      </c>
      <c r="H7" s="25">
        <f>G7+E7</f>
        <v>279832</v>
      </c>
      <c r="I7" s="28"/>
      <c r="J7" s="28"/>
      <c r="K7" s="25">
        <f>G7*$K$6</f>
        <v>103740</v>
      </c>
    </row>
    <row r="8" spans="1:11" ht="77.25" thickBot="1" x14ac:dyDescent="0.3">
      <c r="A8" s="5">
        <v>3</v>
      </c>
      <c r="B8" s="1" t="s">
        <v>167</v>
      </c>
      <c r="C8" s="1">
        <v>9</v>
      </c>
      <c r="D8" s="1" t="s">
        <v>33</v>
      </c>
      <c r="E8" s="2">
        <v>10876</v>
      </c>
      <c r="F8" s="6">
        <f>+E8*C8</f>
        <v>97884</v>
      </c>
      <c r="G8" s="25">
        <f>ROUND(E8*$G$6,0)</f>
        <v>566</v>
      </c>
      <c r="H8" s="25">
        <f>G8+E8</f>
        <v>11442</v>
      </c>
      <c r="I8" s="28"/>
      <c r="J8" s="28"/>
      <c r="K8" s="25">
        <f>G8*$K$6</f>
        <v>4245</v>
      </c>
    </row>
    <row r="9" spans="1:11" ht="51.75" thickBot="1" x14ac:dyDescent="0.3">
      <c r="A9" s="5">
        <v>4</v>
      </c>
      <c r="B9" s="3" t="s">
        <v>168</v>
      </c>
      <c r="C9" s="3">
        <v>9</v>
      </c>
      <c r="D9" s="3" t="s">
        <v>33</v>
      </c>
      <c r="E9" s="4">
        <v>2592</v>
      </c>
      <c r="F9" s="7">
        <f>+E9*C9</f>
        <v>23328</v>
      </c>
      <c r="G9" s="25">
        <f>ROUND(E9*$G$6,0)</f>
        <v>135</v>
      </c>
      <c r="H9" s="25">
        <f>G9+E9</f>
        <v>2727</v>
      </c>
      <c r="I9" s="28"/>
      <c r="J9" s="28"/>
      <c r="K9" s="25">
        <f>G9*$K$6</f>
        <v>1012.5</v>
      </c>
    </row>
    <row r="10" spans="1:11" ht="64.5" thickBot="1" x14ac:dyDescent="0.3">
      <c r="A10" s="5">
        <v>12</v>
      </c>
      <c r="B10" s="3" t="s">
        <v>169</v>
      </c>
      <c r="C10" s="3">
        <v>9</v>
      </c>
      <c r="D10" s="3" t="s">
        <v>33</v>
      </c>
      <c r="E10" s="4">
        <v>19037</v>
      </c>
      <c r="F10" s="7">
        <f>+E10*C10</f>
        <v>171333</v>
      </c>
      <c r="G10" s="25">
        <f>ROUND(E10*$G$6,0)</f>
        <v>990</v>
      </c>
      <c r="H10" s="25">
        <f>G10+E10</f>
        <v>20027</v>
      </c>
      <c r="I10" s="28"/>
      <c r="J10" s="28"/>
      <c r="K10" s="25">
        <f>G10*$K$6</f>
        <v>7425</v>
      </c>
    </row>
    <row r="11" spans="1:11" ht="89.25" customHeight="1" thickBot="1" x14ac:dyDescent="0.3">
      <c r="A11" s="5">
        <v>13</v>
      </c>
      <c r="B11" s="1" t="s">
        <v>170</v>
      </c>
      <c r="C11" s="1">
        <v>9</v>
      </c>
      <c r="D11" s="1" t="s">
        <v>33</v>
      </c>
      <c r="E11" s="2">
        <v>44864</v>
      </c>
      <c r="F11" s="6">
        <f>+E11*C11</f>
        <v>403776</v>
      </c>
      <c r="G11" s="25">
        <f>ROUND(E11*$G$6,0)</f>
        <v>2333</v>
      </c>
      <c r="H11" s="25">
        <f>G11+E11</f>
        <v>47197</v>
      </c>
      <c r="I11" s="28"/>
      <c r="J11" s="28"/>
      <c r="K11" s="25">
        <f>G11*$K$6</f>
        <v>17497.5</v>
      </c>
    </row>
    <row r="12" spans="1:11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133920</v>
      </c>
    </row>
    <row r="13" spans="1:11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1890847.5</v>
      </c>
    </row>
    <row r="14" spans="1:11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189084.75</v>
      </c>
    </row>
    <row r="15" spans="1:11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35926.102500000001</v>
      </c>
    </row>
    <row r="16" spans="1:11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2115858.3525</v>
      </c>
    </row>
  </sheetData>
  <mergeCells count="22">
    <mergeCell ref="A16:J16"/>
    <mergeCell ref="A13:J13"/>
    <mergeCell ref="A14:J14"/>
    <mergeCell ref="A15:J15"/>
    <mergeCell ref="A12:J12"/>
    <mergeCell ref="H5:H6"/>
    <mergeCell ref="J5:J6"/>
    <mergeCell ref="A5:A6"/>
    <mergeCell ref="B5:B6"/>
    <mergeCell ref="C5:C6"/>
    <mergeCell ref="D5:D6"/>
    <mergeCell ref="E5:E6"/>
    <mergeCell ref="F5:F6"/>
    <mergeCell ref="A4:J4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1CDC47D8-A0AF-4A85-A34E-CD576FF93D0D}"/>
    <hyperlink ref="B1" r:id="rId2" tooltip="ordenar por Articulo" display="https://www.colombiacompra.gov.co/tienda-virtual-del-estado-colombiano/ordenes-compra/111480?sort=asc&amp;order=Articulo" xr:uid="{D243268E-C186-49A0-A2B5-543E72B76976}"/>
    <hyperlink ref="C1" r:id="rId3" tooltip="ordenar por Cantidad" display="https://www.colombiacompra.gov.co/tienda-virtual-del-estado-colombiano/ordenes-compra/111480?sort=asc&amp;order=Cantidad" xr:uid="{C2CC7569-413C-40AE-BFB8-AFFADB1BF90B}"/>
    <hyperlink ref="D1" r:id="rId4" tooltip="ordenar por Unidad" display="https://www.colombiacompra.gov.co/tienda-virtual-del-estado-colombiano/ordenes-compra/111480?sort=asc&amp;order=Unidad" xr:uid="{58120FDC-E3DC-4DD5-A836-2E72AF5AF74C}"/>
    <hyperlink ref="E1" r:id="rId5" tooltip="ordenar por Precio" display="https://www.colombiacompra.gov.co/tienda-virtual-del-estado-colombiano/ordenes-compra/111480?sort=asc&amp;order=Precio" xr:uid="{1D1ECA73-DEAC-4F8F-A562-4E9996E7D2CE}"/>
    <hyperlink ref="F1" r:id="rId6" tooltip="ordenar por Total" display="https://www.colombiacompra.gov.co/tienda-virtual-del-estado-colombiano/ordenes-compra/111480?sort=asc&amp;order=Total" xr:uid="{F299C0E5-5B8E-4842-8A61-95A45A585B78}"/>
    <hyperlink ref="A5" r:id="rId7" tooltip="ordenar por No" display="https://www.colombiacompra.gov.co/tienda-virtual-del-estado-colombiano/ordenes-compra/111480?sort=desc&amp;order=No" xr:uid="{83263B40-92E8-45CF-A553-4DAC28F5EFC5}"/>
    <hyperlink ref="B5" r:id="rId8" tooltip="ordenar por Articulo" display="https://www.colombiacompra.gov.co/tienda-virtual-del-estado-colombiano/ordenes-compra/111480?sort=asc&amp;order=Articulo" xr:uid="{5E8DE4CA-6946-4EC7-AAF3-0925231C7814}"/>
    <hyperlink ref="C5" r:id="rId9" tooltip="ordenar por Cantidad" display="https://www.colombiacompra.gov.co/tienda-virtual-del-estado-colombiano/ordenes-compra/111480?sort=asc&amp;order=Cantidad" xr:uid="{09FF113E-A0C4-4A92-BDD4-D4D5ED350B4C}"/>
    <hyperlink ref="D5" r:id="rId10" tooltip="ordenar por Unidad" display="https://www.colombiacompra.gov.co/tienda-virtual-del-estado-colombiano/ordenes-compra/111480?sort=asc&amp;order=Unidad" xr:uid="{A3FC9D99-EEF4-470F-89A5-23E51EEAE6CC}"/>
    <hyperlink ref="E5" r:id="rId11" tooltip="ordenar por Precio" display="https://www.colombiacompra.gov.co/tienda-virtual-del-estado-colombiano/ordenes-compra/111480?sort=asc&amp;order=Precio" xr:uid="{90AC1E39-2000-4E2C-805D-1C91DD14DDAC}"/>
    <hyperlink ref="F5" r:id="rId12" tooltip="ordenar por Total" display="https://www.colombiacompra.gov.co/tienda-virtual-del-estado-colombiano/ordenes-compra/111480?sort=asc&amp;order=Total" xr:uid="{35B11997-A776-4BC1-8358-36FBE73601B2}"/>
  </hyperlinks>
  <pageMargins left="0.7" right="0.7" top="0.75" bottom="0.75" header="0.3" footer="0.3"/>
  <drawing r:id="rId1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E124A-8F45-4CAE-8D9B-2D5F2ADA3521}">
  <sheetPr codeName="Hoja4"/>
  <dimension ref="A1:K18"/>
  <sheetViews>
    <sheetView topLeftCell="D1" workbookViewId="0">
      <selection activeCell="K16" sqref="K16"/>
    </sheetView>
  </sheetViews>
  <sheetFormatPr baseColWidth="10" defaultColWidth="15.28515625" defaultRowHeight="15" x14ac:dyDescent="0.25"/>
  <cols>
    <col min="11" max="11" width="18.85546875" customWidth="1"/>
  </cols>
  <sheetData>
    <row r="1" spans="1:11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1" ht="64.5" thickBot="1" x14ac:dyDescent="0.3">
      <c r="A3" s="5">
        <v>1</v>
      </c>
      <c r="B3" s="1" t="s">
        <v>171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1" x14ac:dyDescent="0.25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1" x14ac:dyDescent="0.25">
      <c r="A5" s="74" t="s">
        <v>30</v>
      </c>
      <c r="B5" s="75" t="s">
        <v>31</v>
      </c>
      <c r="C5" s="75" t="s">
        <v>32</v>
      </c>
      <c r="D5" s="75" t="s">
        <v>33</v>
      </c>
      <c r="E5" s="75" t="s">
        <v>34</v>
      </c>
      <c r="F5" s="75" t="s">
        <v>35</v>
      </c>
      <c r="G5" s="29" t="s">
        <v>36</v>
      </c>
      <c r="H5" s="63" t="s">
        <v>35</v>
      </c>
      <c r="I5" s="29" t="s">
        <v>37</v>
      </c>
      <c r="J5" s="63" t="s">
        <v>35</v>
      </c>
      <c r="K5" s="34" t="s">
        <v>38</v>
      </c>
    </row>
    <row r="6" spans="1:11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0.1207</v>
      </c>
      <c r="J6" s="63"/>
      <c r="K6" s="34">
        <v>7.5</v>
      </c>
    </row>
    <row r="7" spans="1:11" ht="39" thickBot="1" x14ac:dyDescent="0.3">
      <c r="A7" s="5">
        <v>2</v>
      </c>
      <c r="B7" s="3" t="s">
        <v>172</v>
      </c>
      <c r="C7" s="3">
        <v>9</v>
      </c>
      <c r="D7" s="3" t="s">
        <v>33</v>
      </c>
      <c r="E7" s="4">
        <v>222519</v>
      </c>
      <c r="F7" s="7">
        <f>+E7*C7</f>
        <v>2002671</v>
      </c>
      <c r="G7" s="25">
        <f>ROUND(E7*$G$6,0)</f>
        <v>11571</v>
      </c>
      <c r="H7" s="25">
        <f>G7+E7</f>
        <v>234090</v>
      </c>
      <c r="I7" s="28"/>
      <c r="J7" s="28"/>
      <c r="K7" s="25">
        <f>G7*$K$6</f>
        <v>86782.5</v>
      </c>
    </row>
    <row r="8" spans="1:11" ht="64.5" thickBot="1" x14ac:dyDescent="0.3">
      <c r="A8" s="5">
        <v>3</v>
      </c>
      <c r="B8" s="1" t="s">
        <v>173</v>
      </c>
      <c r="C8" s="1">
        <v>9</v>
      </c>
      <c r="D8" s="1" t="s">
        <v>33</v>
      </c>
      <c r="E8" s="56">
        <v>13317.4</v>
      </c>
      <c r="F8" s="6">
        <f>+E8*C8</f>
        <v>119856.59999999999</v>
      </c>
      <c r="G8" s="25">
        <f>ROUND(E8*$G$6,0)</f>
        <v>693</v>
      </c>
      <c r="H8" s="25">
        <f>G8+E8</f>
        <v>14010.4</v>
      </c>
      <c r="I8" s="28"/>
      <c r="J8" s="28"/>
      <c r="K8" s="25">
        <f>G8*$K$6</f>
        <v>5197.5</v>
      </c>
    </row>
    <row r="9" spans="1:11" ht="51.75" thickBot="1" x14ac:dyDescent="0.3">
      <c r="A9" s="5">
        <v>4</v>
      </c>
      <c r="B9" s="3" t="s">
        <v>174</v>
      </c>
      <c r="C9" s="3">
        <v>9</v>
      </c>
      <c r="D9" s="3" t="s">
        <v>33</v>
      </c>
      <c r="E9" s="4">
        <v>3577.34</v>
      </c>
      <c r="F9" s="7">
        <f>+E9*C9</f>
        <v>32196.06</v>
      </c>
      <c r="G9" s="25">
        <f>ROUND(E9*$G$6,0)</f>
        <v>186</v>
      </c>
      <c r="H9" s="25">
        <f>G9+E9</f>
        <v>3763.34</v>
      </c>
      <c r="I9" s="28"/>
      <c r="J9" s="28"/>
      <c r="K9" s="25">
        <f>G9*$K$6</f>
        <v>1395</v>
      </c>
    </row>
    <row r="10" spans="1:11" ht="64.5" thickBot="1" x14ac:dyDescent="0.3">
      <c r="A10" s="5">
        <v>12</v>
      </c>
      <c r="B10" s="3" t="s">
        <v>175</v>
      </c>
      <c r="C10" s="3">
        <v>9</v>
      </c>
      <c r="D10" s="3" t="s">
        <v>33</v>
      </c>
      <c r="E10" s="4">
        <v>33246.879999999997</v>
      </c>
      <c r="F10" s="7">
        <f>+E10*C10</f>
        <v>299221.92</v>
      </c>
      <c r="G10" s="25">
        <f>ROUND(E10*$G$6,0)</f>
        <v>1729</v>
      </c>
      <c r="H10" s="25">
        <f>G10+E10</f>
        <v>34975.879999999997</v>
      </c>
      <c r="I10" s="28"/>
      <c r="J10" s="28"/>
      <c r="K10" s="25">
        <f>G10*$K$6</f>
        <v>12967.5</v>
      </c>
    </row>
    <row r="11" spans="1:11" ht="77.25" thickBot="1" x14ac:dyDescent="0.3">
      <c r="A11" s="5">
        <v>13</v>
      </c>
      <c r="B11" s="1" t="s">
        <v>176</v>
      </c>
      <c r="C11" s="1">
        <v>9</v>
      </c>
      <c r="D11" s="1" t="s">
        <v>33</v>
      </c>
      <c r="E11" s="2">
        <v>84714</v>
      </c>
      <c r="F11" s="6">
        <f>+E11*C11</f>
        <v>762426</v>
      </c>
      <c r="G11" s="25">
        <f>ROUND(E11*$G$6,0)</f>
        <v>4405</v>
      </c>
      <c r="H11" s="25">
        <f>G11+E11</f>
        <v>89119</v>
      </c>
      <c r="I11" s="28"/>
      <c r="J11" s="28"/>
      <c r="K11" s="25">
        <f>G11*$K$6</f>
        <v>33037.5</v>
      </c>
    </row>
    <row r="12" spans="1:11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139380</v>
      </c>
    </row>
    <row r="13" spans="1:11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1896307.5</v>
      </c>
    </row>
    <row r="14" spans="1:11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189630.75</v>
      </c>
    </row>
    <row r="15" spans="1:11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36029.842499999999</v>
      </c>
    </row>
    <row r="16" spans="1:11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2121968.0924999998</v>
      </c>
    </row>
    <row r="18" spans="11:11" x14ac:dyDescent="0.25">
      <c r="K18" s="18"/>
    </row>
  </sheetData>
  <mergeCells count="22">
    <mergeCell ref="A16:J16"/>
    <mergeCell ref="A13:J13"/>
    <mergeCell ref="A14:J14"/>
    <mergeCell ref="A15:J15"/>
    <mergeCell ref="A12:J12"/>
    <mergeCell ref="H5:H6"/>
    <mergeCell ref="J5:J6"/>
    <mergeCell ref="A5:A6"/>
    <mergeCell ref="B5:B6"/>
    <mergeCell ref="C5:C6"/>
    <mergeCell ref="D5:D6"/>
    <mergeCell ref="E5:E6"/>
    <mergeCell ref="F5:F6"/>
    <mergeCell ref="A4:J4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E64D59DD-135E-4A79-8AF5-DD5FC1513C74}"/>
    <hyperlink ref="B1" r:id="rId2" tooltip="ordenar por Articulo" display="https://www.colombiacompra.gov.co/tienda-virtual-del-estado-colombiano/ordenes-compra/111480?sort=asc&amp;order=Articulo" xr:uid="{383DAB62-BBB2-437A-8A57-5825A1AD71CC}"/>
    <hyperlink ref="C1" r:id="rId3" tooltip="ordenar por Cantidad" display="https://www.colombiacompra.gov.co/tienda-virtual-del-estado-colombiano/ordenes-compra/111480?sort=asc&amp;order=Cantidad" xr:uid="{96C57240-ED53-4A2B-9CCB-A6DEE3083DBB}"/>
    <hyperlink ref="D1" r:id="rId4" tooltip="ordenar por Unidad" display="https://www.colombiacompra.gov.co/tienda-virtual-del-estado-colombiano/ordenes-compra/111480?sort=asc&amp;order=Unidad" xr:uid="{D526B5D0-0F81-4688-BA72-784487E394CC}"/>
    <hyperlink ref="E1" r:id="rId5" tooltip="ordenar por Precio" display="https://www.colombiacompra.gov.co/tienda-virtual-del-estado-colombiano/ordenes-compra/111480?sort=asc&amp;order=Precio" xr:uid="{3FDD0494-802A-41E9-83BA-7DE82625720A}"/>
    <hyperlink ref="F1" r:id="rId6" tooltip="ordenar por Total" display="https://www.colombiacompra.gov.co/tienda-virtual-del-estado-colombiano/ordenes-compra/111480?sort=asc&amp;order=Total" xr:uid="{FCADB138-9729-4257-9D83-8311D0012196}"/>
    <hyperlink ref="A5" r:id="rId7" tooltip="ordenar por No" display="https://www.colombiacompra.gov.co/tienda-virtual-del-estado-colombiano/ordenes-compra/111480?sort=desc&amp;order=No" xr:uid="{41C2D806-1B12-4145-BDAD-8EEA32ADAF2B}"/>
    <hyperlink ref="B5" r:id="rId8" tooltip="ordenar por Articulo" display="https://www.colombiacompra.gov.co/tienda-virtual-del-estado-colombiano/ordenes-compra/111480?sort=asc&amp;order=Articulo" xr:uid="{F8372BAB-312E-4A28-B669-04FAF3081976}"/>
    <hyperlink ref="C5" r:id="rId9" tooltip="ordenar por Cantidad" display="https://www.colombiacompra.gov.co/tienda-virtual-del-estado-colombiano/ordenes-compra/111480?sort=asc&amp;order=Cantidad" xr:uid="{A254B7E1-AD41-445B-B63F-5E8FA5AF0C28}"/>
    <hyperlink ref="D5" r:id="rId10" tooltip="ordenar por Unidad" display="https://www.colombiacompra.gov.co/tienda-virtual-del-estado-colombiano/ordenes-compra/111480?sort=asc&amp;order=Unidad" xr:uid="{0C1EBF47-3904-44A1-A405-8A544D23A08F}"/>
    <hyperlink ref="E5" r:id="rId11" tooltip="ordenar por Precio" display="https://www.colombiacompra.gov.co/tienda-virtual-del-estado-colombiano/ordenes-compra/111480?sort=asc&amp;order=Precio" xr:uid="{BA74FD5B-95CB-4046-88AC-1539C46DF5F5}"/>
    <hyperlink ref="F5" r:id="rId12" tooltip="ordenar por Total" display="https://www.colombiacompra.gov.co/tienda-virtual-del-estado-colombiano/ordenes-compra/111480?sort=asc&amp;order=Total" xr:uid="{408C9459-5389-4EA1-AD40-5D9FBB90FB36}"/>
  </hyperlinks>
  <pageMargins left="0.7" right="0.7" top="0.75" bottom="0.75" header="0.3" footer="0.3"/>
  <drawing r:id="rId1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D9AC2-5BE0-4B6F-9B89-2C874ED55824}">
  <sheetPr codeName="Hoja11"/>
  <dimension ref="A1:L19"/>
  <sheetViews>
    <sheetView tabSelected="1" workbookViewId="0">
      <selection activeCell="F7" sqref="F7"/>
    </sheetView>
  </sheetViews>
  <sheetFormatPr baseColWidth="10" defaultColWidth="11.42578125" defaultRowHeight="15" x14ac:dyDescent="0.25"/>
  <cols>
    <col min="2" max="2" width="32" customWidth="1"/>
    <col min="5" max="5" width="12" customWidth="1"/>
    <col min="6" max="6" width="17.140625" customWidth="1"/>
    <col min="7" max="10" width="15.42578125" customWidth="1"/>
    <col min="11" max="11" width="17.7109375" customWidth="1"/>
    <col min="12" max="12" width="13.140625" hidden="1" customWidth="1"/>
  </cols>
  <sheetData>
    <row r="1" spans="1:12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2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2" ht="90" thickBot="1" x14ac:dyDescent="0.3">
      <c r="A3" s="5">
        <v>1</v>
      </c>
      <c r="B3" s="1" t="s">
        <v>177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2" ht="15.75" thickBot="1" x14ac:dyDescent="0.3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2" x14ac:dyDescent="0.25">
      <c r="A5" s="64" t="s">
        <v>30</v>
      </c>
      <c r="B5" s="66" t="s">
        <v>31</v>
      </c>
      <c r="C5" s="66" t="s">
        <v>32</v>
      </c>
      <c r="D5" s="66" t="s">
        <v>33</v>
      </c>
      <c r="E5" s="66" t="s">
        <v>34</v>
      </c>
      <c r="F5" s="66" t="s">
        <v>35</v>
      </c>
      <c r="G5" s="32" t="s">
        <v>36</v>
      </c>
      <c r="H5" s="62" t="s">
        <v>35</v>
      </c>
      <c r="I5" s="32" t="s">
        <v>37</v>
      </c>
      <c r="J5" s="62" t="s">
        <v>35</v>
      </c>
      <c r="K5" s="33" t="s">
        <v>38</v>
      </c>
    </row>
    <row r="6" spans="1:12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2" ht="64.5" thickBot="1" x14ac:dyDescent="0.3">
      <c r="A7" s="5">
        <v>2</v>
      </c>
      <c r="B7" s="3" t="s">
        <v>178</v>
      </c>
      <c r="C7" s="3">
        <v>9</v>
      </c>
      <c r="D7" s="3" t="s">
        <v>33</v>
      </c>
      <c r="E7" s="4">
        <v>116820</v>
      </c>
      <c r="F7" s="7">
        <f>+E7*C7</f>
        <v>1051380</v>
      </c>
      <c r="G7" s="25">
        <f>ROUND(E7*$G$6,0)</f>
        <v>6075</v>
      </c>
      <c r="H7" s="25">
        <f>G7+E7</f>
        <v>122895</v>
      </c>
      <c r="I7" s="28"/>
      <c r="J7" s="28"/>
      <c r="K7" s="25">
        <f>G7*$K$6</f>
        <v>45562.5</v>
      </c>
      <c r="L7" s="46"/>
    </row>
    <row r="8" spans="1:12" ht="77.25" thickBot="1" x14ac:dyDescent="0.3">
      <c r="A8" s="5">
        <v>3</v>
      </c>
      <c r="B8" s="1" t="s">
        <v>179</v>
      </c>
      <c r="C8" s="1">
        <v>9</v>
      </c>
      <c r="D8" s="1" t="s">
        <v>33</v>
      </c>
      <c r="E8" s="2">
        <v>7412</v>
      </c>
      <c r="F8" s="6">
        <f>+E8*C8</f>
        <v>66708</v>
      </c>
      <c r="G8" s="25">
        <f>ROUND(E8*$G$6,0)</f>
        <v>385</v>
      </c>
      <c r="H8" s="25">
        <f>G8+E8</f>
        <v>7797</v>
      </c>
      <c r="I8" s="28"/>
      <c r="J8" s="28"/>
      <c r="K8" s="25">
        <f>G8*$K$6</f>
        <v>2887.5</v>
      </c>
    </row>
    <row r="9" spans="1:12" ht="51.75" thickBot="1" x14ac:dyDescent="0.3">
      <c r="A9" s="5">
        <v>4</v>
      </c>
      <c r="B9" s="3" t="s">
        <v>180</v>
      </c>
      <c r="C9" s="3">
        <v>9</v>
      </c>
      <c r="D9" s="3" t="s">
        <v>33</v>
      </c>
      <c r="E9" s="4">
        <v>2073.6</v>
      </c>
      <c r="F9" s="7">
        <f>+E9*C9</f>
        <v>18662.399999999998</v>
      </c>
      <c r="G9" s="25">
        <f>ROUND(E9*$G$6,0)</f>
        <v>108</v>
      </c>
      <c r="H9" s="25">
        <f>G9+E9</f>
        <v>2181.6</v>
      </c>
      <c r="I9" s="28"/>
      <c r="J9" s="28"/>
      <c r="K9" s="25">
        <f>G9*$K$6</f>
        <v>810</v>
      </c>
    </row>
    <row r="10" spans="1:12" ht="64.5" thickBot="1" x14ac:dyDescent="0.3">
      <c r="A10" s="5">
        <v>12</v>
      </c>
      <c r="B10" s="3" t="s">
        <v>181</v>
      </c>
      <c r="C10" s="3">
        <v>9</v>
      </c>
      <c r="D10" s="3" t="s">
        <v>33</v>
      </c>
      <c r="E10" s="4">
        <v>14277.75</v>
      </c>
      <c r="F10" s="7">
        <f>+E10*C10</f>
        <v>128499.75</v>
      </c>
      <c r="G10" s="25">
        <f>ROUND(E10*$G$6,0)</f>
        <v>742</v>
      </c>
      <c r="H10" s="25">
        <f>G10+E10</f>
        <v>15019.75</v>
      </c>
      <c r="I10" s="28"/>
      <c r="J10" s="28"/>
      <c r="K10" s="25">
        <f>G10*$K$6</f>
        <v>5565</v>
      </c>
    </row>
    <row r="11" spans="1:12" ht="90" thickBot="1" x14ac:dyDescent="0.3">
      <c r="A11" s="5">
        <v>13</v>
      </c>
      <c r="B11" s="1" t="s">
        <v>182</v>
      </c>
      <c r="C11" s="1">
        <v>9</v>
      </c>
      <c r="D11" s="1" t="s">
        <v>33</v>
      </c>
      <c r="E11" s="2">
        <v>22431.75</v>
      </c>
      <c r="F11" s="6">
        <f>+E11*C11</f>
        <v>201885.75</v>
      </c>
      <c r="G11" s="25">
        <f>ROUND(E11*$G$6,0)</f>
        <v>1166</v>
      </c>
      <c r="H11" s="25">
        <f>G11+E11</f>
        <v>23597.75</v>
      </c>
      <c r="I11" s="28"/>
      <c r="J11" s="28"/>
      <c r="K11" s="25">
        <f>G11*$K$6</f>
        <v>8745</v>
      </c>
    </row>
    <row r="12" spans="1:12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63570</v>
      </c>
    </row>
    <row r="13" spans="1:12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1820497.5</v>
      </c>
    </row>
    <row r="14" spans="1:12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182049.75</v>
      </c>
    </row>
    <row r="15" spans="1:12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34589.452499999999</v>
      </c>
    </row>
    <row r="16" spans="1:12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2037136.7024999999</v>
      </c>
    </row>
    <row r="19" spans="11:11" x14ac:dyDescent="0.25">
      <c r="K19" s="47"/>
    </row>
  </sheetData>
  <mergeCells count="22">
    <mergeCell ref="A16:J16"/>
    <mergeCell ref="A13:J13"/>
    <mergeCell ref="A14:J14"/>
    <mergeCell ref="A15:J15"/>
    <mergeCell ref="A12:J12"/>
    <mergeCell ref="H5:H6"/>
    <mergeCell ref="J5:J6"/>
    <mergeCell ref="A5:A6"/>
    <mergeCell ref="B5:B6"/>
    <mergeCell ref="C5:C6"/>
    <mergeCell ref="D5:D6"/>
    <mergeCell ref="E5:E6"/>
    <mergeCell ref="F5:F6"/>
    <mergeCell ref="A4:J4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B7D3A35F-EE34-4177-9E88-821B69DDF448}"/>
    <hyperlink ref="B1" r:id="rId2" tooltip="ordenar por Articulo" display="https://www.colombiacompra.gov.co/tienda-virtual-del-estado-colombiano/ordenes-compra/111480?sort=asc&amp;order=Articulo" xr:uid="{813CD901-DCE3-48BC-BE67-63CD88983663}"/>
    <hyperlink ref="C1" r:id="rId3" tooltip="ordenar por Cantidad" display="https://www.colombiacompra.gov.co/tienda-virtual-del-estado-colombiano/ordenes-compra/111480?sort=asc&amp;order=Cantidad" xr:uid="{11A66434-C37A-4099-8333-E4F0E3BA3FE8}"/>
    <hyperlink ref="D1" r:id="rId4" tooltip="ordenar por Unidad" display="https://www.colombiacompra.gov.co/tienda-virtual-del-estado-colombiano/ordenes-compra/111480?sort=asc&amp;order=Unidad" xr:uid="{848679CB-71B5-48D9-ACE0-C0B4A394F6B9}"/>
    <hyperlink ref="E1" r:id="rId5" tooltip="ordenar por Precio" display="https://www.colombiacompra.gov.co/tienda-virtual-del-estado-colombiano/ordenes-compra/111480?sort=asc&amp;order=Precio" xr:uid="{54D867C4-E4C9-46A6-8ED2-16747FC73542}"/>
    <hyperlink ref="F1" r:id="rId6" tooltip="ordenar por Total" display="https://www.colombiacompra.gov.co/tienda-virtual-del-estado-colombiano/ordenes-compra/111480?sort=asc&amp;order=Total" xr:uid="{7B8A7AC4-985A-43CA-A845-DE6FB3E4B9C4}"/>
    <hyperlink ref="A5" r:id="rId7" tooltip="ordenar por No" display="https://www.colombiacompra.gov.co/tienda-virtual-del-estado-colombiano/ordenes-compra/111480?sort=desc&amp;order=No" xr:uid="{13ADBB82-5497-4A8D-B6DC-AF0BD4C59C25}"/>
    <hyperlink ref="B5" r:id="rId8" tooltip="ordenar por Articulo" display="https://www.colombiacompra.gov.co/tienda-virtual-del-estado-colombiano/ordenes-compra/111480?sort=asc&amp;order=Articulo" xr:uid="{2E18F0C3-090D-4F1C-92A2-2EF523CC29B9}"/>
    <hyperlink ref="C5" r:id="rId9" tooltip="ordenar por Cantidad" display="https://www.colombiacompra.gov.co/tienda-virtual-del-estado-colombiano/ordenes-compra/111480?sort=asc&amp;order=Cantidad" xr:uid="{D1EED2AD-71C7-435F-AD3D-FF41D93D0484}"/>
    <hyperlink ref="D5" r:id="rId10" tooltip="ordenar por Unidad" display="https://www.colombiacompra.gov.co/tienda-virtual-del-estado-colombiano/ordenes-compra/111480?sort=asc&amp;order=Unidad" xr:uid="{0936948A-6F4C-42FE-8ADB-E9C918197437}"/>
    <hyperlink ref="E5" r:id="rId11" tooltip="ordenar por Precio" display="https://www.colombiacompra.gov.co/tienda-virtual-del-estado-colombiano/ordenes-compra/111480?sort=asc&amp;order=Precio" xr:uid="{27A28ACA-E41A-4C42-BAC4-1CD134B5E96C}"/>
    <hyperlink ref="F5" r:id="rId12" tooltip="ordenar por Total" display="https://www.colombiacompra.gov.co/tienda-virtual-del-estado-colombiano/ordenes-compra/111480?sort=asc&amp;order=Total" xr:uid="{715D4328-71A5-4F2E-8488-36853963CD89}"/>
  </hyperlinks>
  <pageMargins left="0.7" right="0.7" top="0.75" bottom="0.75" header="0.3" footer="0.3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PLAZO EJEC Y OC</vt:lpstr>
      <vt:lpstr>BOGOTA</vt:lpstr>
      <vt:lpstr>CALI</vt:lpstr>
      <vt:lpstr>YOPAL</vt:lpstr>
      <vt:lpstr>RIOHACHA</vt:lpstr>
      <vt:lpstr>NEIVA</vt:lpstr>
      <vt:lpstr>QUIBDO</vt:lpstr>
      <vt:lpstr>MEDELLIN</vt:lpstr>
      <vt:lpstr>BUCARAMANGA</vt:lpstr>
      <vt:lpstr>BARRANQUILLA</vt:lpstr>
      <vt:lpstr>SAN ANDRES</vt:lpstr>
      <vt:lpstr>PASTO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Carolina Meneses Benavides</dc:creator>
  <cp:keywords/>
  <dc:description/>
  <cp:lastModifiedBy>Marcela Ariza Anaya</cp:lastModifiedBy>
  <cp:revision/>
  <dcterms:created xsi:type="dcterms:W3CDTF">2024-01-31T19:55:21Z</dcterms:created>
  <dcterms:modified xsi:type="dcterms:W3CDTF">2025-02-05T14:28:13Z</dcterms:modified>
  <cp:category/>
  <cp:contentStatus/>
</cp:coreProperties>
</file>