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planeacionnacional-my.sharepoint.com/personal/jbermeo_dnp_gov_co/Documents/Archivos de chat de Microsoft Teams/"/>
    </mc:Choice>
  </mc:AlternateContent>
  <xr:revisionPtr revIDLastSave="97" documentId="8_{DD5A7CD7-648F-4005-BA93-E80EB3463BA8}" xr6:coauthVersionLast="47" xr6:coauthVersionMax="47" xr10:uidLastSave="{61BE4690-31F1-4B26-A359-B94254CB0700}"/>
  <bookViews>
    <workbookView xWindow="-110" yWindow="-110" windowWidth="19420" windowHeight="10300" firstSheet="2" activeTab="3" xr2:uid="{57A47F2B-1F4B-4D1C-BFA9-94D9A484E085}"/>
  </bookViews>
  <sheets>
    <sheet name="SIMULADOR" sheetId="22" r:id="rId1"/>
    <sheet name="REALTIME CONSULTING &amp; SERVICES " sheetId="20" r:id="rId2"/>
    <sheet name="GREEN SERVICES AND SOLUTIONS SA" sheetId="21" r:id="rId3"/>
    <sheet name="CONSOLIDADO" sheetId="19" r:id="rId4"/>
    <sheet name="Consolidado (2)" sheetId="18" state="hidden" r:id="rId5"/>
  </sheets>
  <definedNames>
    <definedName name="_xlnm._FilterDatabase" localSheetId="3" hidden="1">CONSOLIDADO!$A$5:$AT$19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8" i="19" l="1"/>
  <c r="P21" i="19" l="1"/>
  <c r="AT25" i="19"/>
  <c r="AT17" i="19"/>
  <c r="AJ21" i="19"/>
  <c r="AT21" i="19"/>
  <c r="AT20" i="19"/>
  <c r="U6" i="19"/>
  <c r="U7" i="19"/>
  <c r="U8" i="19"/>
  <c r="U9" i="19"/>
  <c r="U10" i="19"/>
  <c r="U11" i="19"/>
  <c r="U12" i="19"/>
  <c r="U13" i="19"/>
  <c r="U14" i="19"/>
  <c r="U15" i="19"/>
  <c r="U16" i="19"/>
  <c r="AK12" i="19" l="1"/>
  <c r="AK11" i="19"/>
  <c r="AK10" i="19"/>
  <c r="AK6" i="19"/>
  <c r="AJ12" i="19"/>
  <c r="AJ11" i="19"/>
  <c r="AJ10" i="19"/>
  <c r="AJ6" i="19"/>
  <c r="AI7" i="19"/>
  <c r="AJ7" i="19"/>
  <c r="AK7" i="19"/>
  <c r="AI8" i="19"/>
  <c r="AJ8" i="19"/>
  <c r="AK8" i="19"/>
  <c r="AI9" i="19"/>
  <c r="AJ9" i="19"/>
  <c r="AK9" i="19"/>
  <c r="AI10" i="19"/>
  <c r="AI11" i="19"/>
  <c r="AI12" i="19"/>
  <c r="AI13" i="19"/>
  <c r="AJ13" i="19"/>
  <c r="AK13" i="19"/>
  <c r="AI14" i="19"/>
  <c r="AJ14" i="19"/>
  <c r="AK14" i="19"/>
  <c r="AI15" i="19"/>
  <c r="AJ15" i="19"/>
  <c r="AK15" i="19"/>
  <c r="AI16" i="19"/>
  <c r="AJ16" i="19"/>
  <c r="AK16" i="19"/>
  <c r="AI6" i="19"/>
  <c r="AG17" i="19"/>
  <c r="AD7" i="19"/>
  <c r="AH7" i="19" s="1"/>
  <c r="AD8" i="19"/>
  <c r="AH8" i="19" s="1"/>
  <c r="AD9" i="19"/>
  <c r="AH9" i="19" s="1"/>
  <c r="AD10" i="19"/>
  <c r="AH10" i="19" s="1"/>
  <c r="AD11" i="19"/>
  <c r="AH11" i="19" s="1"/>
  <c r="AD12" i="19"/>
  <c r="AH12" i="19" s="1"/>
  <c r="AD13" i="19"/>
  <c r="AH13" i="19" s="1"/>
  <c r="AD14" i="19"/>
  <c r="AH14" i="19" s="1"/>
  <c r="AD15" i="19"/>
  <c r="AH15" i="19" s="1"/>
  <c r="AD16" i="19"/>
  <c r="AH16" i="19" s="1"/>
  <c r="AD6" i="19"/>
  <c r="D62" i="18"/>
  <c r="D63" i="18"/>
  <c r="C30" i="18"/>
  <c r="F22" i="18"/>
  <c r="E22" i="18"/>
  <c r="D22" i="18"/>
  <c r="C22" i="18"/>
  <c r="C34" i="18" s="1"/>
  <c r="B22" i="18"/>
  <c r="B34" i="18" s="1"/>
  <c r="F21" i="18"/>
  <c r="E21" i="18"/>
  <c r="D21" i="18"/>
  <c r="C21" i="18"/>
  <c r="C33" i="18" s="1"/>
  <c r="B21" i="18"/>
  <c r="B33" i="18" s="1"/>
  <c r="F20" i="18"/>
  <c r="E20" i="18"/>
  <c r="D20" i="18"/>
  <c r="C20" i="18"/>
  <c r="C32" i="18" s="1"/>
  <c r="B20" i="18"/>
  <c r="B32" i="18" s="1"/>
  <c r="F19" i="18"/>
  <c r="E19" i="18"/>
  <c r="C19" i="18"/>
  <c r="C31" i="18" s="1"/>
  <c r="B19" i="18"/>
  <c r="B31" i="18" s="1"/>
  <c r="D61" i="18"/>
  <c r="AP6" i="19" l="1"/>
  <c r="AM7" i="19"/>
  <c r="AL8" i="19"/>
  <c r="AL16" i="19"/>
  <c r="AN6" i="19"/>
  <c r="AL6" i="19"/>
  <c r="AL15" i="19"/>
  <c r="AL14" i="19"/>
  <c r="AL9" i="19"/>
  <c r="AL13" i="19"/>
  <c r="AL7" i="19"/>
  <c r="AL12" i="19"/>
  <c r="AL11" i="19"/>
  <c r="AL10" i="19"/>
  <c r="AP9" i="19"/>
  <c r="AQ9" i="19" s="1"/>
  <c r="AN7" i="19"/>
  <c r="AM6" i="19"/>
  <c r="AN16" i="19"/>
  <c r="AP15" i="19"/>
  <c r="AQ15" i="19" s="1"/>
  <c r="AM16" i="19"/>
  <c r="AM15" i="19"/>
  <c r="AQ6" i="19"/>
  <c r="AN15" i="19"/>
  <c r="AP16" i="19"/>
  <c r="AQ16" i="19" s="1"/>
  <c r="AP11" i="19"/>
  <c r="AQ11" i="19" s="1"/>
  <c r="AT11" i="19" s="1"/>
  <c r="AM14" i="19"/>
  <c r="AM8" i="19"/>
  <c r="AM13" i="19"/>
  <c r="AP7" i="19"/>
  <c r="AM12" i="19"/>
  <c r="AM10" i="19"/>
  <c r="AM9" i="19"/>
  <c r="AN14" i="19"/>
  <c r="AP14" i="19"/>
  <c r="AQ14" i="19" s="1"/>
  <c r="AS14" i="19" s="1"/>
  <c r="AP13" i="19"/>
  <c r="AQ13" i="19" s="1"/>
  <c r="AS13" i="19" s="1"/>
  <c r="AN12" i="19"/>
  <c r="AP12" i="19"/>
  <c r="AQ12" i="19" s="1"/>
  <c r="AT12" i="19" s="1"/>
  <c r="AN11" i="19"/>
  <c r="AM11" i="19"/>
  <c r="AN10" i="19"/>
  <c r="AP10" i="19"/>
  <c r="AQ10" i="19" s="1"/>
  <c r="AT10" i="19" s="1"/>
  <c r="AN9" i="19"/>
  <c r="AN8" i="19"/>
  <c r="AO8" i="19" s="1"/>
  <c r="AP8" i="19"/>
  <c r="AQ8" i="19" s="1"/>
  <c r="AS8" i="19" s="1"/>
  <c r="AN13" i="19"/>
  <c r="U17" i="19"/>
  <c r="AH6" i="19"/>
  <c r="AH17" i="19" s="1"/>
  <c r="AD17" i="19"/>
  <c r="F24" i="18"/>
  <c r="E24" i="18"/>
  <c r="D60" i="18"/>
  <c r="D59" i="18"/>
  <c r="D56" i="18"/>
  <c r="D19" i="18"/>
  <c r="D24" i="18" s="1"/>
  <c r="D58" i="18"/>
  <c r="D57" i="18"/>
  <c r="AJ23" i="19" l="1"/>
  <c r="AJ22" i="19"/>
  <c r="AO16" i="19"/>
  <c r="AO6" i="19"/>
  <c r="AS15" i="19"/>
  <c r="AT15" i="19" s="1"/>
  <c r="AQ7" i="19"/>
  <c r="AS7" i="19" s="1"/>
  <c r="AT7" i="19" s="1"/>
  <c r="AS9" i="19"/>
  <c r="AT9" i="19" s="1"/>
  <c r="AS16" i="19"/>
  <c r="AT16" i="19" s="1"/>
  <c r="AT19" i="19"/>
  <c r="AO14" i="19"/>
  <c r="AO15" i="19"/>
  <c r="AO13" i="19"/>
  <c r="AT6" i="19"/>
  <c r="AO9" i="19"/>
  <c r="AO7" i="19"/>
  <c r="AO11" i="19"/>
  <c r="AO12" i="19"/>
  <c r="AO10" i="19"/>
  <c r="AT13" i="19"/>
  <c r="AT14" i="19"/>
  <c r="AT8" i="19"/>
  <c r="D55" i="18"/>
  <c r="D64" i="18" s="1"/>
  <c r="AJ24" i="19" l="1"/>
  <c r="E37" i="18"/>
  <c r="E36" i="18"/>
  <c r="E38" i="18"/>
  <c r="E39" i="18" l="1"/>
</calcChain>
</file>

<file path=xl/sharedStrings.xml><?xml version="1.0" encoding="utf-8"?>
<sst xmlns="http://schemas.openxmlformats.org/spreadsheetml/2006/main" count="846" uniqueCount="188">
  <si>
    <t>Segmento</t>
  </si>
  <si>
    <t>Software General</t>
  </si>
  <si>
    <t>Propósito</t>
  </si>
  <si>
    <t>Otro</t>
  </si>
  <si>
    <t>Fabricante</t>
  </si>
  <si>
    <t>VEEAM</t>
  </si>
  <si>
    <t>Categoria</t>
  </si>
  <si>
    <t>N/A</t>
  </si>
  <si>
    <t>TRM</t>
  </si>
  <si>
    <t>Presupuesto estimado (COP)</t>
  </si>
  <si>
    <t>Limitación a MIPYME</t>
  </si>
  <si>
    <t>NO</t>
  </si>
  <si>
    <t>Descripción general de la solución de software requerido</t>
  </si>
  <si>
    <t>Ítem</t>
  </si>
  <si>
    <t>Código del producto</t>
  </si>
  <si>
    <t>Nombre</t>
  </si>
  <si>
    <t>Descripción</t>
  </si>
  <si>
    <t>Tipo</t>
  </si>
  <si>
    <t>Asistencia</t>
  </si>
  <si>
    <t>Perfil</t>
  </si>
  <si>
    <t>Unidad</t>
  </si>
  <si>
    <t>Zona</t>
  </si>
  <si>
    <t>Información adicional</t>
  </si>
  <si>
    <t>Forma de pago</t>
  </si>
  <si>
    <t>Cantidad</t>
  </si>
  <si>
    <t>Precio unitario</t>
  </si>
  <si>
    <t>Precio unitario + Gravámenes</t>
  </si>
  <si>
    <t>Precio total</t>
  </si>
  <si>
    <t>P-VDCPRM-0U-SU1AR-00</t>
  </si>
  <si>
    <t>Veeam Data Cloud for Microsoft 365 Premium 1 Year Renewal Subscription Upfront Billing &amp; Production(24/7) Support. Public Sector.</t>
  </si>
  <si>
    <t>licencia</t>
  </si>
  <si>
    <t>Todas las zonas</t>
  </si>
  <si>
    <t>Tipo de Proveedor: Proveedor Autorizado, Distribuidor, Prestacion de Servicios
Tipo: Bien
Enlace web: https://www.veeam.com/products/veeam-data-platform.html?ad=menu-products-portfolio-test-c
Propósito: Otro</t>
  </si>
  <si>
    <t>Único pago contraentrega</t>
  </si>
  <si>
    <t>V-ADVPLS-0S-SUPMG-1Y</t>
  </si>
  <si>
    <t>Product Migration from Veeam Data Platform Advanced Enterprise Plus Socket-Based with Production Support to Veeam Subscription Universal License 1 Year</t>
  </si>
  <si>
    <t>V-ADVVUL-0I-SUMGR-SM</t>
  </si>
  <si>
    <t>Socket migration to Veeam Data Platform Advanced Universal Subscription License. Includes Enterprise Plus Edition features. 1 Year with Production(24/7) Support</t>
  </si>
  <si>
    <t>V-DPPVUL-MI-PP1YP-UL</t>
  </si>
  <si>
    <t>Upgrade from Veeam Data Platform Advanced to Veeam Data Platform Premium Universal Subscription License - 1 Year Subscription Upfront Billing &amp; Production(24/7) Support</t>
  </si>
  <si>
    <t>V-VDCFLX-0U-SU1AR-V3</t>
  </si>
  <si>
    <t>Veeam Data Cloud for Microsoft 365 Flex 251+ users. 1 Year Renewal Subscription Upfront Billing &amp; Production(24/7) Support.</t>
  </si>
  <si>
    <t>V-VLTADV-TB-SU1YP-CR</t>
  </si>
  <si>
    <t>Veeam Data Cloud Vault Advanced for Azure. 1 TB. 1 Year Subscription Upfront Billing &amp; Production (24/7) Support. Core Region data center.</t>
  </si>
  <si>
    <t>5TB</t>
  </si>
  <si>
    <t>P-VDCPRM-0U-SU1YX-00</t>
  </si>
  <si>
    <t xml:space="preserve">Veeam Data Cloud for Microsoft 365 Premium 1 Year </t>
  </si>
  <si>
    <t>IT-SW-01-01</t>
  </si>
  <si>
    <t>Instalación de Licencia o Suscripción Anual, o afines.</t>
  </si>
  <si>
    <t xml:space="preserve">El Proveedor debe realizar las tareas necesarias para garantizar la Instalación y el funcionamiento de los Productos Adquiridos en el Sistema Dinámico de Adquisición (ver ficha tecnica) </t>
  </si>
  <si>
    <t>Presencial</t>
  </si>
  <si>
    <t>Profesional</t>
  </si>
  <si>
    <t>Categoria: Servicios Complementarios</t>
  </si>
  <si>
    <t>IT-SW-02-01</t>
  </si>
  <si>
    <t>Soporte técnico en sitio</t>
  </si>
  <si>
    <t>El Proveedor debe atender incidentes y consultas relacionadas con los Productos adquiridos por la Entidad Compradora. 
Los requerimientos deben ser formulados por los administradores de la plataforma o la mesa de ayuda de la Entidad Compradora (ver ficha tecnica)</t>
  </si>
  <si>
    <t>Mes</t>
  </si>
  <si>
    <t>IT-SW-03-05</t>
  </si>
  <si>
    <t>Soporte técnico proactivo</t>
  </si>
  <si>
    <t>El Proveedor debe llevar a cabo las actividades preventivas acordadas o solicitadas por la Entidad Compradora con el fin de evitar la interrupción del servicio y garantizar la operación correcta y permanente de los Productos (ver ficha tecnica)</t>
  </si>
  <si>
    <t>Técnico o Tecnólogo</t>
  </si>
  <si>
    <t>Hora</t>
  </si>
  <si>
    <t>IT-SW-04-05</t>
  </si>
  <si>
    <t>Soporte técnico reactivo</t>
  </si>
  <si>
    <t>El Proveedor debe llevar a cabo las actividades de soporte reactivo orientadas a la solución de cualquier problema que se presente sobre los Productos, reparación de los productos instalados, reconfiguración de las aplicaciones, indisponibilidad de los Productos y Servicios instalados, de acuerdo con los tiempos definidos (ver ficha tecnica)</t>
  </si>
  <si>
    <t>Subtotal</t>
  </si>
  <si>
    <t>IVA</t>
  </si>
  <si>
    <t>Valor Total</t>
  </si>
  <si>
    <t>Proveedor</t>
  </si>
  <si>
    <t>REALTIME CONSULTING &amp; SERVICES S.A.S.</t>
  </si>
  <si>
    <t>Precio Unitario + Gravámenes</t>
  </si>
  <si>
    <t>Descuento</t>
  </si>
  <si>
    <t>Precio Unitario con Descuento</t>
  </si>
  <si>
    <t>Precio Total</t>
  </si>
  <si>
    <t>% IVA</t>
  </si>
  <si>
    <t>Valor IVA</t>
  </si>
  <si>
    <t>Total</t>
  </si>
  <si>
    <t>$ 276.091,00</t>
  </si>
  <si>
    <t>19,00%</t>
  </si>
  <si>
    <t>$ 223.634,00</t>
  </si>
  <si>
    <t>$ 178.907.200,00</t>
  </si>
  <si>
    <t>$ 0,00</t>
  </si>
  <si>
    <t>$ 4.211.377,00</t>
  </si>
  <si>
    <t>$ 3.411.215,00</t>
  </si>
  <si>
    <t>$ 197.850.470,00</t>
  </si>
  <si>
    <t>SI</t>
  </si>
  <si>
    <t>$ 37.591.589,00</t>
  </si>
  <si>
    <t>$ 235.442.059,00</t>
  </si>
  <si>
    <t>$ 37,00</t>
  </si>
  <si>
    <t>20,00%</t>
  </si>
  <si>
    <t>$ 30,00</t>
  </si>
  <si>
    <t>$ 1.620,00</t>
  </si>
  <si>
    <t>$ 308,00</t>
  </si>
  <si>
    <t>$ 1.928,00</t>
  </si>
  <si>
    <t>$ 884.405,00</t>
  </si>
  <si>
    <t>$ 707.524,00</t>
  </si>
  <si>
    <t>$ 41.036.392,00</t>
  </si>
  <si>
    <t>$ 7.796.914,00</t>
  </si>
  <si>
    <t>$ 48.833.306,00</t>
  </si>
  <si>
    <t>$ 115.038,00</t>
  </si>
  <si>
    <t>$ 92.030,00</t>
  </si>
  <si>
    <t>$ 91.109.700,00</t>
  </si>
  <si>
    <t>Veeam Data Cloud Vault Advanced for Azure. 1 TB. 1 Year Subscription Upfront Billing &amp; Production(24/7) Support. Core Region data center.</t>
  </si>
  <si>
    <t>$ 2.103.552,00</t>
  </si>
  <si>
    <t>$ 1.682.842,00</t>
  </si>
  <si>
    <t>$ 673.136.800,00</t>
  </si>
  <si>
    <t>$ 306.768,00</t>
  </si>
  <si>
    <t>21,00%</t>
  </si>
  <si>
    <t>$ 242.347,00</t>
  </si>
  <si>
    <t>$ 196.301.070,00</t>
  </si>
  <si>
    <t>$ 35.000.000,00</t>
  </si>
  <si>
    <t>0,00%</t>
  </si>
  <si>
    <t>$ 6.650.000,00</t>
  </si>
  <si>
    <t>$ 41.650.000,00</t>
  </si>
  <si>
    <t>El Proveedor debe atender incidentes y consultas relacionadas con los Productos adquiridos por la Entidad Compradora.
Los requerimientos deben ser formulados por los administradores de la plataforma o la mesa de ayuda de la Entidad Compradora (ver ficha tecnica)</t>
  </si>
  <si>
    <t>$ 300.000,00</t>
  </si>
  <si>
    <t>$ 6.000.000,00</t>
  </si>
  <si>
    <t>$ 1.140.000,00</t>
  </si>
  <si>
    <t>$ 7.140.000,00</t>
  </si>
  <si>
    <t> </t>
  </si>
  <si>
    <t>Subtotales</t>
  </si>
  <si>
    <t>$ 1.460.343.252,00</t>
  </si>
  <si>
    <t>$ 60.968.811,00</t>
  </si>
  <si>
    <t>$ 1.521.312.063,00</t>
  </si>
  <si>
    <t>Gravámenes adicionales</t>
  </si>
  <si>
    <t>No</t>
  </si>
  <si>
    <t>Descripción Gravámen</t>
  </si>
  <si>
    <t>Porcentaje</t>
  </si>
  <si>
    <t>Total porcentaje:</t>
  </si>
  <si>
    <t>GREEN SERVICES AND SOLUTIONS S.A.S.</t>
  </si>
  <si>
    <t/>
  </si>
  <si>
    <t>GREEN SERVICES ANS SOLUTIONS SA</t>
  </si>
  <si>
    <t>SIMULADOR</t>
  </si>
  <si>
    <t>PROVEEDOR 1</t>
  </si>
  <si>
    <t>PROVEEDOR 2</t>
  </si>
  <si>
    <t>Estadisticos precio unitario</t>
  </si>
  <si>
    <t>Promedio</t>
  </si>
  <si>
    <t>Promedio por cantidad</t>
  </si>
  <si>
    <t>Simulador (precio unitario)</t>
  </si>
  <si>
    <t>Proveedor 1 (Precio Unitario con Descuento SIN IVA)</t>
  </si>
  <si>
    <t>Proveedor 2 (Precio Unitario con Descuento SIN IVA)</t>
  </si>
  <si>
    <t>Simulador</t>
  </si>
  <si>
    <t>Proveedor 1
(precio unitario con descuento sin IVA)</t>
  </si>
  <si>
    <t>Proveedor 2
(precio unitario con descuento sin IVA)</t>
  </si>
  <si>
    <t>Media</t>
  </si>
  <si>
    <t>Mediana</t>
  </si>
  <si>
    <t>Desvest</t>
  </si>
  <si>
    <t>Coeficiente de Variación</t>
  </si>
  <si>
    <t>Estadísticos del total</t>
  </si>
  <si>
    <t xml:space="preserve">Media </t>
  </si>
  <si>
    <t>Desv estandar</t>
  </si>
  <si>
    <t>Valor del proceso antes de las observaciones</t>
  </si>
  <si>
    <t>Diferencia</t>
  </si>
  <si>
    <t>Proceso de Cotización:</t>
  </si>
  <si>
    <t>SECOP II: DNP-SIP-058-2025 : 3 COTIZACIONES</t>
  </si>
  <si>
    <t>Correo electronico: 1 COTIZACION</t>
  </si>
  <si>
    <t>COTIZANTE 1</t>
  </si>
  <si>
    <t>COTIZANTE 2</t>
  </si>
  <si>
    <t>COTIZANTE 3</t>
  </si>
  <si>
    <t>COTIZANTE 4</t>
  </si>
  <si>
    <t>Estadisticos</t>
  </si>
  <si>
    <t>Coeficiente de Variación - cotizaciones del promedio</t>
  </si>
  <si>
    <t>Valor total</t>
  </si>
  <si>
    <t>Coeficiente de Variación - Todas las cotizaciones</t>
  </si>
  <si>
    <t xml:space="preserve">Piso </t>
  </si>
  <si>
    <t>Techo</t>
  </si>
  <si>
    <t>VALOR ANTES DE IVA</t>
  </si>
  <si>
    <t>VALOR IVA</t>
  </si>
  <si>
    <t>VALOR INCLUIDO IVA</t>
  </si>
  <si>
    <t>EMPRESA</t>
  </si>
  <si>
    <t>COTIZANTE</t>
  </si>
  <si>
    <t>ÍTEM 5</t>
  </si>
  <si>
    <t>ÍTEM 7</t>
  </si>
  <si>
    <t>ÍTEM 9</t>
  </si>
  <si>
    <t>MEDIANA DEL COMPONENTE</t>
  </si>
  <si>
    <t>VALOR TOTAL</t>
  </si>
  <si>
    <t>VALOR TOTAL ESTIMADO</t>
  </si>
  <si>
    <t>VALOR EN SMMLV</t>
  </si>
  <si>
    <t>Opción 1 todos</t>
  </si>
  <si>
    <t>Piso - Desvest (mediana -1 desvest.)</t>
  </si>
  <si>
    <t>Techo - Desvest (mediana +1 desvest.)</t>
  </si>
  <si>
    <t>Teniendo en cuenta que el coeficiente de variación es superior 30% se puede concluir que son datos con una alta dispersión y no es eficiente determinar el presupuesto del proceso como un promedio simple (media aritmética), por lo tanto se toma la mediana de las cotizaciones recibidas, sin excluir alguna, dado que si bien los datos tienen una alta dispersión, no se considetan datos atípicos ya que al calcular el piso y techo tomando la mediana y sumando o restando una desviasión, las cotizaciones se encuentran dentro del rango.</t>
  </si>
  <si>
    <t>USO</t>
  </si>
  <si>
    <t>C-0399-1000-8-0-0399066-02 ADQUISICIÓN DE BIENES Y SERVICIOS - SERVICIOS TECNOLOGICOS - FORTALECIMIENTO DE LAS TIC PARA EL CUMPLIMIENTO DE LOS OBJETIVOS DEL DNP A NIVEL NACIONAL</t>
  </si>
  <si>
    <t>Oferta economica SECOP III</t>
  </si>
  <si>
    <t>VALOR TOTAL INCLUIDO IVA</t>
  </si>
  <si>
    <t>TOTAL CON IVA</t>
  </si>
  <si>
    <t>Valor 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</si>
</sst>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2" formatCode="_-&quot;$&quot;\ * #,##0_-;\-&quot;$&quot;\ * #,##0_-;_-&quot;$&quot;\ * &quot;-&quot;_-;_-@_-"/>
    <numFmt numFmtId="44" formatCode="_-&quot;$&quot;\ * #,##0.00_-;\-&quot;$&quot;\ * #,##0.00_-;_-&quot;$&quot;\ * &quot;-&quot;??_-;_-@_-"/>
    <numFmt numFmtId="43" formatCode="_-* #,##0.00_-;\-* #,##0.00_-;_-* &quot;-&quot;??_-;_-@_-"/>
    <numFmt numFmtId="164" formatCode="_(* #,##0.00_);_(* \(#,##0.00\);_(* &quot;-&quot;??_);_(@_)"/>
    <numFmt numFmtId="165" formatCode="_(&quot;$&quot;\ * #,##0.00_);_(&quot;$&quot;\ * \(#,##0.00\);_(&quot;$&quot;\ * &quot;-&quot;??_);_(@_)"/>
    <numFmt numFmtId="166" formatCode="_(&quot;$&quot;\ * #,##0_);_(&quot;$&quot;\ * \(#,##0\);_(&quot;$&quot;\ * &quot;-&quot;??_);_(@_)"/>
    <numFmt numFmtId="167" formatCode="_-* #,##0_-;\-* #,##0_-;_-* &quot;-&quot;??_-;_-@_-"/>
    <numFmt numFmtId="168" formatCode="_-&quot;$&quot;\ * #,##0_-;\-&quot;$&quot;\ * #,##0_-;_-&quot;$&quot;\ * &quot;-&quot;??_-;_-@_-"/>
    <numFmt numFmtId="169" formatCode="_-&quot;$&quot;* #,##0_-;\-&quot;$&quot;* #,##0_-;_-&quot;$&quot;* &quot;-&quot;_-;_-@_-"/>
    <numFmt numFmtId="170" formatCode="_-* #,##0.00000_-;\-* #,##0.00000_-;_-* &quot;-&quot;??_-;_-@_-"/>
    <numFmt numFmtId="171" formatCode="_([$$-240A]\ * #,##0_);_([$$-240A]\ * \(#,##0\);_([$$-240A]\ * &quot;-&quot;??_);_(@_)"/>
    <numFmt numFmtId="172" formatCode="0.0%"/>
    <numFmt numFmtId="173" formatCode="_([$$-409]* #,##0.00_);_([$$-409]* \(#,##0.00\);_([$$-409]* &quot;-&quot;??_);_(@_)"/>
    <numFmt numFmtId="174" formatCode="&quot;$&quot;\ #,##0.00"/>
    <numFmt numFmtId="175" formatCode="_-[$$-409]* #,##0.00_ ;_-[$$-409]* \-#,##0.00\ ;_-[$$-409]* &quot;-&quot;??_ ;_-@_ "/>
  </numFmts>
  <fonts count="49"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b/>
      <sz val="11"/>
      <name val="Arial Narrow"/>
      <family val="2"/>
    </font>
    <font>
      <sz val="11"/>
      <name val="Arial Narrow"/>
      <family val="2"/>
    </font>
    <font>
      <sz val="11"/>
      <name val="Aptos Narrow"/>
      <family val="2"/>
      <scheme val="minor"/>
    </font>
    <font>
      <sz val="10"/>
      <name val="Aptos Narrow"/>
      <family val="2"/>
      <scheme val="minor"/>
    </font>
    <font>
      <sz val="10"/>
      <color rgb="FFFF0000"/>
      <name val="Aptos Narrow"/>
      <family val="2"/>
      <scheme val="minor"/>
    </font>
    <font>
      <sz val="10"/>
      <color rgb="FF000000"/>
      <name val="Arial Narrow"/>
      <family val="2"/>
    </font>
    <font>
      <b/>
      <sz val="11"/>
      <color rgb="FFFF0000"/>
      <name val="Aptos Narrow"/>
      <family val="2"/>
      <scheme val="minor"/>
    </font>
    <font>
      <sz val="10"/>
      <name val="Arial Narrow"/>
      <family val="2"/>
    </font>
    <font>
      <b/>
      <sz val="10"/>
      <name val="Arial Narrow"/>
      <family val="2"/>
    </font>
    <font>
      <b/>
      <sz val="11"/>
      <color theme="1"/>
      <name val="Arial Narrow"/>
      <family val="2"/>
    </font>
    <font>
      <sz val="11"/>
      <color theme="1"/>
      <name val="Arial Narrow"/>
      <family val="2"/>
    </font>
    <font>
      <sz val="10"/>
      <color theme="1"/>
      <name val="Arial Narrow"/>
      <family val="2"/>
    </font>
    <font>
      <b/>
      <sz val="10"/>
      <color theme="1"/>
      <name val="Arial Narrow"/>
      <family val="2"/>
    </font>
    <font>
      <b/>
      <sz val="11"/>
      <color rgb="FF000000"/>
      <name val="Arial Narrow"/>
      <family val="2"/>
    </font>
    <font>
      <b/>
      <sz val="11"/>
      <name val="Aptos Narrow"/>
      <family val="2"/>
    </font>
    <font>
      <b/>
      <sz val="11"/>
      <color theme="0"/>
      <name val="Arial"/>
      <family val="2"/>
    </font>
    <font>
      <b/>
      <sz val="9"/>
      <color rgb="FFFFFFFF"/>
      <name val="Arial"/>
      <family val="2"/>
    </font>
    <font>
      <sz val="8"/>
      <color rgb="FF1A1818"/>
      <name val="Arial"/>
      <family val="2"/>
    </font>
    <font>
      <sz val="9"/>
      <color rgb="FF1A1818"/>
      <name val="Arial"/>
      <family val="2"/>
    </font>
    <font>
      <sz val="11"/>
      <color rgb="FF1A1818"/>
      <name val="Arial"/>
      <family val="2"/>
    </font>
    <font>
      <sz val="9"/>
      <color rgb="FF9C0006"/>
      <name val="Arial"/>
      <family val="2"/>
    </font>
    <font>
      <b/>
      <sz val="9"/>
      <color theme="0"/>
      <name val="Aptos Narrow"/>
      <family val="2"/>
      <scheme val="minor"/>
    </font>
    <font>
      <sz val="9"/>
      <color theme="1"/>
      <name val="Aptos Narrow"/>
      <family val="2"/>
      <scheme val="minor"/>
    </font>
    <font>
      <b/>
      <sz val="11"/>
      <color rgb="FFFFFFFF"/>
      <name val="Arial"/>
      <family val="2"/>
    </font>
    <font>
      <sz val="11"/>
      <color rgb="FFFFFFFF"/>
      <name val="Arial"/>
      <family val="2"/>
    </font>
    <font>
      <b/>
      <sz val="10"/>
      <name val="Arial"/>
      <family val="2"/>
    </font>
    <font>
      <sz val="8"/>
      <color theme="1"/>
      <name val="Aptos Narrow"/>
      <family val="2"/>
      <scheme val="minor"/>
    </font>
    <font>
      <sz val="8"/>
      <color rgb="FF1A1818"/>
      <name val="Aptos Narrow"/>
      <family val="2"/>
      <scheme val="minor"/>
    </font>
    <font>
      <sz val="11"/>
      <color theme="0"/>
      <name val="Aptos Narrow"/>
      <family val="2"/>
      <scheme val="minor"/>
    </font>
    <font>
      <sz val="12"/>
      <color theme="1"/>
      <name val="Aptos Narrow"/>
      <family val="2"/>
      <scheme val="minor"/>
    </font>
    <font>
      <b/>
      <sz val="11"/>
      <color theme="1"/>
      <name val="Aptos Narrow"/>
      <family val="2"/>
    </font>
    <font>
      <b/>
      <sz val="9"/>
      <color rgb="FFFFFFFF"/>
      <name val="Aptos Narrow"/>
      <family val="2"/>
    </font>
    <font>
      <b/>
      <sz val="9"/>
      <name val="Aptos Narrow"/>
      <family val="2"/>
    </font>
    <font>
      <b/>
      <sz val="9"/>
      <color theme="0"/>
      <name val="Aptos Narrow"/>
      <family val="2"/>
    </font>
    <font>
      <sz val="9"/>
      <color rgb="FF1A1818"/>
      <name val="Aptos Narrow"/>
      <family val="2"/>
    </font>
    <font>
      <sz val="9"/>
      <color theme="1"/>
      <name val="Aptos Narrow"/>
      <family val="2"/>
    </font>
    <font>
      <sz val="9"/>
      <color rgb="FF9C0006"/>
      <name val="Aptos Narrow"/>
      <family val="2"/>
    </font>
    <font>
      <b/>
      <sz val="9"/>
      <color theme="1"/>
      <name val="Aptos Narrow"/>
      <family val="2"/>
    </font>
    <font>
      <sz val="9"/>
      <color theme="1"/>
      <name val="Arial"/>
      <family val="2"/>
    </font>
    <font>
      <b/>
      <sz val="9"/>
      <color theme="0"/>
      <name val="Arial"/>
      <family val="2"/>
    </font>
    <font>
      <sz val="9"/>
      <color theme="1"/>
      <name val="Aptos Narrow"/>
      <family val="2"/>
      <scheme val="minor"/>
    </font>
    <font>
      <sz val="10"/>
      <color theme="1"/>
      <name val="Aptos Narrow"/>
      <family val="2"/>
      <scheme val="minor"/>
    </font>
    <font>
      <sz val="9"/>
      <color theme="4" tint="-0.499984740745262"/>
      <name val="Aptos Narrow"/>
      <family val="2"/>
      <scheme val="minor"/>
    </font>
    <font>
      <b/>
      <sz val="9"/>
      <color theme="0"/>
      <name val="Aptos Narrow"/>
      <family val="2"/>
      <scheme val="minor"/>
    </font>
    <font>
      <sz val="8"/>
      <color theme="1"/>
      <name val="Aptos Narrow"/>
      <family val="2"/>
      <scheme val="minor"/>
    </font>
  </fonts>
  <fills count="18">
    <fill>
      <patternFill patternType="none"/>
    </fill>
    <fill>
      <patternFill patternType="gray125"/>
    </fill>
    <fill>
      <patternFill patternType="solid">
        <fgColor rgb="FFD1D1D1"/>
        <bgColor indexed="64"/>
      </patternFill>
    </fill>
    <fill>
      <patternFill patternType="solid">
        <fgColor theme="6" tint="0.79998168889431442"/>
        <bgColor indexed="64"/>
      </patternFill>
    </fill>
    <fill>
      <patternFill patternType="solid">
        <fgColor rgb="FF565050"/>
        <bgColor rgb="FF000000"/>
      </patternFill>
    </fill>
    <fill>
      <patternFill patternType="solid">
        <fgColor rgb="FFFFFFFF"/>
        <bgColor rgb="FF000000"/>
      </patternFill>
    </fill>
    <fill>
      <patternFill patternType="solid">
        <fgColor rgb="FF595959"/>
        <bgColor rgb="FF000000"/>
      </patternFill>
    </fill>
    <fill>
      <patternFill patternType="solid">
        <fgColor rgb="FFEBF8FF"/>
        <bgColor rgb="FF000000"/>
      </patternFill>
    </fill>
    <fill>
      <patternFill patternType="solid">
        <fgColor rgb="FFFFC7CE"/>
        <bgColor rgb="FF000000"/>
      </patternFill>
    </fill>
    <fill>
      <patternFill patternType="solid">
        <fgColor rgb="FF595959"/>
        <bgColor indexed="64"/>
      </patternFill>
    </fill>
    <fill>
      <patternFill patternType="solid">
        <fgColor rgb="FFEBF8FF"/>
        <bgColor indexed="64"/>
      </patternFill>
    </fill>
    <fill>
      <patternFill patternType="solid">
        <fgColor rgb="FFFFFFFF"/>
        <bgColor indexed="64"/>
      </patternFill>
    </fill>
    <fill>
      <patternFill patternType="solid">
        <fgColor rgb="FF305496"/>
        <bgColor rgb="FF000000"/>
      </patternFill>
    </fill>
    <fill>
      <patternFill patternType="solid">
        <fgColor theme="1" tint="0.249977111117893"/>
        <bgColor indexed="64"/>
      </patternFill>
    </fill>
    <fill>
      <patternFill patternType="solid">
        <fgColor rgb="FF305496"/>
        <bgColor indexed="64"/>
      </patternFill>
    </fill>
    <fill>
      <patternFill patternType="solid">
        <fgColor theme="3" tint="0.89999084444715716"/>
        <bgColor indexed="64"/>
      </patternFill>
    </fill>
    <fill>
      <patternFill patternType="solid">
        <fgColor theme="8" tint="0.79998168889431442"/>
        <bgColor indexed="64"/>
      </patternFill>
    </fill>
    <fill>
      <patternFill patternType="solid">
        <fgColor rgb="FFFFFF00"/>
        <bgColor rgb="FF000000"/>
      </patternFill>
    </fill>
  </fills>
  <borders count="5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medium">
        <color rgb="FFCDCCCC"/>
      </left>
      <right style="medium">
        <color rgb="FFCDCCCC"/>
      </right>
      <top style="medium">
        <color rgb="FFCDCCCC"/>
      </top>
      <bottom style="medium">
        <color rgb="FFCDCCCC"/>
      </bottom>
      <diagonal/>
    </border>
    <border>
      <left style="medium">
        <color rgb="FFCDCCCC"/>
      </left>
      <right/>
      <top style="medium">
        <color rgb="FFCDCCCC"/>
      </top>
      <bottom style="medium">
        <color rgb="FFCDCCCC"/>
      </bottom>
      <diagonal/>
    </border>
    <border>
      <left/>
      <right style="medium">
        <color rgb="FFCDCCCC"/>
      </right>
      <top style="medium">
        <color rgb="FFCDCCCC"/>
      </top>
      <bottom style="medium">
        <color rgb="FFCDCCCC"/>
      </bottom>
      <diagonal/>
    </border>
    <border>
      <left style="medium">
        <color rgb="FFCDCCCC"/>
      </left>
      <right style="medium">
        <color rgb="FFCDCCCC"/>
      </right>
      <top style="medium">
        <color rgb="FFCDCCCC"/>
      </top>
      <bottom/>
      <diagonal/>
    </border>
    <border>
      <left style="medium">
        <color rgb="FFCDCCCC"/>
      </left>
      <right/>
      <top style="medium">
        <color rgb="FFCDCCCC"/>
      </top>
      <bottom/>
      <diagonal/>
    </border>
    <border>
      <left/>
      <right/>
      <top style="medium">
        <color rgb="FFCDCCCC"/>
      </top>
      <bottom/>
      <diagonal/>
    </border>
    <border>
      <left/>
      <right style="medium">
        <color rgb="FFCDCCCC"/>
      </right>
      <top style="medium">
        <color rgb="FFCDCCCC"/>
      </top>
      <bottom/>
      <diagonal/>
    </border>
    <border>
      <left style="medium">
        <color rgb="FFCDCCCC"/>
      </left>
      <right/>
      <top style="medium">
        <color rgb="FFCDCCCC"/>
      </top>
      <bottom style="thin">
        <color indexed="64"/>
      </bottom>
      <diagonal/>
    </border>
    <border>
      <left/>
      <right/>
      <top style="medium">
        <color rgb="FFCDCCCC"/>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rgb="FFCDCCCC"/>
      </right>
      <top style="medium">
        <color rgb="FFCDCCCC"/>
      </top>
      <bottom style="thin">
        <color indexed="64"/>
      </bottom>
      <diagonal/>
    </border>
    <border>
      <left style="medium">
        <color rgb="FFCDCCCC"/>
      </left>
      <right/>
      <top/>
      <bottom style="thin">
        <color indexed="64"/>
      </bottom>
      <diagonal/>
    </border>
    <border>
      <left/>
      <right style="thin">
        <color rgb="FF000000"/>
      </right>
      <top style="thin">
        <color indexed="64"/>
      </top>
      <bottom style="thin">
        <color indexed="64"/>
      </bottom>
      <diagonal/>
    </border>
    <border>
      <left style="thin">
        <color indexed="64"/>
      </left>
      <right/>
      <top style="thin">
        <color indexed="64"/>
      </top>
      <bottom style="medium">
        <color rgb="FFCDCCCC"/>
      </bottom>
      <diagonal/>
    </border>
    <border>
      <left/>
      <right/>
      <top style="thin">
        <color indexed="64"/>
      </top>
      <bottom style="medium">
        <color rgb="FFCDCCCC"/>
      </bottom>
      <diagonal/>
    </border>
    <border>
      <left style="medium">
        <color rgb="FFCDCCCC"/>
      </left>
      <right style="medium">
        <color rgb="FFCDCCCC"/>
      </right>
      <top/>
      <bottom style="medium">
        <color rgb="FFCDCCCC"/>
      </bottom>
      <diagonal/>
    </border>
    <border>
      <left/>
      <right/>
      <top style="medium">
        <color rgb="FFCDCCCC"/>
      </top>
      <bottom style="medium">
        <color rgb="FFCDCCCC"/>
      </bottom>
      <diagonal/>
    </border>
    <border>
      <left style="thin">
        <color indexed="64"/>
      </left>
      <right/>
      <top style="thin">
        <color indexed="64"/>
      </top>
      <bottom style="medium">
        <color theme="4"/>
      </bottom>
      <diagonal/>
    </border>
    <border>
      <left/>
      <right/>
      <top style="thin">
        <color indexed="64"/>
      </top>
      <bottom style="medium">
        <color theme="4"/>
      </bottom>
      <diagonal/>
    </border>
    <border>
      <left style="medium">
        <color theme="4"/>
      </left>
      <right style="medium">
        <color theme="4"/>
      </right>
      <top style="medium">
        <color theme="4"/>
      </top>
      <bottom style="medium">
        <color theme="4"/>
      </bottom>
      <diagonal/>
    </border>
    <border>
      <left style="medium">
        <color theme="4"/>
      </left>
      <right style="medium">
        <color theme="4"/>
      </right>
      <top style="medium">
        <color theme="4"/>
      </top>
      <bottom/>
      <diagonal/>
    </border>
    <border>
      <left style="medium">
        <color theme="4"/>
      </left>
      <right/>
      <top style="medium">
        <color theme="4"/>
      </top>
      <bottom style="thin">
        <color indexed="64"/>
      </bottom>
      <diagonal/>
    </border>
    <border>
      <left/>
      <right/>
      <top style="medium">
        <color theme="4"/>
      </top>
      <bottom style="thin">
        <color indexed="64"/>
      </bottom>
      <diagonal/>
    </border>
    <border>
      <left/>
      <right style="medium">
        <color theme="4"/>
      </right>
      <top style="medium">
        <color theme="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theme="6"/>
      </left>
      <right/>
      <top style="thin">
        <color theme="6"/>
      </top>
      <bottom/>
      <diagonal/>
    </border>
    <border>
      <left/>
      <right/>
      <top style="thin">
        <color theme="6"/>
      </top>
      <bottom/>
      <diagonal/>
    </border>
    <border>
      <left style="thin">
        <color theme="6"/>
      </left>
      <right/>
      <top/>
      <bottom style="thin">
        <color theme="6"/>
      </bottom>
      <diagonal/>
    </border>
    <border>
      <left/>
      <right/>
      <top/>
      <bottom style="thin">
        <color theme="6"/>
      </bottom>
      <diagonal/>
    </border>
    <border>
      <left style="thin">
        <color theme="1" tint="0.499984740745262"/>
      </left>
      <right/>
      <top/>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s>
  <cellStyleXfs count="1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3" fillId="0" borderId="0"/>
    <xf numFmtId="0" fontId="3" fillId="0" borderId="0"/>
    <xf numFmtId="43" fontId="1" fillId="0" borderId="0" applyFont="0" applyFill="0" applyBorder="0" applyAlignment="0" applyProtection="0"/>
    <xf numFmtId="42"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9" fontId="1" fillId="0" borderId="0" applyFont="0" applyFill="0" applyBorder="0" applyAlignment="0" applyProtection="0"/>
    <xf numFmtId="165" fontId="1" fillId="0" borderId="0" applyFont="0" applyFill="0" applyBorder="0" applyAlignment="0" applyProtection="0"/>
    <xf numFmtId="0" fontId="3" fillId="0" borderId="0"/>
    <xf numFmtId="9" fontId="33" fillId="0" borderId="0" applyFont="0" applyFill="0" applyBorder="0" applyAlignment="0" applyProtection="0"/>
    <xf numFmtId="164" fontId="1" fillId="0" borderId="0" applyFont="0" applyFill="0" applyBorder="0" applyAlignment="0" applyProtection="0"/>
  </cellStyleXfs>
  <cellXfs count="285">
    <xf numFmtId="0" fontId="0" fillId="0" borderId="0" xfId="0"/>
    <xf numFmtId="167" fontId="6" fillId="0" borderId="0" xfId="0" applyNumberFormat="1" applyFont="1" applyAlignment="1">
      <alignment horizontal="center" vertical="center" indent="1"/>
    </xf>
    <xf numFmtId="0" fontId="4" fillId="0" borderId="1" xfId="0" applyFont="1" applyBorder="1" applyAlignment="1">
      <alignment horizontal="center" vertical="center" wrapText="1"/>
    </xf>
    <xf numFmtId="9" fontId="7" fillId="0" borderId="0" xfId="3" applyFont="1" applyFill="1" applyBorder="1" applyAlignment="1">
      <alignment horizontal="center" vertical="center" wrapText="1"/>
    </xf>
    <xf numFmtId="168" fontId="0" fillId="0" borderId="0" xfId="2" applyNumberFormat="1" applyFont="1"/>
    <xf numFmtId="0" fontId="2" fillId="0" borderId="0" xfId="0" applyFont="1"/>
    <xf numFmtId="0" fontId="4" fillId="0" borderId="0" xfId="0" applyFont="1" applyAlignment="1">
      <alignment horizontal="center" vertical="center" wrapText="1"/>
    </xf>
    <xf numFmtId="0" fontId="9" fillId="0" borderId="0" xfId="0" applyFont="1" applyAlignment="1">
      <alignment horizontal="left" vertical="center" wrapText="1"/>
    </xf>
    <xf numFmtId="167" fontId="5" fillId="0" borderId="0" xfId="1" applyNumberFormat="1" applyFont="1" applyFill="1" applyBorder="1" applyAlignment="1">
      <alignment horizontal="right" vertical="center" wrapText="1"/>
    </xf>
    <xf numFmtId="167" fontId="0" fillId="0" borderId="0" xfId="0" applyNumberFormat="1"/>
    <xf numFmtId="0" fontId="13" fillId="0" borderId="1" xfId="0" applyFont="1" applyBorder="1" applyAlignment="1">
      <alignment horizontal="center"/>
    </xf>
    <xf numFmtId="0" fontId="14" fillId="0" borderId="1" xfId="0" applyFont="1" applyBorder="1"/>
    <xf numFmtId="0" fontId="14" fillId="0" borderId="1" xfId="0" applyFont="1" applyBorder="1" applyAlignment="1">
      <alignment wrapText="1"/>
    </xf>
    <xf numFmtId="0" fontId="12" fillId="0" borderId="1" xfId="0" applyFont="1" applyBorder="1" applyAlignment="1">
      <alignment horizontal="center" vertical="center" wrapText="1"/>
    </xf>
    <xf numFmtId="0" fontId="14" fillId="0" borderId="0" xfId="0" applyFont="1"/>
    <xf numFmtId="166" fontId="15" fillId="0" borderId="1" xfId="0" applyNumberFormat="1" applyFont="1" applyBorder="1"/>
    <xf numFmtId="9" fontId="7" fillId="0" borderId="0" xfId="3" applyFont="1" applyBorder="1" applyAlignment="1">
      <alignment horizontal="center" vertical="center" wrapText="1"/>
    </xf>
    <xf numFmtId="0" fontId="14" fillId="0" borderId="1" xfId="0" applyFont="1" applyBorder="1" applyAlignment="1">
      <alignment horizontal="center"/>
    </xf>
    <xf numFmtId="3" fontId="5" fillId="0" borderId="1" xfId="1" applyNumberFormat="1" applyFont="1" applyFill="1" applyBorder="1" applyAlignment="1">
      <alignment horizontal="center" vertical="center"/>
    </xf>
    <xf numFmtId="167" fontId="14" fillId="0" borderId="1" xfId="1" applyNumberFormat="1" applyFont="1" applyFill="1" applyBorder="1"/>
    <xf numFmtId="166" fontId="4" fillId="0" borderId="1" xfId="4" applyNumberFormat="1" applyFont="1" applyFill="1" applyBorder="1" applyAlignment="1">
      <alignment horizontal="center" vertical="center" wrapText="1"/>
    </xf>
    <xf numFmtId="167" fontId="14" fillId="0" borderId="0" xfId="0" applyNumberFormat="1" applyFont="1"/>
    <xf numFmtId="167" fontId="5" fillId="0" borderId="0" xfId="0" applyNumberFormat="1" applyFont="1" applyAlignment="1">
      <alignment horizontal="center" vertical="center" indent="1"/>
    </xf>
    <xf numFmtId="0" fontId="14" fillId="0" borderId="9" xfId="0" applyFont="1" applyBorder="1"/>
    <xf numFmtId="0" fontId="13" fillId="0" borderId="1" xfId="0" applyFont="1" applyBorder="1"/>
    <xf numFmtId="9" fontId="8" fillId="0" borderId="0" xfId="3" applyFont="1" applyBorder="1" applyAlignment="1">
      <alignment horizontal="center" vertical="center" wrapText="1"/>
    </xf>
    <xf numFmtId="0" fontId="0" fillId="0" borderId="0" xfId="0" applyAlignment="1">
      <alignment wrapText="1"/>
    </xf>
    <xf numFmtId="0" fontId="2" fillId="0" borderId="0" xfId="0" applyFont="1" applyAlignment="1">
      <alignment horizontal="center"/>
    </xf>
    <xf numFmtId="167" fontId="0" fillId="0" borderId="0" xfId="0" applyNumberFormat="1" applyAlignment="1">
      <alignment horizontal="center"/>
    </xf>
    <xf numFmtId="0" fontId="17" fillId="0" borderId="1" xfId="0" applyFont="1" applyBorder="1" applyAlignment="1">
      <alignment horizontal="center" vertical="center"/>
    </xf>
    <xf numFmtId="0" fontId="14" fillId="0" borderId="1" xfId="0" applyFont="1" applyBorder="1" applyAlignment="1">
      <alignment vertical="center" wrapText="1"/>
    </xf>
    <xf numFmtId="0" fontId="12" fillId="0" borderId="9" xfId="0" applyFont="1" applyBorder="1" applyAlignment="1">
      <alignment horizontal="center" vertical="center" wrapText="1"/>
    </xf>
    <xf numFmtId="3" fontId="0" fillId="0" borderId="0" xfId="0" applyNumberFormat="1" applyAlignment="1">
      <alignment horizontal="center" vertical="center"/>
    </xf>
    <xf numFmtId="43" fontId="14" fillId="0" borderId="1" xfId="0" applyNumberFormat="1" applyFont="1" applyBorder="1" applyAlignment="1">
      <alignment vertical="center"/>
    </xf>
    <xf numFmtId="170" fontId="0" fillId="0" borderId="0" xfId="0" applyNumberFormat="1"/>
    <xf numFmtId="167" fontId="2" fillId="0" borderId="1" xfId="0" applyNumberFormat="1" applyFont="1" applyBorder="1"/>
    <xf numFmtId="4" fontId="0" fillId="0" borderId="0" xfId="0" applyNumberFormat="1"/>
    <xf numFmtId="0" fontId="10" fillId="0" borderId="0" xfId="0" applyFont="1" applyAlignment="1">
      <alignment horizontal="center"/>
    </xf>
    <xf numFmtId="0" fontId="12" fillId="0" borderId="10" xfId="0" applyFont="1" applyBorder="1" applyAlignment="1">
      <alignment horizontal="center" vertical="center" wrapText="1"/>
    </xf>
    <xf numFmtId="0" fontId="2" fillId="0" borderId="10" xfId="0" applyFont="1" applyBorder="1" applyAlignment="1">
      <alignment horizontal="center"/>
    </xf>
    <xf numFmtId="0" fontId="14" fillId="0" borderId="8" xfId="0" applyFont="1" applyBorder="1" applyAlignment="1">
      <alignment horizontal="center"/>
    </xf>
    <xf numFmtId="3" fontId="5" fillId="0" borderId="8" xfId="1" applyNumberFormat="1" applyFont="1" applyFill="1" applyBorder="1" applyAlignment="1">
      <alignment horizontal="center" vertical="center"/>
    </xf>
    <xf numFmtId="168" fontId="14" fillId="0" borderId="1" xfId="0" applyNumberFormat="1" applyFont="1" applyBorder="1"/>
    <xf numFmtId="10" fontId="13" fillId="0" borderId="1" xfId="3" applyNumberFormat="1" applyFont="1" applyFill="1" applyBorder="1"/>
    <xf numFmtId="0" fontId="13" fillId="0" borderId="4" xfId="0" applyFont="1" applyBorder="1"/>
    <xf numFmtId="0" fontId="10" fillId="0" borderId="0" xfId="0" applyFont="1"/>
    <xf numFmtId="165" fontId="15" fillId="0" borderId="12" xfId="0" applyNumberFormat="1" applyFont="1" applyBorder="1"/>
    <xf numFmtId="44" fontId="15" fillId="0" borderId="0" xfId="0" applyNumberFormat="1" applyFont="1"/>
    <xf numFmtId="165" fontId="16" fillId="0" borderId="0" xfId="0" applyNumberFormat="1" applyFont="1"/>
    <xf numFmtId="171" fontId="9" fillId="0" borderId="1" xfId="0" applyNumberFormat="1" applyFont="1" applyBorder="1" applyAlignment="1">
      <alignment horizontal="center" vertical="center" wrapText="1"/>
    </xf>
    <xf numFmtId="3" fontId="15" fillId="0" borderId="9" xfId="0" applyNumberFormat="1" applyFont="1" applyBorder="1" applyAlignment="1">
      <alignment horizontal="center" vertical="center"/>
    </xf>
    <xf numFmtId="3" fontId="15" fillId="0" borderId="1" xfId="0" applyNumberFormat="1" applyFont="1" applyBorder="1" applyAlignment="1">
      <alignment horizontal="center" vertical="center"/>
    </xf>
    <xf numFmtId="171" fontId="9" fillId="0" borderId="8" xfId="0" applyNumberFormat="1" applyFont="1" applyBorder="1" applyAlignment="1">
      <alignment horizontal="center" vertical="center" wrapText="1"/>
    </xf>
    <xf numFmtId="0" fontId="15" fillId="0" borderId="0" xfId="0" applyFont="1"/>
    <xf numFmtId="0" fontId="12" fillId="3" borderId="3" xfId="0" applyFont="1" applyFill="1" applyBorder="1" applyAlignment="1">
      <alignment vertical="center" wrapText="1"/>
    </xf>
    <xf numFmtId="0" fontId="12" fillId="3" borderId="1" xfId="0" applyFont="1" applyFill="1" applyBorder="1" applyAlignment="1">
      <alignment vertical="center" wrapText="1"/>
    </xf>
    <xf numFmtId="3" fontId="11" fillId="0" borderId="1" xfId="4" applyNumberFormat="1" applyFont="1" applyFill="1" applyBorder="1" applyAlignment="1">
      <alignment horizontal="right" vertical="center" wrapText="1"/>
    </xf>
    <xf numFmtId="10" fontId="9" fillId="0" borderId="1" xfId="3" applyNumberFormat="1" applyFont="1" applyFill="1" applyBorder="1" applyAlignment="1">
      <alignment horizontal="center" vertical="center" wrapText="1"/>
    </xf>
    <xf numFmtId="172" fontId="15" fillId="0" borderId="9" xfId="3" applyNumberFormat="1" applyFont="1" applyFill="1" applyBorder="1" applyAlignment="1">
      <alignment horizontal="center" vertical="center"/>
    </xf>
    <xf numFmtId="3" fontId="11" fillId="0" borderId="1" xfId="0" applyNumberFormat="1" applyFont="1" applyBorder="1" applyAlignment="1">
      <alignment horizontal="right" vertical="center" wrapText="1"/>
    </xf>
    <xf numFmtId="3" fontId="11" fillId="0" borderId="8" xfId="4" applyNumberFormat="1" applyFont="1" applyFill="1" applyBorder="1" applyAlignment="1">
      <alignment horizontal="right" vertical="center" wrapText="1"/>
    </xf>
    <xf numFmtId="168" fontId="15" fillId="0" borderId="1" xfId="0" applyNumberFormat="1" applyFont="1" applyBorder="1"/>
    <xf numFmtId="166" fontId="16" fillId="0" borderId="1" xfId="0" applyNumberFormat="1" applyFont="1" applyBorder="1"/>
    <xf numFmtId="0" fontId="21" fillId="5" borderId="1" xfId="0" applyFont="1" applyFill="1" applyBorder="1" applyAlignment="1">
      <alignment wrapText="1"/>
    </xf>
    <xf numFmtId="0" fontId="20" fillId="4" borderId="20" xfId="0" applyFont="1" applyFill="1" applyBorder="1"/>
    <xf numFmtId="0" fontId="21" fillId="5" borderId="24" xfId="0" applyFont="1" applyFill="1" applyBorder="1" applyAlignment="1">
      <alignment wrapText="1"/>
    </xf>
    <xf numFmtId="0" fontId="21" fillId="5" borderId="3" xfId="0" applyFont="1" applyFill="1" applyBorder="1" applyAlignment="1">
      <alignment wrapText="1"/>
    </xf>
    <xf numFmtId="0" fontId="23" fillId="5" borderId="0" xfId="0" applyFont="1" applyFill="1"/>
    <xf numFmtId="0" fontId="23" fillId="0" borderId="0" xfId="0" applyFont="1"/>
    <xf numFmtId="0" fontId="20" fillId="4" borderId="30" xfId="0" applyFont="1" applyFill="1" applyBorder="1" applyAlignment="1">
      <alignment wrapText="1"/>
    </xf>
    <xf numFmtId="0" fontId="21" fillId="5" borderId="9" xfId="0" applyFont="1" applyFill="1" applyBorder="1" applyAlignment="1">
      <alignment wrapText="1"/>
    </xf>
    <xf numFmtId="0" fontId="3" fillId="0" borderId="0" xfId="0" applyFont="1"/>
    <xf numFmtId="0" fontId="28" fillId="0" borderId="0" xfId="0" applyFont="1"/>
    <xf numFmtId="0" fontId="20" fillId="6" borderId="1" xfId="0" applyFont="1" applyFill="1" applyBorder="1" applyAlignment="1">
      <alignment wrapText="1"/>
    </xf>
    <xf numFmtId="0" fontId="29" fillId="5" borderId="9" xfId="0" applyFont="1" applyFill="1" applyBorder="1" applyAlignment="1">
      <alignment wrapText="1"/>
    </xf>
    <xf numFmtId="0" fontId="25" fillId="13" borderId="34" xfId="0" applyFont="1" applyFill="1" applyBorder="1" applyAlignment="1" applyProtection="1">
      <alignment horizontal="center" vertical="center" wrapText="1"/>
      <protection hidden="1"/>
    </xf>
    <xf numFmtId="0" fontId="25" fillId="13" borderId="35" xfId="0" applyFont="1" applyFill="1" applyBorder="1" applyAlignment="1">
      <alignment horizontal="center" vertical="center"/>
    </xf>
    <xf numFmtId="0" fontId="30" fillId="11" borderId="1" xfId="0" applyFont="1" applyFill="1" applyBorder="1" applyAlignment="1" applyProtection="1">
      <alignment horizontal="center" vertical="center" wrapText="1"/>
      <protection hidden="1"/>
    </xf>
    <xf numFmtId="0" fontId="30" fillId="11" borderId="1" xfId="0" applyFont="1" applyFill="1" applyBorder="1" applyAlignment="1">
      <alignment vertical="center" wrapText="1"/>
    </xf>
    <xf numFmtId="0" fontId="0" fillId="11" borderId="0" xfId="0" applyFill="1"/>
    <xf numFmtId="0" fontId="0" fillId="0" borderId="0" xfId="0" applyAlignment="1">
      <alignment horizontal="left"/>
    </xf>
    <xf numFmtId="0" fontId="3" fillId="0" borderId="0" xfId="13" applyProtection="1">
      <protection hidden="1"/>
    </xf>
    <xf numFmtId="0" fontId="32" fillId="0" borderId="0" xfId="0" applyFont="1" applyProtection="1">
      <protection hidden="1"/>
    </xf>
    <xf numFmtId="0" fontId="25" fillId="9" borderId="1" xfId="0" applyFont="1" applyFill="1" applyBorder="1" applyAlignment="1" applyProtection="1">
      <alignment horizontal="center" vertical="center" wrapText="1"/>
      <protection hidden="1"/>
    </xf>
    <xf numFmtId="0" fontId="29" fillId="11" borderId="1" xfId="13" applyFont="1" applyFill="1" applyBorder="1" applyAlignment="1" applyProtection="1">
      <alignment horizontal="center" wrapText="1"/>
      <protection hidden="1"/>
    </xf>
    <xf numFmtId="0" fontId="35" fillId="4" borderId="14" xfId="0" applyFont="1" applyFill="1" applyBorder="1" applyAlignment="1">
      <alignment horizontal="center" vertical="center" wrapText="1"/>
    </xf>
    <xf numFmtId="0" fontId="35" fillId="4" borderId="15" xfId="0" applyFont="1" applyFill="1" applyBorder="1" applyAlignment="1">
      <alignment horizontal="center" vertical="center" wrapText="1"/>
    </xf>
    <xf numFmtId="0" fontId="35" fillId="4" borderId="18" xfId="0" applyFont="1" applyFill="1" applyBorder="1" applyAlignment="1">
      <alignment horizontal="center" vertical="center"/>
    </xf>
    <xf numFmtId="0" fontId="36" fillId="17" borderId="21" xfId="0" applyFont="1" applyFill="1" applyBorder="1" applyAlignment="1">
      <alignment horizontal="center" vertical="center"/>
    </xf>
    <xf numFmtId="0" fontId="36" fillId="17" borderId="17" xfId="0" applyFont="1" applyFill="1" applyBorder="1" applyAlignment="1">
      <alignment horizontal="center" vertical="center"/>
    </xf>
    <xf numFmtId="0" fontId="36" fillId="17" borderId="18" xfId="0" applyFont="1" applyFill="1" applyBorder="1" applyAlignment="1">
      <alignment horizontal="center" vertical="center"/>
    </xf>
    <xf numFmtId="0" fontId="36" fillId="17" borderId="18" xfId="0" applyFont="1" applyFill="1" applyBorder="1" applyAlignment="1">
      <alignment horizontal="center" vertical="center" wrapText="1"/>
    </xf>
    <xf numFmtId="0" fontId="35" fillId="4" borderId="15" xfId="0" applyFont="1" applyFill="1" applyBorder="1" applyAlignment="1">
      <alignment horizontal="center" vertical="center"/>
    </xf>
    <xf numFmtId="0" fontId="35" fillId="6" borderId="23" xfId="0" applyFont="1" applyFill="1" applyBorder="1" applyAlignment="1">
      <alignment horizontal="center" vertical="center" wrapText="1"/>
    </xf>
    <xf numFmtId="0" fontId="35" fillId="6" borderId="11" xfId="0" applyFont="1" applyFill="1" applyBorder="1" applyAlignment="1">
      <alignment horizontal="center" vertical="center" wrapText="1"/>
    </xf>
    <xf numFmtId="0" fontId="37" fillId="9" borderId="9" xfId="0" applyFont="1" applyFill="1" applyBorder="1" applyAlignment="1" applyProtection="1">
      <alignment horizontal="center" vertical="center" wrapText="1"/>
      <protection hidden="1"/>
    </xf>
    <xf numFmtId="0" fontId="37" fillId="9" borderId="23" xfId="0" applyFont="1" applyFill="1" applyBorder="1" applyAlignment="1" applyProtection="1">
      <alignment horizontal="center" vertical="center" wrapText="1"/>
      <protection hidden="1"/>
    </xf>
    <xf numFmtId="173" fontId="38" fillId="0" borderId="1" xfId="0" applyNumberFormat="1" applyFont="1" applyBorder="1" applyAlignment="1">
      <alignment wrapText="1"/>
    </xf>
    <xf numFmtId="10" fontId="39" fillId="10" borderId="1" xfId="3" applyNumberFormat="1" applyFont="1" applyFill="1" applyBorder="1" applyAlignment="1" applyProtection="1">
      <alignment horizontal="center" vertical="center" wrapText="1"/>
      <protection locked="0"/>
    </xf>
    <xf numFmtId="174" fontId="39" fillId="0" borderId="10" xfId="2" applyNumberFormat="1" applyFont="1" applyFill="1" applyBorder="1" applyAlignment="1" applyProtection="1">
      <alignment horizontal="center" vertical="center" wrapText="1"/>
      <protection hidden="1"/>
    </xf>
    <xf numFmtId="174" fontId="39" fillId="0" borderId="1" xfId="2" applyNumberFormat="1" applyFont="1" applyFill="1" applyBorder="1" applyAlignment="1" applyProtection="1">
      <alignment horizontal="center" vertical="center" wrapText="1"/>
      <protection hidden="1"/>
    </xf>
    <xf numFmtId="0" fontId="39" fillId="10" borderId="1" xfId="0" applyFont="1" applyFill="1" applyBorder="1" applyAlignment="1" applyProtection="1">
      <alignment horizontal="center" vertical="center" wrapText="1"/>
      <protection locked="0"/>
    </xf>
    <xf numFmtId="10" fontId="39" fillId="11" borderId="1" xfId="3" applyNumberFormat="1" applyFont="1" applyFill="1" applyBorder="1" applyAlignment="1" applyProtection="1">
      <alignment horizontal="center" vertical="center" wrapText="1"/>
    </xf>
    <xf numFmtId="174" fontId="39" fillId="16" borderId="1" xfId="2" applyNumberFormat="1" applyFont="1" applyFill="1" applyBorder="1" applyAlignment="1" applyProtection="1">
      <alignment horizontal="center" vertical="center" wrapText="1"/>
      <protection hidden="1"/>
    </xf>
    <xf numFmtId="10" fontId="39" fillId="16" borderId="1" xfId="3" applyNumberFormat="1" applyFont="1" applyFill="1" applyBorder="1" applyAlignment="1" applyProtection="1">
      <alignment horizontal="center" vertical="center" wrapText="1"/>
      <protection hidden="1"/>
    </xf>
    <xf numFmtId="173" fontId="39" fillId="0" borderId="1" xfId="0" applyNumberFormat="1" applyFont="1" applyBorder="1" applyAlignment="1">
      <alignment horizontal="center" vertical="center"/>
    </xf>
    <xf numFmtId="0" fontId="35" fillId="6" borderId="10" xfId="0" applyFont="1" applyFill="1" applyBorder="1" applyAlignment="1">
      <alignment wrapText="1"/>
    </xf>
    <xf numFmtId="173" fontId="38" fillId="0" borderId="10" xfId="0" applyNumberFormat="1" applyFont="1" applyBorder="1" applyAlignment="1">
      <alignment wrapText="1"/>
    </xf>
    <xf numFmtId="173" fontId="40" fillId="8" borderId="10" xfId="0" applyNumberFormat="1" applyFont="1" applyFill="1" applyBorder="1" applyAlignment="1">
      <alignment wrapText="1"/>
    </xf>
    <xf numFmtId="173" fontId="40" fillId="8" borderId="1" xfId="0" applyNumberFormat="1" applyFont="1" applyFill="1" applyBorder="1" applyAlignment="1">
      <alignment wrapText="1"/>
    </xf>
    <xf numFmtId="174" fontId="39" fillId="0" borderId="0" xfId="2" applyNumberFormat="1" applyFont="1" applyFill="1" applyBorder="1" applyAlignment="1" applyProtection="1">
      <alignment horizontal="center" vertical="center" wrapText="1"/>
      <protection hidden="1"/>
    </xf>
    <xf numFmtId="173" fontId="39" fillId="0" borderId="0" xfId="0" applyNumberFormat="1" applyFont="1"/>
    <xf numFmtId="173" fontId="38" fillId="7" borderId="1" xfId="0" applyNumberFormat="1" applyFont="1" applyFill="1" applyBorder="1" applyAlignment="1">
      <alignment wrapText="1"/>
    </xf>
    <xf numFmtId="0" fontId="34" fillId="0" borderId="0" xfId="0" applyFont="1"/>
    <xf numFmtId="0" fontId="39" fillId="0" borderId="0" xfId="0" applyFont="1"/>
    <xf numFmtId="175" fontId="39" fillId="0" borderId="0" xfId="0" applyNumberFormat="1" applyFont="1"/>
    <xf numFmtId="0" fontId="41" fillId="0" borderId="0" xfId="0" applyFont="1" applyAlignment="1">
      <alignment horizontal="center"/>
    </xf>
    <xf numFmtId="0" fontId="36" fillId="15" borderId="1" xfId="0" applyFont="1" applyFill="1" applyBorder="1" applyAlignment="1">
      <alignment horizontal="center" vertical="center" wrapText="1"/>
    </xf>
    <xf numFmtId="0" fontId="36" fillId="16" borderId="1" xfId="0" applyFont="1" applyFill="1" applyBorder="1" applyAlignment="1">
      <alignment horizontal="center" vertical="center" wrapText="1"/>
    </xf>
    <xf numFmtId="0" fontId="38" fillId="5" borderId="1" xfId="0" applyFont="1" applyFill="1" applyBorder="1" applyAlignment="1">
      <alignment vertical="center" wrapText="1"/>
    </xf>
    <xf numFmtId="0" fontId="38" fillId="5" borderId="10" xfId="0" applyFont="1" applyFill="1" applyBorder="1" applyAlignment="1">
      <alignment vertical="center" wrapText="1"/>
    </xf>
    <xf numFmtId="0" fontId="38" fillId="0" borderId="0" xfId="0" applyFont="1"/>
    <xf numFmtId="0" fontId="39" fillId="0" borderId="1" xfId="0" applyFont="1" applyBorder="1"/>
    <xf numFmtId="168" fontId="39" fillId="0" borderId="1" xfId="0" applyNumberFormat="1" applyFont="1" applyBorder="1"/>
    <xf numFmtId="0" fontId="41" fillId="0" borderId="1" xfId="0" applyFont="1" applyBorder="1" applyAlignment="1">
      <alignment wrapText="1"/>
    </xf>
    <xf numFmtId="10" fontId="41" fillId="0" borderId="1" xfId="3" applyNumberFormat="1" applyFont="1" applyBorder="1"/>
    <xf numFmtId="173" fontId="38" fillId="0" borderId="2" xfId="0" applyNumberFormat="1" applyFont="1" applyBorder="1" applyAlignment="1">
      <alignment wrapText="1"/>
    </xf>
    <xf numFmtId="173" fontId="38" fillId="0" borderId="10" xfId="0" applyNumberFormat="1" applyFont="1" applyBorder="1" applyAlignment="1">
      <alignment horizontal="center" vertical="center" wrapText="1"/>
    </xf>
    <xf numFmtId="173" fontId="38" fillId="0" borderId="1" xfId="0" applyNumberFormat="1" applyFont="1" applyBorder="1" applyAlignment="1">
      <alignment horizontal="center" vertical="center" wrapText="1"/>
    </xf>
    <xf numFmtId="0" fontId="38" fillId="7" borderId="1" xfId="0" applyFont="1" applyFill="1" applyBorder="1" applyAlignment="1">
      <alignment horizontal="center" vertical="center" wrapText="1"/>
    </xf>
    <xf numFmtId="0" fontId="38" fillId="5" borderId="1" xfId="0" applyFont="1" applyFill="1" applyBorder="1" applyAlignment="1">
      <alignment horizontal="center" vertical="center" wrapText="1"/>
    </xf>
    <xf numFmtId="0" fontId="36" fillId="15" borderId="1" xfId="0" applyFont="1" applyFill="1" applyBorder="1" applyAlignment="1">
      <alignment vertical="center" wrapText="1"/>
    </xf>
    <xf numFmtId="0" fontId="35" fillId="6" borderId="23" xfId="0" applyFont="1" applyFill="1" applyBorder="1" applyAlignment="1">
      <alignment vertical="center" wrapText="1"/>
    </xf>
    <xf numFmtId="0" fontId="35" fillId="6" borderId="4" xfId="0" applyFont="1" applyFill="1" applyBorder="1" applyAlignment="1">
      <alignment vertical="center" wrapText="1"/>
    </xf>
    <xf numFmtId="174" fontId="42" fillId="0" borderId="1" xfId="2" applyNumberFormat="1" applyFont="1" applyBorder="1" applyAlignment="1" applyProtection="1">
      <alignment horizontal="center" vertical="center" wrapText="1"/>
      <protection hidden="1"/>
    </xf>
    <xf numFmtId="0" fontId="0" fillId="11" borderId="48" xfId="0" applyFill="1" applyBorder="1"/>
    <xf numFmtId="0" fontId="0" fillId="11" borderId="0" xfId="0" applyFill="1" applyAlignment="1">
      <alignment horizontal="left"/>
    </xf>
    <xf numFmtId="0" fontId="35" fillId="4" borderId="26" xfId="0" applyFont="1" applyFill="1" applyBorder="1" applyAlignment="1">
      <alignment horizontal="center" vertical="center" wrapText="1"/>
    </xf>
    <xf numFmtId="0" fontId="45" fillId="0" borderId="0" xfId="0" applyFont="1" applyAlignment="1">
      <alignment horizontal="left"/>
    </xf>
    <xf numFmtId="0" fontId="47" fillId="13" borderId="34" xfId="0" applyFont="1" applyFill="1" applyBorder="1" applyAlignment="1" applyProtection="1">
      <alignment horizontal="center" vertical="center" wrapText="1"/>
      <protection hidden="1"/>
    </xf>
    <xf numFmtId="0" fontId="47" fillId="13" borderId="35" xfId="0" applyFont="1" applyFill="1" applyBorder="1" applyAlignment="1">
      <alignment horizontal="center" vertical="center"/>
    </xf>
    <xf numFmtId="0" fontId="48" fillId="11" borderId="1" xfId="0" applyFont="1" applyFill="1" applyBorder="1" applyAlignment="1" applyProtection="1">
      <alignment horizontal="center" vertical="center" wrapText="1"/>
      <protection hidden="1"/>
    </xf>
    <xf numFmtId="0" fontId="48" fillId="11" borderId="1" xfId="0" applyFont="1" applyFill="1" applyBorder="1" applyAlignment="1">
      <alignment vertical="center" wrapText="1"/>
    </xf>
    <xf numFmtId="0" fontId="39" fillId="0" borderId="0" xfId="0" applyFont="1" applyAlignment="1">
      <alignment wrapText="1"/>
    </xf>
    <xf numFmtId="0" fontId="48" fillId="11" borderId="1" xfId="0" applyFont="1" applyFill="1" applyBorder="1" applyAlignment="1">
      <alignment horizontal="center" vertical="center" wrapText="1"/>
    </xf>
    <xf numFmtId="0" fontId="48" fillId="11" borderId="10" xfId="0" applyFont="1" applyFill="1" applyBorder="1" applyAlignment="1">
      <alignment horizontal="center" vertical="center" wrapText="1"/>
    </xf>
    <xf numFmtId="0" fontId="48" fillId="11" borderId="2" xfId="0" applyFont="1" applyFill="1" applyBorder="1" applyAlignment="1">
      <alignment horizontal="center" vertical="center" wrapText="1"/>
    </xf>
    <xf numFmtId="0" fontId="48" fillId="11" borderId="3" xfId="0" applyFont="1" applyFill="1" applyBorder="1" applyAlignment="1">
      <alignment horizontal="center" vertical="center" wrapText="1"/>
    </xf>
    <xf numFmtId="0" fontId="47" fillId="13" borderId="34" xfId="0" applyFont="1" applyFill="1" applyBorder="1" applyAlignment="1">
      <alignment horizontal="center" vertical="center" wrapText="1"/>
    </xf>
    <xf numFmtId="0" fontId="47" fillId="13" borderId="35" xfId="0" applyFont="1" applyFill="1" applyBorder="1" applyAlignment="1">
      <alignment horizontal="center" vertical="center"/>
    </xf>
    <xf numFmtId="0" fontId="47" fillId="13" borderId="36" xfId="0" applyFont="1" applyFill="1" applyBorder="1" applyAlignment="1">
      <alignment horizontal="center" vertical="center"/>
    </xf>
    <xf numFmtId="0" fontId="47" fillId="13" borderId="37" xfId="0" applyFont="1" applyFill="1" applyBorder="1" applyAlignment="1">
      <alignment horizontal="center" vertical="center"/>
    </xf>
    <xf numFmtId="0" fontId="47" fillId="13" borderId="38" xfId="0" applyFont="1" applyFill="1" applyBorder="1" applyAlignment="1">
      <alignment horizontal="center" vertical="center"/>
    </xf>
    <xf numFmtId="3" fontId="48" fillId="11" borderId="1" xfId="15" applyNumberFormat="1" applyFont="1" applyFill="1" applyBorder="1" applyAlignment="1" applyProtection="1">
      <alignment horizontal="center" vertical="center" wrapText="1"/>
    </xf>
    <xf numFmtId="174" fontId="44" fillId="0" borderId="1" xfId="2" applyNumberFormat="1" applyFont="1" applyFill="1" applyBorder="1" applyAlignment="1" applyProtection="1">
      <alignment horizontal="center" vertical="center" wrapText="1"/>
      <protection hidden="1"/>
    </xf>
    <xf numFmtId="174" fontId="44" fillId="0" borderId="10" xfId="2" applyNumberFormat="1" applyFont="1" applyFill="1" applyBorder="1" applyAlignment="1" applyProtection="1">
      <alignment horizontal="center" vertical="center" wrapText="1"/>
      <protection hidden="1"/>
    </xf>
    <xf numFmtId="174" fontId="44" fillId="0" borderId="2" xfId="2" applyNumberFormat="1" applyFont="1" applyFill="1" applyBorder="1" applyAlignment="1" applyProtection="1">
      <alignment horizontal="center" vertical="center" wrapText="1"/>
      <protection hidden="1"/>
    </xf>
    <xf numFmtId="174" fontId="44" fillId="0" borderId="3" xfId="2" applyNumberFormat="1" applyFont="1" applyFill="1" applyBorder="1" applyAlignment="1" applyProtection="1">
      <alignment horizontal="center" vertical="center" wrapText="1"/>
      <protection hidden="1"/>
    </xf>
    <xf numFmtId="0" fontId="47" fillId="13" borderId="35" xfId="0" applyFont="1" applyFill="1" applyBorder="1" applyAlignment="1">
      <alignment horizontal="center" vertical="center" wrapText="1"/>
    </xf>
    <xf numFmtId="0" fontId="47" fillId="13" borderId="34" xfId="0" applyFont="1" applyFill="1" applyBorder="1" applyAlignment="1">
      <alignment horizontal="center" vertical="center"/>
    </xf>
    <xf numFmtId="0" fontId="47" fillId="9" borderId="1" xfId="0" applyFont="1" applyFill="1" applyBorder="1" applyAlignment="1" applyProtection="1">
      <alignment horizontal="center" vertical="center" wrapText="1"/>
      <protection hidden="1"/>
    </xf>
    <xf numFmtId="0" fontId="47" fillId="9" borderId="11" xfId="0" applyFont="1" applyFill="1" applyBorder="1" applyAlignment="1" applyProtection="1">
      <alignment horizontal="center" vertical="center" wrapText="1"/>
      <protection hidden="1"/>
    </xf>
    <xf numFmtId="0" fontId="47" fillId="9" borderId="0" xfId="0" applyFont="1" applyFill="1" applyAlignment="1" applyProtection="1">
      <alignment horizontal="center" vertical="center" wrapText="1"/>
      <protection hidden="1"/>
    </xf>
    <xf numFmtId="0" fontId="43" fillId="9" borderId="12" xfId="0" applyFont="1" applyFill="1" applyBorder="1" applyAlignment="1" applyProtection="1">
      <alignment horizontal="center" vertical="center" wrapText="1"/>
      <protection hidden="1"/>
    </xf>
    <xf numFmtId="0" fontId="43" fillId="9" borderId="0" xfId="0" applyFont="1" applyFill="1" applyAlignment="1" applyProtection="1">
      <alignment horizontal="center" vertical="center" wrapText="1"/>
      <protection hidden="1"/>
    </xf>
    <xf numFmtId="0" fontId="0" fillId="10" borderId="49" xfId="0" applyFill="1" applyBorder="1" applyAlignment="1">
      <alignment horizontal="left" vertical="center" wrapText="1"/>
    </xf>
    <xf numFmtId="0" fontId="0" fillId="10" borderId="50" xfId="0" applyFill="1" applyBorder="1" applyAlignment="1">
      <alignment horizontal="left" vertical="center" wrapText="1"/>
    </xf>
    <xf numFmtId="0" fontId="0" fillId="10" borderId="51" xfId="0" applyFill="1" applyBorder="1" applyAlignment="1">
      <alignment horizontal="left" vertical="center" wrapText="1"/>
    </xf>
    <xf numFmtId="0" fontId="0" fillId="10" borderId="48" xfId="0" applyFill="1" applyBorder="1" applyAlignment="1">
      <alignment horizontal="left" vertical="center" wrapText="1"/>
    </xf>
    <xf numFmtId="0" fontId="0" fillId="10" borderId="0" xfId="0" applyFill="1" applyAlignment="1">
      <alignment horizontal="left" vertical="center" wrapText="1"/>
    </xf>
    <xf numFmtId="0" fontId="0" fillId="10" borderId="52" xfId="0" applyFill="1" applyBorder="1" applyAlignment="1">
      <alignment horizontal="left" vertical="center" wrapText="1"/>
    </xf>
    <xf numFmtId="0" fontId="0" fillId="10" borderId="53" xfId="0" applyFill="1" applyBorder="1" applyAlignment="1">
      <alignment horizontal="left" vertical="center" wrapText="1"/>
    </xf>
    <xf numFmtId="0" fontId="0" fillId="10" borderId="54" xfId="0" applyFill="1" applyBorder="1" applyAlignment="1">
      <alignment horizontal="left" vertical="center" wrapText="1"/>
    </xf>
    <xf numFmtId="0" fontId="0" fillId="10" borderId="55" xfId="0" applyFill="1" applyBorder="1" applyAlignment="1">
      <alignment horizontal="left" vertical="center" wrapText="1"/>
    </xf>
    <xf numFmtId="0" fontId="43" fillId="9" borderId="1" xfId="0" applyFont="1" applyFill="1" applyBorder="1" applyAlignment="1" applyProtection="1">
      <alignment horizontal="center" vertical="center" wrapText="1"/>
      <protection hidden="1"/>
    </xf>
    <xf numFmtId="0" fontId="44" fillId="11" borderId="42" xfId="0" applyFont="1" applyFill="1" applyBorder="1" applyAlignment="1">
      <alignment horizontal="center" vertical="center" wrapText="1"/>
    </xf>
    <xf numFmtId="0" fontId="44" fillId="11" borderId="12" xfId="0" applyFont="1" applyFill="1" applyBorder="1" applyAlignment="1">
      <alignment horizontal="center" vertical="center" wrapText="1"/>
    </xf>
    <xf numFmtId="0" fontId="44" fillId="11" borderId="43" xfId="0" applyFont="1" applyFill="1" applyBorder="1" applyAlignment="1">
      <alignment horizontal="center" vertical="center" wrapText="1"/>
    </xf>
    <xf numFmtId="0" fontId="44" fillId="11" borderId="23" xfId="0" applyFont="1" applyFill="1" applyBorder="1" applyAlignment="1">
      <alignment horizontal="center" vertical="center" wrapText="1"/>
    </xf>
    <xf numFmtId="0" fontId="44" fillId="11" borderId="4" xfId="0" applyFont="1" applyFill="1" applyBorder="1" applyAlignment="1">
      <alignment horizontal="center" vertical="center" wrapText="1"/>
    </xf>
    <xf numFmtId="0" fontId="44" fillId="11" borderId="24" xfId="0" applyFont="1" applyFill="1" applyBorder="1" applyAlignment="1">
      <alignment horizontal="center" vertical="center" wrapText="1"/>
    </xf>
    <xf numFmtId="0" fontId="43" fillId="9" borderId="44" xfId="0" applyFont="1" applyFill="1" applyBorder="1" applyAlignment="1" applyProtection="1">
      <alignment horizontal="center" vertical="center" wrapText="1"/>
      <protection hidden="1"/>
    </xf>
    <xf numFmtId="0" fontId="43" fillId="9" borderId="45" xfId="0" applyFont="1" applyFill="1" applyBorder="1" applyAlignment="1" applyProtection="1">
      <alignment horizontal="center" vertical="center" wrapText="1"/>
      <protection hidden="1"/>
    </xf>
    <xf numFmtId="0" fontId="43" fillId="9" borderId="46" xfId="0" applyFont="1" applyFill="1" applyBorder="1" applyAlignment="1" applyProtection="1">
      <alignment horizontal="center" vertical="center" wrapText="1"/>
      <protection hidden="1"/>
    </xf>
    <xf numFmtId="0" fontId="43" fillId="9" borderId="47" xfId="0" applyFont="1" applyFill="1" applyBorder="1" applyAlignment="1" applyProtection="1">
      <alignment horizontal="center" vertical="center" wrapText="1"/>
      <protection hidden="1"/>
    </xf>
    <xf numFmtId="44" fontId="44" fillId="11" borderId="42" xfId="2" applyFont="1" applyFill="1" applyBorder="1" applyAlignment="1" applyProtection="1">
      <alignment horizontal="center" vertical="center" wrapText="1"/>
    </xf>
    <xf numFmtId="44" fontId="44" fillId="11" borderId="12" xfId="2" applyFont="1" applyFill="1" applyBorder="1" applyAlignment="1" applyProtection="1">
      <alignment horizontal="center" vertical="center" wrapText="1"/>
    </xf>
    <xf numFmtId="44" fontId="44" fillId="11" borderId="43" xfId="2" applyFont="1" applyFill="1" applyBorder="1" applyAlignment="1" applyProtection="1">
      <alignment horizontal="center" vertical="center" wrapText="1"/>
    </xf>
    <xf numFmtId="44" fontId="44" fillId="11" borderId="23" xfId="2" applyFont="1" applyFill="1" applyBorder="1" applyAlignment="1" applyProtection="1">
      <alignment horizontal="center" vertical="center" wrapText="1"/>
    </xf>
    <xf numFmtId="44" fontId="44" fillId="11" borderId="4" xfId="2" applyFont="1" applyFill="1" applyBorder="1" applyAlignment="1" applyProtection="1">
      <alignment horizontal="center" vertical="center" wrapText="1"/>
    </xf>
    <xf numFmtId="44" fontId="44" fillId="11" borderId="24" xfId="2" applyFont="1" applyFill="1" applyBorder="1" applyAlignment="1" applyProtection="1">
      <alignment horizontal="center" vertical="center" wrapText="1"/>
    </xf>
    <xf numFmtId="0" fontId="46" fillId="0" borderId="0" xfId="0" applyFont="1" applyAlignment="1">
      <alignment horizontal="left" vertical="center" wrapText="1"/>
    </xf>
    <xf numFmtId="0" fontId="46" fillId="11" borderId="0" xfId="0" applyFont="1" applyFill="1" applyAlignment="1">
      <alignment horizontal="left" vertical="center" wrapText="1"/>
    </xf>
    <xf numFmtId="174" fontId="44" fillId="10" borderId="1" xfId="2" applyNumberFormat="1" applyFont="1" applyFill="1" applyBorder="1" applyAlignment="1" applyProtection="1">
      <alignment horizontal="center" vertical="center" wrapText="1"/>
      <protection locked="0" hidden="1"/>
    </xf>
    <xf numFmtId="0" fontId="20" fillId="6" borderId="28" xfId="0" applyFont="1" applyFill="1" applyBorder="1"/>
    <xf numFmtId="0" fontId="20" fillId="6" borderId="29" xfId="0" applyFont="1" applyFill="1" applyBorder="1"/>
    <xf numFmtId="0" fontId="22" fillId="7" borderId="10" xfId="0" applyFont="1" applyFill="1" applyBorder="1"/>
    <xf numFmtId="0" fontId="22" fillId="7" borderId="2" xfId="0" applyFont="1" applyFill="1" applyBorder="1"/>
    <xf numFmtId="0" fontId="22" fillId="7" borderId="3" xfId="0" applyFont="1" applyFill="1" applyBorder="1"/>
    <xf numFmtId="0" fontId="20" fillId="4" borderId="31" xfId="0" applyFont="1" applyFill="1" applyBorder="1" applyAlignment="1">
      <alignment wrapText="1"/>
    </xf>
    <xf numFmtId="0" fontId="20" fillId="4" borderId="16" xfId="0" applyFont="1" applyFill="1" applyBorder="1" applyAlignment="1">
      <alignment wrapText="1"/>
    </xf>
    <xf numFmtId="0" fontId="20" fillId="4" borderId="19" xfId="0" applyFont="1" applyFill="1" applyBorder="1"/>
    <xf numFmtId="0" fontId="20" fillId="4" borderId="20" xfId="0" applyFont="1" applyFill="1" applyBorder="1"/>
    <xf numFmtId="0" fontId="20" fillId="4" borderId="22" xfId="0" applyFont="1" applyFill="1" applyBorder="1"/>
    <xf numFmtId="0" fontId="20" fillId="4" borderId="25" xfId="0" applyFont="1" applyFill="1" applyBorder="1"/>
    <xf numFmtId="0" fontId="20" fillId="6" borderId="2" xfId="0" applyFont="1" applyFill="1" applyBorder="1" applyAlignment="1">
      <alignment wrapText="1"/>
    </xf>
    <xf numFmtId="0" fontId="20" fillId="6" borderId="3" xfId="0" applyFont="1" applyFill="1" applyBorder="1" applyAlignment="1">
      <alignment wrapText="1"/>
    </xf>
    <xf numFmtId="0" fontId="21" fillId="5" borderId="2" xfId="0" applyFont="1" applyFill="1" applyBorder="1" applyAlignment="1">
      <alignment wrapText="1"/>
    </xf>
    <xf numFmtId="0" fontId="21" fillId="5" borderId="3" xfId="0" applyFont="1" applyFill="1" applyBorder="1" applyAlignment="1">
      <alignment wrapText="1"/>
    </xf>
    <xf numFmtId="0" fontId="21" fillId="5" borderId="27" xfId="0" applyFont="1" applyFill="1" applyBorder="1" applyAlignment="1">
      <alignment wrapText="1"/>
    </xf>
    <xf numFmtId="0" fontId="22" fillId="0" borderId="2" xfId="0" applyFont="1" applyBorder="1" applyAlignment="1">
      <alignment wrapText="1"/>
    </xf>
    <xf numFmtId="0" fontId="22" fillId="0" borderId="3" xfId="0" applyFont="1" applyBorder="1" applyAlignment="1">
      <alignment wrapText="1"/>
    </xf>
    <xf numFmtId="0" fontId="20" fillId="4" borderId="19" xfId="0" applyFont="1" applyFill="1" applyBorder="1" applyAlignment="1">
      <alignment wrapText="1"/>
    </xf>
    <xf numFmtId="0" fontId="20" fillId="4" borderId="20" xfId="0" applyFont="1" applyFill="1" applyBorder="1" applyAlignment="1">
      <alignment wrapText="1"/>
    </xf>
    <xf numFmtId="0" fontId="20" fillId="4" borderId="31" xfId="0" applyFont="1" applyFill="1" applyBorder="1"/>
    <xf numFmtId="0" fontId="20" fillId="4" borderId="16" xfId="0" applyFont="1" applyFill="1" applyBorder="1"/>
    <xf numFmtId="0" fontId="20" fillId="6" borderId="10" xfId="0" applyFont="1" applyFill="1" applyBorder="1" applyAlignment="1">
      <alignment wrapText="1"/>
    </xf>
    <xf numFmtId="0" fontId="22" fillId="7" borderId="2" xfId="0" applyFont="1" applyFill="1" applyBorder="1" applyAlignment="1">
      <alignment wrapText="1"/>
    </xf>
    <xf numFmtId="0" fontId="22" fillId="7" borderId="3" xfId="0" applyFont="1" applyFill="1" applyBorder="1" applyAlignment="1">
      <alignment wrapText="1"/>
    </xf>
    <xf numFmtId="0" fontId="22" fillId="5" borderId="2" xfId="0" applyFont="1" applyFill="1" applyBorder="1" applyAlignment="1">
      <alignment wrapText="1"/>
    </xf>
    <xf numFmtId="0" fontId="22" fillId="5" borderId="3" xfId="0" applyFont="1" applyFill="1" applyBorder="1" applyAlignment="1">
      <alignment wrapText="1"/>
    </xf>
    <xf numFmtId="0" fontId="22" fillId="0" borderId="10" xfId="0" applyFont="1" applyBorder="1" applyAlignment="1">
      <alignment wrapText="1"/>
    </xf>
    <xf numFmtId="0" fontId="24" fillId="8" borderId="10" xfId="0" applyFont="1" applyFill="1" applyBorder="1" applyAlignment="1">
      <alignment wrapText="1"/>
    </xf>
    <xf numFmtId="0" fontId="24" fillId="8" borderId="2" xfId="0" applyFont="1" applyFill="1" applyBorder="1" applyAlignment="1">
      <alignment wrapText="1"/>
    </xf>
    <xf numFmtId="0" fontId="24" fillId="8" borderId="3" xfId="0" applyFont="1" applyFill="1" applyBorder="1" applyAlignment="1">
      <alignment wrapText="1"/>
    </xf>
    <xf numFmtId="0" fontId="27" fillId="12" borderId="10" xfId="0" applyFont="1" applyFill="1" applyBorder="1"/>
    <xf numFmtId="0" fontId="27" fillId="12" borderId="2" xfId="0" applyFont="1" applyFill="1" applyBorder="1"/>
    <xf numFmtId="0" fontId="27" fillId="12" borderId="3" xfId="0" applyFont="1" applyFill="1" applyBorder="1"/>
    <xf numFmtId="0" fontId="20" fillId="6" borderId="2" xfId="0" applyFont="1" applyFill="1" applyBorder="1"/>
    <xf numFmtId="0" fontId="20" fillId="6" borderId="3" xfId="0" applyFont="1" applyFill="1" applyBorder="1"/>
    <xf numFmtId="0" fontId="3" fillId="5" borderId="2" xfId="0" applyFont="1" applyFill="1" applyBorder="1" applyAlignment="1">
      <alignment wrapText="1"/>
    </xf>
    <xf numFmtId="0" fontId="3" fillId="5" borderId="3" xfId="0" applyFont="1" applyFill="1" applyBorder="1" applyAlignment="1">
      <alignment wrapText="1"/>
    </xf>
    <xf numFmtId="0" fontId="29" fillId="5" borderId="0" xfId="0" applyFont="1" applyFill="1"/>
    <xf numFmtId="0" fontId="20" fillId="6" borderId="27" xfId="0" applyFont="1" applyFill="1" applyBorder="1" applyAlignment="1">
      <alignment wrapText="1"/>
    </xf>
    <xf numFmtId="0" fontId="25" fillId="9" borderId="32" xfId="0" applyFont="1" applyFill="1" applyBorder="1" applyAlignment="1">
      <alignment horizontal="center" vertical="center"/>
    </xf>
    <xf numFmtId="0" fontId="25" fillId="9" borderId="33" xfId="0" applyFont="1" applyFill="1" applyBorder="1" applyAlignment="1">
      <alignment horizontal="center" vertical="center"/>
    </xf>
    <xf numFmtId="0" fontId="26" fillId="10" borderId="1" xfId="0" applyFont="1" applyFill="1" applyBorder="1" applyAlignment="1" applyProtection="1">
      <alignment horizontal="center" vertical="center"/>
      <protection locked="0"/>
    </xf>
    <xf numFmtId="0" fontId="25" fillId="13" borderId="34" xfId="0" applyFont="1" applyFill="1" applyBorder="1" applyAlignment="1">
      <alignment horizontal="center" vertical="center" wrapText="1"/>
    </xf>
    <xf numFmtId="0" fontId="25" fillId="13" borderId="35" xfId="0" applyFont="1" applyFill="1" applyBorder="1" applyAlignment="1">
      <alignment horizontal="center" vertical="center"/>
    </xf>
    <xf numFmtId="0" fontId="25" fillId="13" borderId="36" xfId="0" applyFont="1" applyFill="1" applyBorder="1" applyAlignment="1">
      <alignment horizontal="center" vertical="center"/>
    </xf>
    <xf numFmtId="0" fontId="25" fillId="13" borderId="37" xfId="0" applyFont="1" applyFill="1" applyBorder="1" applyAlignment="1">
      <alignment horizontal="center" vertical="center"/>
    </xf>
    <xf numFmtId="0" fontId="25" fillId="13" borderId="38" xfId="0" applyFont="1" applyFill="1" applyBorder="1" applyAlignment="1">
      <alignment horizontal="center" vertical="center"/>
    </xf>
    <xf numFmtId="0" fontId="25" fillId="9" borderId="1" xfId="0" applyFont="1" applyFill="1" applyBorder="1" applyAlignment="1" applyProtection="1">
      <alignment horizontal="center" vertical="center" wrapText="1"/>
      <protection hidden="1"/>
    </xf>
    <xf numFmtId="0" fontId="30" fillId="11" borderId="1" xfId="0" applyFont="1" applyFill="1" applyBorder="1" applyAlignment="1">
      <alignment horizontal="center" vertical="center" wrapText="1"/>
    </xf>
    <xf numFmtId="0" fontId="30" fillId="11" borderId="10" xfId="0" applyFont="1" applyFill="1" applyBorder="1" applyAlignment="1">
      <alignment horizontal="center" vertical="center" wrapText="1"/>
    </xf>
    <xf numFmtId="0" fontId="30" fillId="11" borderId="2" xfId="0" applyFont="1" applyFill="1" applyBorder="1" applyAlignment="1">
      <alignment horizontal="center" vertical="center" wrapText="1"/>
    </xf>
    <xf numFmtId="0" fontId="30" fillId="11" borderId="3" xfId="0" applyFont="1" applyFill="1" applyBorder="1" applyAlignment="1">
      <alignment horizontal="center" vertical="center" wrapText="1"/>
    </xf>
    <xf numFmtId="3" fontId="30" fillId="11" borderId="1" xfId="1" applyNumberFormat="1" applyFont="1" applyFill="1" applyBorder="1" applyAlignment="1" applyProtection="1">
      <alignment horizontal="center" vertical="center" wrapText="1"/>
    </xf>
    <xf numFmtId="174" fontId="26" fillId="0" borderId="1" xfId="2" applyNumberFormat="1" applyFont="1" applyFill="1" applyBorder="1" applyAlignment="1" applyProtection="1">
      <alignment horizontal="center" vertical="center" wrapText="1"/>
      <protection hidden="1"/>
    </xf>
    <xf numFmtId="0" fontId="25" fillId="13" borderId="35" xfId="0" applyFont="1" applyFill="1" applyBorder="1" applyAlignment="1">
      <alignment horizontal="center" vertical="center" wrapText="1"/>
    </xf>
    <xf numFmtId="0" fontId="25" fillId="13" borderId="34" xfId="0" applyFont="1" applyFill="1" applyBorder="1" applyAlignment="1">
      <alignment horizontal="center" vertical="center"/>
    </xf>
    <xf numFmtId="10" fontId="26" fillId="10" borderId="1" xfId="3" applyNumberFormat="1" applyFont="1" applyFill="1" applyBorder="1" applyAlignment="1" applyProtection="1">
      <alignment horizontal="center" vertical="center" wrapText="1"/>
      <protection locked="0"/>
    </xf>
    <xf numFmtId="0" fontId="26" fillId="10" borderId="1" xfId="0" applyFont="1" applyFill="1" applyBorder="1" applyAlignment="1" applyProtection="1">
      <alignment horizontal="center" vertical="center" wrapText="1"/>
      <protection locked="0"/>
    </xf>
    <xf numFmtId="10" fontId="26" fillId="11" borderId="1" xfId="3" applyNumberFormat="1" applyFont="1" applyFill="1" applyBorder="1" applyAlignment="1" applyProtection="1">
      <alignment horizontal="center" vertical="center" wrapText="1"/>
    </xf>
    <xf numFmtId="10" fontId="26" fillId="10" borderId="1" xfId="3" applyNumberFormat="1" applyFont="1" applyFill="1" applyBorder="1" applyAlignment="1" applyProtection="1">
      <alignment horizontal="center" vertical="center" wrapText="1"/>
    </xf>
    <xf numFmtId="0" fontId="31" fillId="5" borderId="10" xfId="0" applyFont="1" applyFill="1" applyBorder="1" applyAlignment="1">
      <alignment horizontal="center" vertical="center" wrapText="1"/>
    </xf>
    <xf numFmtId="0" fontId="31" fillId="5" borderId="3" xfId="0" applyFont="1" applyFill="1" applyBorder="1" applyAlignment="1">
      <alignment horizontal="center" vertical="center" wrapText="1"/>
    </xf>
    <xf numFmtId="0" fontId="25" fillId="9" borderId="1" xfId="0" applyFont="1" applyFill="1" applyBorder="1" applyAlignment="1">
      <alignment horizontal="center" vertical="center"/>
    </xf>
    <xf numFmtId="49" fontId="3" fillId="11" borderId="1" xfId="14" applyNumberFormat="1" applyFont="1" applyFill="1" applyBorder="1" applyAlignment="1" applyProtection="1">
      <alignment horizontal="center" vertical="center" wrapText="1"/>
      <protection hidden="1"/>
    </xf>
    <xf numFmtId="10" fontId="3" fillId="11" borderId="1" xfId="14" applyNumberFormat="1" applyFont="1" applyFill="1" applyBorder="1" applyAlignment="1" applyProtection="1">
      <alignment horizontal="center" wrapText="1"/>
      <protection hidden="1"/>
    </xf>
    <xf numFmtId="0" fontId="25" fillId="9" borderId="10" xfId="0" applyFont="1" applyFill="1" applyBorder="1" applyAlignment="1" applyProtection="1">
      <alignment horizontal="center" vertical="center" wrapText="1"/>
      <protection hidden="1"/>
    </xf>
    <xf numFmtId="0" fontId="25" fillId="9" borderId="2" xfId="0" applyFont="1" applyFill="1" applyBorder="1" applyAlignment="1" applyProtection="1">
      <alignment horizontal="center" vertical="center" wrapText="1"/>
      <protection hidden="1"/>
    </xf>
    <xf numFmtId="0" fontId="25" fillId="9" borderId="3" xfId="0" applyFont="1" applyFill="1" applyBorder="1" applyAlignment="1" applyProtection="1">
      <alignment horizontal="center" vertical="center" wrapText="1"/>
      <protection hidden="1"/>
    </xf>
    <xf numFmtId="0" fontId="19" fillId="14" borderId="1" xfId="0" applyFont="1" applyFill="1" applyBorder="1" applyAlignment="1" applyProtection="1">
      <alignment horizontal="center" vertical="center"/>
      <protection hidden="1"/>
    </xf>
    <xf numFmtId="0" fontId="36" fillId="15" borderId="1" xfId="0" applyFont="1" applyFill="1" applyBorder="1" applyAlignment="1">
      <alignment horizontal="center" vertical="center" wrapText="1"/>
    </xf>
    <xf numFmtId="0" fontId="41" fillId="0" borderId="13" xfId="0" applyFont="1" applyBorder="1" applyAlignment="1">
      <alignment horizontal="center"/>
    </xf>
    <xf numFmtId="0" fontId="35" fillId="6" borderId="2" xfId="0" applyFont="1" applyFill="1" applyBorder="1" applyAlignment="1">
      <alignment wrapText="1"/>
    </xf>
    <xf numFmtId="0" fontId="41" fillId="0" borderId="39" xfId="0" applyFont="1" applyBorder="1" applyAlignment="1">
      <alignment horizontal="center"/>
    </xf>
    <xf numFmtId="0" fontId="41" fillId="0" borderId="40" xfId="0" applyFont="1" applyBorder="1" applyAlignment="1">
      <alignment horizontal="center" vertical="center"/>
    </xf>
    <xf numFmtId="0" fontId="41" fillId="0" borderId="41" xfId="0" applyFont="1" applyBorder="1" applyAlignment="1">
      <alignment horizontal="center" vertical="center"/>
    </xf>
    <xf numFmtId="0" fontId="41" fillId="0" borderId="1" xfId="0" applyFont="1" applyBorder="1" applyAlignment="1">
      <alignment horizontal="center"/>
    </xf>
    <xf numFmtId="0" fontId="37" fillId="9" borderId="10" xfId="0" applyFont="1" applyFill="1" applyBorder="1" applyAlignment="1" applyProtection="1">
      <alignment horizontal="center" vertical="center" wrapText="1"/>
      <protection hidden="1"/>
    </xf>
    <xf numFmtId="0" fontId="37" fillId="9" borderId="2" xfId="0" applyFont="1" applyFill="1" applyBorder="1" applyAlignment="1" applyProtection="1">
      <alignment horizontal="center" vertical="center" wrapText="1"/>
      <protection hidden="1"/>
    </xf>
    <xf numFmtId="0" fontId="12" fillId="0" borderId="1" xfId="0" applyFont="1" applyBorder="1" applyAlignment="1">
      <alignment horizontal="center" vertical="center" wrapText="1"/>
    </xf>
    <xf numFmtId="0" fontId="18" fillId="2" borderId="1"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2" fillId="0" borderId="10" xfId="0" applyFont="1" applyBorder="1" applyAlignment="1">
      <alignment horizontal="center" vertical="center" wrapText="1"/>
    </xf>
    <xf numFmtId="0" fontId="12" fillId="0" borderId="2" xfId="0" applyFont="1" applyBorder="1" applyAlignment="1">
      <alignment horizontal="center" vertical="center" wrapText="1"/>
    </xf>
    <xf numFmtId="0" fontId="35" fillId="6" borderId="1" xfId="0" applyFont="1" applyFill="1" applyBorder="1" applyAlignment="1">
      <alignment wrapText="1"/>
    </xf>
    <xf numFmtId="173" fontId="39" fillId="0" borderId="1" xfId="0" applyNumberFormat="1" applyFont="1" applyBorder="1"/>
    <xf numFmtId="175" fontId="39" fillId="0" borderId="1" xfId="0" applyNumberFormat="1" applyFont="1" applyBorder="1"/>
  </cellXfs>
  <cellStyles count="16">
    <cellStyle name="Comma" xfId="1" xr:uid="{3612A863-CCB8-44E6-846F-3B02E468BE80}"/>
    <cellStyle name="Millares" xfId="15" builtinId="3"/>
    <cellStyle name="Millares 2" xfId="7" xr:uid="{0EA22820-0A94-4240-ADA4-CC2182CC2BF1}"/>
    <cellStyle name="Moneda" xfId="2" builtinId="4"/>
    <cellStyle name="Moneda [0] 2" xfId="8" xr:uid="{285A0725-7824-40F8-B821-E90F468493D6}"/>
    <cellStyle name="Moneda [0] 3" xfId="11" xr:uid="{DDBE72A7-CAFB-4960-AD1A-4188113A816F}"/>
    <cellStyle name="Moneda 2" xfId="4" xr:uid="{195B897B-CA38-4C0B-A828-EC3036A58DFF}"/>
    <cellStyle name="Moneda 3" xfId="9" xr:uid="{04042537-BBB4-4191-A315-E96B7760A19B}"/>
    <cellStyle name="Moneda 4" xfId="10" xr:uid="{9BB56B9C-01B6-4470-9F0A-29742CF26117}"/>
    <cellStyle name="Moneda 5" xfId="12" xr:uid="{9F0AE387-F9C7-48CB-9655-7137DE1CBDA7}"/>
    <cellStyle name="Normal" xfId="0" builtinId="0"/>
    <cellStyle name="Normal 2" xfId="5" xr:uid="{55FF1608-27AF-4F94-98CE-7AF617778CA0}"/>
    <cellStyle name="Normal 2 2" xfId="13" xr:uid="{55EAF352-D683-4586-AB8E-3FAEAD684B50}"/>
    <cellStyle name="Normal 6" xfId="6" xr:uid="{B5ECA708-3B7F-4D4C-A263-EC772F248461}"/>
    <cellStyle name="Porcentaje" xfId="3" builtinId="5"/>
    <cellStyle name="Porcentaje 2" xfId="14" xr:uid="{C0FF1017-995C-474A-88AF-07FC1A8692C0}"/>
  </cellStyles>
  <dxfs count="4">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58FC7-53D3-499F-A1C7-41BD32819992}">
  <dimension ref="B2:AR28"/>
  <sheetViews>
    <sheetView topLeftCell="AC21" workbookViewId="0">
      <selection activeCell="AJ28" sqref="AJ28:AM28"/>
    </sheetView>
  </sheetViews>
  <sheetFormatPr baseColWidth="10" defaultColWidth="11.42578125" defaultRowHeight="15" x14ac:dyDescent="0.25"/>
  <cols>
    <col min="1" max="1" width="6.140625" customWidth="1"/>
    <col min="2" max="2" width="8.140625" customWidth="1"/>
    <col min="3" max="3" width="13.7109375" customWidth="1"/>
    <col min="4" max="4" width="15.42578125" customWidth="1"/>
    <col min="5" max="5" width="15.140625" customWidth="1"/>
    <col min="6" max="6" width="15.42578125" customWidth="1"/>
    <col min="7" max="7" width="13.85546875" customWidth="1"/>
  </cols>
  <sheetData>
    <row r="2" spans="2:39" ht="13.9" customHeight="1" x14ac:dyDescent="0.25"/>
    <row r="3" spans="2:39" ht="13.9" customHeight="1" x14ac:dyDescent="0.25">
      <c r="B3" s="174" t="s">
        <v>0</v>
      </c>
      <c r="C3" s="174"/>
      <c r="D3" s="174"/>
      <c r="E3" s="174"/>
      <c r="F3" s="175" t="s">
        <v>1</v>
      </c>
      <c r="G3" s="176"/>
      <c r="H3" s="176"/>
      <c r="I3" s="177"/>
      <c r="K3" s="181" t="s">
        <v>2</v>
      </c>
      <c r="L3" s="182"/>
      <c r="M3" s="182"/>
      <c r="N3" s="175" t="s">
        <v>3</v>
      </c>
      <c r="O3" s="176"/>
      <c r="P3" s="176"/>
      <c r="Q3" s="177"/>
      <c r="S3" s="181" t="s">
        <v>4</v>
      </c>
      <c r="T3" s="182"/>
      <c r="U3" s="175" t="s">
        <v>5</v>
      </c>
      <c r="V3" s="177"/>
      <c r="W3" s="79"/>
      <c r="X3" s="181" t="s">
        <v>6</v>
      </c>
      <c r="Y3" s="182"/>
      <c r="Z3" s="175" t="s">
        <v>7</v>
      </c>
      <c r="AA3" s="176"/>
      <c r="AB3" s="176"/>
      <c r="AC3" s="177"/>
    </row>
    <row r="4" spans="2:39" ht="15" customHeight="1" x14ac:dyDescent="0.25">
      <c r="B4" s="174"/>
      <c r="C4" s="174"/>
      <c r="D4" s="174"/>
      <c r="E4" s="174"/>
      <c r="F4" s="178"/>
      <c r="G4" s="179"/>
      <c r="H4" s="179"/>
      <c r="I4" s="180"/>
      <c r="K4" s="183"/>
      <c r="L4" s="184"/>
      <c r="M4" s="184"/>
      <c r="N4" s="178"/>
      <c r="O4" s="179"/>
      <c r="P4" s="179"/>
      <c r="Q4" s="180"/>
      <c r="S4" s="183"/>
      <c r="T4" s="184"/>
      <c r="U4" s="178"/>
      <c r="V4" s="180"/>
      <c r="W4" s="79"/>
      <c r="X4" s="183"/>
      <c r="Y4" s="184"/>
      <c r="Z4" s="178"/>
      <c r="AA4" s="179"/>
      <c r="AB4" s="179"/>
      <c r="AC4" s="180"/>
    </row>
    <row r="5" spans="2:39" ht="13.9" customHeight="1" x14ac:dyDescent="0.25">
      <c r="B5" s="80"/>
      <c r="C5" s="80"/>
      <c r="D5" s="80"/>
      <c r="E5" s="80"/>
      <c r="F5" s="80"/>
      <c r="G5" s="138"/>
      <c r="H5" s="80"/>
      <c r="I5" s="80"/>
    </row>
    <row r="6" spans="2:39" ht="13.9" customHeight="1" x14ac:dyDescent="0.25">
      <c r="B6" s="174" t="s">
        <v>8</v>
      </c>
      <c r="C6" s="174"/>
      <c r="D6" s="174"/>
      <c r="E6" s="174"/>
      <c r="F6" s="185">
        <v>3685.53</v>
      </c>
      <c r="G6" s="186"/>
      <c r="H6" s="186"/>
      <c r="I6" s="187"/>
      <c r="K6" s="181" t="s">
        <v>9</v>
      </c>
      <c r="L6" s="182"/>
      <c r="M6" s="182"/>
      <c r="N6" s="185">
        <v>1500000000</v>
      </c>
      <c r="O6" s="186"/>
      <c r="P6" s="186"/>
      <c r="Q6" s="187"/>
      <c r="S6" s="181" t="s">
        <v>10</v>
      </c>
      <c r="T6" s="182"/>
      <c r="U6" s="175" t="s">
        <v>11</v>
      </c>
      <c r="V6" s="177"/>
      <c r="W6" s="135"/>
      <c r="X6" s="191"/>
      <c r="Y6" s="191"/>
      <c r="Z6" s="192"/>
      <c r="AA6" s="192"/>
      <c r="AB6" s="192"/>
      <c r="AC6" s="192"/>
    </row>
    <row r="7" spans="2:39" ht="15" customHeight="1" x14ac:dyDescent="0.25">
      <c r="B7" s="174"/>
      <c r="C7" s="174"/>
      <c r="D7" s="174"/>
      <c r="E7" s="174"/>
      <c r="F7" s="188"/>
      <c r="G7" s="189"/>
      <c r="H7" s="189"/>
      <c r="I7" s="190"/>
      <c r="K7" s="183"/>
      <c r="L7" s="184"/>
      <c r="M7" s="184"/>
      <c r="N7" s="188"/>
      <c r="O7" s="189"/>
      <c r="P7" s="189"/>
      <c r="Q7" s="190"/>
      <c r="S7" s="183"/>
      <c r="T7" s="184"/>
      <c r="U7" s="178"/>
      <c r="V7" s="180"/>
      <c r="W7" s="135"/>
      <c r="X7" s="191"/>
      <c r="Y7" s="191"/>
      <c r="Z7" s="192"/>
      <c r="AA7" s="192"/>
      <c r="AB7" s="192"/>
      <c r="AC7" s="192"/>
    </row>
    <row r="8" spans="2:39" ht="13.9" customHeight="1" x14ac:dyDescent="0.25">
      <c r="D8" s="80"/>
      <c r="E8" s="80"/>
      <c r="F8" s="80"/>
    </row>
    <row r="9" spans="2:39" ht="13.9" customHeight="1" x14ac:dyDescent="0.25">
      <c r="B9" s="163" t="s">
        <v>12</v>
      </c>
      <c r="C9" s="163"/>
      <c r="D9" s="163"/>
      <c r="E9" s="163"/>
      <c r="F9" s="165"/>
      <c r="G9" s="166"/>
      <c r="H9" s="166"/>
      <c r="I9" s="166"/>
      <c r="J9" s="166"/>
      <c r="K9" s="166"/>
      <c r="L9" s="166"/>
      <c r="M9" s="166"/>
      <c r="N9" s="166"/>
      <c r="O9" s="166"/>
      <c r="P9" s="166"/>
      <c r="Q9" s="166"/>
      <c r="R9" s="166"/>
      <c r="S9" s="166"/>
      <c r="T9" s="166"/>
      <c r="U9" s="166"/>
      <c r="V9" s="166"/>
      <c r="W9" s="166"/>
      <c r="X9" s="166"/>
      <c r="Y9" s="166"/>
      <c r="Z9" s="166"/>
      <c r="AA9" s="166"/>
      <c r="AB9" s="166"/>
      <c r="AC9" s="167"/>
    </row>
    <row r="10" spans="2:39" ht="13.9" customHeight="1" x14ac:dyDescent="0.25">
      <c r="B10" s="164"/>
      <c r="C10" s="164"/>
      <c r="D10" s="164"/>
      <c r="E10" s="164"/>
      <c r="F10" s="168"/>
      <c r="G10" s="169"/>
      <c r="H10" s="169"/>
      <c r="I10" s="169"/>
      <c r="J10" s="169"/>
      <c r="K10" s="169"/>
      <c r="L10" s="169"/>
      <c r="M10" s="169"/>
      <c r="N10" s="169"/>
      <c r="O10" s="169"/>
      <c r="P10" s="169"/>
      <c r="Q10" s="169"/>
      <c r="R10" s="169"/>
      <c r="S10" s="169"/>
      <c r="T10" s="169"/>
      <c r="U10" s="169"/>
      <c r="V10" s="169"/>
      <c r="W10" s="169"/>
      <c r="X10" s="169"/>
      <c r="Y10" s="169"/>
      <c r="Z10" s="169"/>
      <c r="AA10" s="169"/>
      <c r="AB10" s="169"/>
      <c r="AC10" s="170"/>
    </row>
    <row r="11" spans="2:39" ht="15.75" customHeight="1" x14ac:dyDescent="0.25">
      <c r="B11" s="164"/>
      <c r="C11" s="164"/>
      <c r="D11" s="164"/>
      <c r="E11" s="164"/>
      <c r="F11" s="171"/>
      <c r="G11" s="172"/>
      <c r="H11" s="172"/>
      <c r="I11" s="172"/>
      <c r="J11" s="172"/>
      <c r="K11" s="172"/>
      <c r="L11" s="172"/>
      <c r="M11" s="172"/>
      <c r="N11" s="172"/>
      <c r="O11" s="172"/>
      <c r="P11" s="172"/>
      <c r="Q11" s="172"/>
      <c r="R11" s="172"/>
      <c r="S11" s="172"/>
      <c r="T11" s="172"/>
      <c r="U11" s="172"/>
      <c r="V11" s="172"/>
      <c r="W11" s="172"/>
      <c r="X11" s="172"/>
      <c r="Y11" s="172"/>
      <c r="Z11" s="172"/>
      <c r="AA11" s="172"/>
      <c r="AB11" s="172"/>
      <c r="AC11" s="173"/>
    </row>
    <row r="12" spans="2:39" ht="33.75" customHeight="1" x14ac:dyDescent="0.25">
      <c r="D12" s="80"/>
      <c r="E12" s="80"/>
      <c r="F12" s="80"/>
    </row>
    <row r="13" spans="2:39" ht="32.25" customHeight="1" x14ac:dyDescent="0.25">
      <c r="D13" s="80"/>
      <c r="E13" s="80"/>
      <c r="F13" s="80"/>
    </row>
    <row r="14" spans="2:39" ht="36.75" customHeight="1" x14ac:dyDescent="0.25">
      <c r="B14" s="139" t="s">
        <v>13</v>
      </c>
      <c r="C14" s="148" t="s">
        <v>14</v>
      </c>
      <c r="D14" s="148"/>
      <c r="E14" s="149" t="s">
        <v>15</v>
      </c>
      <c r="F14" s="149"/>
      <c r="G14" s="149"/>
      <c r="H14" s="150" t="s">
        <v>16</v>
      </c>
      <c r="I14" s="151"/>
      <c r="J14" s="151"/>
      <c r="K14" s="151"/>
      <c r="L14" s="151"/>
      <c r="M14" s="151"/>
      <c r="N14" s="152"/>
      <c r="O14" s="140" t="s">
        <v>17</v>
      </c>
      <c r="P14" s="150" t="s">
        <v>18</v>
      </c>
      <c r="Q14" s="152"/>
      <c r="R14" s="149" t="s">
        <v>19</v>
      </c>
      <c r="S14" s="149"/>
      <c r="T14" s="140" t="s">
        <v>20</v>
      </c>
      <c r="U14" s="140" t="s">
        <v>21</v>
      </c>
      <c r="V14" s="150" t="s">
        <v>22</v>
      </c>
      <c r="W14" s="151"/>
      <c r="X14" s="151"/>
      <c r="Y14" s="152"/>
      <c r="Z14" s="158" t="s">
        <v>23</v>
      </c>
      <c r="AA14" s="158"/>
      <c r="AB14" s="159" t="s">
        <v>24</v>
      </c>
      <c r="AC14" s="159"/>
      <c r="AD14" s="160" t="s">
        <v>25</v>
      </c>
      <c r="AE14" s="160"/>
      <c r="AF14" s="160"/>
      <c r="AG14" s="160" t="s">
        <v>26</v>
      </c>
      <c r="AH14" s="160"/>
      <c r="AI14" s="160"/>
      <c r="AJ14" s="161" t="s">
        <v>27</v>
      </c>
      <c r="AK14" s="162"/>
      <c r="AL14" s="162"/>
      <c r="AM14" s="162"/>
    </row>
    <row r="15" spans="2:39" ht="34.5" customHeight="1" x14ac:dyDescent="0.25">
      <c r="B15" s="141">
        <v>1</v>
      </c>
      <c r="C15" s="144" t="s">
        <v>28</v>
      </c>
      <c r="D15" s="144"/>
      <c r="E15" s="145" t="s">
        <v>29</v>
      </c>
      <c r="F15" s="146"/>
      <c r="G15" s="147"/>
      <c r="H15" s="145" t="s">
        <v>29</v>
      </c>
      <c r="I15" s="146"/>
      <c r="J15" s="146"/>
      <c r="K15" s="146"/>
      <c r="L15" s="146"/>
      <c r="M15" s="146"/>
      <c r="N15" s="147"/>
      <c r="O15" s="142" t="s">
        <v>30</v>
      </c>
      <c r="P15" s="145" t="s">
        <v>7</v>
      </c>
      <c r="Q15" s="147"/>
      <c r="R15" s="145" t="s">
        <v>7</v>
      </c>
      <c r="S15" s="147"/>
      <c r="T15" s="142" t="s">
        <v>20</v>
      </c>
      <c r="U15" s="142" t="s">
        <v>31</v>
      </c>
      <c r="V15" s="145" t="s">
        <v>32</v>
      </c>
      <c r="W15" s="146"/>
      <c r="X15" s="146"/>
      <c r="Y15" s="147"/>
      <c r="Z15" s="145" t="s">
        <v>33</v>
      </c>
      <c r="AA15" s="147"/>
      <c r="AB15" s="153">
        <v>800</v>
      </c>
      <c r="AC15" s="153"/>
      <c r="AD15" s="154">
        <v>278626</v>
      </c>
      <c r="AE15" s="154"/>
      <c r="AF15" s="154"/>
      <c r="AG15" s="154">
        <v>278626</v>
      </c>
      <c r="AH15" s="154"/>
      <c r="AI15" s="154"/>
      <c r="AJ15" s="155">
        <v>222900800</v>
      </c>
      <c r="AK15" s="156"/>
      <c r="AL15" s="156"/>
      <c r="AM15" s="157"/>
    </row>
    <row r="16" spans="2:39" ht="33.75" customHeight="1" x14ac:dyDescent="0.25">
      <c r="B16" s="141">
        <v>2</v>
      </c>
      <c r="C16" s="144" t="s">
        <v>34</v>
      </c>
      <c r="D16" s="144"/>
      <c r="E16" s="145" t="s">
        <v>35</v>
      </c>
      <c r="F16" s="146"/>
      <c r="G16" s="147"/>
      <c r="H16" s="145" t="s">
        <v>35</v>
      </c>
      <c r="I16" s="146"/>
      <c r="J16" s="146"/>
      <c r="K16" s="146"/>
      <c r="L16" s="146"/>
      <c r="M16" s="146"/>
      <c r="N16" s="147"/>
      <c r="O16" s="142" t="s">
        <v>30</v>
      </c>
      <c r="P16" s="145" t="s">
        <v>7</v>
      </c>
      <c r="Q16" s="147"/>
      <c r="R16" s="145" t="s">
        <v>7</v>
      </c>
      <c r="S16" s="147"/>
      <c r="T16" s="142" t="s">
        <v>20</v>
      </c>
      <c r="U16" s="142" t="s">
        <v>31</v>
      </c>
      <c r="V16" s="145" t="s">
        <v>32</v>
      </c>
      <c r="W16" s="146"/>
      <c r="X16" s="146"/>
      <c r="Y16" s="147"/>
      <c r="Z16" s="145" t="s">
        <v>33</v>
      </c>
      <c r="AA16" s="147"/>
      <c r="AB16" s="153">
        <v>58</v>
      </c>
      <c r="AC16" s="153"/>
      <c r="AD16" s="154">
        <v>4250043</v>
      </c>
      <c r="AE16" s="154"/>
      <c r="AF16" s="154"/>
      <c r="AG16" s="154">
        <v>4250043</v>
      </c>
      <c r="AH16" s="154"/>
      <c r="AI16" s="154"/>
      <c r="AJ16" s="155">
        <v>246502494</v>
      </c>
      <c r="AK16" s="156"/>
      <c r="AL16" s="156"/>
      <c r="AM16" s="157"/>
    </row>
    <row r="17" spans="2:44" ht="34.5" customHeight="1" x14ac:dyDescent="0.25">
      <c r="B17" s="141">
        <v>3</v>
      </c>
      <c r="C17" s="144" t="s">
        <v>36</v>
      </c>
      <c r="D17" s="144"/>
      <c r="E17" s="145" t="s">
        <v>37</v>
      </c>
      <c r="F17" s="146"/>
      <c r="G17" s="147"/>
      <c r="H17" s="145" t="s">
        <v>37</v>
      </c>
      <c r="I17" s="146"/>
      <c r="J17" s="146"/>
      <c r="K17" s="146"/>
      <c r="L17" s="146"/>
      <c r="M17" s="146"/>
      <c r="N17" s="147"/>
      <c r="O17" s="142" t="s">
        <v>30</v>
      </c>
      <c r="P17" s="145" t="s">
        <v>7</v>
      </c>
      <c r="Q17" s="147"/>
      <c r="R17" s="145" t="s">
        <v>7</v>
      </c>
      <c r="S17" s="147"/>
      <c r="T17" s="142" t="s">
        <v>20</v>
      </c>
      <c r="U17" s="142" t="s">
        <v>31</v>
      </c>
      <c r="V17" s="145" t="s">
        <v>32</v>
      </c>
      <c r="W17" s="146"/>
      <c r="X17" s="146"/>
      <c r="Y17" s="147"/>
      <c r="Z17" s="145" t="s">
        <v>33</v>
      </c>
      <c r="AA17" s="147"/>
      <c r="AB17" s="153">
        <v>54</v>
      </c>
      <c r="AC17" s="153"/>
      <c r="AD17" s="154">
        <v>37</v>
      </c>
      <c r="AE17" s="154"/>
      <c r="AF17" s="154"/>
      <c r="AG17" s="154">
        <v>37</v>
      </c>
      <c r="AH17" s="154"/>
      <c r="AI17" s="154"/>
      <c r="AJ17" s="155">
        <v>1998</v>
      </c>
      <c r="AK17" s="156"/>
      <c r="AL17" s="156"/>
      <c r="AM17" s="157"/>
    </row>
    <row r="18" spans="2:44" ht="36.75" customHeight="1" x14ac:dyDescent="0.25">
      <c r="B18" s="141">
        <v>4</v>
      </c>
      <c r="C18" s="144" t="s">
        <v>38</v>
      </c>
      <c r="D18" s="144"/>
      <c r="E18" s="145" t="s">
        <v>39</v>
      </c>
      <c r="F18" s="146"/>
      <c r="G18" s="147"/>
      <c r="H18" s="145" t="s">
        <v>39</v>
      </c>
      <c r="I18" s="146"/>
      <c r="J18" s="146"/>
      <c r="K18" s="146"/>
      <c r="L18" s="146"/>
      <c r="M18" s="146"/>
      <c r="N18" s="147"/>
      <c r="O18" s="142" t="s">
        <v>30</v>
      </c>
      <c r="P18" s="145" t="s">
        <v>7</v>
      </c>
      <c r="Q18" s="147"/>
      <c r="R18" s="145" t="s">
        <v>7</v>
      </c>
      <c r="S18" s="147"/>
      <c r="T18" s="142" t="s">
        <v>20</v>
      </c>
      <c r="U18" s="142" t="s">
        <v>31</v>
      </c>
      <c r="V18" s="145" t="s">
        <v>32</v>
      </c>
      <c r="W18" s="146"/>
      <c r="X18" s="146"/>
      <c r="Y18" s="147"/>
      <c r="Z18" s="145" t="s">
        <v>33</v>
      </c>
      <c r="AA18" s="147"/>
      <c r="AB18" s="153">
        <v>58</v>
      </c>
      <c r="AC18" s="153"/>
      <c r="AD18" s="154">
        <v>892525</v>
      </c>
      <c r="AE18" s="154"/>
      <c r="AF18" s="154"/>
      <c r="AG18" s="154">
        <v>892525</v>
      </c>
      <c r="AH18" s="154"/>
      <c r="AI18" s="154"/>
      <c r="AJ18" s="155">
        <v>51766450</v>
      </c>
      <c r="AK18" s="156"/>
      <c r="AL18" s="156"/>
      <c r="AM18" s="157"/>
    </row>
    <row r="19" spans="2:44" ht="33" customHeight="1" x14ac:dyDescent="0.25">
      <c r="B19" s="141">
        <v>5</v>
      </c>
      <c r="C19" s="144" t="s">
        <v>40</v>
      </c>
      <c r="D19" s="144"/>
      <c r="E19" s="145" t="s">
        <v>41</v>
      </c>
      <c r="F19" s="146"/>
      <c r="G19" s="147"/>
      <c r="H19" s="145" t="s">
        <v>41</v>
      </c>
      <c r="I19" s="146"/>
      <c r="J19" s="146"/>
      <c r="K19" s="146"/>
      <c r="L19" s="146"/>
      <c r="M19" s="146"/>
      <c r="N19" s="147"/>
      <c r="O19" s="142" t="s">
        <v>30</v>
      </c>
      <c r="P19" s="145" t="s">
        <v>7</v>
      </c>
      <c r="Q19" s="147"/>
      <c r="R19" s="145" t="s">
        <v>7</v>
      </c>
      <c r="S19" s="147"/>
      <c r="T19" s="142" t="s">
        <v>20</v>
      </c>
      <c r="U19" s="142" t="s">
        <v>31</v>
      </c>
      <c r="V19" s="145" t="s">
        <v>32</v>
      </c>
      <c r="W19" s="146"/>
      <c r="X19" s="146"/>
      <c r="Y19" s="147"/>
      <c r="Z19" s="145" t="s">
        <v>33</v>
      </c>
      <c r="AA19" s="147"/>
      <c r="AB19" s="153">
        <v>990</v>
      </c>
      <c r="AC19" s="153"/>
      <c r="AD19" s="154">
        <v>116094</v>
      </c>
      <c r="AE19" s="154"/>
      <c r="AF19" s="154"/>
      <c r="AG19" s="154">
        <v>116094</v>
      </c>
      <c r="AH19" s="154"/>
      <c r="AI19" s="154"/>
      <c r="AJ19" s="155">
        <v>114933060</v>
      </c>
      <c r="AK19" s="156"/>
      <c r="AL19" s="156"/>
      <c r="AM19" s="157"/>
    </row>
    <row r="20" spans="2:44" ht="31.5" customHeight="1" x14ac:dyDescent="0.25">
      <c r="B20" s="141">
        <v>6</v>
      </c>
      <c r="C20" s="144" t="s">
        <v>42</v>
      </c>
      <c r="D20" s="144"/>
      <c r="E20" s="145" t="s">
        <v>43</v>
      </c>
      <c r="F20" s="146"/>
      <c r="G20" s="147"/>
      <c r="H20" s="145" t="s">
        <v>43</v>
      </c>
      <c r="I20" s="146"/>
      <c r="J20" s="146"/>
      <c r="K20" s="146"/>
      <c r="L20" s="146"/>
      <c r="M20" s="146"/>
      <c r="N20" s="147"/>
      <c r="O20" s="142" t="s">
        <v>30</v>
      </c>
      <c r="P20" s="145" t="s">
        <v>7</v>
      </c>
      <c r="Q20" s="147"/>
      <c r="R20" s="145" t="s">
        <v>7</v>
      </c>
      <c r="S20" s="147"/>
      <c r="T20" s="142" t="s">
        <v>44</v>
      </c>
      <c r="U20" s="142" t="s">
        <v>31</v>
      </c>
      <c r="V20" s="145" t="s">
        <v>32</v>
      </c>
      <c r="W20" s="146"/>
      <c r="X20" s="146"/>
      <c r="Y20" s="147"/>
      <c r="Z20" s="145" t="s">
        <v>33</v>
      </c>
      <c r="AA20" s="147"/>
      <c r="AB20" s="153">
        <v>400</v>
      </c>
      <c r="AC20" s="153"/>
      <c r="AD20" s="154">
        <v>2122865</v>
      </c>
      <c r="AE20" s="154"/>
      <c r="AF20" s="154"/>
      <c r="AG20" s="154">
        <v>2122865</v>
      </c>
      <c r="AH20" s="154"/>
      <c r="AI20" s="154"/>
      <c r="AJ20" s="155">
        <v>849146000</v>
      </c>
      <c r="AK20" s="156"/>
      <c r="AL20" s="156"/>
      <c r="AM20" s="157"/>
    </row>
    <row r="21" spans="2:44" ht="31.5" customHeight="1" x14ac:dyDescent="0.25">
      <c r="B21" s="141">
        <v>7</v>
      </c>
      <c r="C21" s="144" t="s">
        <v>45</v>
      </c>
      <c r="D21" s="144"/>
      <c r="E21" s="145" t="s">
        <v>46</v>
      </c>
      <c r="F21" s="146"/>
      <c r="G21" s="147"/>
      <c r="H21" s="145" t="s">
        <v>46</v>
      </c>
      <c r="I21" s="146"/>
      <c r="J21" s="146"/>
      <c r="K21" s="146"/>
      <c r="L21" s="146"/>
      <c r="M21" s="146"/>
      <c r="N21" s="147"/>
      <c r="O21" s="142" t="s">
        <v>30</v>
      </c>
      <c r="P21" s="145" t="s">
        <v>7</v>
      </c>
      <c r="Q21" s="147"/>
      <c r="R21" s="145" t="s">
        <v>7</v>
      </c>
      <c r="S21" s="147"/>
      <c r="T21" s="142" t="s">
        <v>20</v>
      </c>
      <c r="U21" s="142" t="s">
        <v>31</v>
      </c>
      <c r="V21" s="145" t="s">
        <v>32</v>
      </c>
      <c r="W21" s="146"/>
      <c r="X21" s="146"/>
      <c r="Y21" s="147"/>
      <c r="Z21" s="145" t="s">
        <v>33</v>
      </c>
      <c r="AA21" s="147"/>
      <c r="AB21" s="153">
        <v>810</v>
      </c>
      <c r="AC21" s="153"/>
      <c r="AD21" s="154">
        <v>309585</v>
      </c>
      <c r="AE21" s="154"/>
      <c r="AF21" s="154"/>
      <c r="AG21" s="154">
        <v>309585</v>
      </c>
      <c r="AH21" s="154"/>
      <c r="AI21" s="154"/>
      <c r="AJ21" s="155">
        <v>250763850</v>
      </c>
      <c r="AK21" s="156"/>
      <c r="AL21" s="156"/>
      <c r="AM21" s="157"/>
    </row>
    <row r="22" spans="2:44" ht="29.25" customHeight="1" x14ac:dyDescent="0.25">
      <c r="B22" s="141">
        <v>8</v>
      </c>
      <c r="C22" s="144" t="s">
        <v>47</v>
      </c>
      <c r="D22" s="144"/>
      <c r="E22" s="145" t="s">
        <v>48</v>
      </c>
      <c r="F22" s="146"/>
      <c r="G22" s="147"/>
      <c r="H22" s="145" t="s">
        <v>49</v>
      </c>
      <c r="I22" s="146"/>
      <c r="J22" s="146"/>
      <c r="K22" s="146"/>
      <c r="L22" s="146"/>
      <c r="M22" s="146"/>
      <c r="N22" s="147"/>
      <c r="O22" s="142" t="s">
        <v>7</v>
      </c>
      <c r="P22" s="145" t="s">
        <v>50</v>
      </c>
      <c r="Q22" s="147"/>
      <c r="R22" s="145" t="s">
        <v>51</v>
      </c>
      <c r="S22" s="147"/>
      <c r="T22" s="142" t="s">
        <v>20</v>
      </c>
      <c r="U22" s="142">
        <v>1</v>
      </c>
      <c r="V22" s="145" t="s">
        <v>52</v>
      </c>
      <c r="W22" s="146"/>
      <c r="X22" s="146"/>
      <c r="Y22" s="147"/>
      <c r="Z22" s="145" t="s">
        <v>7</v>
      </c>
      <c r="AA22" s="147"/>
      <c r="AB22" s="153">
        <v>1</v>
      </c>
      <c r="AC22" s="153"/>
      <c r="AD22" s="154">
        <v>35000000</v>
      </c>
      <c r="AE22" s="154"/>
      <c r="AF22" s="154"/>
      <c r="AG22" s="154">
        <v>35000000</v>
      </c>
      <c r="AH22" s="154"/>
      <c r="AI22" s="154"/>
      <c r="AJ22" s="155">
        <v>35000000</v>
      </c>
      <c r="AK22" s="156"/>
      <c r="AL22" s="156"/>
      <c r="AM22" s="157"/>
    </row>
    <row r="23" spans="2:44" ht="31.5" customHeight="1" x14ac:dyDescent="0.25">
      <c r="B23" s="141">
        <v>9</v>
      </c>
      <c r="C23" s="144" t="s">
        <v>53</v>
      </c>
      <c r="D23" s="144"/>
      <c r="E23" s="145" t="s">
        <v>54</v>
      </c>
      <c r="F23" s="146"/>
      <c r="G23" s="147"/>
      <c r="H23" s="145" t="s">
        <v>55</v>
      </c>
      <c r="I23" s="146"/>
      <c r="J23" s="146"/>
      <c r="K23" s="146"/>
      <c r="L23" s="146"/>
      <c r="M23" s="146"/>
      <c r="N23" s="147"/>
      <c r="O23" s="142" t="s">
        <v>7</v>
      </c>
      <c r="P23" s="145" t="s">
        <v>50</v>
      </c>
      <c r="Q23" s="147"/>
      <c r="R23" s="145" t="s">
        <v>51</v>
      </c>
      <c r="S23" s="147"/>
      <c r="T23" s="142" t="s">
        <v>56</v>
      </c>
      <c r="U23" s="142">
        <v>1</v>
      </c>
      <c r="V23" s="145" t="s">
        <v>52</v>
      </c>
      <c r="W23" s="146"/>
      <c r="X23" s="146"/>
      <c r="Y23" s="147"/>
      <c r="Z23" s="145" t="s">
        <v>7</v>
      </c>
      <c r="AA23" s="147"/>
      <c r="AB23" s="153">
        <v>1</v>
      </c>
      <c r="AC23" s="153"/>
      <c r="AD23" s="154">
        <v>35000000</v>
      </c>
      <c r="AE23" s="154"/>
      <c r="AF23" s="154"/>
      <c r="AG23" s="154">
        <v>35000000</v>
      </c>
      <c r="AH23" s="154"/>
      <c r="AI23" s="154"/>
      <c r="AJ23" s="155">
        <v>35000000</v>
      </c>
      <c r="AK23" s="156"/>
      <c r="AL23" s="156"/>
      <c r="AM23" s="157"/>
    </row>
    <row r="24" spans="2:44" ht="15" customHeight="1" x14ac:dyDescent="0.25">
      <c r="B24" s="141">
        <v>10</v>
      </c>
      <c r="C24" s="144" t="s">
        <v>57</v>
      </c>
      <c r="D24" s="144"/>
      <c r="E24" s="145" t="s">
        <v>58</v>
      </c>
      <c r="F24" s="146"/>
      <c r="G24" s="147"/>
      <c r="H24" s="145" t="s">
        <v>59</v>
      </c>
      <c r="I24" s="146"/>
      <c r="J24" s="146"/>
      <c r="K24" s="146"/>
      <c r="L24" s="146"/>
      <c r="M24" s="146"/>
      <c r="N24" s="147"/>
      <c r="O24" s="142" t="s">
        <v>7</v>
      </c>
      <c r="P24" s="145" t="s">
        <v>50</v>
      </c>
      <c r="Q24" s="147"/>
      <c r="R24" s="145" t="s">
        <v>60</v>
      </c>
      <c r="S24" s="147"/>
      <c r="T24" s="142" t="s">
        <v>61</v>
      </c>
      <c r="U24" s="142">
        <v>1</v>
      </c>
      <c r="V24" s="145" t="s">
        <v>52</v>
      </c>
      <c r="W24" s="146"/>
      <c r="X24" s="146"/>
      <c r="Y24" s="147"/>
      <c r="Z24" s="145" t="s">
        <v>7</v>
      </c>
      <c r="AA24" s="147"/>
      <c r="AB24" s="153">
        <v>20</v>
      </c>
      <c r="AC24" s="153"/>
      <c r="AD24" s="154">
        <v>300000</v>
      </c>
      <c r="AE24" s="154"/>
      <c r="AF24" s="154"/>
      <c r="AG24" s="154">
        <v>300000</v>
      </c>
      <c r="AH24" s="154"/>
      <c r="AI24" s="154"/>
      <c r="AJ24" s="155">
        <v>6000000</v>
      </c>
      <c r="AK24" s="156"/>
      <c r="AL24" s="156"/>
      <c r="AM24" s="157"/>
    </row>
    <row r="25" spans="2:44" ht="15" customHeight="1" x14ac:dyDescent="0.25">
      <c r="B25" s="141">
        <v>11</v>
      </c>
      <c r="C25" s="144" t="s">
        <v>62</v>
      </c>
      <c r="D25" s="144"/>
      <c r="E25" s="145" t="s">
        <v>63</v>
      </c>
      <c r="F25" s="146"/>
      <c r="G25" s="147"/>
      <c r="H25" s="145" t="s">
        <v>64</v>
      </c>
      <c r="I25" s="146"/>
      <c r="J25" s="146"/>
      <c r="K25" s="146"/>
      <c r="L25" s="146"/>
      <c r="M25" s="146"/>
      <c r="N25" s="147"/>
      <c r="O25" s="142" t="s">
        <v>7</v>
      </c>
      <c r="P25" s="145" t="s">
        <v>50</v>
      </c>
      <c r="Q25" s="147"/>
      <c r="R25" s="145" t="s">
        <v>60</v>
      </c>
      <c r="S25" s="147"/>
      <c r="T25" s="142" t="s">
        <v>61</v>
      </c>
      <c r="U25" s="142">
        <v>1</v>
      </c>
      <c r="V25" s="145" t="s">
        <v>52</v>
      </c>
      <c r="W25" s="146"/>
      <c r="X25" s="146"/>
      <c r="Y25" s="147"/>
      <c r="Z25" s="145" t="s">
        <v>7</v>
      </c>
      <c r="AA25" s="147"/>
      <c r="AB25" s="153">
        <v>20</v>
      </c>
      <c r="AC25" s="153"/>
      <c r="AD25" s="154">
        <v>300000</v>
      </c>
      <c r="AE25" s="154"/>
      <c r="AF25" s="154"/>
      <c r="AG25" s="154">
        <v>300000</v>
      </c>
      <c r="AH25" s="154"/>
      <c r="AI25" s="154"/>
      <c r="AJ25" s="155">
        <v>6000000</v>
      </c>
      <c r="AK25" s="156"/>
      <c r="AL25" s="156"/>
      <c r="AM25" s="157"/>
    </row>
    <row r="26" spans="2:44" ht="15" customHeight="1" x14ac:dyDescent="0.25">
      <c r="B26" s="136"/>
      <c r="C26" s="136"/>
      <c r="D26" s="136"/>
      <c r="E26" s="136"/>
      <c r="F26" s="136"/>
      <c r="G26" s="79"/>
      <c r="H26" s="79"/>
      <c r="I26" s="79"/>
      <c r="J26" s="79"/>
      <c r="K26" s="79"/>
      <c r="L26" s="79"/>
      <c r="M26" s="79"/>
      <c r="N26" s="79"/>
      <c r="O26" s="79"/>
      <c r="P26" s="79"/>
      <c r="Q26" s="79"/>
      <c r="R26" s="79"/>
      <c r="S26" s="79"/>
      <c r="T26" s="79"/>
      <c r="U26" s="79"/>
      <c r="V26" s="79"/>
      <c r="W26" s="79"/>
      <c r="X26" s="79"/>
      <c r="Y26" s="79"/>
      <c r="Z26" s="79"/>
      <c r="AA26" s="79"/>
      <c r="AB26" s="79"/>
      <c r="AC26" s="79"/>
      <c r="AG26" s="160" t="s">
        <v>65</v>
      </c>
      <c r="AH26" s="160"/>
      <c r="AI26" s="160"/>
      <c r="AJ26" s="154">
        <v>1818014652</v>
      </c>
      <c r="AK26" s="154"/>
      <c r="AL26" s="154"/>
      <c r="AM26" s="154"/>
      <c r="AQ26" s="134"/>
      <c r="AR26" s="134"/>
    </row>
    <row r="27" spans="2:44" ht="13.9" customHeight="1" x14ac:dyDescent="0.25">
      <c r="AG27" s="160" t="s">
        <v>66</v>
      </c>
      <c r="AH27" s="160"/>
      <c r="AI27" s="160"/>
      <c r="AJ27" s="193">
        <v>345422785</v>
      </c>
      <c r="AK27" s="193"/>
      <c r="AL27" s="193"/>
      <c r="AM27" s="193"/>
    </row>
    <row r="28" spans="2:44" ht="13.9" customHeight="1" x14ac:dyDescent="0.25">
      <c r="AG28" s="160" t="s">
        <v>67</v>
      </c>
      <c r="AH28" s="160"/>
      <c r="AI28" s="160"/>
      <c r="AJ28" s="154">
        <v>2163437437</v>
      </c>
      <c r="AK28" s="154"/>
      <c r="AL28" s="154"/>
      <c r="AM28" s="154"/>
    </row>
  </sheetData>
  <mergeCells count="155">
    <mergeCell ref="AG28:AI28"/>
    <mergeCell ref="AJ28:AM28"/>
    <mergeCell ref="B3:E4"/>
    <mergeCell ref="F3:I4"/>
    <mergeCell ref="K3:M4"/>
    <mergeCell ref="N3:Q4"/>
    <mergeCell ref="S3:T4"/>
    <mergeCell ref="U3:V4"/>
    <mergeCell ref="X3:Y4"/>
    <mergeCell ref="Z3:AC4"/>
    <mergeCell ref="B6:E7"/>
    <mergeCell ref="F6:I7"/>
    <mergeCell ref="K6:M7"/>
    <mergeCell ref="N6:Q7"/>
    <mergeCell ref="S6:T7"/>
    <mergeCell ref="U6:V7"/>
    <mergeCell ref="X6:AC7"/>
    <mergeCell ref="C24:D24"/>
    <mergeCell ref="E24:G24"/>
    <mergeCell ref="H24:N24"/>
    <mergeCell ref="V24:Y24"/>
    <mergeCell ref="AD24:AF24"/>
    <mergeCell ref="AG27:AI27"/>
    <mergeCell ref="AJ27:AM27"/>
    <mergeCell ref="AJ26:AM26"/>
    <mergeCell ref="AG26:AI26"/>
    <mergeCell ref="AG25:AI25"/>
    <mergeCell ref="AJ25:AM25"/>
    <mergeCell ref="C25:D25"/>
    <mergeCell ref="E25:G25"/>
    <mergeCell ref="H25:N25"/>
    <mergeCell ref="P25:Q25"/>
    <mergeCell ref="R25:S25"/>
    <mergeCell ref="V25:Y25"/>
    <mergeCell ref="Z25:AA25"/>
    <mergeCell ref="AB25:AC25"/>
    <mergeCell ref="AD25:AF25"/>
    <mergeCell ref="B9:E11"/>
    <mergeCell ref="F9:AC11"/>
    <mergeCell ref="AJ24:AM24"/>
    <mergeCell ref="R24:S24"/>
    <mergeCell ref="Z24:AA24"/>
    <mergeCell ref="AB24:AC24"/>
    <mergeCell ref="AG24:AI24"/>
    <mergeCell ref="P24:Q24"/>
    <mergeCell ref="V23:Y23"/>
    <mergeCell ref="Z23:AA23"/>
    <mergeCell ref="AB23:AC23"/>
    <mergeCell ref="AD23:AF23"/>
    <mergeCell ref="AG23:AI23"/>
    <mergeCell ref="AJ23:AM23"/>
    <mergeCell ref="Z22:AA22"/>
    <mergeCell ref="AB22:AC22"/>
    <mergeCell ref="AD22:AF22"/>
    <mergeCell ref="AG22:AI22"/>
    <mergeCell ref="AJ22:AM22"/>
    <mergeCell ref="V22:Y22"/>
    <mergeCell ref="C23:D23"/>
    <mergeCell ref="E23:G23"/>
    <mergeCell ref="H23:N23"/>
    <mergeCell ref="P23:Q23"/>
    <mergeCell ref="R23:S23"/>
    <mergeCell ref="C22:D22"/>
    <mergeCell ref="E22:G22"/>
    <mergeCell ref="H22:N22"/>
    <mergeCell ref="P22:Q22"/>
    <mergeCell ref="R22:S22"/>
    <mergeCell ref="V21:Y21"/>
    <mergeCell ref="Z21:AA21"/>
    <mergeCell ref="AB21:AC21"/>
    <mergeCell ref="C21:D21"/>
    <mergeCell ref="E21:G21"/>
    <mergeCell ref="H21:N21"/>
    <mergeCell ref="P21:Q21"/>
    <mergeCell ref="R21:S21"/>
    <mergeCell ref="AD21:AF21"/>
    <mergeCell ref="AG21:AI21"/>
    <mergeCell ref="AJ21:AM21"/>
    <mergeCell ref="Z20:AA20"/>
    <mergeCell ref="AB20:AC20"/>
    <mergeCell ref="AD20:AF20"/>
    <mergeCell ref="AG20:AI20"/>
    <mergeCell ref="AJ20:AM20"/>
    <mergeCell ref="V20:Y20"/>
    <mergeCell ref="C20:D20"/>
    <mergeCell ref="E20:G20"/>
    <mergeCell ref="H20:N20"/>
    <mergeCell ref="P20:Q20"/>
    <mergeCell ref="R20:S20"/>
    <mergeCell ref="V19:Y19"/>
    <mergeCell ref="Z19:AA19"/>
    <mergeCell ref="AB19:AC19"/>
    <mergeCell ref="AD19:AF19"/>
    <mergeCell ref="AG19:AI19"/>
    <mergeCell ref="AJ19:AM19"/>
    <mergeCell ref="Z18:AA18"/>
    <mergeCell ref="AB18:AC18"/>
    <mergeCell ref="AD18:AF18"/>
    <mergeCell ref="AG18:AI18"/>
    <mergeCell ref="AJ18:AM18"/>
    <mergeCell ref="V18:Y18"/>
    <mergeCell ref="C19:D19"/>
    <mergeCell ref="E19:G19"/>
    <mergeCell ref="H19:N19"/>
    <mergeCell ref="P19:Q19"/>
    <mergeCell ref="R19:S19"/>
    <mergeCell ref="C18:D18"/>
    <mergeCell ref="E18:G18"/>
    <mergeCell ref="H18:N18"/>
    <mergeCell ref="P18:Q18"/>
    <mergeCell ref="R18:S18"/>
    <mergeCell ref="V17:Y17"/>
    <mergeCell ref="Z17:AA17"/>
    <mergeCell ref="AB17:AC17"/>
    <mergeCell ref="AD17:AF17"/>
    <mergeCell ref="AG17:AI17"/>
    <mergeCell ref="AJ17:AM17"/>
    <mergeCell ref="Z16:AA16"/>
    <mergeCell ref="AB16:AC16"/>
    <mergeCell ref="AD16:AF16"/>
    <mergeCell ref="AG16:AI16"/>
    <mergeCell ref="AJ16:AM16"/>
    <mergeCell ref="V16:Y16"/>
    <mergeCell ref="C17:D17"/>
    <mergeCell ref="E17:G17"/>
    <mergeCell ref="H17:N17"/>
    <mergeCell ref="P17:Q17"/>
    <mergeCell ref="R17:S17"/>
    <mergeCell ref="C16:D16"/>
    <mergeCell ref="E16:G16"/>
    <mergeCell ref="H16:N16"/>
    <mergeCell ref="P16:Q16"/>
    <mergeCell ref="R16:S16"/>
    <mergeCell ref="V15:Y15"/>
    <mergeCell ref="Z15:AA15"/>
    <mergeCell ref="AB15:AC15"/>
    <mergeCell ref="AD15:AF15"/>
    <mergeCell ref="AG15:AI15"/>
    <mergeCell ref="AJ15:AM15"/>
    <mergeCell ref="Z14:AA14"/>
    <mergeCell ref="AB14:AC14"/>
    <mergeCell ref="AD14:AF14"/>
    <mergeCell ref="AG14:AI14"/>
    <mergeCell ref="AJ14:AM14"/>
    <mergeCell ref="V14:Y14"/>
    <mergeCell ref="C15:D15"/>
    <mergeCell ref="E15:G15"/>
    <mergeCell ref="H15:N15"/>
    <mergeCell ref="P15:Q15"/>
    <mergeCell ref="R15:S15"/>
    <mergeCell ref="C14:D14"/>
    <mergeCell ref="E14:G14"/>
    <mergeCell ref="H14:N14"/>
    <mergeCell ref="P14:Q14"/>
    <mergeCell ref="R14:S14"/>
  </mergeCells>
  <dataValidations count="5">
    <dataValidation type="decimal" operator="greaterThanOrEqual" allowBlank="1" showInputMessage="1" showErrorMessage="1" errorTitle="Valor IVA" error="Por favor ingrese un valor de IVA válido" sqref="AJ27:AM27" xr:uid="{B129AD5E-3A5C-428D-B912-19EC140D616A}">
      <formula1>0</formula1>
    </dataValidation>
    <dataValidation type="whole" operator="greaterThanOrEqual" allowBlank="1" showInputMessage="1" showErrorMessage="1" errorTitle="Cantidad" error="Por favor ingrese una cantidad mayor o igual a 1" sqref="AB15:AC25" xr:uid="{599090BB-6ACD-4120-B45E-2B1B808F068F}">
      <formula1>1</formula1>
    </dataValidation>
    <dataValidation type="list" allowBlank="1" showInputMessage="1" showErrorMessage="1" sqref="U6:V7" xr:uid="{8AB9D6B2-0D72-4A69-80B5-667376AA05BC}">
      <formula1>"SI,NO"</formula1>
    </dataValidation>
    <dataValidation type="custom" operator="greaterThan" allowBlank="1" showInputMessage="1" showErrorMessage="1" errorTitle="Valor Presupuesto" error="Por favor ingrese un valor para el presupuesto válido con hasta dos dígitos decimales." sqref="N6:Q7" xr:uid="{1B9049B7-1944-4DF0-BEBD-52716249E468}">
      <formula1>AND(ROUND(N6,2)=N6, N6&gt;0)</formula1>
    </dataValidation>
    <dataValidation type="custom" operator="greaterThan" allowBlank="1" showInputMessage="1" showErrorMessage="1" errorTitle="Valor TRM" error="Por favor ingrese un valor para la TRM válido con hasta 2 digitos decimales." promptTitle="Valor TRM" prompt="TRM del 15 o 30 de acuerdo a lo estipulado en el IAD" sqref="F6:I7" xr:uid="{ACF0BF5F-5771-4400-A538-56301FB39838}">
      <formula1>AND(ROUND(F6,2)=F6, F6&gt;0)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C099B-4D08-477C-8FAE-F3EE18FD0DB4}">
  <dimension ref="B2:BA22"/>
  <sheetViews>
    <sheetView topLeftCell="T1" workbookViewId="0"/>
  </sheetViews>
  <sheetFormatPr baseColWidth="10" defaultColWidth="9.140625" defaultRowHeight="15" x14ac:dyDescent="0.25"/>
  <cols>
    <col min="3" max="3" width="12.42578125" customWidth="1"/>
    <col min="4" max="4" width="15.85546875" customWidth="1"/>
    <col min="5" max="5" width="13.5703125" customWidth="1"/>
    <col min="6" max="6" width="15.42578125" customWidth="1"/>
    <col min="7" max="7" width="14.28515625" customWidth="1"/>
  </cols>
  <sheetData>
    <row r="2" spans="2:53" x14ac:dyDescent="0.25">
      <c r="B2" s="194" t="s">
        <v>68</v>
      </c>
      <c r="C2" s="195"/>
      <c r="D2" s="195"/>
      <c r="E2" s="196" t="s">
        <v>69</v>
      </c>
      <c r="F2" s="197"/>
      <c r="G2" s="197"/>
      <c r="H2" s="197"/>
      <c r="I2" s="197"/>
      <c r="J2" s="197"/>
      <c r="K2" s="197"/>
      <c r="L2" s="197"/>
      <c r="M2" s="197"/>
      <c r="N2" s="197"/>
      <c r="O2" s="19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row>
    <row r="3" spans="2:53" x14ac:dyDescent="0.25">
      <c r="B3" s="69" t="s">
        <v>13</v>
      </c>
      <c r="C3" s="199" t="s">
        <v>14</v>
      </c>
      <c r="D3" s="200"/>
      <c r="E3" s="201" t="s">
        <v>15</v>
      </c>
      <c r="F3" s="201"/>
      <c r="G3" s="202"/>
      <c r="H3" s="203" t="s">
        <v>16</v>
      </c>
      <c r="I3" s="203"/>
      <c r="J3" s="203"/>
      <c r="K3" s="203"/>
      <c r="L3" s="203"/>
      <c r="M3" s="203"/>
      <c r="N3" s="204"/>
      <c r="O3" s="64" t="s">
        <v>17</v>
      </c>
      <c r="P3" s="203" t="s">
        <v>18</v>
      </c>
      <c r="Q3" s="204"/>
      <c r="R3" s="201" t="s">
        <v>19</v>
      </c>
      <c r="S3" s="202"/>
      <c r="T3" s="64" t="s">
        <v>20</v>
      </c>
      <c r="U3" s="64" t="s">
        <v>21</v>
      </c>
      <c r="V3" s="203" t="s">
        <v>22</v>
      </c>
      <c r="W3" s="203"/>
      <c r="X3" s="203"/>
      <c r="Y3" s="204"/>
      <c r="Z3" s="212" t="s">
        <v>23</v>
      </c>
      <c r="AA3" s="213"/>
      <c r="AB3" s="214" t="s">
        <v>24</v>
      </c>
      <c r="AC3" s="215"/>
      <c r="AD3" s="216" t="s">
        <v>25</v>
      </c>
      <c r="AE3" s="205"/>
      <c r="AF3" s="206"/>
      <c r="AG3" s="205" t="s">
        <v>70</v>
      </c>
      <c r="AH3" s="205"/>
      <c r="AI3" s="206"/>
      <c r="AJ3" s="205" t="s">
        <v>71</v>
      </c>
      <c r="AK3" s="206"/>
      <c r="AL3" s="205" t="s">
        <v>72</v>
      </c>
      <c r="AM3" s="205"/>
      <c r="AN3" s="206"/>
      <c r="AO3" s="205" t="s">
        <v>73</v>
      </c>
      <c r="AP3" s="205"/>
      <c r="AQ3" s="206"/>
      <c r="AR3" s="205" t="s">
        <v>66</v>
      </c>
      <c r="AS3" s="206"/>
      <c r="AT3" s="205" t="s">
        <v>74</v>
      </c>
      <c r="AU3" s="206"/>
      <c r="AV3" s="205" t="s">
        <v>75</v>
      </c>
      <c r="AW3" s="205"/>
      <c r="AX3" s="206"/>
      <c r="AY3" s="205" t="s">
        <v>76</v>
      </c>
      <c r="AZ3" s="205"/>
      <c r="BA3" s="206"/>
    </row>
    <row r="4" spans="2:53" ht="30.75" customHeight="1" x14ac:dyDescent="0.25">
      <c r="B4" s="63">
        <v>1</v>
      </c>
      <c r="C4" s="207" t="s">
        <v>28</v>
      </c>
      <c r="D4" s="208"/>
      <c r="E4" s="207" t="s">
        <v>29</v>
      </c>
      <c r="F4" s="207"/>
      <c r="G4" s="209"/>
      <c r="H4" s="207" t="s">
        <v>29</v>
      </c>
      <c r="I4" s="207"/>
      <c r="J4" s="207"/>
      <c r="K4" s="207"/>
      <c r="L4" s="207"/>
      <c r="M4" s="207"/>
      <c r="N4" s="209"/>
      <c r="O4" s="66" t="s">
        <v>30</v>
      </c>
      <c r="P4" s="207" t="s">
        <v>7</v>
      </c>
      <c r="Q4" s="209"/>
      <c r="R4" s="207" t="s">
        <v>7</v>
      </c>
      <c r="S4" s="209"/>
      <c r="T4" s="66" t="s">
        <v>20</v>
      </c>
      <c r="U4" s="66" t="s">
        <v>31</v>
      </c>
      <c r="V4" s="207" t="s">
        <v>32</v>
      </c>
      <c r="W4" s="207"/>
      <c r="X4" s="207"/>
      <c r="Y4" s="209"/>
      <c r="Z4" s="207" t="s">
        <v>33</v>
      </c>
      <c r="AA4" s="209"/>
      <c r="AB4" s="207">
        <v>800</v>
      </c>
      <c r="AC4" s="208"/>
      <c r="AD4" s="210" t="s">
        <v>77</v>
      </c>
      <c r="AE4" s="210"/>
      <c r="AF4" s="211"/>
      <c r="AG4" s="210" t="s">
        <v>77</v>
      </c>
      <c r="AH4" s="210"/>
      <c r="AI4" s="211"/>
      <c r="AJ4" s="217" t="s">
        <v>78</v>
      </c>
      <c r="AK4" s="218"/>
      <c r="AL4" s="210" t="s">
        <v>79</v>
      </c>
      <c r="AM4" s="210"/>
      <c r="AN4" s="211"/>
      <c r="AO4" s="210" t="s">
        <v>80</v>
      </c>
      <c r="AP4" s="210"/>
      <c r="AQ4" s="211"/>
      <c r="AR4" s="217" t="s">
        <v>11</v>
      </c>
      <c r="AS4" s="218"/>
      <c r="AT4" s="219" t="s">
        <v>7</v>
      </c>
      <c r="AU4" s="220"/>
      <c r="AV4" s="210" t="s">
        <v>81</v>
      </c>
      <c r="AW4" s="210"/>
      <c r="AX4" s="211"/>
      <c r="AY4" s="210" t="s">
        <v>80</v>
      </c>
      <c r="AZ4" s="210"/>
      <c r="BA4" s="211"/>
    </row>
    <row r="5" spans="2:53" ht="33" customHeight="1" x14ac:dyDescent="0.25">
      <c r="B5" s="70">
        <v>2</v>
      </c>
      <c r="C5" s="207" t="s">
        <v>34</v>
      </c>
      <c r="D5" s="208"/>
      <c r="E5" s="207" t="s">
        <v>35</v>
      </c>
      <c r="F5" s="207"/>
      <c r="G5" s="209"/>
      <c r="H5" s="207" t="s">
        <v>35</v>
      </c>
      <c r="I5" s="207"/>
      <c r="J5" s="207"/>
      <c r="K5" s="207"/>
      <c r="L5" s="207"/>
      <c r="M5" s="207"/>
      <c r="N5" s="209"/>
      <c r="O5" s="65" t="s">
        <v>30</v>
      </c>
      <c r="P5" s="207" t="s">
        <v>7</v>
      </c>
      <c r="Q5" s="209"/>
      <c r="R5" s="207" t="s">
        <v>7</v>
      </c>
      <c r="S5" s="209"/>
      <c r="T5" s="65" t="s">
        <v>20</v>
      </c>
      <c r="U5" s="65" t="s">
        <v>31</v>
      </c>
      <c r="V5" s="207" t="s">
        <v>32</v>
      </c>
      <c r="W5" s="207"/>
      <c r="X5" s="207"/>
      <c r="Y5" s="209"/>
      <c r="Z5" s="207" t="s">
        <v>33</v>
      </c>
      <c r="AA5" s="209"/>
      <c r="AB5" s="207">
        <v>58</v>
      </c>
      <c r="AC5" s="208"/>
      <c r="AD5" s="210" t="s">
        <v>82</v>
      </c>
      <c r="AE5" s="210"/>
      <c r="AF5" s="211"/>
      <c r="AG5" s="210" t="s">
        <v>82</v>
      </c>
      <c r="AH5" s="210"/>
      <c r="AI5" s="211"/>
      <c r="AJ5" s="217" t="s">
        <v>78</v>
      </c>
      <c r="AK5" s="218"/>
      <c r="AL5" s="210" t="s">
        <v>83</v>
      </c>
      <c r="AM5" s="210"/>
      <c r="AN5" s="211"/>
      <c r="AO5" s="210" t="s">
        <v>84</v>
      </c>
      <c r="AP5" s="210"/>
      <c r="AQ5" s="211"/>
      <c r="AR5" s="217" t="s">
        <v>85</v>
      </c>
      <c r="AS5" s="218"/>
      <c r="AT5" s="217" t="s">
        <v>78</v>
      </c>
      <c r="AU5" s="218"/>
      <c r="AV5" s="210" t="s">
        <v>86</v>
      </c>
      <c r="AW5" s="210"/>
      <c r="AX5" s="211"/>
      <c r="AY5" s="210" t="s">
        <v>87</v>
      </c>
      <c r="AZ5" s="210"/>
      <c r="BA5" s="211"/>
    </row>
    <row r="6" spans="2:53" ht="33.75" customHeight="1" x14ac:dyDescent="0.25">
      <c r="B6" s="70">
        <v>3</v>
      </c>
      <c r="C6" s="207" t="s">
        <v>36</v>
      </c>
      <c r="D6" s="208"/>
      <c r="E6" s="207" t="s">
        <v>37</v>
      </c>
      <c r="F6" s="207"/>
      <c r="G6" s="209"/>
      <c r="H6" s="207" t="s">
        <v>37</v>
      </c>
      <c r="I6" s="207"/>
      <c r="J6" s="207"/>
      <c r="K6" s="207"/>
      <c r="L6" s="207"/>
      <c r="M6" s="207"/>
      <c r="N6" s="209"/>
      <c r="O6" s="65" t="s">
        <v>30</v>
      </c>
      <c r="P6" s="207" t="s">
        <v>7</v>
      </c>
      <c r="Q6" s="209"/>
      <c r="R6" s="207" t="s">
        <v>7</v>
      </c>
      <c r="S6" s="209"/>
      <c r="T6" s="65" t="s">
        <v>20</v>
      </c>
      <c r="U6" s="65" t="s">
        <v>31</v>
      </c>
      <c r="V6" s="207" t="s">
        <v>32</v>
      </c>
      <c r="W6" s="207"/>
      <c r="X6" s="207"/>
      <c r="Y6" s="209"/>
      <c r="Z6" s="207" t="s">
        <v>33</v>
      </c>
      <c r="AA6" s="209"/>
      <c r="AB6" s="207">
        <v>54</v>
      </c>
      <c r="AC6" s="208"/>
      <c r="AD6" s="210" t="s">
        <v>88</v>
      </c>
      <c r="AE6" s="210"/>
      <c r="AF6" s="211"/>
      <c r="AG6" s="210" t="s">
        <v>88</v>
      </c>
      <c r="AH6" s="210"/>
      <c r="AI6" s="211"/>
      <c r="AJ6" s="217" t="s">
        <v>89</v>
      </c>
      <c r="AK6" s="218"/>
      <c r="AL6" s="210" t="s">
        <v>90</v>
      </c>
      <c r="AM6" s="210"/>
      <c r="AN6" s="211"/>
      <c r="AO6" s="210" t="s">
        <v>91</v>
      </c>
      <c r="AP6" s="210"/>
      <c r="AQ6" s="211"/>
      <c r="AR6" s="217" t="s">
        <v>85</v>
      </c>
      <c r="AS6" s="218"/>
      <c r="AT6" s="217" t="s">
        <v>78</v>
      </c>
      <c r="AU6" s="218"/>
      <c r="AV6" s="210" t="s">
        <v>92</v>
      </c>
      <c r="AW6" s="210"/>
      <c r="AX6" s="211"/>
      <c r="AY6" s="210" t="s">
        <v>93</v>
      </c>
      <c r="AZ6" s="210"/>
      <c r="BA6" s="211"/>
    </row>
    <row r="7" spans="2:53" ht="33.75" customHeight="1" x14ac:dyDescent="0.25">
      <c r="B7" s="70">
        <v>4</v>
      </c>
      <c r="C7" s="207" t="s">
        <v>38</v>
      </c>
      <c r="D7" s="208"/>
      <c r="E7" s="207" t="s">
        <v>39</v>
      </c>
      <c r="F7" s="207"/>
      <c r="G7" s="209"/>
      <c r="H7" s="207" t="s">
        <v>39</v>
      </c>
      <c r="I7" s="207"/>
      <c r="J7" s="207"/>
      <c r="K7" s="207"/>
      <c r="L7" s="207"/>
      <c r="M7" s="207"/>
      <c r="N7" s="209"/>
      <c r="O7" s="65" t="s">
        <v>30</v>
      </c>
      <c r="P7" s="207" t="s">
        <v>7</v>
      </c>
      <c r="Q7" s="209"/>
      <c r="R7" s="207" t="s">
        <v>7</v>
      </c>
      <c r="S7" s="209"/>
      <c r="T7" s="65" t="s">
        <v>20</v>
      </c>
      <c r="U7" s="65" t="s">
        <v>31</v>
      </c>
      <c r="V7" s="207" t="s">
        <v>32</v>
      </c>
      <c r="W7" s="207"/>
      <c r="X7" s="207"/>
      <c r="Y7" s="209"/>
      <c r="Z7" s="207" t="s">
        <v>33</v>
      </c>
      <c r="AA7" s="209"/>
      <c r="AB7" s="207">
        <v>58</v>
      </c>
      <c r="AC7" s="208"/>
      <c r="AD7" s="210" t="s">
        <v>94</v>
      </c>
      <c r="AE7" s="210"/>
      <c r="AF7" s="211"/>
      <c r="AG7" s="210" t="s">
        <v>94</v>
      </c>
      <c r="AH7" s="210"/>
      <c r="AI7" s="211"/>
      <c r="AJ7" s="217" t="s">
        <v>89</v>
      </c>
      <c r="AK7" s="218"/>
      <c r="AL7" s="210" t="s">
        <v>95</v>
      </c>
      <c r="AM7" s="210"/>
      <c r="AN7" s="211"/>
      <c r="AO7" s="210" t="s">
        <v>96</v>
      </c>
      <c r="AP7" s="210"/>
      <c r="AQ7" s="211"/>
      <c r="AR7" s="217" t="s">
        <v>85</v>
      </c>
      <c r="AS7" s="218"/>
      <c r="AT7" s="217" t="s">
        <v>78</v>
      </c>
      <c r="AU7" s="218"/>
      <c r="AV7" s="210" t="s">
        <v>97</v>
      </c>
      <c r="AW7" s="210"/>
      <c r="AX7" s="211"/>
      <c r="AY7" s="210" t="s">
        <v>98</v>
      </c>
      <c r="AZ7" s="210"/>
      <c r="BA7" s="211"/>
    </row>
    <row r="8" spans="2:53" ht="34.5" customHeight="1" x14ac:dyDescent="0.25">
      <c r="B8" s="70">
        <v>5</v>
      </c>
      <c r="C8" s="207" t="s">
        <v>40</v>
      </c>
      <c r="D8" s="208"/>
      <c r="E8" s="207" t="s">
        <v>41</v>
      </c>
      <c r="F8" s="207"/>
      <c r="G8" s="209"/>
      <c r="H8" s="207" t="s">
        <v>41</v>
      </c>
      <c r="I8" s="207"/>
      <c r="J8" s="207"/>
      <c r="K8" s="207"/>
      <c r="L8" s="207"/>
      <c r="M8" s="207"/>
      <c r="N8" s="209"/>
      <c r="O8" s="65" t="s">
        <v>30</v>
      </c>
      <c r="P8" s="207" t="s">
        <v>7</v>
      </c>
      <c r="Q8" s="209"/>
      <c r="R8" s="207" t="s">
        <v>7</v>
      </c>
      <c r="S8" s="209"/>
      <c r="T8" s="65" t="s">
        <v>20</v>
      </c>
      <c r="U8" s="65" t="s">
        <v>31</v>
      </c>
      <c r="V8" s="207" t="s">
        <v>32</v>
      </c>
      <c r="W8" s="207"/>
      <c r="X8" s="207"/>
      <c r="Y8" s="209"/>
      <c r="Z8" s="207" t="s">
        <v>33</v>
      </c>
      <c r="AA8" s="209"/>
      <c r="AB8" s="207">
        <v>990</v>
      </c>
      <c r="AC8" s="208"/>
      <c r="AD8" s="210" t="s">
        <v>99</v>
      </c>
      <c r="AE8" s="210"/>
      <c r="AF8" s="211"/>
      <c r="AG8" s="210" t="s">
        <v>99</v>
      </c>
      <c r="AH8" s="210"/>
      <c r="AI8" s="211"/>
      <c r="AJ8" s="217" t="s">
        <v>89</v>
      </c>
      <c r="AK8" s="218"/>
      <c r="AL8" s="210" t="s">
        <v>100</v>
      </c>
      <c r="AM8" s="210"/>
      <c r="AN8" s="211"/>
      <c r="AO8" s="210" t="s">
        <v>101</v>
      </c>
      <c r="AP8" s="210"/>
      <c r="AQ8" s="211"/>
      <c r="AR8" s="217" t="s">
        <v>11</v>
      </c>
      <c r="AS8" s="218"/>
      <c r="AT8" s="219" t="s">
        <v>7</v>
      </c>
      <c r="AU8" s="220"/>
      <c r="AV8" s="210" t="s">
        <v>81</v>
      </c>
      <c r="AW8" s="210"/>
      <c r="AX8" s="211"/>
      <c r="AY8" s="210" t="s">
        <v>101</v>
      </c>
      <c r="AZ8" s="210"/>
      <c r="BA8" s="211"/>
    </row>
    <row r="9" spans="2:53" ht="32.25" customHeight="1" x14ac:dyDescent="0.25">
      <c r="B9" s="70">
        <v>6</v>
      </c>
      <c r="C9" s="207" t="s">
        <v>42</v>
      </c>
      <c r="D9" s="209"/>
      <c r="E9" s="207" t="s">
        <v>102</v>
      </c>
      <c r="F9" s="207"/>
      <c r="G9" s="209"/>
      <c r="H9" s="207" t="s">
        <v>102</v>
      </c>
      <c r="I9" s="207"/>
      <c r="J9" s="207"/>
      <c r="K9" s="207"/>
      <c r="L9" s="207"/>
      <c r="M9" s="207"/>
      <c r="N9" s="209"/>
      <c r="O9" s="65" t="s">
        <v>30</v>
      </c>
      <c r="P9" s="207" t="s">
        <v>7</v>
      </c>
      <c r="Q9" s="209"/>
      <c r="R9" s="207" t="s">
        <v>7</v>
      </c>
      <c r="S9" s="209"/>
      <c r="T9" s="65" t="s">
        <v>20</v>
      </c>
      <c r="U9" s="65" t="s">
        <v>31</v>
      </c>
      <c r="V9" s="207" t="s">
        <v>32</v>
      </c>
      <c r="W9" s="207"/>
      <c r="X9" s="207"/>
      <c r="Y9" s="209"/>
      <c r="Z9" s="207" t="s">
        <v>33</v>
      </c>
      <c r="AA9" s="209"/>
      <c r="AB9" s="207">
        <v>400</v>
      </c>
      <c r="AC9" s="208"/>
      <c r="AD9" s="210" t="s">
        <v>103</v>
      </c>
      <c r="AE9" s="210"/>
      <c r="AF9" s="211"/>
      <c r="AG9" s="210" t="s">
        <v>103</v>
      </c>
      <c r="AH9" s="210"/>
      <c r="AI9" s="211"/>
      <c r="AJ9" s="217" t="s">
        <v>89</v>
      </c>
      <c r="AK9" s="218"/>
      <c r="AL9" s="210" t="s">
        <v>104</v>
      </c>
      <c r="AM9" s="210"/>
      <c r="AN9" s="211"/>
      <c r="AO9" s="210" t="s">
        <v>105</v>
      </c>
      <c r="AP9" s="210"/>
      <c r="AQ9" s="211"/>
      <c r="AR9" s="217" t="s">
        <v>11</v>
      </c>
      <c r="AS9" s="218"/>
      <c r="AT9" s="219" t="s">
        <v>7</v>
      </c>
      <c r="AU9" s="220"/>
      <c r="AV9" s="210" t="s">
        <v>81</v>
      </c>
      <c r="AW9" s="210"/>
      <c r="AX9" s="211"/>
      <c r="AY9" s="210" t="s">
        <v>105</v>
      </c>
      <c r="AZ9" s="210"/>
      <c r="BA9" s="211"/>
    </row>
    <row r="10" spans="2:53" ht="19.5" customHeight="1" x14ac:dyDescent="0.25">
      <c r="B10" s="70">
        <v>7</v>
      </c>
      <c r="C10" s="207" t="s">
        <v>45</v>
      </c>
      <c r="D10" s="209"/>
      <c r="E10" s="207" t="s">
        <v>46</v>
      </c>
      <c r="F10" s="207"/>
      <c r="G10" s="209"/>
      <c r="H10" s="207" t="s">
        <v>46</v>
      </c>
      <c r="I10" s="207"/>
      <c r="J10" s="207"/>
      <c r="K10" s="207"/>
      <c r="L10" s="207"/>
      <c r="M10" s="207"/>
      <c r="N10" s="209"/>
      <c r="O10" s="65" t="s">
        <v>30</v>
      </c>
      <c r="P10" s="207" t="s">
        <v>7</v>
      </c>
      <c r="Q10" s="209"/>
      <c r="R10" s="207" t="s">
        <v>7</v>
      </c>
      <c r="S10" s="209"/>
      <c r="T10" s="65" t="s">
        <v>20</v>
      </c>
      <c r="U10" s="65" t="s">
        <v>31</v>
      </c>
      <c r="V10" s="207" t="s">
        <v>32</v>
      </c>
      <c r="W10" s="207"/>
      <c r="X10" s="207"/>
      <c r="Y10" s="209"/>
      <c r="Z10" s="207" t="s">
        <v>33</v>
      </c>
      <c r="AA10" s="209"/>
      <c r="AB10" s="207">
        <v>810</v>
      </c>
      <c r="AC10" s="208"/>
      <c r="AD10" s="210" t="s">
        <v>106</v>
      </c>
      <c r="AE10" s="210"/>
      <c r="AF10" s="211"/>
      <c r="AG10" s="210" t="s">
        <v>106</v>
      </c>
      <c r="AH10" s="210"/>
      <c r="AI10" s="211"/>
      <c r="AJ10" s="217" t="s">
        <v>107</v>
      </c>
      <c r="AK10" s="218"/>
      <c r="AL10" s="210" t="s">
        <v>108</v>
      </c>
      <c r="AM10" s="210"/>
      <c r="AN10" s="211"/>
      <c r="AO10" s="210" t="s">
        <v>109</v>
      </c>
      <c r="AP10" s="210"/>
      <c r="AQ10" s="211"/>
      <c r="AR10" s="217" t="s">
        <v>11</v>
      </c>
      <c r="AS10" s="218"/>
      <c r="AT10" s="219" t="s">
        <v>7</v>
      </c>
      <c r="AU10" s="220"/>
      <c r="AV10" s="210" t="s">
        <v>81</v>
      </c>
      <c r="AW10" s="210"/>
      <c r="AX10" s="211"/>
      <c r="AY10" s="210" t="s">
        <v>109</v>
      </c>
      <c r="AZ10" s="210"/>
      <c r="BA10" s="211"/>
    </row>
    <row r="11" spans="2:53" ht="32.25" customHeight="1" x14ac:dyDescent="0.25">
      <c r="B11" s="70">
        <v>8</v>
      </c>
      <c r="C11" s="207" t="s">
        <v>47</v>
      </c>
      <c r="D11" s="208"/>
      <c r="E11" s="207" t="s">
        <v>48</v>
      </c>
      <c r="F11" s="207"/>
      <c r="G11" s="209"/>
      <c r="H11" s="207" t="s">
        <v>49</v>
      </c>
      <c r="I11" s="207"/>
      <c r="J11" s="207"/>
      <c r="K11" s="207"/>
      <c r="L11" s="207"/>
      <c r="M11" s="207"/>
      <c r="N11" s="209"/>
      <c r="O11" s="65" t="s">
        <v>7</v>
      </c>
      <c r="P11" s="207" t="s">
        <v>50</v>
      </c>
      <c r="Q11" s="209"/>
      <c r="R11" s="207" t="s">
        <v>51</v>
      </c>
      <c r="S11" s="209"/>
      <c r="T11" s="65" t="s">
        <v>20</v>
      </c>
      <c r="U11" s="65">
        <v>1</v>
      </c>
      <c r="V11" s="207" t="s">
        <v>52</v>
      </c>
      <c r="W11" s="207"/>
      <c r="X11" s="207"/>
      <c r="Y11" s="209"/>
      <c r="Z11" s="207" t="s">
        <v>7</v>
      </c>
      <c r="AA11" s="209"/>
      <c r="AB11" s="207">
        <v>1</v>
      </c>
      <c r="AC11" s="208"/>
      <c r="AD11" s="210" t="s">
        <v>110</v>
      </c>
      <c r="AE11" s="210"/>
      <c r="AF11" s="211"/>
      <c r="AG11" s="210" t="s">
        <v>110</v>
      </c>
      <c r="AH11" s="210"/>
      <c r="AI11" s="211"/>
      <c r="AJ11" s="217" t="s">
        <v>111</v>
      </c>
      <c r="AK11" s="218"/>
      <c r="AL11" s="210" t="s">
        <v>110</v>
      </c>
      <c r="AM11" s="210"/>
      <c r="AN11" s="211"/>
      <c r="AO11" s="210" t="s">
        <v>110</v>
      </c>
      <c r="AP11" s="210"/>
      <c r="AQ11" s="211"/>
      <c r="AR11" s="217" t="s">
        <v>85</v>
      </c>
      <c r="AS11" s="218"/>
      <c r="AT11" s="217" t="s">
        <v>78</v>
      </c>
      <c r="AU11" s="218"/>
      <c r="AV11" s="210" t="s">
        <v>112</v>
      </c>
      <c r="AW11" s="210"/>
      <c r="AX11" s="211"/>
      <c r="AY11" s="210" t="s">
        <v>113</v>
      </c>
      <c r="AZ11" s="210"/>
      <c r="BA11" s="211"/>
    </row>
    <row r="12" spans="2:53" ht="43.5" customHeight="1" x14ac:dyDescent="0.25">
      <c r="B12" s="70">
        <v>9</v>
      </c>
      <c r="C12" s="207" t="s">
        <v>53</v>
      </c>
      <c r="D12" s="208"/>
      <c r="E12" s="207" t="s">
        <v>54</v>
      </c>
      <c r="F12" s="207"/>
      <c r="G12" s="209"/>
      <c r="H12" s="207" t="s">
        <v>114</v>
      </c>
      <c r="I12" s="207"/>
      <c r="J12" s="207"/>
      <c r="K12" s="207"/>
      <c r="L12" s="207"/>
      <c r="M12" s="207"/>
      <c r="N12" s="209"/>
      <c r="O12" s="65" t="s">
        <v>7</v>
      </c>
      <c r="P12" s="207" t="s">
        <v>50</v>
      </c>
      <c r="Q12" s="209"/>
      <c r="R12" s="207" t="s">
        <v>51</v>
      </c>
      <c r="S12" s="209"/>
      <c r="T12" s="65" t="s">
        <v>56</v>
      </c>
      <c r="U12" s="65">
        <v>1</v>
      </c>
      <c r="V12" s="207" t="s">
        <v>52</v>
      </c>
      <c r="W12" s="207"/>
      <c r="X12" s="207"/>
      <c r="Y12" s="209"/>
      <c r="Z12" s="207" t="s">
        <v>7</v>
      </c>
      <c r="AA12" s="209"/>
      <c r="AB12" s="207">
        <v>1</v>
      </c>
      <c r="AC12" s="208"/>
      <c r="AD12" s="210" t="s">
        <v>110</v>
      </c>
      <c r="AE12" s="210"/>
      <c r="AF12" s="211"/>
      <c r="AG12" s="210" t="s">
        <v>110</v>
      </c>
      <c r="AH12" s="210"/>
      <c r="AI12" s="211"/>
      <c r="AJ12" s="217" t="s">
        <v>111</v>
      </c>
      <c r="AK12" s="218"/>
      <c r="AL12" s="210" t="s">
        <v>110</v>
      </c>
      <c r="AM12" s="210"/>
      <c r="AN12" s="211"/>
      <c r="AO12" s="210" t="s">
        <v>110</v>
      </c>
      <c r="AP12" s="210"/>
      <c r="AQ12" s="211"/>
      <c r="AR12" s="217" t="s">
        <v>85</v>
      </c>
      <c r="AS12" s="218"/>
      <c r="AT12" s="217" t="s">
        <v>78</v>
      </c>
      <c r="AU12" s="218"/>
      <c r="AV12" s="210" t="s">
        <v>112</v>
      </c>
      <c r="AW12" s="210"/>
      <c r="AX12" s="211"/>
      <c r="AY12" s="210" t="s">
        <v>113</v>
      </c>
      <c r="AZ12" s="210"/>
      <c r="BA12" s="211"/>
    </row>
    <row r="13" spans="2:53" ht="33" customHeight="1" x14ac:dyDescent="0.25">
      <c r="B13" s="70">
        <v>10</v>
      </c>
      <c r="C13" s="207" t="s">
        <v>57</v>
      </c>
      <c r="D13" s="208"/>
      <c r="E13" s="207" t="s">
        <v>58</v>
      </c>
      <c r="F13" s="207"/>
      <c r="G13" s="209"/>
      <c r="H13" s="207" t="s">
        <v>59</v>
      </c>
      <c r="I13" s="207"/>
      <c r="J13" s="207"/>
      <c r="K13" s="207"/>
      <c r="L13" s="207"/>
      <c r="M13" s="207"/>
      <c r="N13" s="209"/>
      <c r="O13" s="65" t="s">
        <v>7</v>
      </c>
      <c r="P13" s="207" t="s">
        <v>50</v>
      </c>
      <c r="Q13" s="209"/>
      <c r="R13" s="207" t="s">
        <v>60</v>
      </c>
      <c r="S13" s="209"/>
      <c r="T13" s="65" t="s">
        <v>61</v>
      </c>
      <c r="U13" s="65">
        <v>1</v>
      </c>
      <c r="V13" s="207" t="s">
        <v>52</v>
      </c>
      <c r="W13" s="207"/>
      <c r="X13" s="207"/>
      <c r="Y13" s="209"/>
      <c r="Z13" s="207" t="s">
        <v>7</v>
      </c>
      <c r="AA13" s="209"/>
      <c r="AB13" s="207">
        <v>20</v>
      </c>
      <c r="AC13" s="208"/>
      <c r="AD13" s="210" t="s">
        <v>115</v>
      </c>
      <c r="AE13" s="210"/>
      <c r="AF13" s="211"/>
      <c r="AG13" s="210" t="s">
        <v>115</v>
      </c>
      <c r="AH13" s="210"/>
      <c r="AI13" s="211"/>
      <c r="AJ13" s="217" t="s">
        <v>111</v>
      </c>
      <c r="AK13" s="218"/>
      <c r="AL13" s="210" t="s">
        <v>115</v>
      </c>
      <c r="AM13" s="210"/>
      <c r="AN13" s="211"/>
      <c r="AO13" s="210" t="s">
        <v>116</v>
      </c>
      <c r="AP13" s="210"/>
      <c r="AQ13" s="211"/>
      <c r="AR13" s="217" t="s">
        <v>85</v>
      </c>
      <c r="AS13" s="218"/>
      <c r="AT13" s="217" t="s">
        <v>78</v>
      </c>
      <c r="AU13" s="218"/>
      <c r="AV13" s="210" t="s">
        <v>117</v>
      </c>
      <c r="AW13" s="210"/>
      <c r="AX13" s="211"/>
      <c r="AY13" s="210" t="s">
        <v>118</v>
      </c>
      <c r="AZ13" s="210"/>
      <c r="BA13" s="211"/>
    </row>
    <row r="14" spans="2:53" ht="39.75" customHeight="1" x14ac:dyDescent="0.25">
      <c r="B14" s="70">
        <v>11</v>
      </c>
      <c r="C14" s="207" t="s">
        <v>62</v>
      </c>
      <c r="D14" s="208"/>
      <c r="E14" s="207" t="s">
        <v>63</v>
      </c>
      <c r="F14" s="207"/>
      <c r="G14" s="209"/>
      <c r="H14" s="207" t="s">
        <v>64</v>
      </c>
      <c r="I14" s="207"/>
      <c r="J14" s="207"/>
      <c r="K14" s="207"/>
      <c r="L14" s="207"/>
      <c r="M14" s="207"/>
      <c r="N14" s="209"/>
      <c r="O14" s="65" t="s">
        <v>7</v>
      </c>
      <c r="P14" s="207" t="s">
        <v>50</v>
      </c>
      <c r="Q14" s="209"/>
      <c r="R14" s="207" t="s">
        <v>60</v>
      </c>
      <c r="S14" s="209"/>
      <c r="T14" s="65" t="s">
        <v>61</v>
      </c>
      <c r="U14" s="65">
        <v>1</v>
      </c>
      <c r="V14" s="207" t="s">
        <v>52</v>
      </c>
      <c r="W14" s="207"/>
      <c r="X14" s="207"/>
      <c r="Y14" s="209"/>
      <c r="Z14" s="207" t="s">
        <v>7</v>
      </c>
      <c r="AA14" s="209"/>
      <c r="AB14" s="207">
        <v>20</v>
      </c>
      <c r="AC14" s="208"/>
      <c r="AD14" s="210" t="s">
        <v>115</v>
      </c>
      <c r="AE14" s="210"/>
      <c r="AF14" s="211"/>
      <c r="AG14" s="210" t="s">
        <v>115</v>
      </c>
      <c r="AH14" s="210"/>
      <c r="AI14" s="211"/>
      <c r="AJ14" s="217" t="s">
        <v>111</v>
      </c>
      <c r="AK14" s="218"/>
      <c r="AL14" s="210" t="s">
        <v>115</v>
      </c>
      <c r="AM14" s="210"/>
      <c r="AN14" s="211"/>
      <c r="AO14" s="210" t="s">
        <v>116</v>
      </c>
      <c r="AP14" s="210"/>
      <c r="AQ14" s="211"/>
      <c r="AR14" s="217" t="s">
        <v>85</v>
      </c>
      <c r="AS14" s="218"/>
      <c r="AT14" s="217" t="s">
        <v>78</v>
      </c>
      <c r="AU14" s="218"/>
      <c r="AV14" s="210" t="s">
        <v>117</v>
      </c>
      <c r="AW14" s="210"/>
      <c r="AX14" s="211"/>
      <c r="AY14" s="210" t="s">
        <v>118</v>
      </c>
      <c r="AZ14" s="210"/>
      <c r="BA14" s="211"/>
    </row>
    <row r="15" spans="2:53" x14ac:dyDescent="0.25">
      <c r="B15" s="67" t="s">
        <v>119</v>
      </c>
      <c r="C15" s="67" t="s">
        <v>119</v>
      </c>
      <c r="D15" s="67" t="s">
        <v>119</v>
      </c>
      <c r="E15" s="67" t="s">
        <v>119</v>
      </c>
      <c r="F15" s="67" t="s">
        <v>119</v>
      </c>
      <c r="G15" s="67" t="s">
        <v>119</v>
      </c>
      <c r="H15" s="67" t="s">
        <v>119</v>
      </c>
      <c r="I15" s="67" t="s">
        <v>119</v>
      </c>
      <c r="J15" s="67" t="s">
        <v>119</v>
      </c>
      <c r="K15" s="67" t="s">
        <v>119</v>
      </c>
      <c r="L15" s="67" t="s">
        <v>119</v>
      </c>
      <c r="M15" s="67" t="s">
        <v>119</v>
      </c>
      <c r="N15" s="67" t="s">
        <v>119</v>
      </c>
      <c r="O15" s="67" t="s">
        <v>119</v>
      </c>
      <c r="P15" s="67" t="s">
        <v>119</v>
      </c>
      <c r="Q15" s="67" t="s">
        <v>119</v>
      </c>
      <c r="R15" s="67" t="s">
        <v>119</v>
      </c>
      <c r="S15" s="67" t="s">
        <v>119</v>
      </c>
      <c r="T15" s="67" t="s">
        <v>119</v>
      </c>
      <c r="U15" s="67" t="s">
        <v>119</v>
      </c>
      <c r="V15" s="67" t="s">
        <v>119</v>
      </c>
      <c r="W15" s="67" t="s">
        <v>119</v>
      </c>
      <c r="X15" s="67" t="s">
        <v>119</v>
      </c>
      <c r="Y15" s="67" t="s">
        <v>119</v>
      </c>
      <c r="Z15" s="67" t="s">
        <v>119</v>
      </c>
      <c r="AA15" s="67" t="s">
        <v>119</v>
      </c>
      <c r="AB15" s="67" t="s">
        <v>119</v>
      </c>
      <c r="AC15" s="67" t="s">
        <v>119</v>
      </c>
      <c r="AD15" s="216" t="s">
        <v>120</v>
      </c>
      <c r="AE15" s="205"/>
      <c r="AF15" s="205"/>
      <c r="AG15" s="205"/>
      <c r="AH15" s="205"/>
      <c r="AI15" s="205"/>
      <c r="AJ15" s="205"/>
      <c r="AK15" s="205"/>
      <c r="AL15" s="205"/>
      <c r="AM15" s="205"/>
      <c r="AN15" s="233"/>
      <c r="AO15" s="210" t="s">
        <v>121</v>
      </c>
      <c r="AP15" s="210"/>
      <c r="AQ15" s="211"/>
      <c r="AR15" s="205" t="s">
        <v>120</v>
      </c>
      <c r="AS15" s="205"/>
      <c r="AT15" s="205"/>
      <c r="AU15" s="205"/>
      <c r="AV15" s="221" t="s">
        <v>122</v>
      </c>
      <c r="AW15" s="210"/>
      <c r="AX15" s="211"/>
      <c r="AY15" s="222" t="s">
        <v>123</v>
      </c>
      <c r="AZ15" s="223"/>
      <c r="BA15" s="224"/>
    </row>
    <row r="16" spans="2:53" x14ac:dyDescent="0.25">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row>
    <row r="17" spans="2:53" x14ac:dyDescent="0.25">
      <c r="B17" s="225" t="s">
        <v>124</v>
      </c>
      <c r="C17" s="226"/>
      <c r="D17" s="226"/>
      <c r="E17" s="226"/>
      <c r="F17" s="226"/>
      <c r="G17" s="226"/>
      <c r="H17" s="226"/>
      <c r="I17" s="226"/>
      <c r="J17" s="226"/>
      <c r="K17" s="226"/>
      <c r="L17" s="226"/>
      <c r="M17" s="226"/>
      <c r="N17" s="226"/>
      <c r="O17" s="226"/>
      <c r="P17" s="226"/>
      <c r="Q17" s="226"/>
      <c r="R17" s="226"/>
      <c r="S17" s="226"/>
      <c r="T17" s="226"/>
      <c r="U17" s="226"/>
      <c r="V17" s="226"/>
      <c r="W17" s="226"/>
      <c r="X17" s="226"/>
      <c r="Y17" s="226"/>
      <c r="Z17" s="226"/>
      <c r="AA17" s="226"/>
      <c r="AB17" s="226"/>
      <c r="AC17" s="227"/>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row>
    <row r="18" spans="2:53" x14ac:dyDescent="0.25">
      <c r="B18" s="71"/>
      <c r="C18" s="71"/>
      <c r="D18" s="71"/>
      <c r="E18" s="71"/>
      <c r="F18" s="71"/>
      <c r="G18" s="71"/>
      <c r="H18" s="71"/>
      <c r="I18" s="71"/>
      <c r="J18" s="72"/>
      <c r="K18" s="72"/>
      <c r="L18" s="72"/>
      <c r="M18" s="72"/>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8"/>
      <c r="BA18" s="68"/>
    </row>
    <row r="19" spans="2:53" x14ac:dyDescent="0.25">
      <c r="B19" s="71"/>
      <c r="C19" s="71"/>
      <c r="D19" s="71"/>
      <c r="E19" s="71"/>
      <c r="F19" s="71"/>
      <c r="G19" s="71"/>
      <c r="H19" s="71"/>
      <c r="I19" s="71"/>
      <c r="J19" s="72"/>
      <c r="K19" s="72"/>
      <c r="L19" s="72"/>
      <c r="M19" s="72"/>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row>
    <row r="20" spans="2:53" x14ac:dyDescent="0.25">
      <c r="B20" s="73" t="s">
        <v>125</v>
      </c>
      <c r="C20" s="228" t="s">
        <v>126</v>
      </c>
      <c r="D20" s="228"/>
      <c r="E20" s="228"/>
      <c r="F20" s="228"/>
      <c r="G20" s="228"/>
      <c r="H20" s="228"/>
      <c r="I20" s="228"/>
      <c r="J20" s="228"/>
      <c r="K20" s="228"/>
      <c r="L20" s="228"/>
      <c r="M20" s="228"/>
      <c r="N20" s="228"/>
      <c r="O20" s="228"/>
      <c r="P20" s="228"/>
      <c r="Q20" s="228"/>
      <c r="R20" s="228"/>
      <c r="S20" s="228"/>
      <c r="T20" s="228"/>
      <c r="U20" s="228"/>
      <c r="V20" s="228"/>
      <c r="W20" s="228"/>
      <c r="X20" s="228"/>
      <c r="Y20" s="228"/>
      <c r="Z20" s="229"/>
      <c r="AA20" s="205" t="s">
        <v>127</v>
      </c>
      <c r="AB20" s="205"/>
      <c r="AC20" s="206"/>
      <c r="AD20" s="68"/>
      <c r="AE20" s="68"/>
      <c r="AF20" s="68"/>
      <c r="AG20" s="68"/>
      <c r="AH20" s="68"/>
      <c r="AI20" s="68"/>
      <c r="AJ20" s="68"/>
      <c r="AK20" s="68"/>
      <c r="AL20" s="68"/>
      <c r="AM20" s="68"/>
      <c r="AN20" s="68"/>
      <c r="AO20" s="68"/>
      <c r="AP20" s="68"/>
      <c r="AQ20" s="68"/>
      <c r="AR20" s="68"/>
      <c r="AS20" s="68"/>
      <c r="AT20" s="68"/>
      <c r="AU20" s="68"/>
      <c r="AV20" s="68"/>
      <c r="AW20" s="68"/>
      <c r="AX20" s="68"/>
      <c r="AY20" s="68"/>
      <c r="AZ20" s="68"/>
      <c r="BA20" s="68"/>
    </row>
    <row r="21" spans="2:53" ht="15" customHeight="1" x14ac:dyDescent="0.25">
      <c r="B21" s="74">
        <v>1</v>
      </c>
      <c r="C21" s="230" t="s">
        <v>119</v>
      </c>
      <c r="D21" s="230"/>
      <c r="E21" s="230"/>
      <c r="F21" s="230"/>
      <c r="G21" s="230"/>
      <c r="H21" s="230"/>
      <c r="I21" s="230"/>
      <c r="J21" s="230"/>
      <c r="K21" s="230"/>
      <c r="L21" s="230"/>
      <c r="M21" s="230"/>
      <c r="N21" s="230"/>
      <c r="O21" s="230"/>
      <c r="P21" s="230"/>
      <c r="Q21" s="230"/>
      <c r="R21" s="230"/>
      <c r="S21" s="230"/>
      <c r="T21" s="230"/>
      <c r="U21" s="230"/>
      <c r="V21" s="230"/>
      <c r="W21" s="230"/>
      <c r="X21" s="230"/>
      <c r="Y21" s="230"/>
      <c r="Z21" s="231"/>
      <c r="AA21" s="230" t="s">
        <v>119</v>
      </c>
      <c r="AB21" s="230"/>
      <c r="AC21" s="231"/>
      <c r="AD21" s="68"/>
      <c r="AE21" s="68"/>
      <c r="AF21" s="68"/>
      <c r="AG21" s="68"/>
      <c r="AH21" s="68"/>
      <c r="AI21" s="68"/>
      <c r="AJ21" s="68"/>
      <c r="AK21" s="68"/>
      <c r="AL21" s="68"/>
      <c r="AM21" s="68"/>
      <c r="AN21" s="68"/>
      <c r="AO21" s="68"/>
      <c r="AP21" s="68"/>
      <c r="AQ21" s="68"/>
      <c r="AR21" s="68"/>
      <c r="AS21" s="68"/>
      <c r="AT21" s="68"/>
      <c r="AU21" s="68"/>
      <c r="AV21" s="68"/>
      <c r="AW21" s="68"/>
      <c r="AX21" s="68"/>
      <c r="AY21" s="68"/>
      <c r="AZ21" s="68"/>
      <c r="BA21" s="68"/>
    </row>
    <row r="22" spans="2:53" x14ac:dyDescent="0.25">
      <c r="B22" s="67" t="s">
        <v>119</v>
      </c>
      <c r="C22" s="232" t="s">
        <v>128</v>
      </c>
      <c r="D22" s="232"/>
      <c r="E22" s="232"/>
      <c r="F22" s="232"/>
      <c r="G22" s="232"/>
      <c r="H22" s="232"/>
      <c r="I22" s="232"/>
      <c r="J22" s="232"/>
      <c r="K22" s="232"/>
      <c r="L22" s="232"/>
      <c r="M22" s="232"/>
      <c r="N22" s="232"/>
      <c r="O22" s="232"/>
      <c r="P22" s="232"/>
      <c r="Q22" s="232"/>
      <c r="R22" s="232"/>
      <c r="S22" s="232"/>
      <c r="T22" s="232"/>
      <c r="U22" s="232"/>
      <c r="V22" s="232"/>
      <c r="W22" s="232"/>
      <c r="X22" s="232"/>
      <c r="Y22" s="232"/>
      <c r="Z22" s="232"/>
      <c r="AA22" s="232" t="s">
        <v>111</v>
      </c>
      <c r="AB22" s="232"/>
      <c r="AC22" s="232"/>
      <c r="AD22" s="68"/>
      <c r="AE22" s="68"/>
      <c r="AF22" s="68"/>
      <c r="AG22" s="68"/>
      <c r="AH22" s="68"/>
      <c r="AI22" s="68"/>
      <c r="AJ22" s="68"/>
      <c r="AK22" s="68"/>
      <c r="AL22" s="68"/>
      <c r="AM22" s="68"/>
      <c r="AN22" s="68"/>
      <c r="AO22" s="68"/>
      <c r="AP22" s="68"/>
      <c r="AQ22" s="68"/>
      <c r="AR22" s="68"/>
      <c r="AS22" s="68"/>
      <c r="AT22" s="68"/>
      <c r="AU22" s="68"/>
      <c r="AV22" s="68"/>
      <c r="AW22" s="68"/>
      <c r="AX22" s="68"/>
      <c r="AY22" s="68"/>
      <c r="AZ22" s="68"/>
      <c r="BA22" s="68"/>
    </row>
  </sheetData>
  <mergeCells count="218">
    <mergeCell ref="C20:Z20"/>
    <mergeCell ref="AA20:AC20"/>
    <mergeCell ref="C21:Z21"/>
    <mergeCell ref="AA21:AC21"/>
    <mergeCell ref="C22:Z22"/>
    <mergeCell ref="AA22:AC22"/>
    <mergeCell ref="AD15:AN15"/>
    <mergeCell ref="AO15:AQ15"/>
    <mergeCell ref="AR15:AU15"/>
    <mergeCell ref="AV15:AX15"/>
    <mergeCell ref="AY15:BA15"/>
    <mergeCell ref="B17:AC17"/>
    <mergeCell ref="AL14:AN14"/>
    <mergeCell ref="AO14:AQ14"/>
    <mergeCell ref="AR14:AS14"/>
    <mergeCell ref="AT14:AU14"/>
    <mergeCell ref="AV14:AX14"/>
    <mergeCell ref="AY14:BA14"/>
    <mergeCell ref="V14:Y14"/>
    <mergeCell ref="Z14:AA14"/>
    <mergeCell ref="AB14:AC14"/>
    <mergeCell ref="AD14:AF14"/>
    <mergeCell ref="AG14:AI14"/>
    <mergeCell ref="AJ14:AK14"/>
    <mergeCell ref="AO13:AQ13"/>
    <mergeCell ref="AR13:AS13"/>
    <mergeCell ref="AT13:AU13"/>
    <mergeCell ref="AV13:AX13"/>
    <mergeCell ref="AY13:BA13"/>
    <mergeCell ref="C14:D14"/>
    <mergeCell ref="E14:G14"/>
    <mergeCell ref="H14:N14"/>
    <mergeCell ref="P14:Q14"/>
    <mergeCell ref="R14:S14"/>
    <mergeCell ref="Z13:AA13"/>
    <mergeCell ref="AB13:AC13"/>
    <mergeCell ref="AD13:AF13"/>
    <mergeCell ref="AG13:AI13"/>
    <mergeCell ref="AJ13:AK13"/>
    <mergeCell ref="AL13:AN13"/>
    <mergeCell ref="C13:D13"/>
    <mergeCell ref="E13:G13"/>
    <mergeCell ref="H13:N13"/>
    <mergeCell ref="P13:Q13"/>
    <mergeCell ref="R13:S13"/>
    <mergeCell ref="V13:Y13"/>
    <mergeCell ref="AR12:AS12"/>
    <mergeCell ref="AT12:AU12"/>
    <mergeCell ref="AV12:AX12"/>
    <mergeCell ref="AY12:BA12"/>
    <mergeCell ref="V12:Y12"/>
    <mergeCell ref="Z12:AA12"/>
    <mergeCell ref="AB12:AC12"/>
    <mergeCell ref="AD12:AF12"/>
    <mergeCell ref="AG12:AI12"/>
    <mergeCell ref="AJ12:AK12"/>
    <mergeCell ref="AO11:AQ11"/>
    <mergeCell ref="AR11:AS11"/>
    <mergeCell ref="AT11:AU11"/>
    <mergeCell ref="AV11:AX11"/>
    <mergeCell ref="AY11:BA11"/>
    <mergeCell ref="C12:D12"/>
    <mergeCell ref="E12:G12"/>
    <mergeCell ref="H12:N12"/>
    <mergeCell ref="P12:Q12"/>
    <mergeCell ref="R12:S12"/>
    <mergeCell ref="Z11:AA11"/>
    <mergeCell ref="AB11:AC11"/>
    <mergeCell ref="AD11:AF11"/>
    <mergeCell ref="AG11:AI11"/>
    <mergeCell ref="AJ11:AK11"/>
    <mergeCell ref="AL11:AN11"/>
    <mergeCell ref="C11:D11"/>
    <mergeCell ref="E11:G11"/>
    <mergeCell ref="H11:N11"/>
    <mergeCell ref="P11:Q11"/>
    <mergeCell ref="R11:S11"/>
    <mergeCell ref="V11:Y11"/>
    <mergeCell ref="AL12:AN12"/>
    <mergeCell ref="AO12:AQ12"/>
    <mergeCell ref="AR10:AS10"/>
    <mergeCell ref="AT10:AU10"/>
    <mergeCell ref="AV10:AX10"/>
    <mergeCell ref="AY10:BA10"/>
    <mergeCell ref="V10:Y10"/>
    <mergeCell ref="Z10:AA10"/>
    <mergeCell ref="AB10:AC10"/>
    <mergeCell ref="AD10:AF10"/>
    <mergeCell ref="AG10:AI10"/>
    <mergeCell ref="AJ10:AK10"/>
    <mergeCell ref="AO9:AQ9"/>
    <mergeCell ref="AR9:AS9"/>
    <mergeCell ref="AT9:AU9"/>
    <mergeCell ref="AV9:AX9"/>
    <mergeCell ref="AY9:BA9"/>
    <mergeCell ref="C10:D10"/>
    <mergeCell ref="E10:G10"/>
    <mergeCell ref="H10:N10"/>
    <mergeCell ref="P10:Q10"/>
    <mergeCell ref="R10:S10"/>
    <mergeCell ref="Z9:AA9"/>
    <mergeCell ref="AB9:AC9"/>
    <mergeCell ref="AD9:AF9"/>
    <mergeCell ref="AG9:AI9"/>
    <mergeCell ref="AJ9:AK9"/>
    <mergeCell ref="AL9:AN9"/>
    <mergeCell ref="C9:D9"/>
    <mergeCell ref="E9:G9"/>
    <mergeCell ref="H9:N9"/>
    <mergeCell ref="P9:Q9"/>
    <mergeCell ref="R9:S9"/>
    <mergeCell ref="V9:Y9"/>
    <mergeCell ref="AL10:AN10"/>
    <mergeCell ref="AO10:AQ10"/>
    <mergeCell ref="AJ7:AK7"/>
    <mergeCell ref="AL7:AN7"/>
    <mergeCell ref="AL8:AN8"/>
    <mergeCell ref="AO8:AQ8"/>
    <mergeCell ref="AR8:AS8"/>
    <mergeCell ref="AT8:AU8"/>
    <mergeCell ref="AV8:AX8"/>
    <mergeCell ref="AY8:BA8"/>
    <mergeCell ref="V8:Y8"/>
    <mergeCell ref="Z8:AA8"/>
    <mergeCell ref="AB8:AC8"/>
    <mergeCell ref="AD8:AF8"/>
    <mergeCell ref="AG8:AI8"/>
    <mergeCell ref="AJ8:AK8"/>
    <mergeCell ref="C8:D8"/>
    <mergeCell ref="E8:G8"/>
    <mergeCell ref="H8:N8"/>
    <mergeCell ref="P8:Q8"/>
    <mergeCell ref="R8:S8"/>
    <mergeCell ref="Z7:AA7"/>
    <mergeCell ref="AB7:AC7"/>
    <mergeCell ref="AD7:AF7"/>
    <mergeCell ref="AG7:AI7"/>
    <mergeCell ref="AL5:AN5"/>
    <mergeCell ref="AO5:AQ5"/>
    <mergeCell ref="AR5:AS5"/>
    <mergeCell ref="AR6:AS6"/>
    <mergeCell ref="AT6:AU6"/>
    <mergeCell ref="AV6:AX6"/>
    <mergeCell ref="AY6:BA6"/>
    <mergeCell ref="C7:D7"/>
    <mergeCell ref="E7:G7"/>
    <mergeCell ref="H7:N7"/>
    <mergeCell ref="P7:Q7"/>
    <mergeCell ref="R7:S7"/>
    <mergeCell ref="V7:Y7"/>
    <mergeCell ref="AB6:AC6"/>
    <mergeCell ref="AD6:AF6"/>
    <mergeCell ref="AG6:AI6"/>
    <mergeCell ref="AJ6:AK6"/>
    <mergeCell ref="AL6:AN6"/>
    <mergeCell ref="AO6:AQ6"/>
    <mergeCell ref="AO7:AQ7"/>
    <mergeCell ref="AR7:AS7"/>
    <mergeCell ref="AT7:AU7"/>
    <mergeCell ref="AV7:AX7"/>
    <mergeCell ref="AY7:BA7"/>
    <mergeCell ref="C6:D6"/>
    <mergeCell ref="E6:G6"/>
    <mergeCell ref="H6:N6"/>
    <mergeCell ref="P6:Q6"/>
    <mergeCell ref="R6:S6"/>
    <mergeCell ref="V6:Y6"/>
    <mergeCell ref="Z6:AA6"/>
    <mergeCell ref="AD5:AF5"/>
    <mergeCell ref="AG5:AI5"/>
    <mergeCell ref="Z3:AA3"/>
    <mergeCell ref="AB3:AC3"/>
    <mergeCell ref="AD3:AF3"/>
    <mergeCell ref="AG3:AI3"/>
    <mergeCell ref="AV4:AX4"/>
    <mergeCell ref="AY4:BA4"/>
    <mergeCell ref="C5:D5"/>
    <mergeCell ref="E5:G5"/>
    <mergeCell ref="H5:N5"/>
    <mergeCell ref="P5:Q5"/>
    <mergeCell ref="R5:S5"/>
    <mergeCell ref="V5:Y5"/>
    <mergeCell ref="Z5:AA5"/>
    <mergeCell ref="AB5:AC5"/>
    <mergeCell ref="AG4:AI4"/>
    <mergeCell ref="AJ4:AK4"/>
    <mergeCell ref="AL4:AN4"/>
    <mergeCell ref="AO4:AQ4"/>
    <mergeCell ref="AR4:AS4"/>
    <mergeCell ref="AT4:AU4"/>
    <mergeCell ref="AT5:AU5"/>
    <mergeCell ref="AV5:AX5"/>
    <mergeCell ref="AY5:BA5"/>
    <mergeCell ref="AJ5:AK5"/>
    <mergeCell ref="B2:D2"/>
    <mergeCell ref="E2:O2"/>
    <mergeCell ref="C3:D3"/>
    <mergeCell ref="E3:G3"/>
    <mergeCell ref="H3:N3"/>
    <mergeCell ref="P3:Q3"/>
    <mergeCell ref="AY3:BA3"/>
    <mergeCell ref="C4:D4"/>
    <mergeCell ref="E4:G4"/>
    <mergeCell ref="H4:N4"/>
    <mergeCell ref="P4:Q4"/>
    <mergeCell ref="R4:S4"/>
    <mergeCell ref="V4:Y4"/>
    <mergeCell ref="Z4:AA4"/>
    <mergeCell ref="AB4:AC4"/>
    <mergeCell ref="AD4:AF4"/>
    <mergeCell ref="AJ3:AK3"/>
    <mergeCell ref="AL3:AN3"/>
    <mergeCell ref="AO3:AQ3"/>
    <mergeCell ref="AR3:AS3"/>
    <mergeCell ref="AT3:AU3"/>
    <mergeCell ref="AV3:AX3"/>
    <mergeCell ref="R3:S3"/>
    <mergeCell ref="V3:Y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3F692-D55C-4AE5-A109-DB8C94A302AF}">
  <dimension ref="B2:BA21"/>
  <sheetViews>
    <sheetView topLeftCell="O1" workbookViewId="0">
      <selection activeCell="AG1" sqref="AG1"/>
    </sheetView>
  </sheetViews>
  <sheetFormatPr baseColWidth="10" defaultColWidth="9.140625" defaultRowHeight="15" x14ac:dyDescent="0.25"/>
  <cols>
    <col min="4" max="4" width="13.7109375" customWidth="1"/>
    <col min="5" max="6" width="14" customWidth="1"/>
    <col min="7" max="7" width="13.140625" customWidth="1"/>
  </cols>
  <sheetData>
    <row r="2" spans="2:53" x14ac:dyDescent="0.25">
      <c r="B2" s="234" t="s">
        <v>68</v>
      </c>
      <c r="C2" s="235"/>
      <c r="D2" s="235"/>
      <c r="E2" s="236" t="s">
        <v>129</v>
      </c>
      <c r="F2" s="236"/>
      <c r="G2" s="236"/>
      <c r="H2" s="236"/>
      <c r="I2" s="236"/>
      <c r="J2" s="236"/>
      <c r="K2" s="236"/>
      <c r="L2" s="236"/>
      <c r="M2" s="236"/>
      <c r="N2" s="236"/>
      <c r="O2" s="236"/>
    </row>
    <row r="3" spans="2:53" ht="27.75" customHeight="1" x14ac:dyDescent="0.25">
      <c r="B3" s="75" t="s">
        <v>13</v>
      </c>
      <c r="C3" s="237" t="s">
        <v>14</v>
      </c>
      <c r="D3" s="237"/>
      <c r="E3" s="238" t="s">
        <v>15</v>
      </c>
      <c r="F3" s="238"/>
      <c r="G3" s="238"/>
      <c r="H3" s="239" t="s">
        <v>16</v>
      </c>
      <c r="I3" s="240"/>
      <c r="J3" s="240"/>
      <c r="K3" s="240"/>
      <c r="L3" s="240"/>
      <c r="M3" s="240"/>
      <c r="N3" s="241"/>
      <c r="O3" s="76" t="s">
        <v>17</v>
      </c>
      <c r="P3" s="239" t="s">
        <v>18</v>
      </c>
      <c r="Q3" s="241"/>
      <c r="R3" s="238" t="s">
        <v>19</v>
      </c>
      <c r="S3" s="238"/>
      <c r="T3" s="76" t="s">
        <v>20</v>
      </c>
      <c r="U3" s="76" t="s">
        <v>21</v>
      </c>
      <c r="V3" s="239" t="s">
        <v>22</v>
      </c>
      <c r="W3" s="240"/>
      <c r="X3" s="240"/>
      <c r="Y3" s="241"/>
      <c r="Z3" s="249" t="s">
        <v>23</v>
      </c>
      <c r="AA3" s="249"/>
      <c r="AB3" s="250" t="s">
        <v>24</v>
      </c>
      <c r="AC3" s="250"/>
      <c r="AD3" s="242" t="s">
        <v>25</v>
      </c>
      <c r="AE3" s="242"/>
      <c r="AF3" s="242"/>
      <c r="AG3" s="242" t="s">
        <v>70</v>
      </c>
      <c r="AH3" s="242"/>
      <c r="AI3" s="242"/>
      <c r="AJ3" s="242" t="s">
        <v>71</v>
      </c>
      <c r="AK3" s="242"/>
      <c r="AL3" s="242" t="s">
        <v>72</v>
      </c>
      <c r="AM3" s="242"/>
      <c r="AN3" s="242"/>
      <c r="AO3" s="242" t="s">
        <v>73</v>
      </c>
      <c r="AP3" s="242"/>
      <c r="AQ3" s="242"/>
      <c r="AR3" s="242" t="s">
        <v>66</v>
      </c>
      <c r="AS3" s="242"/>
      <c r="AT3" s="242" t="s">
        <v>74</v>
      </c>
      <c r="AU3" s="242"/>
      <c r="AV3" s="242" t="s">
        <v>75</v>
      </c>
      <c r="AW3" s="242"/>
      <c r="AX3" s="242"/>
      <c r="AY3" s="242" t="s">
        <v>76</v>
      </c>
      <c r="AZ3" s="242"/>
      <c r="BA3" s="242"/>
    </row>
    <row r="4" spans="2:53" ht="42.75" customHeight="1" x14ac:dyDescent="0.25">
      <c r="B4" s="77">
        <v>1</v>
      </c>
      <c r="C4" s="243" t="s">
        <v>28</v>
      </c>
      <c r="D4" s="243"/>
      <c r="E4" s="244" t="s">
        <v>29</v>
      </c>
      <c r="F4" s="245"/>
      <c r="G4" s="246"/>
      <c r="H4" s="244" t="s">
        <v>29</v>
      </c>
      <c r="I4" s="245"/>
      <c r="J4" s="245"/>
      <c r="K4" s="245"/>
      <c r="L4" s="245"/>
      <c r="M4" s="245"/>
      <c r="N4" s="246"/>
      <c r="O4" s="78" t="s">
        <v>30</v>
      </c>
      <c r="P4" s="244" t="s">
        <v>7</v>
      </c>
      <c r="Q4" s="246"/>
      <c r="R4" s="244" t="s">
        <v>7</v>
      </c>
      <c r="S4" s="246"/>
      <c r="T4" s="78" t="s">
        <v>20</v>
      </c>
      <c r="U4" s="78" t="s">
        <v>31</v>
      </c>
      <c r="V4" s="244" t="s">
        <v>32</v>
      </c>
      <c r="W4" s="245"/>
      <c r="X4" s="245"/>
      <c r="Y4" s="246"/>
      <c r="Z4" s="244" t="s">
        <v>33</v>
      </c>
      <c r="AA4" s="246"/>
      <c r="AB4" s="247">
        <v>800</v>
      </c>
      <c r="AC4" s="247"/>
      <c r="AD4" s="248">
        <v>276091</v>
      </c>
      <c r="AE4" s="248"/>
      <c r="AF4" s="248"/>
      <c r="AG4" s="248">
        <v>276091</v>
      </c>
      <c r="AH4" s="248"/>
      <c r="AI4" s="248"/>
      <c r="AJ4" s="251">
        <v>0.19</v>
      </c>
      <c r="AK4" s="251"/>
      <c r="AL4" s="248">
        <v>223634</v>
      </c>
      <c r="AM4" s="248"/>
      <c r="AN4" s="248"/>
      <c r="AO4" s="248">
        <v>178907200</v>
      </c>
      <c r="AP4" s="248"/>
      <c r="AQ4" s="248"/>
      <c r="AR4" s="252" t="s">
        <v>11</v>
      </c>
      <c r="AS4" s="252"/>
      <c r="AT4" s="253" t="s">
        <v>7</v>
      </c>
      <c r="AU4" s="254"/>
      <c r="AV4" s="248">
        <v>0</v>
      </c>
      <c r="AW4" s="248"/>
      <c r="AX4" s="248"/>
      <c r="AY4" s="248">
        <v>178907200</v>
      </c>
      <c r="AZ4" s="248"/>
      <c r="BA4" s="248"/>
    </row>
    <row r="5" spans="2:53" ht="53.25" customHeight="1" x14ac:dyDescent="0.25">
      <c r="B5" s="77">
        <v>2</v>
      </c>
      <c r="C5" s="243" t="s">
        <v>34</v>
      </c>
      <c r="D5" s="243"/>
      <c r="E5" s="244" t="s">
        <v>35</v>
      </c>
      <c r="F5" s="245"/>
      <c r="G5" s="246"/>
      <c r="H5" s="244" t="s">
        <v>35</v>
      </c>
      <c r="I5" s="245"/>
      <c r="J5" s="245"/>
      <c r="K5" s="245"/>
      <c r="L5" s="245"/>
      <c r="M5" s="245"/>
      <c r="N5" s="246"/>
      <c r="O5" s="78" t="s">
        <v>30</v>
      </c>
      <c r="P5" s="244" t="s">
        <v>7</v>
      </c>
      <c r="Q5" s="246"/>
      <c r="R5" s="244" t="s">
        <v>7</v>
      </c>
      <c r="S5" s="246"/>
      <c r="T5" s="78" t="s">
        <v>20</v>
      </c>
      <c r="U5" s="78" t="s">
        <v>31</v>
      </c>
      <c r="V5" s="244" t="s">
        <v>32</v>
      </c>
      <c r="W5" s="245"/>
      <c r="X5" s="245"/>
      <c r="Y5" s="246"/>
      <c r="Z5" s="244" t="s">
        <v>33</v>
      </c>
      <c r="AA5" s="246"/>
      <c r="AB5" s="247">
        <v>58</v>
      </c>
      <c r="AC5" s="247"/>
      <c r="AD5" s="248">
        <v>4211377</v>
      </c>
      <c r="AE5" s="248"/>
      <c r="AF5" s="248"/>
      <c r="AG5" s="248">
        <v>4211377</v>
      </c>
      <c r="AH5" s="248"/>
      <c r="AI5" s="248"/>
      <c r="AJ5" s="251">
        <v>0.19</v>
      </c>
      <c r="AK5" s="251"/>
      <c r="AL5" s="248">
        <v>3411215</v>
      </c>
      <c r="AM5" s="248"/>
      <c r="AN5" s="248"/>
      <c r="AO5" s="248">
        <v>197850470</v>
      </c>
      <c r="AP5" s="248"/>
      <c r="AQ5" s="248"/>
      <c r="AR5" s="252" t="s">
        <v>85</v>
      </c>
      <c r="AS5" s="252"/>
      <c r="AT5" s="251">
        <v>0.19</v>
      </c>
      <c r="AU5" s="251"/>
      <c r="AV5" s="248">
        <v>37591589</v>
      </c>
      <c r="AW5" s="248"/>
      <c r="AX5" s="248"/>
      <c r="AY5" s="248">
        <v>235442059</v>
      </c>
      <c r="AZ5" s="248"/>
      <c r="BA5" s="248"/>
    </row>
    <row r="6" spans="2:53" ht="39.75" customHeight="1" x14ac:dyDescent="0.25">
      <c r="B6" s="77">
        <v>3</v>
      </c>
      <c r="C6" s="243" t="s">
        <v>36</v>
      </c>
      <c r="D6" s="243"/>
      <c r="E6" s="244" t="s">
        <v>37</v>
      </c>
      <c r="F6" s="245"/>
      <c r="G6" s="246"/>
      <c r="H6" s="244" t="s">
        <v>37</v>
      </c>
      <c r="I6" s="245"/>
      <c r="J6" s="245"/>
      <c r="K6" s="245"/>
      <c r="L6" s="245"/>
      <c r="M6" s="245"/>
      <c r="N6" s="246"/>
      <c r="O6" s="78" t="s">
        <v>30</v>
      </c>
      <c r="P6" s="244" t="s">
        <v>7</v>
      </c>
      <c r="Q6" s="246"/>
      <c r="R6" s="244" t="s">
        <v>7</v>
      </c>
      <c r="S6" s="246"/>
      <c r="T6" s="78" t="s">
        <v>20</v>
      </c>
      <c r="U6" s="78" t="s">
        <v>31</v>
      </c>
      <c r="V6" s="244" t="s">
        <v>32</v>
      </c>
      <c r="W6" s="245"/>
      <c r="X6" s="245"/>
      <c r="Y6" s="246"/>
      <c r="Z6" s="244" t="s">
        <v>33</v>
      </c>
      <c r="AA6" s="246"/>
      <c r="AB6" s="247">
        <v>54</v>
      </c>
      <c r="AC6" s="247"/>
      <c r="AD6" s="248">
        <v>37</v>
      </c>
      <c r="AE6" s="248"/>
      <c r="AF6" s="248"/>
      <c r="AG6" s="248">
        <v>37</v>
      </c>
      <c r="AH6" s="248"/>
      <c r="AI6" s="248"/>
      <c r="AJ6" s="251">
        <v>0.19</v>
      </c>
      <c r="AK6" s="251"/>
      <c r="AL6" s="248">
        <v>30</v>
      </c>
      <c r="AM6" s="248"/>
      <c r="AN6" s="248"/>
      <c r="AO6" s="248">
        <v>1620</v>
      </c>
      <c r="AP6" s="248"/>
      <c r="AQ6" s="248"/>
      <c r="AR6" s="252" t="s">
        <v>85</v>
      </c>
      <c r="AS6" s="252"/>
      <c r="AT6" s="251">
        <v>0.19</v>
      </c>
      <c r="AU6" s="251"/>
      <c r="AV6" s="248">
        <v>308</v>
      </c>
      <c r="AW6" s="248"/>
      <c r="AX6" s="248"/>
      <c r="AY6" s="248">
        <v>1928</v>
      </c>
      <c r="AZ6" s="248"/>
      <c r="BA6" s="248"/>
    </row>
    <row r="7" spans="2:53" ht="38.25" customHeight="1" x14ac:dyDescent="0.25">
      <c r="B7" s="77">
        <v>4</v>
      </c>
      <c r="C7" s="243" t="s">
        <v>38</v>
      </c>
      <c r="D7" s="243"/>
      <c r="E7" s="244" t="s">
        <v>39</v>
      </c>
      <c r="F7" s="245"/>
      <c r="G7" s="246"/>
      <c r="H7" s="244" t="s">
        <v>39</v>
      </c>
      <c r="I7" s="245"/>
      <c r="J7" s="245"/>
      <c r="K7" s="245"/>
      <c r="L7" s="245"/>
      <c r="M7" s="245"/>
      <c r="N7" s="246"/>
      <c r="O7" s="78" t="s">
        <v>30</v>
      </c>
      <c r="P7" s="244" t="s">
        <v>7</v>
      </c>
      <c r="Q7" s="246"/>
      <c r="R7" s="244" t="s">
        <v>7</v>
      </c>
      <c r="S7" s="246"/>
      <c r="T7" s="78" t="s">
        <v>20</v>
      </c>
      <c r="U7" s="78" t="s">
        <v>31</v>
      </c>
      <c r="V7" s="244" t="s">
        <v>32</v>
      </c>
      <c r="W7" s="245"/>
      <c r="X7" s="245"/>
      <c r="Y7" s="246"/>
      <c r="Z7" s="244" t="s">
        <v>33</v>
      </c>
      <c r="AA7" s="246"/>
      <c r="AB7" s="247">
        <v>58</v>
      </c>
      <c r="AC7" s="247"/>
      <c r="AD7" s="248">
        <v>884405</v>
      </c>
      <c r="AE7" s="248"/>
      <c r="AF7" s="248"/>
      <c r="AG7" s="248">
        <v>884405</v>
      </c>
      <c r="AH7" s="248"/>
      <c r="AI7" s="248"/>
      <c r="AJ7" s="251">
        <v>0.19</v>
      </c>
      <c r="AK7" s="251"/>
      <c r="AL7" s="248">
        <v>716368</v>
      </c>
      <c r="AM7" s="248"/>
      <c r="AN7" s="248"/>
      <c r="AO7" s="248">
        <v>41549344</v>
      </c>
      <c r="AP7" s="248"/>
      <c r="AQ7" s="248"/>
      <c r="AR7" s="252" t="s">
        <v>85</v>
      </c>
      <c r="AS7" s="252"/>
      <c r="AT7" s="251">
        <v>0.19</v>
      </c>
      <c r="AU7" s="251"/>
      <c r="AV7" s="248">
        <v>7894375</v>
      </c>
      <c r="AW7" s="248"/>
      <c r="AX7" s="248"/>
      <c r="AY7" s="248">
        <v>49443719</v>
      </c>
      <c r="AZ7" s="248"/>
      <c r="BA7" s="248"/>
    </row>
    <row r="8" spans="2:53" ht="44.25" customHeight="1" x14ac:dyDescent="0.25">
      <c r="B8" s="77">
        <v>5</v>
      </c>
      <c r="C8" s="243" t="s">
        <v>40</v>
      </c>
      <c r="D8" s="243"/>
      <c r="E8" s="244" t="s">
        <v>41</v>
      </c>
      <c r="F8" s="245"/>
      <c r="G8" s="246"/>
      <c r="H8" s="244" t="s">
        <v>41</v>
      </c>
      <c r="I8" s="245"/>
      <c r="J8" s="245"/>
      <c r="K8" s="245"/>
      <c r="L8" s="245"/>
      <c r="M8" s="245"/>
      <c r="N8" s="246"/>
      <c r="O8" s="78" t="s">
        <v>30</v>
      </c>
      <c r="P8" s="244" t="s">
        <v>7</v>
      </c>
      <c r="Q8" s="246"/>
      <c r="R8" s="244" t="s">
        <v>7</v>
      </c>
      <c r="S8" s="246"/>
      <c r="T8" s="78" t="s">
        <v>20</v>
      </c>
      <c r="U8" s="78" t="s">
        <v>31</v>
      </c>
      <c r="V8" s="244" t="s">
        <v>32</v>
      </c>
      <c r="W8" s="245"/>
      <c r="X8" s="245"/>
      <c r="Y8" s="246"/>
      <c r="Z8" s="244" t="s">
        <v>33</v>
      </c>
      <c r="AA8" s="246"/>
      <c r="AB8" s="247">
        <v>990</v>
      </c>
      <c r="AC8" s="247"/>
      <c r="AD8" s="248">
        <v>115038</v>
      </c>
      <c r="AE8" s="248"/>
      <c r="AF8" s="248"/>
      <c r="AG8" s="248">
        <v>115038</v>
      </c>
      <c r="AH8" s="248"/>
      <c r="AI8" s="248"/>
      <c r="AJ8" s="251">
        <v>0.19</v>
      </c>
      <c r="AK8" s="251"/>
      <c r="AL8" s="248">
        <v>93181</v>
      </c>
      <c r="AM8" s="248"/>
      <c r="AN8" s="248"/>
      <c r="AO8" s="248">
        <v>92249190</v>
      </c>
      <c r="AP8" s="248"/>
      <c r="AQ8" s="248"/>
      <c r="AR8" s="252" t="s">
        <v>11</v>
      </c>
      <c r="AS8" s="252"/>
      <c r="AT8" s="253" t="s">
        <v>7</v>
      </c>
      <c r="AU8" s="254"/>
      <c r="AV8" s="248">
        <v>0</v>
      </c>
      <c r="AW8" s="248"/>
      <c r="AX8" s="248"/>
      <c r="AY8" s="248">
        <v>92249190</v>
      </c>
      <c r="AZ8" s="248"/>
      <c r="BA8" s="248"/>
    </row>
    <row r="9" spans="2:53" ht="41.25" customHeight="1" x14ac:dyDescent="0.25">
      <c r="B9" s="77">
        <v>6</v>
      </c>
      <c r="C9" s="255" t="s">
        <v>42</v>
      </c>
      <c r="D9" s="256"/>
      <c r="E9" s="244" t="s">
        <v>102</v>
      </c>
      <c r="F9" s="245"/>
      <c r="G9" s="246"/>
      <c r="H9" s="244" t="s">
        <v>102</v>
      </c>
      <c r="I9" s="245"/>
      <c r="J9" s="245"/>
      <c r="K9" s="245"/>
      <c r="L9" s="245"/>
      <c r="M9" s="245"/>
      <c r="N9" s="246"/>
      <c r="O9" s="78" t="s">
        <v>30</v>
      </c>
      <c r="P9" s="244" t="s">
        <v>7</v>
      </c>
      <c r="Q9" s="246"/>
      <c r="R9" s="244" t="s">
        <v>7</v>
      </c>
      <c r="S9" s="246"/>
      <c r="T9" s="78" t="s">
        <v>20</v>
      </c>
      <c r="U9" s="78" t="s">
        <v>31</v>
      </c>
      <c r="V9" s="244" t="s">
        <v>32</v>
      </c>
      <c r="W9" s="245"/>
      <c r="X9" s="245"/>
      <c r="Y9" s="246"/>
      <c r="Z9" s="244" t="s">
        <v>33</v>
      </c>
      <c r="AA9" s="246"/>
      <c r="AB9" s="247">
        <v>400</v>
      </c>
      <c r="AC9" s="247"/>
      <c r="AD9" s="248">
        <v>2103552</v>
      </c>
      <c r="AE9" s="248"/>
      <c r="AF9" s="248"/>
      <c r="AG9" s="248">
        <v>2103552</v>
      </c>
      <c r="AH9" s="248"/>
      <c r="AI9" s="248"/>
      <c r="AJ9" s="251">
        <v>0.19</v>
      </c>
      <c r="AK9" s="251"/>
      <c r="AL9" s="248">
        <v>1703877</v>
      </c>
      <c r="AM9" s="248"/>
      <c r="AN9" s="248"/>
      <c r="AO9" s="248">
        <v>681550800</v>
      </c>
      <c r="AP9" s="248"/>
      <c r="AQ9" s="248"/>
      <c r="AR9" s="252" t="s">
        <v>11</v>
      </c>
      <c r="AS9" s="252"/>
      <c r="AT9" s="253" t="s">
        <v>7</v>
      </c>
      <c r="AU9" s="254"/>
      <c r="AV9" s="248">
        <v>0</v>
      </c>
      <c r="AW9" s="248"/>
      <c r="AX9" s="248"/>
      <c r="AY9" s="248">
        <v>681550800</v>
      </c>
      <c r="AZ9" s="248"/>
      <c r="BA9" s="248"/>
    </row>
    <row r="10" spans="2:53" ht="33" customHeight="1" x14ac:dyDescent="0.25">
      <c r="B10" s="77">
        <v>7</v>
      </c>
      <c r="C10" s="255" t="s">
        <v>45</v>
      </c>
      <c r="D10" s="256"/>
      <c r="E10" s="244" t="s">
        <v>46</v>
      </c>
      <c r="F10" s="245"/>
      <c r="G10" s="246"/>
      <c r="H10" s="244" t="s">
        <v>46</v>
      </c>
      <c r="I10" s="245"/>
      <c r="J10" s="245"/>
      <c r="K10" s="245"/>
      <c r="L10" s="245"/>
      <c r="M10" s="245"/>
      <c r="N10" s="246"/>
      <c r="O10" s="78" t="s">
        <v>30</v>
      </c>
      <c r="P10" s="244" t="s">
        <v>7</v>
      </c>
      <c r="Q10" s="246"/>
      <c r="R10" s="244" t="s">
        <v>7</v>
      </c>
      <c r="S10" s="246"/>
      <c r="T10" s="78" t="s">
        <v>20</v>
      </c>
      <c r="U10" s="78" t="s">
        <v>31</v>
      </c>
      <c r="V10" s="244" t="s">
        <v>32</v>
      </c>
      <c r="W10" s="245"/>
      <c r="X10" s="245"/>
      <c r="Y10" s="246"/>
      <c r="Z10" s="244" t="s">
        <v>33</v>
      </c>
      <c r="AA10" s="246"/>
      <c r="AB10" s="247">
        <v>810</v>
      </c>
      <c r="AC10" s="247"/>
      <c r="AD10" s="248">
        <v>306768</v>
      </c>
      <c r="AE10" s="248"/>
      <c r="AF10" s="248"/>
      <c r="AG10" s="248">
        <v>306768</v>
      </c>
      <c r="AH10" s="248"/>
      <c r="AI10" s="248"/>
      <c r="AJ10" s="251">
        <v>0.19</v>
      </c>
      <c r="AK10" s="251"/>
      <c r="AL10" s="248">
        <v>248482</v>
      </c>
      <c r="AM10" s="248"/>
      <c r="AN10" s="248"/>
      <c r="AO10" s="248">
        <v>201270420</v>
      </c>
      <c r="AP10" s="248"/>
      <c r="AQ10" s="248"/>
      <c r="AR10" s="252" t="s">
        <v>11</v>
      </c>
      <c r="AS10" s="252"/>
      <c r="AT10" s="253" t="s">
        <v>7</v>
      </c>
      <c r="AU10" s="254"/>
      <c r="AV10" s="248">
        <v>0</v>
      </c>
      <c r="AW10" s="248"/>
      <c r="AX10" s="248"/>
      <c r="AY10" s="248">
        <v>201270420</v>
      </c>
      <c r="AZ10" s="248"/>
      <c r="BA10" s="248"/>
    </row>
    <row r="11" spans="2:53" ht="31.5" customHeight="1" x14ac:dyDescent="0.25">
      <c r="B11" s="77">
        <v>8</v>
      </c>
      <c r="C11" s="243" t="s">
        <v>47</v>
      </c>
      <c r="D11" s="243"/>
      <c r="E11" s="244" t="s">
        <v>48</v>
      </c>
      <c r="F11" s="245"/>
      <c r="G11" s="246"/>
      <c r="H11" s="244" t="s">
        <v>49</v>
      </c>
      <c r="I11" s="245"/>
      <c r="J11" s="245"/>
      <c r="K11" s="245"/>
      <c r="L11" s="245"/>
      <c r="M11" s="245"/>
      <c r="N11" s="246"/>
      <c r="O11" s="78" t="s">
        <v>7</v>
      </c>
      <c r="P11" s="244" t="s">
        <v>50</v>
      </c>
      <c r="Q11" s="246"/>
      <c r="R11" s="244" t="s">
        <v>51</v>
      </c>
      <c r="S11" s="246"/>
      <c r="T11" s="78" t="s">
        <v>20</v>
      </c>
      <c r="U11" s="78">
        <v>1</v>
      </c>
      <c r="V11" s="244" t="s">
        <v>52</v>
      </c>
      <c r="W11" s="245"/>
      <c r="X11" s="245"/>
      <c r="Y11" s="246"/>
      <c r="Z11" s="244" t="s">
        <v>7</v>
      </c>
      <c r="AA11" s="246"/>
      <c r="AB11" s="247">
        <v>1</v>
      </c>
      <c r="AC11" s="247"/>
      <c r="AD11" s="248">
        <v>34500000</v>
      </c>
      <c r="AE11" s="248"/>
      <c r="AF11" s="248"/>
      <c r="AG11" s="248">
        <v>34500000</v>
      </c>
      <c r="AH11" s="248"/>
      <c r="AI11" s="248"/>
      <c r="AJ11" s="251">
        <v>0.17</v>
      </c>
      <c r="AK11" s="251"/>
      <c r="AL11" s="248">
        <v>28635000</v>
      </c>
      <c r="AM11" s="248"/>
      <c r="AN11" s="248"/>
      <c r="AO11" s="248">
        <v>28635000</v>
      </c>
      <c r="AP11" s="248"/>
      <c r="AQ11" s="248"/>
      <c r="AR11" s="252" t="s">
        <v>85</v>
      </c>
      <c r="AS11" s="252"/>
      <c r="AT11" s="251">
        <v>0.19</v>
      </c>
      <c r="AU11" s="251"/>
      <c r="AV11" s="248">
        <v>5440650</v>
      </c>
      <c r="AW11" s="248"/>
      <c r="AX11" s="248"/>
      <c r="AY11" s="248">
        <v>34075650</v>
      </c>
      <c r="AZ11" s="248"/>
      <c r="BA11" s="248"/>
    </row>
    <row r="12" spans="2:53" ht="38.25" customHeight="1" x14ac:dyDescent="0.25">
      <c r="B12" s="77">
        <v>9</v>
      </c>
      <c r="C12" s="243" t="s">
        <v>53</v>
      </c>
      <c r="D12" s="243"/>
      <c r="E12" s="244" t="s">
        <v>54</v>
      </c>
      <c r="F12" s="245"/>
      <c r="G12" s="246"/>
      <c r="H12" s="244" t="s">
        <v>55</v>
      </c>
      <c r="I12" s="245"/>
      <c r="J12" s="245"/>
      <c r="K12" s="245"/>
      <c r="L12" s="245"/>
      <c r="M12" s="245"/>
      <c r="N12" s="246"/>
      <c r="O12" s="78" t="s">
        <v>7</v>
      </c>
      <c r="P12" s="244" t="s">
        <v>50</v>
      </c>
      <c r="Q12" s="246"/>
      <c r="R12" s="244" t="s">
        <v>51</v>
      </c>
      <c r="S12" s="246"/>
      <c r="T12" s="78" t="s">
        <v>56</v>
      </c>
      <c r="U12" s="78">
        <v>1</v>
      </c>
      <c r="V12" s="244" t="s">
        <v>52</v>
      </c>
      <c r="W12" s="245"/>
      <c r="X12" s="245"/>
      <c r="Y12" s="246"/>
      <c r="Z12" s="244" t="s">
        <v>7</v>
      </c>
      <c r="AA12" s="246"/>
      <c r="AB12" s="247">
        <v>1</v>
      </c>
      <c r="AC12" s="247"/>
      <c r="AD12" s="248">
        <v>34500000</v>
      </c>
      <c r="AE12" s="248"/>
      <c r="AF12" s="248"/>
      <c r="AG12" s="248">
        <v>34500000</v>
      </c>
      <c r="AH12" s="248"/>
      <c r="AI12" s="248"/>
      <c r="AJ12" s="251">
        <v>0.17</v>
      </c>
      <c r="AK12" s="251"/>
      <c r="AL12" s="248">
        <v>28635000</v>
      </c>
      <c r="AM12" s="248"/>
      <c r="AN12" s="248"/>
      <c r="AO12" s="248">
        <v>28635000</v>
      </c>
      <c r="AP12" s="248"/>
      <c r="AQ12" s="248"/>
      <c r="AR12" s="252" t="s">
        <v>85</v>
      </c>
      <c r="AS12" s="252"/>
      <c r="AT12" s="251">
        <v>0.19</v>
      </c>
      <c r="AU12" s="251"/>
      <c r="AV12" s="248">
        <v>5440650</v>
      </c>
      <c r="AW12" s="248"/>
      <c r="AX12" s="248"/>
      <c r="AY12" s="248">
        <v>34075650</v>
      </c>
      <c r="AZ12" s="248"/>
      <c r="BA12" s="248"/>
    </row>
    <row r="13" spans="2:53" ht="37.5" customHeight="1" x14ac:dyDescent="0.25">
      <c r="B13" s="77">
        <v>10</v>
      </c>
      <c r="C13" s="243" t="s">
        <v>57</v>
      </c>
      <c r="D13" s="243"/>
      <c r="E13" s="244" t="s">
        <v>58</v>
      </c>
      <c r="F13" s="245"/>
      <c r="G13" s="246"/>
      <c r="H13" s="244" t="s">
        <v>59</v>
      </c>
      <c r="I13" s="245"/>
      <c r="J13" s="245"/>
      <c r="K13" s="245"/>
      <c r="L13" s="245"/>
      <c r="M13" s="245"/>
      <c r="N13" s="246"/>
      <c r="O13" s="78" t="s">
        <v>7</v>
      </c>
      <c r="P13" s="244" t="s">
        <v>50</v>
      </c>
      <c r="Q13" s="246"/>
      <c r="R13" s="244" t="s">
        <v>60</v>
      </c>
      <c r="S13" s="246"/>
      <c r="T13" s="78" t="s">
        <v>61</v>
      </c>
      <c r="U13" s="78">
        <v>1</v>
      </c>
      <c r="V13" s="244" t="s">
        <v>52</v>
      </c>
      <c r="W13" s="245"/>
      <c r="X13" s="245"/>
      <c r="Y13" s="246"/>
      <c r="Z13" s="244" t="s">
        <v>7</v>
      </c>
      <c r="AA13" s="246"/>
      <c r="AB13" s="247">
        <v>20</v>
      </c>
      <c r="AC13" s="247"/>
      <c r="AD13" s="248">
        <v>313000</v>
      </c>
      <c r="AE13" s="248"/>
      <c r="AF13" s="248"/>
      <c r="AG13" s="248">
        <v>313000</v>
      </c>
      <c r="AH13" s="248"/>
      <c r="AI13" s="248"/>
      <c r="AJ13" s="251">
        <v>0.17</v>
      </c>
      <c r="AK13" s="251"/>
      <c r="AL13" s="248">
        <v>259790</v>
      </c>
      <c r="AM13" s="248"/>
      <c r="AN13" s="248"/>
      <c r="AO13" s="248">
        <v>5195800</v>
      </c>
      <c r="AP13" s="248"/>
      <c r="AQ13" s="248"/>
      <c r="AR13" s="252" t="s">
        <v>85</v>
      </c>
      <c r="AS13" s="252"/>
      <c r="AT13" s="251">
        <v>0.19</v>
      </c>
      <c r="AU13" s="251"/>
      <c r="AV13" s="248">
        <v>987202</v>
      </c>
      <c r="AW13" s="248"/>
      <c r="AX13" s="248"/>
      <c r="AY13" s="248">
        <v>6183002</v>
      </c>
      <c r="AZ13" s="248"/>
      <c r="BA13" s="248"/>
    </row>
    <row r="14" spans="2:53" ht="39.75" customHeight="1" x14ac:dyDescent="0.25">
      <c r="B14" s="77">
        <v>11</v>
      </c>
      <c r="C14" s="243" t="s">
        <v>62</v>
      </c>
      <c r="D14" s="243"/>
      <c r="E14" s="244" t="s">
        <v>63</v>
      </c>
      <c r="F14" s="245"/>
      <c r="G14" s="246"/>
      <c r="H14" s="244" t="s">
        <v>64</v>
      </c>
      <c r="I14" s="245"/>
      <c r="J14" s="245"/>
      <c r="K14" s="245"/>
      <c r="L14" s="245"/>
      <c r="M14" s="245"/>
      <c r="N14" s="246"/>
      <c r="O14" s="78" t="s">
        <v>7</v>
      </c>
      <c r="P14" s="244" t="s">
        <v>50</v>
      </c>
      <c r="Q14" s="246"/>
      <c r="R14" s="244" t="s">
        <v>60</v>
      </c>
      <c r="S14" s="246"/>
      <c r="T14" s="78" t="s">
        <v>61</v>
      </c>
      <c r="U14" s="78">
        <v>1</v>
      </c>
      <c r="V14" s="244" t="s">
        <v>52</v>
      </c>
      <c r="W14" s="245"/>
      <c r="X14" s="245"/>
      <c r="Y14" s="246"/>
      <c r="Z14" s="244" t="s">
        <v>7</v>
      </c>
      <c r="AA14" s="246"/>
      <c r="AB14" s="247">
        <v>20</v>
      </c>
      <c r="AC14" s="247"/>
      <c r="AD14" s="248">
        <v>313000</v>
      </c>
      <c r="AE14" s="248"/>
      <c r="AF14" s="248"/>
      <c r="AG14" s="248">
        <v>313000</v>
      </c>
      <c r="AH14" s="248"/>
      <c r="AI14" s="248"/>
      <c r="AJ14" s="251">
        <v>0.17</v>
      </c>
      <c r="AK14" s="251"/>
      <c r="AL14" s="248">
        <v>259790</v>
      </c>
      <c r="AM14" s="248"/>
      <c r="AN14" s="248"/>
      <c r="AO14" s="248">
        <v>5195800</v>
      </c>
      <c r="AP14" s="248"/>
      <c r="AQ14" s="248"/>
      <c r="AR14" s="252" t="s">
        <v>85</v>
      </c>
      <c r="AS14" s="252"/>
      <c r="AT14" s="251">
        <v>0.19</v>
      </c>
      <c r="AU14" s="251"/>
      <c r="AV14" s="248">
        <v>987202</v>
      </c>
      <c r="AW14" s="248"/>
      <c r="AX14" s="248"/>
      <c r="AY14" s="248">
        <v>6183002</v>
      </c>
      <c r="AZ14" s="248"/>
      <c r="BA14" s="248"/>
    </row>
    <row r="15" spans="2:53" x14ac:dyDescent="0.25">
      <c r="B15" s="79"/>
      <c r="C15" s="79"/>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260" t="s">
        <v>120</v>
      </c>
      <c r="AE15" s="261"/>
      <c r="AF15" s="261"/>
      <c r="AG15" s="261"/>
      <c r="AH15" s="261"/>
      <c r="AI15" s="261"/>
      <c r="AJ15" s="261"/>
      <c r="AK15" s="261"/>
      <c r="AL15" s="261"/>
      <c r="AM15" s="261"/>
      <c r="AN15" s="262"/>
      <c r="AO15" s="248">
        <v>1461040644</v>
      </c>
      <c r="AP15" s="248"/>
      <c r="AQ15" s="248"/>
      <c r="AR15" s="260" t="s">
        <v>120</v>
      </c>
      <c r="AS15" s="261"/>
      <c r="AT15" s="261"/>
      <c r="AU15" s="261"/>
      <c r="AV15" s="248">
        <v>58341976</v>
      </c>
      <c r="AW15" s="248"/>
      <c r="AX15" s="248"/>
      <c r="AY15" s="248">
        <v>1519382620</v>
      </c>
      <c r="AZ15" s="248"/>
      <c r="BA15" s="248"/>
    </row>
    <row r="16" spans="2:53" x14ac:dyDescent="0.25">
      <c r="B16" s="80"/>
    </row>
    <row r="17" spans="2:29" x14ac:dyDescent="0.25">
      <c r="B17" s="263" t="s">
        <v>124</v>
      </c>
      <c r="C17" s="263"/>
      <c r="D17" s="263"/>
      <c r="E17" s="263"/>
      <c r="F17" s="263"/>
      <c r="G17" s="263"/>
      <c r="H17" s="263"/>
      <c r="I17" s="263"/>
      <c r="J17" s="263"/>
      <c r="K17" s="263"/>
      <c r="L17" s="263"/>
      <c r="M17" s="263"/>
      <c r="N17" s="263"/>
      <c r="O17" s="263"/>
      <c r="P17" s="263"/>
      <c r="Q17" s="263"/>
      <c r="R17" s="263"/>
      <c r="S17" s="263"/>
      <c r="T17" s="263"/>
      <c r="U17" s="263"/>
      <c r="V17" s="263"/>
      <c r="W17" s="263"/>
      <c r="X17" s="263"/>
      <c r="Y17" s="263"/>
      <c r="Z17" s="263"/>
      <c r="AA17" s="263"/>
      <c r="AB17" s="263"/>
      <c r="AC17" s="263"/>
    </row>
    <row r="18" spans="2:29" x14ac:dyDescent="0.25">
      <c r="B18" s="81"/>
      <c r="C18" s="81"/>
      <c r="D18" s="81"/>
      <c r="E18" s="81"/>
      <c r="F18" s="81"/>
      <c r="G18" s="81"/>
      <c r="H18" s="81"/>
      <c r="I18" s="81"/>
      <c r="J18" s="82"/>
      <c r="K18" s="82"/>
      <c r="L18" s="82"/>
      <c r="M18" s="82"/>
    </row>
    <row r="19" spans="2:29" x14ac:dyDescent="0.25">
      <c r="B19" s="81"/>
      <c r="C19" s="81"/>
      <c r="D19" s="81"/>
      <c r="E19" s="81"/>
      <c r="F19" s="81"/>
      <c r="G19" s="81"/>
      <c r="H19" s="81"/>
      <c r="I19" s="81"/>
      <c r="J19" s="82"/>
      <c r="K19" s="82"/>
      <c r="L19" s="82"/>
      <c r="M19" s="82"/>
    </row>
    <row r="20" spans="2:29" x14ac:dyDescent="0.25">
      <c r="B20" s="83" t="s">
        <v>125</v>
      </c>
      <c r="C20" s="257" t="s">
        <v>126</v>
      </c>
      <c r="D20" s="257"/>
      <c r="E20" s="257"/>
      <c r="F20" s="257"/>
      <c r="G20" s="257"/>
      <c r="H20" s="257"/>
      <c r="I20" s="257"/>
      <c r="J20" s="257"/>
      <c r="K20" s="257"/>
      <c r="L20" s="257"/>
      <c r="M20" s="257"/>
      <c r="N20" s="257"/>
      <c r="O20" s="257"/>
      <c r="P20" s="257"/>
      <c r="Q20" s="257"/>
      <c r="R20" s="257"/>
      <c r="S20" s="257"/>
      <c r="T20" s="257"/>
      <c r="U20" s="257"/>
      <c r="V20" s="257"/>
      <c r="W20" s="257"/>
      <c r="X20" s="257"/>
      <c r="Y20" s="257"/>
      <c r="Z20" s="257"/>
      <c r="AA20" s="242" t="s">
        <v>127</v>
      </c>
      <c r="AB20" s="242"/>
      <c r="AC20" s="242"/>
    </row>
    <row r="21" spans="2:29" x14ac:dyDescent="0.25">
      <c r="B21" s="84">
        <v>1</v>
      </c>
      <c r="C21" s="258" t="s">
        <v>130</v>
      </c>
      <c r="D21" s="258"/>
      <c r="E21" s="258"/>
      <c r="F21" s="258"/>
      <c r="G21" s="258"/>
      <c r="H21" s="258"/>
      <c r="I21" s="258"/>
      <c r="J21" s="258"/>
      <c r="K21" s="258"/>
      <c r="L21" s="258"/>
      <c r="M21" s="258"/>
      <c r="N21" s="258"/>
      <c r="O21" s="258"/>
      <c r="P21" s="258"/>
      <c r="Q21" s="258"/>
      <c r="R21" s="258"/>
      <c r="S21" s="258"/>
      <c r="T21" s="258"/>
      <c r="U21" s="258"/>
      <c r="V21" s="258"/>
      <c r="W21" s="258"/>
      <c r="X21" s="258"/>
      <c r="Y21" s="258"/>
      <c r="Z21" s="258"/>
      <c r="AA21" s="259"/>
      <c r="AB21" s="259"/>
      <c r="AC21" s="259"/>
    </row>
  </sheetData>
  <mergeCells count="216">
    <mergeCell ref="C20:Z20"/>
    <mergeCell ref="AA20:AC20"/>
    <mergeCell ref="C21:Z21"/>
    <mergeCell ref="AA21:AC21"/>
    <mergeCell ref="AD15:AN15"/>
    <mergeCell ref="AO15:AQ15"/>
    <mergeCell ref="AR15:AU15"/>
    <mergeCell ref="AV15:AX15"/>
    <mergeCell ref="AY15:BA15"/>
    <mergeCell ref="B17:AC17"/>
    <mergeCell ref="AR14:AS14"/>
    <mergeCell ref="AT14:AU14"/>
    <mergeCell ref="AV14:AX14"/>
    <mergeCell ref="AY14:BA14"/>
    <mergeCell ref="V14:Y14"/>
    <mergeCell ref="Z14:AA14"/>
    <mergeCell ref="AB14:AC14"/>
    <mergeCell ref="AD14:AF14"/>
    <mergeCell ref="AG14:AI14"/>
    <mergeCell ref="AJ14:AK14"/>
    <mergeCell ref="AO13:AQ13"/>
    <mergeCell ref="AR13:AS13"/>
    <mergeCell ref="AT13:AU13"/>
    <mergeCell ref="AV13:AX13"/>
    <mergeCell ref="AY13:BA13"/>
    <mergeCell ref="C14:D14"/>
    <mergeCell ref="E14:G14"/>
    <mergeCell ref="H14:N14"/>
    <mergeCell ref="P14:Q14"/>
    <mergeCell ref="R14:S14"/>
    <mergeCell ref="Z13:AA13"/>
    <mergeCell ref="AB13:AC13"/>
    <mergeCell ref="AD13:AF13"/>
    <mergeCell ref="AG13:AI13"/>
    <mergeCell ref="AJ13:AK13"/>
    <mergeCell ref="AL13:AN13"/>
    <mergeCell ref="C13:D13"/>
    <mergeCell ref="E13:G13"/>
    <mergeCell ref="H13:N13"/>
    <mergeCell ref="P13:Q13"/>
    <mergeCell ref="R13:S13"/>
    <mergeCell ref="V13:Y13"/>
    <mergeCell ref="AL14:AN14"/>
    <mergeCell ref="AO14:AQ14"/>
    <mergeCell ref="AR12:AS12"/>
    <mergeCell ref="AT12:AU12"/>
    <mergeCell ref="AV12:AX12"/>
    <mergeCell ref="AY12:BA12"/>
    <mergeCell ref="V12:Y12"/>
    <mergeCell ref="Z12:AA12"/>
    <mergeCell ref="AB12:AC12"/>
    <mergeCell ref="AD12:AF12"/>
    <mergeCell ref="AG12:AI12"/>
    <mergeCell ref="AJ12:AK12"/>
    <mergeCell ref="AO11:AQ11"/>
    <mergeCell ref="AR11:AS11"/>
    <mergeCell ref="AT11:AU11"/>
    <mergeCell ref="AV11:AX11"/>
    <mergeCell ref="AY11:BA11"/>
    <mergeCell ref="C12:D12"/>
    <mergeCell ref="E12:G12"/>
    <mergeCell ref="H12:N12"/>
    <mergeCell ref="P12:Q12"/>
    <mergeCell ref="R12:S12"/>
    <mergeCell ref="Z11:AA11"/>
    <mergeCell ref="AB11:AC11"/>
    <mergeCell ref="AD11:AF11"/>
    <mergeCell ref="AG11:AI11"/>
    <mergeCell ref="AJ11:AK11"/>
    <mergeCell ref="AL11:AN11"/>
    <mergeCell ref="C11:D11"/>
    <mergeCell ref="E11:G11"/>
    <mergeCell ref="H11:N11"/>
    <mergeCell ref="P11:Q11"/>
    <mergeCell ref="R11:S11"/>
    <mergeCell ref="V11:Y11"/>
    <mergeCell ref="AL12:AN12"/>
    <mergeCell ref="AO12:AQ12"/>
    <mergeCell ref="AR10:AS10"/>
    <mergeCell ref="AT10:AU10"/>
    <mergeCell ref="AV10:AX10"/>
    <mergeCell ref="AY10:BA10"/>
    <mergeCell ref="V10:Y10"/>
    <mergeCell ref="Z10:AA10"/>
    <mergeCell ref="AB10:AC10"/>
    <mergeCell ref="AD10:AF10"/>
    <mergeCell ref="AG10:AI10"/>
    <mergeCell ref="AJ10:AK10"/>
    <mergeCell ref="AO9:AQ9"/>
    <mergeCell ref="AR9:AS9"/>
    <mergeCell ref="AT9:AU9"/>
    <mergeCell ref="AV9:AX9"/>
    <mergeCell ref="AY9:BA9"/>
    <mergeCell ref="C10:D10"/>
    <mergeCell ref="E10:G10"/>
    <mergeCell ref="H10:N10"/>
    <mergeCell ref="P10:Q10"/>
    <mergeCell ref="R10:S10"/>
    <mergeCell ref="Z9:AA9"/>
    <mergeCell ref="AB9:AC9"/>
    <mergeCell ref="AD9:AF9"/>
    <mergeCell ref="AG9:AI9"/>
    <mergeCell ref="AJ9:AK9"/>
    <mergeCell ref="AL9:AN9"/>
    <mergeCell ref="C9:D9"/>
    <mergeCell ref="E9:G9"/>
    <mergeCell ref="H9:N9"/>
    <mergeCell ref="P9:Q9"/>
    <mergeCell ref="R9:S9"/>
    <mergeCell ref="V9:Y9"/>
    <mergeCell ref="AL10:AN10"/>
    <mergeCell ref="AO10:AQ10"/>
    <mergeCell ref="AJ7:AK7"/>
    <mergeCell ref="AL7:AN7"/>
    <mergeCell ref="AL8:AN8"/>
    <mergeCell ref="AO8:AQ8"/>
    <mergeCell ref="AR8:AS8"/>
    <mergeCell ref="AT8:AU8"/>
    <mergeCell ref="AV8:AX8"/>
    <mergeCell ref="AY8:BA8"/>
    <mergeCell ref="V8:Y8"/>
    <mergeCell ref="Z8:AA8"/>
    <mergeCell ref="AB8:AC8"/>
    <mergeCell ref="AD8:AF8"/>
    <mergeCell ref="AG8:AI8"/>
    <mergeCell ref="AJ8:AK8"/>
    <mergeCell ref="C8:D8"/>
    <mergeCell ref="E8:G8"/>
    <mergeCell ref="H8:N8"/>
    <mergeCell ref="P8:Q8"/>
    <mergeCell ref="R8:S8"/>
    <mergeCell ref="Z7:AA7"/>
    <mergeCell ref="AB7:AC7"/>
    <mergeCell ref="AD7:AF7"/>
    <mergeCell ref="AG7:AI7"/>
    <mergeCell ref="AL5:AN5"/>
    <mergeCell ref="AO5:AQ5"/>
    <mergeCell ref="AR5:AS5"/>
    <mergeCell ref="AR6:AS6"/>
    <mergeCell ref="AT6:AU6"/>
    <mergeCell ref="AV6:AX6"/>
    <mergeCell ref="AY6:BA6"/>
    <mergeCell ref="C7:D7"/>
    <mergeCell ref="E7:G7"/>
    <mergeCell ref="H7:N7"/>
    <mergeCell ref="P7:Q7"/>
    <mergeCell ref="R7:S7"/>
    <mergeCell ref="V7:Y7"/>
    <mergeCell ref="AB6:AC6"/>
    <mergeCell ref="AD6:AF6"/>
    <mergeCell ref="AG6:AI6"/>
    <mergeCell ref="AJ6:AK6"/>
    <mergeCell ref="AL6:AN6"/>
    <mergeCell ref="AO6:AQ6"/>
    <mergeCell ref="AO7:AQ7"/>
    <mergeCell ref="AR7:AS7"/>
    <mergeCell ref="AT7:AU7"/>
    <mergeCell ref="AV7:AX7"/>
    <mergeCell ref="AY7:BA7"/>
    <mergeCell ref="C6:D6"/>
    <mergeCell ref="E6:G6"/>
    <mergeCell ref="H6:N6"/>
    <mergeCell ref="P6:Q6"/>
    <mergeCell ref="R6:S6"/>
    <mergeCell ref="V6:Y6"/>
    <mergeCell ref="Z6:AA6"/>
    <mergeCell ref="AD5:AF5"/>
    <mergeCell ref="AG5:AI5"/>
    <mergeCell ref="Z3:AA3"/>
    <mergeCell ref="AB3:AC3"/>
    <mergeCell ref="AD3:AF3"/>
    <mergeCell ref="AG3:AI3"/>
    <mergeCell ref="AV4:AX4"/>
    <mergeCell ref="AY4:BA4"/>
    <mergeCell ref="C5:D5"/>
    <mergeCell ref="E5:G5"/>
    <mergeCell ref="H5:N5"/>
    <mergeCell ref="P5:Q5"/>
    <mergeCell ref="R5:S5"/>
    <mergeCell ref="V5:Y5"/>
    <mergeCell ref="Z5:AA5"/>
    <mergeCell ref="AB5:AC5"/>
    <mergeCell ref="AG4:AI4"/>
    <mergeCell ref="AJ4:AK4"/>
    <mergeCell ref="AL4:AN4"/>
    <mergeCell ref="AO4:AQ4"/>
    <mergeCell ref="AR4:AS4"/>
    <mergeCell ref="AT4:AU4"/>
    <mergeCell ref="AT5:AU5"/>
    <mergeCell ref="AV5:AX5"/>
    <mergeCell ref="AY5:BA5"/>
    <mergeCell ref="AJ5:AK5"/>
    <mergeCell ref="B2:D2"/>
    <mergeCell ref="E2:O2"/>
    <mergeCell ref="C3:D3"/>
    <mergeCell ref="E3:G3"/>
    <mergeCell ref="H3:N3"/>
    <mergeCell ref="P3:Q3"/>
    <mergeCell ref="AY3:BA3"/>
    <mergeCell ref="C4:D4"/>
    <mergeCell ref="E4:G4"/>
    <mergeCell ref="H4:N4"/>
    <mergeCell ref="P4:Q4"/>
    <mergeCell ref="R4:S4"/>
    <mergeCell ref="V4:Y4"/>
    <mergeCell ref="Z4:AA4"/>
    <mergeCell ref="AB4:AC4"/>
    <mergeCell ref="AD4:AF4"/>
    <mergeCell ref="AJ3:AK3"/>
    <mergeCell ref="AL3:AN3"/>
    <mergeCell ref="AO3:AQ3"/>
    <mergeCell ref="AR3:AS3"/>
    <mergeCell ref="AT3:AU3"/>
    <mergeCell ref="AV3:AX3"/>
    <mergeCell ref="R3:S3"/>
    <mergeCell ref="V3:Y3"/>
  </mergeCells>
  <conditionalFormatting sqref="AY15:BA15">
    <cfRule type="cellIs" dxfId="3" priority="1" operator="greaterThan">
      <formula>$R$25</formula>
    </cfRule>
    <cfRule type="cellIs" dxfId="2" priority="2" operator="lessThanOrEqual">
      <formula>$R$25</formula>
    </cfRule>
  </conditionalFormatting>
  <dataValidations count="6">
    <dataValidation type="list" allowBlank="1" showInputMessage="1" showErrorMessage="1" sqref="AR4:AS14" xr:uid="{8E1DDB77-9B0B-470D-802C-1FE25924DCE9}">
      <formula1>"SI,NO"</formula1>
    </dataValidation>
    <dataValidation type="decimal" allowBlank="1" showInputMessage="1" showErrorMessage="1" errorTitle="Porcentaje" error="Por favor digite un valor entre 0% y 100%" sqref="AA21" xr:uid="{C854989E-2256-46E1-AB95-5E8A73A77EAC}">
      <formula1>0</formula1>
      <formula2>1</formula2>
    </dataValidation>
    <dataValidation type="whole" operator="greaterThanOrEqual" allowBlank="1" showInputMessage="1" showErrorMessage="1" errorTitle="Cantidad" error="Por favor ingrese una cantidad mayor o igual a 1" sqref="AB4:AC14" xr:uid="{D2DA9016-EB5D-4AA4-A939-24B89F030B5E}">
      <formula1>1</formula1>
    </dataValidation>
    <dataValidation type="decimal" allowBlank="1" showInputMessage="1" showErrorMessage="1" errorTitle="Porcentaje de IVA" error="Por favor ingrese un porcentaje de IVA comprendido entre 0% y 100%" promptTitle="Porcentaje de IVA" prompt="Porcentaje de IVA comprendido entre 0% y 100%" sqref="AT4:AU14" xr:uid="{871A2DF0-D184-4D77-AE4E-293B55391126}">
      <formula1>0</formula1>
      <formula2>1</formula2>
    </dataValidation>
    <dataValidation type="decimal" allowBlank="1" showInputMessage="1" showErrorMessage="1" errorTitle="Porcentaje de descuento" error="Por favor ingrese un porcentaje de descuento comprendido entre 0% y 100%" promptTitle="Porcentaje de descuento" prompt="Porcentaje de descuento comprendido entre 0% y 100%" sqref="AJ4:AK14" xr:uid="{C74AFF7A-0032-4C1A-9054-B99EEAA70B7E}">
      <formula1>0</formula1>
      <formula2>1</formula2>
    </dataValidation>
    <dataValidation allowBlank="1" showInputMessage="1" showErrorMessage="1" promptTitle="Formato validación" prompt="El color de la celda se tornará verde cuando el total sea menor o igual al Presupuesto y rojo cuando sea mayor." sqref="AY15:BA15" xr:uid="{76A24750-B947-45BF-A9A4-2773A93FA46C}"/>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AC0CB-EC90-4CB1-9BED-161D9CCD97AE}">
  <dimension ref="B2:AT25"/>
  <sheetViews>
    <sheetView tabSelected="1" topLeftCell="A16" workbookViewId="0">
      <selection activeCell="V6" sqref="V6"/>
    </sheetView>
  </sheetViews>
  <sheetFormatPr baseColWidth="10" defaultColWidth="9.140625" defaultRowHeight="12" x14ac:dyDescent="0.2"/>
  <cols>
    <col min="1" max="1" width="3" style="114" customWidth="1"/>
    <col min="2" max="2" width="5.42578125" style="114" customWidth="1"/>
    <col min="3" max="3" width="11.5703125" style="114" customWidth="1"/>
    <col min="4" max="4" width="23.85546875" style="114" hidden="1" customWidth="1"/>
    <col min="5" max="5" width="23.140625" style="114" hidden="1" customWidth="1"/>
    <col min="6" max="10" width="9.140625" style="114" hidden="1" customWidth="1"/>
    <col min="11" max="11" width="36.5703125" style="114" hidden="1" customWidth="1"/>
    <col min="12" max="12" width="9.140625" style="114" hidden="1" customWidth="1"/>
    <col min="13" max="13" width="13.7109375" style="114" hidden="1" customWidth="1"/>
    <col min="14" max="14" width="14.5703125" style="114" hidden="1" customWidth="1"/>
    <col min="15" max="15" width="12.42578125" style="114" hidden="1" customWidth="1"/>
    <col min="16" max="16" width="16.28515625" style="114" hidden="1" customWidth="1"/>
    <col min="17" max="17" width="16.85546875" style="114" hidden="1" customWidth="1"/>
    <col min="18" max="18" width="17.28515625" style="114" hidden="1" customWidth="1"/>
    <col min="19" max="19" width="8.7109375" style="114" hidden="1" customWidth="1"/>
    <col min="20" max="20" width="14.85546875" style="114" hidden="1" customWidth="1"/>
    <col min="21" max="21" width="14.42578125" style="114" hidden="1" customWidth="1"/>
    <col min="22" max="22" width="6.85546875" style="114" customWidth="1"/>
    <col min="23" max="23" width="6.140625" style="114" customWidth="1"/>
    <col min="24" max="24" width="12.28515625" style="114" customWidth="1"/>
    <col min="25" max="25" width="14.42578125" style="114" customWidth="1"/>
    <col min="26" max="26" width="12.28515625" style="114" customWidth="1"/>
    <col min="27" max="27" width="12.5703125" style="114" customWidth="1"/>
    <col min="28" max="28" width="0.28515625" style="114" customWidth="1"/>
    <col min="29" max="29" width="14" style="114" customWidth="1"/>
    <col min="30" max="30" width="14.140625" style="114" customWidth="1"/>
    <col min="31" max="31" width="3.42578125" style="114" customWidth="1"/>
    <col min="32" max="32" width="6.140625" style="114" customWidth="1"/>
    <col min="33" max="33" width="12" style="114" customWidth="1"/>
    <col min="34" max="34" width="14.42578125" style="114" customWidth="1"/>
    <col min="35" max="35" width="13.5703125" style="114" customWidth="1"/>
    <col min="36" max="36" width="17.85546875" style="114" customWidth="1"/>
    <col min="37" max="37" width="15.85546875" style="114" customWidth="1"/>
    <col min="38" max="39" width="12" style="114" customWidth="1"/>
    <col min="40" max="40" width="11.140625" style="114" customWidth="1"/>
    <col min="41" max="41" width="11.85546875" style="114" customWidth="1"/>
    <col min="42" max="42" width="12" style="114" customWidth="1"/>
    <col min="43" max="43" width="18.28515625" style="114" bestFit="1" customWidth="1"/>
    <col min="44" max="44" width="8.140625" style="114" bestFit="1" customWidth="1"/>
    <col min="45" max="45" width="17.42578125" style="114" customWidth="1"/>
    <col min="46" max="46" width="16.7109375" style="114" bestFit="1" customWidth="1"/>
    <col min="47" max="16384" width="9.140625" style="114"/>
  </cols>
  <sheetData>
    <row r="2" spans="2:46" x14ac:dyDescent="0.2">
      <c r="X2" s="115"/>
    </row>
    <row r="3" spans="2:46" ht="15" customHeight="1" x14ac:dyDescent="0.2">
      <c r="Q3" s="265" t="s">
        <v>69</v>
      </c>
      <c r="R3" s="265"/>
      <c r="S3" s="265"/>
      <c r="T3" s="265"/>
      <c r="U3" s="265"/>
      <c r="V3" s="265"/>
      <c r="W3" s="265"/>
      <c r="X3" s="265"/>
      <c r="Y3" s="267"/>
      <c r="Z3" s="270" t="s">
        <v>131</v>
      </c>
      <c r="AA3" s="270"/>
      <c r="AB3" s="270"/>
      <c r="AC3" s="270"/>
      <c r="AD3" s="270"/>
      <c r="AE3" s="270"/>
      <c r="AF3" s="270"/>
      <c r="AG3" s="270"/>
      <c r="AH3" s="270"/>
      <c r="AI3" s="116"/>
      <c r="AJ3" s="116"/>
      <c r="AK3" s="116"/>
      <c r="AL3" s="116"/>
    </row>
    <row r="4" spans="2:46" ht="31.5" customHeight="1" thickBot="1" x14ac:dyDescent="0.25">
      <c r="N4" s="265" t="s">
        <v>132</v>
      </c>
      <c r="O4" s="265"/>
      <c r="P4" s="265"/>
      <c r="Q4" s="265" t="s">
        <v>133</v>
      </c>
      <c r="R4" s="265"/>
      <c r="S4" s="265"/>
      <c r="T4" s="265"/>
      <c r="U4" s="265"/>
      <c r="V4" s="265"/>
      <c r="W4" s="265"/>
      <c r="X4" s="265"/>
      <c r="Y4" s="265"/>
      <c r="Z4" s="268" t="s">
        <v>134</v>
      </c>
      <c r="AA4" s="268"/>
      <c r="AB4" s="268"/>
      <c r="AC4" s="268"/>
      <c r="AD4" s="268"/>
      <c r="AE4" s="268"/>
      <c r="AF4" s="268"/>
      <c r="AG4" s="268"/>
      <c r="AH4" s="269"/>
      <c r="AI4" s="264" t="s">
        <v>135</v>
      </c>
      <c r="AJ4" s="264"/>
      <c r="AK4" s="264"/>
      <c r="AL4" s="264"/>
      <c r="AM4" s="264"/>
      <c r="AN4" s="264"/>
      <c r="AO4" s="264"/>
      <c r="AP4" s="131" t="s">
        <v>136</v>
      </c>
      <c r="AQ4" s="131" t="s">
        <v>137</v>
      </c>
      <c r="AR4" s="131" t="s">
        <v>74</v>
      </c>
      <c r="AS4" s="131" t="s">
        <v>75</v>
      </c>
      <c r="AT4" s="131" t="s">
        <v>76</v>
      </c>
    </row>
    <row r="5" spans="2:46" ht="38.25" customHeight="1" x14ac:dyDescent="0.2">
      <c r="B5" s="85" t="s">
        <v>13</v>
      </c>
      <c r="C5" s="86" t="s">
        <v>14</v>
      </c>
      <c r="D5" s="87" t="s">
        <v>15</v>
      </c>
      <c r="E5" s="88" t="s">
        <v>16</v>
      </c>
      <c r="F5" s="89" t="s">
        <v>17</v>
      </c>
      <c r="G5" s="88" t="s">
        <v>18</v>
      </c>
      <c r="H5" s="90" t="s">
        <v>19</v>
      </c>
      <c r="I5" s="89" t="s">
        <v>20</v>
      </c>
      <c r="J5" s="89" t="s">
        <v>21</v>
      </c>
      <c r="K5" s="88" t="s">
        <v>22</v>
      </c>
      <c r="L5" s="91" t="s">
        <v>23</v>
      </c>
      <c r="M5" s="92" t="s">
        <v>24</v>
      </c>
      <c r="N5" s="137" t="s">
        <v>138</v>
      </c>
      <c r="O5" s="93" t="s">
        <v>26</v>
      </c>
      <c r="P5" s="94" t="s">
        <v>27</v>
      </c>
      <c r="Q5" s="132" t="s">
        <v>25</v>
      </c>
      <c r="R5" s="132" t="s">
        <v>70</v>
      </c>
      <c r="S5" s="133" t="s">
        <v>71</v>
      </c>
      <c r="T5" s="133" t="s">
        <v>139</v>
      </c>
      <c r="U5" s="133" t="s">
        <v>73</v>
      </c>
      <c r="V5" s="133" t="s">
        <v>66</v>
      </c>
      <c r="W5" s="133" t="s">
        <v>74</v>
      </c>
      <c r="X5" s="133" t="s">
        <v>75</v>
      </c>
      <c r="Y5" s="133" t="s">
        <v>76</v>
      </c>
      <c r="Z5" s="95" t="s">
        <v>25</v>
      </c>
      <c r="AA5" s="95" t="s">
        <v>70</v>
      </c>
      <c r="AB5" s="95" t="s">
        <v>71</v>
      </c>
      <c r="AC5" s="133" t="s">
        <v>140</v>
      </c>
      <c r="AD5" s="95" t="s">
        <v>73</v>
      </c>
      <c r="AE5" s="95" t="s">
        <v>66</v>
      </c>
      <c r="AF5" s="95" t="s">
        <v>74</v>
      </c>
      <c r="AG5" s="95" t="s">
        <v>75</v>
      </c>
      <c r="AH5" s="96" t="s">
        <v>76</v>
      </c>
      <c r="AI5" s="117" t="s">
        <v>141</v>
      </c>
      <c r="AJ5" s="117" t="s">
        <v>142</v>
      </c>
      <c r="AK5" s="117" t="s">
        <v>143</v>
      </c>
      <c r="AL5" s="118" t="s">
        <v>144</v>
      </c>
      <c r="AM5" s="118" t="s">
        <v>145</v>
      </c>
      <c r="AN5" s="118" t="s">
        <v>146</v>
      </c>
      <c r="AO5" s="118" t="s">
        <v>147</v>
      </c>
      <c r="AP5" s="117" t="s">
        <v>136</v>
      </c>
      <c r="AQ5" s="117" t="s">
        <v>137</v>
      </c>
      <c r="AR5" s="117" t="s">
        <v>74</v>
      </c>
      <c r="AS5" s="117" t="s">
        <v>75</v>
      </c>
      <c r="AT5" s="117" t="s">
        <v>76</v>
      </c>
    </row>
    <row r="6" spans="2:46" ht="84" x14ac:dyDescent="0.2">
      <c r="B6" s="119">
        <v>1</v>
      </c>
      <c r="C6" s="120" t="s">
        <v>28</v>
      </c>
      <c r="D6" s="120" t="s">
        <v>29</v>
      </c>
      <c r="E6" s="120" t="s">
        <v>29</v>
      </c>
      <c r="F6" s="119" t="s">
        <v>30</v>
      </c>
      <c r="G6" s="120" t="s">
        <v>7</v>
      </c>
      <c r="H6" s="120" t="s">
        <v>7</v>
      </c>
      <c r="I6" s="119" t="s">
        <v>20</v>
      </c>
      <c r="J6" s="119" t="s">
        <v>31</v>
      </c>
      <c r="K6" s="120" t="s">
        <v>32</v>
      </c>
      <c r="L6" s="120" t="s">
        <v>33</v>
      </c>
      <c r="M6" s="120">
        <v>800</v>
      </c>
      <c r="N6" s="127">
        <v>278626</v>
      </c>
      <c r="O6" s="127">
        <v>278626</v>
      </c>
      <c r="P6" s="127">
        <v>222900800</v>
      </c>
      <c r="Q6" s="128">
        <v>276091</v>
      </c>
      <c r="R6" s="128">
        <v>276091</v>
      </c>
      <c r="S6" s="129" t="s">
        <v>78</v>
      </c>
      <c r="T6" s="128">
        <v>223634</v>
      </c>
      <c r="U6" s="128">
        <f t="shared" ref="U6:U16" si="0">T6*M6</f>
        <v>178907200</v>
      </c>
      <c r="V6" s="129" t="s">
        <v>11</v>
      </c>
      <c r="W6" s="130" t="s">
        <v>7</v>
      </c>
      <c r="X6" s="128">
        <v>0</v>
      </c>
      <c r="Y6" s="128">
        <v>178907200</v>
      </c>
      <c r="Z6" s="127">
        <v>276091</v>
      </c>
      <c r="AA6" s="127">
        <v>276091</v>
      </c>
      <c r="AB6" s="98">
        <v>0.19</v>
      </c>
      <c r="AC6" s="99">
        <v>223634</v>
      </c>
      <c r="AD6" s="100">
        <f t="shared" ref="AD6:AD16" si="1">AC6*M6</f>
        <v>178907200</v>
      </c>
      <c r="AE6" s="101" t="s">
        <v>11</v>
      </c>
      <c r="AF6" s="102" t="s">
        <v>7</v>
      </c>
      <c r="AG6" s="100">
        <v>0</v>
      </c>
      <c r="AH6" s="99">
        <f>AD6</f>
        <v>178907200</v>
      </c>
      <c r="AI6" s="100">
        <f>N6</f>
        <v>278626</v>
      </c>
      <c r="AJ6" s="100">
        <f>T6</f>
        <v>223634</v>
      </c>
      <c r="AK6" s="100">
        <f>AC6</f>
        <v>223634</v>
      </c>
      <c r="AL6" s="103">
        <f>AVERAGE(AI6:AK6)</f>
        <v>241964.66666666666</v>
      </c>
      <c r="AM6" s="103">
        <f t="shared" ref="AM6:AM16" si="2">MEDIAN(AI6:AK6)</f>
        <v>223634</v>
      </c>
      <c r="AN6" s="103">
        <f t="shared" ref="AN6:AN16" si="3">STDEVA(AI6:AK6)</f>
        <v>31749.646003275819</v>
      </c>
      <c r="AO6" s="104">
        <f>AN6/AL6</f>
        <v>0.13121604257622663</v>
      </c>
      <c r="AP6" s="100">
        <f>ROUND(AVERAGE(AI6:AK6),0)</f>
        <v>241965</v>
      </c>
      <c r="AQ6" s="100">
        <f t="shared" ref="AQ6:AQ16" si="4">AP6*M6</f>
        <v>193572000</v>
      </c>
      <c r="AR6" s="105" t="s">
        <v>7</v>
      </c>
      <c r="AS6" s="100">
        <v>0</v>
      </c>
      <c r="AT6" s="100">
        <f>AQ6+AS6</f>
        <v>193572000</v>
      </c>
    </row>
    <row r="7" spans="2:46" ht="84" x14ac:dyDescent="0.2">
      <c r="B7" s="119">
        <v>2</v>
      </c>
      <c r="C7" s="120" t="s">
        <v>34</v>
      </c>
      <c r="D7" s="120" t="s">
        <v>35</v>
      </c>
      <c r="E7" s="120" t="s">
        <v>35</v>
      </c>
      <c r="F7" s="119" t="s">
        <v>30</v>
      </c>
      <c r="G7" s="120" t="s">
        <v>7</v>
      </c>
      <c r="H7" s="120" t="s">
        <v>7</v>
      </c>
      <c r="I7" s="119" t="s">
        <v>20</v>
      </c>
      <c r="J7" s="119" t="s">
        <v>31</v>
      </c>
      <c r="K7" s="120" t="s">
        <v>32</v>
      </c>
      <c r="L7" s="120" t="s">
        <v>33</v>
      </c>
      <c r="M7" s="120">
        <v>58</v>
      </c>
      <c r="N7" s="127">
        <v>4250043</v>
      </c>
      <c r="O7" s="127">
        <v>4250043</v>
      </c>
      <c r="P7" s="127">
        <v>246502494</v>
      </c>
      <c r="Q7" s="128">
        <v>4211377</v>
      </c>
      <c r="R7" s="128">
        <v>4211377</v>
      </c>
      <c r="S7" s="129" t="s">
        <v>78</v>
      </c>
      <c r="T7" s="128">
        <v>3411215</v>
      </c>
      <c r="U7" s="128">
        <f t="shared" si="0"/>
        <v>197850470</v>
      </c>
      <c r="V7" s="129" t="s">
        <v>85</v>
      </c>
      <c r="W7" s="129" t="s">
        <v>78</v>
      </c>
      <c r="X7" s="128">
        <v>37591589</v>
      </c>
      <c r="Y7" s="128">
        <v>235442059</v>
      </c>
      <c r="Z7" s="127">
        <v>4211377</v>
      </c>
      <c r="AA7" s="127">
        <v>4211377</v>
      </c>
      <c r="AB7" s="98">
        <v>0.19</v>
      </c>
      <c r="AC7" s="99">
        <v>3411215</v>
      </c>
      <c r="AD7" s="100">
        <f t="shared" si="1"/>
        <v>197850470</v>
      </c>
      <c r="AE7" s="101" t="s">
        <v>85</v>
      </c>
      <c r="AF7" s="98">
        <v>0.19</v>
      </c>
      <c r="AG7" s="100">
        <v>37591589</v>
      </c>
      <c r="AH7" s="99">
        <f t="shared" ref="AH7:AH16" si="5">AD7+AG7</f>
        <v>235442059</v>
      </c>
      <c r="AI7" s="100">
        <f t="shared" ref="AI7:AI16" si="6">N7</f>
        <v>4250043</v>
      </c>
      <c r="AJ7" s="100">
        <f t="shared" ref="AJ7:AJ16" si="7">ROUND(AC7/1.19,2)</f>
        <v>2866567.23</v>
      </c>
      <c r="AK7" s="100">
        <f t="shared" ref="AK7:AK16" si="8">ROUND(AC7/1.19,2)</f>
        <v>2866567.23</v>
      </c>
      <c r="AL7" s="103">
        <f t="shared" ref="AL7:AL16" si="9">AVERAGE(AI7:AK7)</f>
        <v>3327725.8200000003</v>
      </c>
      <c r="AM7" s="103">
        <f t="shared" si="2"/>
        <v>2866567.23</v>
      </c>
      <c r="AN7" s="103">
        <f t="shared" si="3"/>
        <v>798750.10822682537</v>
      </c>
      <c r="AO7" s="104">
        <f>AN7/AL7</f>
        <v>0.24002882191382741</v>
      </c>
      <c r="AP7" s="100">
        <f t="shared" ref="AP7:AP16" si="10">ROUND(AVERAGE(AI7:AK7),0)</f>
        <v>3327726</v>
      </c>
      <c r="AQ7" s="100">
        <f>AP7*M7</f>
        <v>193008108</v>
      </c>
      <c r="AR7" s="105" t="s">
        <v>78</v>
      </c>
      <c r="AS7" s="100">
        <f>ROUND(AQ7*19%,0)</f>
        <v>36671541</v>
      </c>
      <c r="AT7" s="100">
        <f t="shared" ref="AT7:AT16" si="11">AQ7+AS7</f>
        <v>229679649</v>
      </c>
    </row>
    <row r="8" spans="2:46" ht="84" x14ac:dyDescent="0.2">
      <c r="B8" s="119">
        <v>3</v>
      </c>
      <c r="C8" s="120" t="s">
        <v>36</v>
      </c>
      <c r="D8" s="120" t="s">
        <v>37</v>
      </c>
      <c r="E8" s="120" t="s">
        <v>37</v>
      </c>
      <c r="F8" s="119" t="s">
        <v>30</v>
      </c>
      <c r="G8" s="120" t="s">
        <v>7</v>
      </c>
      <c r="H8" s="120" t="s">
        <v>7</v>
      </c>
      <c r="I8" s="119" t="s">
        <v>20</v>
      </c>
      <c r="J8" s="119" t="s">
        <v>31</v>
      </c>
      <c r="K8" s="120" t="s">
        <v>32</v>
      </c>
      <c r="L8" s="120" t="s">
        <v>33</v>
      </c>
      <c r="M8" s="120">
        <v>54</v>
      </c>
      <c r="N8" s="127">
        <v>37</v>
      </c>
      <c r="O8" s="127">
        <v>37</v>
      </c>
      <c r="P8" s="127">
        <v>1998</v>
      </c>
      <c r="Q8" s="128">
        <v>37</v>
      </c>
      <c r="R8" s="128">
        <v>37</v>
      </c>
      <c r="S8" s="129" t="s">
        <v>89</v>
      </c>
      <c r="T8" s="128">
        <v>30</v>
      </c>
      <c r="U8" s="128">
        <f t="shared" si="0"/>
        <v>1620</v>
      </c>
      <c r="V8" s="129" t="s">
        <v>85</v>
      </c>
      <c r="W8" s="129" t="s">
        <v>78</v>
      </c>
      <c r="X8" s="128">
        <v>308</v>
      </c>
      <c r="Y8" s="128">
        <v>1928</v>
      </c>
      <c r="Z8" s="127">
        <v>37</v>
      </c>
      <c r="AA8" s="127">
        <v>37</v>
      </c>
      <c r="AB8" s="98">
        <v>0.19</v>
      </c>
      <c r="AC8" s="99">
        <v>30</v>
      </c>
      <c r="AD8" s="100">
        <f t="shared" si="1"/>
        <v>1620</v>
      </c>
      <c r="AE8" s="101" t="s">
        <v>85</v>
      </c>
      <c r="AF8" s="98">
        <v>0.19</v>
      </c>
      <c r="AG8" s="100">
        <v>308</v>
      </c>
      <c r="AH8" s="99">
        <f t="shared" si="5"/>
        <v>1928</v>
      </c>
      <c r="AI8" s="100">
        <f t="shared" si="6"/>
        <v>37</v>
      </c>
      <c r="AJ8" s="100">
        <f t="shared" si="7"/>
        <v>25.21</v>
      </c>
      <c r="AK8" s="100">
        <f t="shared" si="8"/>
        <v>25.21</v>
      </c>
      <c r="AL8" s="103">
        <f t="shared" si="9"/>
        <v>29.14</v>
      </c>
      <c r="AM8" s="103">
        <f t="shared" si="2"/>
        <v>25.21</v>
      </c>
      <c r="AN8" s="103">
        <f t="shared" si="3"/>
        <v>6.8069596737456957</v>
      </c>
      <c r="AO8" s="104">
        <f t="shared" ref="AO8:AO16" si="12">AN8/AL8</f>
        <v>0.23359504714295454</v>
      </c>
      <c r="AP8" s="100">
        <f t="shared" si="10"/>
        <v>29</v>
      </c>
      <c r="AQ8" s="100">
        <f t="shared" si="4"/>
        <v>1566</v>
      </c>
      <c r="AR8" s="105" t="s">
        <v>78</v>
      </c>
      <c r="AS8" s="100">
        <f>ROUND(AQ8*19%,0)</f>
        <v>298</v>
      </c>
      <c r="AT8" s="100">
        <f t="shared" si="11"/>
        <v>1864</v>
      </c>
    </row>
    <row r="9" spans="2:46" ht="84" x14ac:dyDescent="0.2">
      <c r="B9" s="119">
        <v>4</v>
      </c>
      <c r="C9" s="120" t="s">
        <v>38</v>
      </c>
      <c r="D9" s="120" t="s">
        <v>39</v>
      </c>
      <c r="E9" s="120" t="s">
        <v>39</v>
      </c>
      <c r="F9" s="119" t="s">
        <v>30</v>
      </c>
      <c r="G9" s="120" t="s">
        <v>7</v>
      </c>
      <c r="H9" s="120" t="s">
        <v>7</v>
      </c>
      <c r="I9" s="119" t="s">
        <v>20</v>
      </c>
      <c r="J9" s="119" t="s">
        <v>31</v>
      </c>
      <c r="K9" s="120" t="s">
        <v>32</v>
      </c>
      <c r="L9" s="120" t="s">
        <v>33</v>
      </c>
      <c r="M9" s="120">
        <v>58</v>
      </c>
      <c r="N9" s="127">
        <v>892525</v>
      </c>
      <c r="O9" s="127">
        <v>892525</v>
      </c>
      <c r="P9" s="127">
        <v>51766450</v>
      </c>
      <c r="Q9" s="128">
        <v>884405</v>
      </c>
      <c r="R9" s="128">
        <v>884405</v>
      </c>
      <c r="S9" s="129" t="s">
        <v>89</v>
      </c>
      <c r="T9" s="128">
        <v>707524</v>
      </c>
      <c r="U9" s="128">
        <f t="shared" si="0"/>
        <v>41036392</v>
      </c>
      <c r="V9" s="129" t="s">
        <v>85</v>
      </c>
      <c r="W9" s="129" t="s">
        <v>78</v>
      </c>
      <c r="X9" s="128">
        <v>7796914</v>
      </c>
      <c r="Y9" s="128">
        <v>48833306</v>
      </c>
      <c r="Z9" s="127">
        <v>884405</v>
      </c>
      <c r="AA9" s="127">
        <v>884405</v>
      </c>
      <c r="AB9" s="98">
        <v>0.19</v>
      </c>
      <c r="AC9" s="99">
        <v>716368</v>
      </c>
      <c r="AD9" s="100">
        <f t="shared" si="1"/>
        <v>41549344</v>
      </c>
      <c r="AE9" s="101" t="s">
        <v>85</v>
      </c>
      <c r="AF9" s="98">
        <v>0.19</v>
      </c>
      <c r="AG9" s="100">
        <v>7894375</v>
      </c>
      <c r="AH9" s="99">
        <f t="shared" si="5"/>
        <v>49443719</v>
      </c>
      <c r="AI9" s="100">
        <f t="shared" si="6"/>
        <v>892525</v>
      </c>
      <c r="AJ9" s="100">
        <f t="shared" si="7"/>
        <v>601989.92000000004</v>
      </c>
      <c r="AK9" s="100">
        <f t="shared" si="8"/>
        <v>601989.92000000004</v>
      </c>
      <c r="AL9" s="103">
        <f t="shared" si="9"/>
        <v>698834.94666666666</v>
      </c>
      <c r="AM9" s="103">
        <f t="shared" si="2"/>
        <v>601989.92000000004</v>
      </c>
      <c r="AN9" s="103">
        <f t="shared" si="3"/>
        <v>167740.50664702986</v>
      </c>
      <c r="AO9" s="104">
        <f t="shared" si="12"/>
        <v>0.24002878998413835</v>
      </c>
      <c r="AP9" s="100">
        <f t="shared" si="10"/>
        <v>698835</v>
      </c>
      <c r="AQ9" s="100">
        <f t="shared" si="4"/>
        <v>40532430</v>
      </c>
      <c r="AR9" s="105" t="s">
        <v>78</v>
      </c>
      <c r="AS9" s="100">
        <f>ROUND(AQ9*19%,0)</f>
        <v>7701162</v>
      </c>
      <c r="AT9" s="100">
        <f t="shared" si="11"/>
        <v>48233592</v>
      </c>
    </row>
    <row r="10" spans="2:46" ht="84" x14ac:dyDescent="0.2">
      <c r="B10" s="119">
        <v>5</v>
      </c>
      <c r="C10" s="120" t="s">
        <v>40</v>
      </c>
      <c r="D10" s="120" t="s">
        <v>41</v>
      </c>
      <c r="E10" s="120" t="s">
        <v>41</v>
      </c>
      <c r="F10" s="119" t="s">
        <v>30</v>
      </c>
      <c r="G10" s="120" t="s">
        <v>7</v>
      </c>
      <c r="H10" s="120" t="s">
        <v>7</v>
      </c>
      <c r="I10" s="119" t="s">
        <v>20</v>
      </c>
      <c r="J10" s="119" t="s">
        <v>31</v>
      </c>
      <c r="K10" s="120" t="s">
        <v>32</v>
      </c>
      <c r="L10" s="120" t="s">
        <v>33</v>
      </c>
      <c r="M10" s="120">
        <v>990</v>
      </c>
      <c r="N10" s="127">
        <v>116094</v>
      </c>
      <c r="O10" s="127">
        <v>116094</v>
      </c>
      <c r="P10" s="127">
        <v>114933060</v>
      </c>
      <c r="Q10" s="128">
        <v>115038</v>
      </c>
      <c r="R10" s="128">
        <v>115038</v>
      </c>
      <c r="S10" s="129" t="s">
        <v>89</v>
      </c>
      <c r="T10" s="128">
        <v>92030</v>
      </c>
      <c r="U10" s="128">
        <f t="shared" si="0"/>
        <v>91109700</v>
      </c>
      <c r="V10" s="129" t="s">
        <v>11</v>
      </c>
      <c r="W10" s="130" t="s">
        <v>7</v>
      </c>
      <c r="X10" s="128">
        <v>0</v>
      </c>
      <c r="Y10" s="128">
        <v>91109700</v>
      </c>
      <c r="Z10" s="127">
        <v>115038</v>
      </c>
      <c r="AA10" s="127">
        <v>115038</v>
      </c>
      <c r="AB10" s="98">
        <v>0.19</v>
      </c>
      <c r="AC10" s="99">
        <v>93181</v>
      </c>
      <c r="AD10" s="100">
        <f t="shared" si="1"/>
        <v>92249190</v>
      </c>
      <c r="AE10" s="101" t="s">
        <v>11</v>
      </c>
      <c r="AF10" s="102" t="s">
        <v>7</v>
      </c>
      <c r="AG10" s="100">
        <v>0</v>
      </c>
      <c r="AH10" s="99">
        <f t="shared" si="5"/>
        <v>92249190</v>
      </c>
      <c r="AI10" s="100">
        <f t="shared" si="6"/>
        <v>116094</v>
      </c>
      <c r="AJ10" s="100">
        <f>T10</f>
        <v>92030</v>
      </c>
      <c r="AK10" s="100">
        <f>AC10</f>
        <v>93181</v>
      </c>
      <c r="AL10" s="103">
        <f t="shared" si="9"/>
        <v>100435</v>
      </c>
      <c r="AM10" s="103">
        <f t="shared" si="2"/>
        <v>93181</v>
      </c>
      <c r="AN10" s="103">
        <f t="shared" si="3"/>
        <v>13573.297720156292</v>
      </c>
      <c r="AO10" s="104">
        <f t="shared" si="12"/>
        <v>0.13514509603381583</v>
      </c>
      <c r="AP10" s="100">
        <f t="shared" si="10"/>
        <v>100435</v>
      </c>
      <c r="AQ10" s="100">
        <f t="shared" si="4"/>
        <v>99430650</v>
      </c>
      <c r="AR10" s="105" t="s">
        <v>7</v>
      </c>
      <c r="AS10" s="100">
        <v>0</v>
      </c>
      <c r="AT10" s="100">
        <f t="shared" si="11"/>
        <v>99430650</v>
      </c>
    </row>
    <row r="11" spans="2:46" ht="42.75" customHeight="1" x14ac:dyDescent="0.2">
      <c r="B11" s="119">
        <v>6</v>
      </c>
      <c r="C11" s="120" t="s">
        <v>42</v>
      </c>
      <c r="D11" s="120" t="s">
        <v>102</v>
      </c>
      <c r="E11" s="120" t="s">
        <v>102</v>
      </c>
      <c r="F11" s="119" t="s">
        <v>30</v>
      </c>
      <c r="G11" s="120" t="s">
        <v>7</v>
      </c>
      <c r="H11" s="120" t="s">
        <v>7</v>
      </c>
      <c r="I11" s="119" t="s">
        <v>20</v>
      </c>
      <c r="J11" s="119" t="s">
        <v>31</v>
      </c>
      <c r="K11" s="120" t="s">
        <v>32</v>
      </c>
      <c r="L11" s="120" t="s">
        <v>33</v>
      </c>
      <c r="M11" s="120">
        <v>400</v>
      </c>
      <c r="N11" s="127">
        <v>2122865</v>
      </c>
      <c r="O11" s="127">
        <v>2122865</v>
      </c>
      <c r="P11" s="127">
        <v>849146000</v>
      </c>
      <c r="Q11" s="128">
        <v>2103552</v>
      </c>
      <c r="R11" s="128">
        <v>2103552</v>
      </c>
      <c r="S11" s="129" t="s">
        <v>89</v>
      </c>
      <c r="T11" s="128">
        <v>1682842</v>
      </c>
      <c r="U11" s="128">
        <f t="shared" si="0"/>
        <v>673136800</v>
      </c>
      <c r="V11" s="129" t="s">
        <v>11</v>
      </c>
      <c r="W11" s="130" t="s">
        <v>7</v>
      </c>
      <c r="X11" s="128">
        <v>0</v>
      </c>
      <c r="Y11" s="128">
        <v>673136800</v>
      </c>
      <c r="Z11" s="127">
        <v>2103552</v>
      </c>
      <c r="AA11" s="127">
        <v>2103552</v>
      </c>
      <c r="AB11" s="98">
        <v>0.19</v>
      </c>
      <c r="AC11" s="99">
        <v>1703877</v>
      </c>
      <c r="AD11" s="100">
        <f t="shared" si="1"/>
        <v>681550800</v>
      </c>
      <c r="AE11" s="101" t="s">
        <v>11</v>
      </c>
      <c r="AF11" s="102" t="s">
        <v>7</v>
      </c>
      <c r="AG11" s="100">
        <v>0</v>
      </c>
      <c r="AH11" s="99">
        <f t="shared" si="5"/>
        <v>681550800</v>
      </c>
      <c r="AI11" s="100">
        <f t="shared" si="6"/>
        <v>2122865</v>
      </c>
      <c r="AJ11" s="100">
        <f>T11</f>
        <v>1682842</v>
      </c>
      <c r="AK11" s="100">
        <f>AC11</f>
        <v>1703877</v>
      </c>
      <c r="AL11" s="103">
        <f t="shared" si="9"/>
        <v>1836528</v>
      </c>
      <c r="AM11" s="103">
        <f t="shared" si="2"/>
        <v>1703877</v>
      </c>
      <c r="AN11" s="103">
        <f t="shared" si="3"/>
        <v>248198.05797588345</v>
      </c>
      <c r="AO11" s="104">
        <f t="shared" si="12"/>
        <v>0.13514526213370198</v>
      </c>
      <c r="AP11" s="100">
        <f t="shared" si="10"/>
        <v>1836528</v>
      </c>
      <c r="AQ11" s="100">
        <f t="shared" si="4"/>
        <v>734611200</v>
      </c>
      <c r="AR11" s="105" t="s">
        <v>7</v>
      </c>
      <c r="AS11" s="100">
        <v>0</v>
      </c>
      <c r="AT11" s="100">
        <f t="shared" si="11"/>
        <v>734611200</v>
      </c>
    </row>
    <row r="12" spans="2:46" ht="84" x14ac:dyDescent="0.2">
      <c r="B12" s="119">
        <v>7</v>
      </c>
      <c r="C12" s="120" t="s">
        <v>45</v>
      </c>
      <c r="D12" s="120" t="s">
        <v>46</v>
      </c>
      <c r="E12" s="120" t="s">
        <v>46</v>
      </c>
      <c r="F12" s="119" t="s">
        <v>30</v>
      </c>
      <c r="G12" s="120" t="s">
        <v>7</v>
      </c>
      <c r="H12" s="120" t="s">
        <v>7</v>
      </c>
      <c r="I12" s="119" t="s">
        <v>20</v>
      </c>
      <c r="J12" s="119" t="s">
        <v>31</v>
      </c>
      <c r="K12" s="120" t="s">
        <v>32</v>
      </c>
      <c r="L12" s="120" t="s">
        <v>33</v>
      </c>
      <c r="M12" s="120">
        <v>810</v>
      </c>
      <c r="N12" s="127">
        <v>309585</v>
      </c>
      <c r="O12" s="127">
        <v>309585</v>
      </c>
      <c r="P12" s="127">
        <v>250763850</v>
      </c>
      <c r="Q12" s="128">
        <v>306768</v>
      </c>
      <c r="R12" s="128">
        <v>306768</v>
      </c>
      <c r="S12" s="129" t="s">
        <v>107</v>
      </c>
      <c r="T12" s="128">
        <v>242347</v>
      </c>
      <c r="U12" s="128">
        <f t="shared" si="0"/>
        <v>196301070</v>
      </c>
      <c r="V12" s="129" t="s">
        <v>11</v>
      </c>
      <c r="W12" s="130" t="s">
        <v>7</v>
      </c>
      <c r="X12" s="128">
        <v>0</v>
      </c>
      <c r="Y12" s="128">
        <v>196301070</v>
      </c>
      <c r="Z12" s="127">
        <v>306768</v>
      </c>
      <c r="AA12" s="127">
        <v>306768</v>
      </c>
      <c r="AB12" s="98">
        <v>0.19</v>
      </c>
      <c r="AC12" s="99">
        <v>248482</v>
      </c>
      <c r="AD12" s="100">
        <f t="shared" si="1"/>
        <v>201270420</v>
      </c>
      <c r="AE12" s="101" t="s">
        <v>11</v>
      </c>
      <c r="AF12" s="102" t="s">
        <v>7</v>
      </c>
      <c r="AG12" s="100">
        <v>0</v>
      </c>
      <c r="AH12" s="99">
        <f t="shared" si="5"/>
        <v>201270420</v>
      </c>
      <c r="AI12" s="100">
        <f t="shared" si="6"/>
        <v>309585</v>
      </c>
      <c r="AJ12" s="100">
        <f>T12</f>
        <v>242347</v>
      </c>
      <c r="AK12" s="100">
        <f>AC12</f>
        <v>248482</v>
      </c>
      <c r="AL12" s="103">
        <f t="shared" si="9"/>
        <v>266804.66666666669</v>
      </c>
      <c r="AM12" s="103">
        <f t="shared" si="2"/>
        <v>248482</v>
      </c>
      <c r="AN12" s="103">
        <f t="shared" si="3"/>
        <v>37175.627046942034</v>
      </c>
      <c r="AO12" s="104">
        <f t="shared" si="12"/>
        <v>0.13933649478997881</v>
      </c>
      <c r="AP12" s="100">
        <f t="shared" si="10"/>
        <v>266805</v>
      </c>
      <c r="AQ12" s="100">
        <f t="shared" si="4"/>
        <v>216112050</v>
      </c>
      <c r="AR12" s="105" t="s">
        <v>7</v>
      </c>
      <c r="AS12" s="100">
        <v>0</v>
      </c>
      <c r="AT12" s="100">
        <f t="shared" si="11"/>
        <v>216112050</v>
      </c>
    </row>
    <row r="13" spans="2:46" ht="84" x14ac:dyDescent="0.2">
      <c r="B13" s="119">
        <v>8</v>
      </c>
      <c r="C13" s="120" t="s">
        <v>47</v>
      </c>
      <c r="D13" s="120" t="s">
        <v>48</v>
      </c>
      <c r="E13" s="120" t="s">
        <v>49</v>
      </c>
      <c r="F13" s="119" t="s">
        <v>7</v>
      </c>
      <c r="G13" s="120" t="s">
        <v>50</v>
      </c>
      <c r="H13" s="120" t="s">
        <v>51</v>
      </c>
      <c r="I13" s="119" t="s">
        <v>20</v>
      </c>
      <c r="J13" s="119">
        <v>1</v>
      </c>
      <c r="K13" s="120" t="s">
        <v>52</v>
      </c>
      <c r="L13" s="120" t="s">
        <v>7</v>
      </c>
      <c r="M13" s="120">
        <v>1</v>
      </c>
      <c r="N13" s="127">
        <v>35000000</v>
      </c>
      <c r="O13" s="127">
        <v>35000000</v>
      </c>
      <c r="P13" s="127">
        <v>35000000</v>
      </c>
      <c r="Q13" s="128">
        <v>35000000</v>
      </c>
      <c r="R13" s="128">
        <v>35000000</v>
      </c>
      <c r="S13" s="129" t="s">
        <v>111</v>
      </c>
      <c r="T13" s="128">
        <v>35000000</v>
      </c>
      <c r="U13" s="128">
        <f t="shared" si="0"/>
        <v>35000000</v>
      </c>
      <c r="V13" s="129" t="s">
        <v>85</v>
      </c>
      <c r="W13" s="129" t="s">
        <v>78</v>
      </c>
      <c r="X13" s="128">
        <v>6650000</v>
      </c>
      <c r="Y13" s="128">
        <v>41650000</v>
      </c>
      <c r="Z13" s="127">
        <v>34500000</v>
      </c>
      <c r="AA13" s="127">
        <v>34500000</v>
      </c>
      <c r="AB13" s="98">
        <v>0.17</v>
      </c>
      <c r="AC13" s="99">
        <v>28635000</v>
      </c>
      <c r="AD13" s="100">
        <f t="shared" si="1"/>
        <v>28635000</v>
      </c>
      <c r="AE13" s="101" t="s">
        <v>85</v>
      </c>
      <c r="AF13" s="98">
        <v>0.19</v>
      </c>
      <c r="AG13" s="100">
        <v>5440650</v>
      </c>
      <c r="AH13" s="99">
        <f t="shared" si="5"/>
        <v>34075650</v>
      </c>
      <c r="AI13" s="100">
        <f t="shared" si="6"/>
        <v>35000000</v>
      </c>
      <c r="AJ13" s="100">
        <f t="shared" si="7"/>
        <v>24063025.210000001</v>
      </c>
      <c r="AK13" s="100">
        <f t="shared" si="8"/>
        <v>24063025.210000001</v>
      </c>
      <c r="AL13" s="103">
        <f t="shared" si="9"/>
        <v>27708683.473333333</v>
      </c>
      <c r="AM13" s="103">
        <f t="shared" si="2"/>
        <v>24063025.210000001</v>
      </c>
      <c r="AN13" s="103">
        <f t="shared" si="3"/>
        <v>6314465.3391266428</v>
      </c>
      <c r="AO13" s="104">
        <f t="shared" si="12"/>
        <v>0.22788759867294472</v>
      </c>
      <c r="AP13" s="100">
        <f t="shared" si="10"/>
        <v>27708683</v>
      </c>
      <c r="AQ13" s="100">
        <f t="shared" si="4"/>
        <v>27708683</v>
      </c>
      <c r="AR13" s="105" t="s">
        <v>78</v>
      </c>
      <c r="AS13" s="100">
        <f>ROUND(AQ13*19%,0)</f>
        <v>5264650</v>
      </c>
      <c r="AT13" s="100">
        <f t="shared" si="11"/>
        <v>32973333</v>
      </c>
    </row>
    <row r="14" spans="2:46" ht="132" x14ac:dyDescent="0.2">
      <c r="B14" s="119">
        <v>9</v>
      </c>
      <c r="C14" s="120" t="s">
        <v>53</v>
      </c>
      <c r="D14" s="120" t="s">
        <v>54</v>
      </c>
      <c r="E14" s="120" t="s">
        <v>114</v>
      </c>
      <c r="F14" s="119" t="s">
        <v>7</v>
      </c>
      <c r="G14" s="120" t="s">
        <v>50</v>
      </c>
      <c r="H14" s="120" t="s">
        <v>51</v>
      </c>
      <c r="I14" s="119" t="s">
        <v>56</v>
      </c>
      <c r="J14" s="119">
        <v>1</v>
      </c>
      <c r="K14" s="120" t="s">
        <v>52</v>
      </c>
      <c r="L14" s="120" t="s">
        <v>7</v>
      </c>
      <c r="M14" s="120">
        <v>1</v>
      </c>
      <c r="N14" s="127">
        <v>35000000</v>
      </c>
      <c r="O14" s="127">
        <v>35000000</v>
      </c>
      <c r="P14" s="127">
        <v>35000000</v>
      </c>
      <c r="Q14" s="128">
        <v>35000000</v>
      </c>
      <c r="R14" s="128">
        <v>35000000</v>
      </c>
      <c r="S14" s="129" t="s">
        <v>111</v>
      </c>
      <c r="T14" s="128">
        <v>35000000</v>
      </c>
      <c r="U14" s="128">
        <f t="shared" si="0"/>
        <v>35000000</v>
      </c>
      <c r="V14" s="129" t="s">
        <v>85</v>
      </c>
      <c r="W14" s="129" t="s">
        <v>78</v>
      </c>
      <c r="X14" s="128">
        <v>6650000</v>
      </c>
      <c r="Y14" s="128">
        <v>41650000</v>
      </c>
      <c r="Z14" s="127">
        <v>34500000</v>
      </c>
      <c r="AA14" s="127">
        <v>34500000</v>
      </c>
      <c r="AB14" s="98">
        <v>0.17</v>
      </c>
      <c r="AC14" s="99">
        <v>28635000</v>
      </c>
      <c r="AD14" s="100">
        <f t="shared" si="1"/>
        <v>28635000</v>
      </c>
      <c r="AE14" s="101" t="s">
        <v>85</v>
      </c>
      <c r="AF14" s="98">
        <v>0.19</v>
      </c>
      <c r="AG14" s="100">
        <v>5440650</v>
      </c>
      <c r="AH14" s="99">
        <f t="shared" si="5"/>
        <v>34075650</v>
      </c>
      <c r="AI14" s="100">
        <f t="shared" si="6"/>
        <v>35000000</v>
      </c>
      <c r="AJ14" s="100">
        <f t="shared" si="7"/>
        <v>24063025.210000001</v>
      </c>
      <c r="AK14" s="100">
        <f t="shared" si="8"/>
        <v>24063025.210000001</v>
      </c>
      <c r="AL14" s="103">
        <f t="shared" si="9"/>
        <v>27708683.473333333</v>
      </c>
      <c r="AM14" s="103">
        <f t="shared" si="2"/>
        <v>24063025.210000001</v>
      </c>
      <c r="AN14" s="103">
        <f t="shared" si="3"/>
        <v>6314465.3391266428</v>
      </c>
      <c r="AO14" s="104">
        <f t="shared" si="12"/>
        <v>0.22788759867294472</v>
      </c>
      <c r="AP14" s="100">
        <f t="shared" si="10"/>
        <v>27708683</v>
      </c>
      <c r="AQ14" s="100">
        <f t="shared" si="4"/>
        <v>27708683</v>
      </c>
      <c r="AR14" s="105" t="s">
        <v>78</v>
      </c>
      <c r="AS14" s="100">
        <f>ROUND(AQ14*19%,0)</f>
        <v>5264650</v>
      </c>
      <c r="AT14" s="100">
        <f t="shared" si="11"/>
        <v>32973333</v>
      </c>
    </row>
    <row r="15" spans="2:46" ht="108" x14ac:dyDescent="0.2">
      <c r="B15" s="119">
        <v>10</v>
      </c>
      <c r="C15" s="120" t="s">
        <v>57</v>
      </c>
      <c r="D15" s="120" t="s">
        <v>58</v>
      </c>
      <c r="E15" s="120" t="s">
        <v>59</v>
      </c>
      <c r="F15" s="119" t="s">
        <v>7</v>
      </c>
      <c r="G15" s="120" t="s">
        <v>50</v>
      </c>
      <c r="H15" s="120" t="s">
        <v>60</v>
      </c>
      <c r="I15" s="119" t="s">
        <v>61</v>
      </c>
      <c r="J15" s="119">
        <v>1</v>
      </c>
      <c r="K15" s="120" t="s">
        <v>52</v>
      </c>
      <c r="L15" s="120" t="s">
        <v>7</v>
      </c>
      <c r="M15" s="120">
        <v>20</v>
      </c>
      <c r="N15" s="127">
        <v>300000</v>
      </c>
      <c r="O15" s="127">
        <v>300000</v>
      </c>
      <c r="P15" s="127">
        <v>6000000</v>
      </c>
      <c r="Q15" s="128">
        <v>300000</v>
      </c>
      <c r="R15" s="128">
        <v>300000</v>
      </c>
      <c r="S15" s="129" t="s">
        <v>111</v>
      </c>
      <c r="T15" s="128">
        <v>300000</v>
      </c>
      <c r="U15" s="128">
        <f t="shared" si="0"/>
        <v>6000000</v>
      </c>
      <c r="V15" s="129" t="s">
        <v>85</v>
      </c>
      <c r="W15" s="129" t="s">
        <v>78</v>
      </c>
      <c r="X15" s="128">
        <v>1140000</v>
      </c>
      <c r="Y15" s="128">
        <v>7140000</v>
      </c>
      <c r="Z15" s="127">
        <v>313000</v>
      </c>
      <c r="AA15" s="127">
        <v>313000</v>
      </c>
      <c r="AB15" s="98">
        <v>0.17</v>
      </c>
      <c r="AC15" s="99">
        <v>259790</v>
      </c>
      <c r="AD15" s="100">
        <f t="shared" si="1"/>
        <v>5195800</v>
      </c>
      <c r="AE15" s="101" t="s">
        <v>85</v>
      </c>
      <c r="AF15" s="98">
        <v>0.19</v>
      </c>
      <c r="AG15" s="100">
        <v>987202</v>
      </c>
      <c r="AH15" s="99">
        <f t="shared" si="5"/>
        <v>6183002</v>
      </c>
      <c r="AI15" s="100">
        <f t="shared" si="6"/>
        <v>300000</v>
      </c>
      <c r="AJ15" s="100">
        <f t="shared" si="7"/>
        <v>218310.92</v>
      </c>
      <c r="AK15" s="100">
        <f t="shared" si="8"/>
        <v>218310.92</v>
      </c>
      <c r="AL15" s="103">
        <f t="shared" si="9"/>
        <v>245540.61333333337</v>
      </c>
      <c r="AM15" s="103">
        <f t="shared" si="2"/>
        <v>218310.92</v>
      </c>
      <c r="AN15" s="103">
        <f t="shared" si="3"/>
        <v>47163.212327852598</v>
      </c>
      <c r="AO15" s="104">
        <f t="shared" si="12"/>
        <v>0.19207906866236518</v>
      </c>
      <c r="AP15" s="100">
        <f t="shared" si="10"/>
        <v>245541</v>
      </c>
      <c r="AQ15" s="100">
        <f t="shared" si="4"/>
        <v>4910820</v>
      </c>
      <c r="AR15" s="105" t="s">
        <v>78</v>
      </c>
      <c r="AS15" s="100">
        <f>ROUND(AQ15*19%,0)</f>
        <v>933056</v>
      </c>
      <c r="AT15" s="100">
        <f t="shared" si="11"/>
        <v>5843876</v>
      </c>
    </row>
    <row r="16" spans="2:46" ht="156" x14ac:dyDescent="0.2">
      <c r="B16" s="119">
        <v>11</v>
      </c>
      <c r="C16" s="120" t="s">
        <v>62</v>
      </c>
      <c r="D16" s="120" t="s">
        <v>63</v>
      </c>
      <c r="E16" s="120" t="s">
        <v>64</v>
      </c>
      <c r="F16" s="119" t="s">
        <v>7</v>
      </c>
      <c r="G16" s="120" t="s">
        <v>50</v>
      </c>
      <c r="H16" s="120" t="s">
        <v>60</v>
      </c>
      <c r="I16" s="119" t="s">
        <v>61</v>
      </c>
      <c r="J16" s="119">
        <v>1</v>
      </c>
      <c r="K16" s="120" t="s">
        <v>52</v>
      </c>
      <c r="L16" s="120" t="s">
        <v>7</v>
      </c>
      <c r="M16" s="120">
        <v>20</v>
      </c>
      <c r="N16" s="127">
        <v>300000</v>
      </c>
      <c r="O16" s="127">
        <v>300000</v>
      </c>
      <c r="P16" s="127">
        <v>6000000</v>
      </c>
      <c r="Q16" s="128">
        <v>300000</v>
      </c>
      <c r="R16" s="128">
        <v>300000</v>
      </c>
      <c r="S16" s="129" t="s">
        <v>111</v>
      </c>
      <c r="T16" s="128">
        <v>300000</v>
      </c>
      <c r="U16" s="128">
        <f t="shared" si="0"/>
        <v>6000000</v>
      </c>
      <c r="V16" s="129" t="s">
        <v>85</v>
      </c>
      <c r="W16" s="129" t="s">
        <v>78</v>
      </c>
      <c r="X16" s="128">
        <v>1140000</v>
      </c>
      <c r="Y16" s="128">
        <v>7140000</v>
      </c>
      <c r="Z16" s="127">
        <v>313000</v>
      </c>
      <c r="AA16" s="127">
        <v>313000</v>
      </c>
      <c r="AB16" s="98">
        <v>0.17</v>
      </c>
      <c r="AC16" s="99">
        <v>259790</v>
      </c>
      <c r="AD16" s="100">
        <f t="shared" si="1"/>
        <v>5195800</v>
      </c>
      <c r="AE16" s="101" t="s">
        <v>85</v>
      </c>
      <c r="AF16" s="98">
        <v>0.19</v>
      </c>
      <c r="AG16" s="100">
        <v>987202</v>
      </c>
      <c r="AH16" s="99">
        <f t="shared" si="5"/>
        <v>6183002</v>
      </c>
      <c r="AI16" s="100">
        <f t="shared" si="6"/>
        <v>300000</v>
      </c>
      <c r="AJ16" s="100">
        <f t="shared" si="7"/>
        <v>218310.92</v>
      </c>
      <c r="AK16" s="100">
        <f t="shared" si="8"/>
        <v>218310.92</v>
      </c>
      <c r="AL16" s="103">
        <f t="shared" si="9"/>
        <v>245540.61333333337</v>
      </c>
      <c r="AM16" s="103">
        <f t="shared" si="2"/>
        <v>218310.92</v>
      </c>
      <c r="AN16" s="103">
        <f t="shared" si="3"/>
        <v>47163.212327852598</v>
      </c>
      <c r="AO16" s="104">
        <f t="shared" si="12"/>
        <v>0.19207906866236518</v>
      </c>
      <c r="AP16" s="100">
        <f t="shared" si="10"/>
        <v>245541</v>
      </c>
      <c r="AQ16" s="100">
        <f t="shared" si="4"/>
        <v>4910820</v>
      </c>
      <c r="AR16" s="105" t="s">
        <v>78</v>
      </c>
      <c r="AS16" s="100">
        <f>ROUND(AQ16*19%,0)</f>
        <v>933056</v>
      </c>
      <c r="AT16" s="100">
        <f t="shared" si="11"/>
        <v>5843876</v>
      </c>
    </row>
    <row r="17" spans="2:46" x14ac:dyDescent="0.2">
      <c r="B17" s="121"/>
      <c r="C17" s="121"/>
      <c r="D17" s="121"/>
      <c r="E17" s="121"/>
      <c r="F17" s="121"/>
      <c r="G17" s="121"/>
      <c r="H17" s="121"/>
      <c r="I17" s="121"/>
      <c r="J17" s="121"/>
      <c r="K17" s="121"/>
      <c r="L17" s="121"/>
      <c r="M17" s="121"/>
      <c r="N17" s="121"/>
      <c r="O17" s="106" t="s">
        <v>65</v>
      </c>
      <c r="P17" s="97">
        <v>1818014652</v>
      </c>
      <c r="Q17" s="266" t="s">
        <v>120</v>
      </c>
      <c r="R17" s="266"/>
      <c r="S17" s="266"/>
      <c r="T17" s="266"/>
      <c r="U17" s="126">
        <f>SUM(U6:U16)</f>
        <v>1460343252</v>
      </c>
      <c r="V17" s="266" t="s">
        <v>120</v>
      </c>
      <c r="W17" s="266"/>
      <c r="X17" s="107">
        <v>60968811</v>
      </c>
      <c r="Y17" s="108">
        <v>1521312063</v>
      </c>
      <c r="Z17" s="271" t="s">
        <v>120</v>
      </c>
      <c r="AA17" s="272"/>
      <c r="AB17" s="272"/>
      <c r="AC17" s="272"/>
      <c r="AD17" s="100">
        <f>SUM(AD6:AD16)</f>
        <v>1461040644</v>
      </c>
      <c r="AE17" s="271" t="s">
        <v>120</v>
      </c>
      <c r="AF17" s="272"/>
      <c r="AG17" s="100">
        <f>SUM(AG6:AG16)</f>
        <v>58341976</v>
      </c>
      <c r="AH17" s="109">
        <f>SUM(AH6:AH16)</f>
        <v>1519382620</v>
      </c>
      <c r="AL17" s="110"/>
      <c r="AP17" s="111"/>
      <c r="AQ17" s="111"/>
      <c r="AR17" s="111"/>
      <c r="AS17" s="111"/>
      <c r="AT17" s="109">
        <f>SUM(AT6:AT16)</f>
        <v>1599275423</v>
      </c>
    </row>
    <row r="18" spans="2:46" ht="15" customHeight="1" x14ac:dyDescent="0.2">
      <c r="B18" s="121"/>
      <c r="C18" s="121"/>
      <c r="D18" s="121"/>
      <c r="E18" s="121"/>
      <c r="F18" s="121"/>
      <c r="G18" s="121"/>
      <c r="H18" s="121"/>
      <c r="I18" s="121"/>
      <c r="J18" s="121"/>
      <c r="K18" s="121"/>
      <c r="L18" s="121"/>
      <c r="M18" s="121"/>
      <c r="N18" s="121"/>
      <c r="O18" s="106" t="s">
        <v>66</v>
      </c>
      <c r="P18" s="112">
        <v>345422785</v>
      </c>
      <c r="Q18" s="111">
        <f>P17*0.19</f>
        <v>345422783.88</v>
      </c>
      <c r="AQ18" s="111"/>
      <c r="AR18" s="111"/>
      <c r="AS18" s="111"/>
      <c r="AT18" s="111"/>
    </row>
    <row r="19" spans="2:46" x14ac:dyDescent="0.2">
      <c r="B19" s="121"/>
      <c r="C19" s="121"/>
      <c r="D19" s="121"/>
      <c r="E19" s="121"/>
      <c r="F19" s="121"/>
      <c r="G19" s="121"/>
      <c r="H19" s="121"/>
      <c r="I19" s="121"/>
      <c r="J19" s="121"/>
      <c r="K19" s="121"/>
      <c r="L19" s="121"/>
      <c r="M19" s="121"/>
      <c r="N19" s="121"/>
      <c r="O19" s="282" t="s">
        <v>67</v>
      </c>
      <c r="P19" s="109">
        <v>2163437437</v>
      </c>
      <c r="AD19" s="100"/>
      <c r="AQ19" s="111"/>
      <c r="AR19" s="111"/>
      <c r="AS19" s="106" t="s">
        <v>65</v>
      </c>
      <c r="AT19" s="97">
        <f>SUM(AQ6:AQ16)</f>
        <v>1542507010</v>
      </c>
    </row>
    <row r="20" spans="2:46" ht="15" x14ac:dyDescent="0.25">
      <c r="O20" s="122" t="s">
        <v>187</v>
      </c>
      <c r="P20" s="283">
        <v>2208139444</v>
      </c>
      <c r="AI20" s="113" t="s">
        <v>148</v>
      </c>
      <c r="AS20" s="106" t="s">
        <v>66</v>
      </c>
      <c r="AT20" s="112">
        <f>SUM(AS6:AS16)</f>
        <v>56768413</v>
      </c>
    </row>
    <row r="21" spans="2:46" x14ac:dyDescent="0.2">
      <c r="O21" s="122" t="s">
        <v>152</v>
      </c>
      <c r="P21" s="284">
        <f>P19-P20</f>
        <v>-44702007</v>
      </c>
      <c r="AI21" s="122" t="s">
        <v>149</v>
      </c>
      <c r="AJ21" s="123">
        <f>AVERAGE(P19,Y17,AH17)</f>
        <v>1734710706.6666667</v>
      </c>
      <c r="AS21" s="106" t="s">
        <v>67</v>
      </c>
      <c r="AT21" s="109">
        <f>+AT19+AT20</f>
        <v>1599275423</v>
      </c>
    </row>
    <row r="22" spans="2:46" x14ac:dyDescent="0.2">
      <c r="AI22" s="122" t="s">
        <v>145</v>
      </c>
      <c r="AJ22" s="123">
        <f>MEDIAN(P19,Y17,AH17)</f>
        <v>1521312063</v>
      </c>
    </row>
    <row r="23" spans="2:46" x14ac:dyDescent="0.2">
      <c r="AI23" s="122" t="s">
        <v>150</v>
      </c>
      <c r="AJ23" s="123">
        <f>STDEVA(P19,Y17,AH17)</f>
        <v>371289493.07017249</v>
      </c>
    </row>
    <row r="24" spans="2:46" ht="24" x14ac:dyDescent="0.2">
      <c r="AI24" s="124" t="s">
        <v>147</v>
      </c>
      <c r="AJ24" s="125">
        <f>AJ23/AJ21</f>
        <v>0.21403539601345045</v>
      </c>
      <c r="AS24" s="143" t="s">
        <v>151</v>
      </c>
      <c r="AT24" s="109">
        <v>1612180010</v>
      </c>
    </row>
    <row r="25" spans="2:46" x14ac:dyDescent="0.2">
      <c r="AS25" s="114" t="s">
        <v>152</v>
      </c>
      <c r="AT25" s="111">
        <f>AT17-AT24</f>
        <v>-12904587</v>
      </c>
    </row>
  </sheetData>
  <mergeCells count="10">
    <mergeCell ref="Q3:Y3"/>
    <mergeCell ref="Z4:AH4"/>
    <mergeCell ref="Z3:AH3"/>
    <mergeCell ref="Z17:AC17"/>
    <mergeCell ref="AE17:AF17"/>
    <mergeCell ref="AI4:AO4"/>
    <mergeCell ref="N4:P4"/>
    <mergeCell ref="Q4:Y4"/>
    <mergeCell ref="Q17:T17"/>
    <mergeCell ref="V17:W17"/>
  </mergeCells>
  <conditionalFormatting sqref="AL17">
    <cfRule type="cellIs" dxfId="1" priority="5" operator="greaterThan">
      <formula>#REF!</formula>
    </cfRule>
    <cfRule type="cellIs" dxfId="0" priority="6" operator="lessThanOrEqual">
      <formula>#REF!</formula>
    </cfRule>
  </conditionalFormatting>
  <dataValidations count="4">
    <dataValidation type="list" allowBlank="1" showInputMessage="1" showErrorMessage="1" sqref="AE6:AE16" xr:uid="{2427C766-7ECE-4C62-93FF-C4BA2D752CE4}">
      <formula1>"SI,NO"</formula1>
    </dataValidation>
    <dataValidation type="decimal" allowBlank="1" showInputMessage="1" showErrorMessage="1" errorTitle="Porcentaje de IVA" error="Por favor ingrese un porcentaje de IVA comprendido entre 0% y 100%" promptTitle="Porcentaje de IVA" prompt="Porcentaje de IVA comprendido entre 0% y 100%" sqref="AF6:AF16" xr:uid="{EF5B6160-2D4F-4218-A02D-7BC2F7FE4505}">
      <formula1>0</formula1>
      <formula2>1</formula2>
    </dataValidation>
    <dataValidation type="decimal" allowBlank="1" showInputMessage="1" showErrorMessage="1" errorTitle="Porcentaje de descuento" error="Por favor ingrese un porcentaje de descuento comprendido entre 0% y 100%" promptTitle="Porcentaje de descuento" prompt="Porcentaje de descuento comprendido entre 0% y 100%" sqref="AB6:AB16" xr:uid="{10656FAC-7887-4EAF-BB60-3D9F21F7410B}">
      <formula1>0</formula1>
      <formula2>1</formula2>
    </dataValidation>
    <dataValidation allowBlank="1" showInputMessage="1" showErrorMessage="1" promptTitle="Formato validación" prompt="El color de la celda se tornará verde cuando el total sea menor o igual al Presupuesto y rojo cuando sea mayor." sqref="AH17 AL17" xr:uid="{A5A46AFD-AAEC-41C6-82C0-63E1A47B74CA}"/>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4B308-ABC4-43BF-B5D1-347E0A2DD8D7}">
  <sheetPr>
    <tabColor theme="7" tint="0.79998168889431442"/>
  </sheetPr>
  <dimension ref="B1:Q70"/>
  <sheetViews>
    <sheetView showGridLines="0" topLeftCell="B10" zoomScaleNormal="100" workbookViewId="0">
      <selection activeCell="C3" sqref="C3:N16"/>
    </sheetView>
  </sheetViews>
  <sheetFormatPr baseColWidth="10" defaultColWidth="11.42578125" defaultRowHeight="15" x14ac:dyDescent="0.25"/>
  <cols>
    <col min="1" max="1" width="4.5703125" customWidth="1"/>
    <col min="2" max="2" width="39.7109375" bestFit="1" customWidth="1"/>
    <col min="3" max="3" width="18.5703125" customWidth="1"/>
    <col min="4" max="4" width="14.42578125" hidden="1" customWidth="1"/>
    <col min="5" max="5" width="11.42578125" hidden="1" customWidth="1"/>
    <col min="6" max="7" width="10.42578125" hidden="1" customWidth="1"/>
    <col min="8" max="9" width="9.5703125" bestFit="1" customWidth="1"/>
    <col min="10" max="10" width="13.5703125" customWidth="1"/>
    <col min="11" max="11" width="9.5703125" bestFit="1" customWidth="1"/>
    <col min="12" max="12" width="7.42578125" bestFit="1" customWidth="1"/>
    <col min="13" max="13" width="10.42578125" bestFit="1" customWidth="1"/>
    <col min="14" max="14" width="10.42578125" customWidth="1"/>
    <col min="15" max="15" width="18.85546875" bestFit="1" customWidth="1"/>
    <col min="16" max="17" width="15.140625" bestFit="1" customWidth="1"/>
    <col min="18" max="18" width="18.42578125" customWidth="1"/>
  </cols>
  <sheetData>
    <row r="1" spans="2:17" x14ac:dyDescent="0.25">
      <c r="B1" s="5" t="s">
        <v>153</v>
      </c>
    </row>
    <row r="2" spans="2:17" ht="15" customHeight="1" x14ac:dyDescent="0.3">
      <c r="B2" s="5" t="s">
        <v>154</v>
      </c>
      <c r="C2" s="14"/>
      <c r="D2" s="55"/>
      <c r="E2" s="54"/>
      <c r="F2" s="54"/>
      <c r="G2" s="54"/>
    </row>
    <row r="3" spans="2:17" ht="15" customHeight="1" x14ac:dyDescent="0.25">
      <c r="B3" s="5" t="s">
        <v>155</v>
      </c>
      <c r="C3" s="273" t="s">
        <v>13</v>
      </c>
      <c r="D3" s="13" t="s">
        <v>156</v>
      </c>
      <c r="E3" s="13" t="s">
        <v>157</v>
      </c>
      <c r="F3" s="13" t="s">
        <v>158</v>
      </c>
      <c r="G3" s="13" t="s">
        <v>159</v>
      </c>
      <c r="H3" s="280" t="s">
        <v>160</v>
      </c>
      <c r="I3" s="281"/>
      <c r="J3" s="281"/>
      <c r="K3" s="281"/>
      <c r="L3" s="281"/>
      <c r="M3" s="273" t="s">
        <v>136</v>
      </c>
      <c r="N3" s="273" t="s">
        <v>161</v>
      </c>
      <c r="O3" s="5"/>
      <c r="P3" s="5"/>
      <c r="Q3" s="5"/>
    </row>
    <row r="4" spans="2:17" ht="45" customHeight="1" x14ac:dyDescent="0.25">
      <c r="C4" s="273"/>
      <c r="D4" s="13" t="s">
        <v>162</v>
      </c>
      <c r="E4" s="13" t="s">
        <v>162</v>
      </c>
      <c r="F4" s="13" t="s">
        <v>162</v>
      </c>
      <c r="G4" s="13" t="s">
        <v>162</v>
      </c>
      <c r="H4" s="13" t="s">
        <v>145</v>
      </c>
      <c r="I4" s="13" t="s">
        <v>146</v>
      </c>
      <c r="J4" s="13" t="s">
        <v>163</v>
      </c>
      <c r="K4" s="13" t="s">
        <v>164</v>
      </c>
      <c r="L4" s="38" t="s">
        <v>165</v>
      </c>
      <c r="M4" s="273"/>
      <c r="N4" s="273"/>
      <c r="O4" s="27"/>
      <c r="P4" s="27"/>
      <c r="Q4" s="27"/>
    </row>
    <row r="5" spans="2:17" x14ac:dyDescent="0.25">
      <c r="C5" s="13">
        <v>1</v>
      </c>
      <c r="D5" s="56">
        <v>1800000</v>
      </c>
      <c r="E5" s="56">
        <v>2400000</v>
      </c>
      <c r="F5" s="56">
        <v>2996707</v>
      </c>
      <c r="G5" s="56">
        <v>4500000</v>
      </c>
      <c r="H5" s="49">
        <v>2698353.5</v>
      </c>
      <c r="I5" s="49">
        <v>1158593.1386652736</v>
      </c>
      <c r="J5" s="57">
        <v>0.39621173332469506</v>
      </c>
      <c r="K5" s="49">
        <v>1539760.3613347264</v>
      </c>
      <c r="L5" s="56">
        <v>3856946.6386652738</v>
      </c>
      <c r="M5" s="50">
        <v>2398902</v>
      </c>
      <c r="N5" s="58">
        <v>0.24942838645211862</v>
      </c>
      <c r="O5" s="28"/>
      <c r="P5" s="28"/>
      <c r="Q5" s="28"/>
    </row>
    <row r="6" spans="2:17" x14ac:dyDescent="0.25">
      <c r="C6" s="13">
        <v>2</v>
      </c>
      <c r="D6" s="56">
        <v>1800000</v>
      </c>
      <c r="E6" s="56">
        <v>2400000</v>
      </c>
      <c r="F6" s="56">
        <v>2996707</v>
      </c>
      <c r="G6" s="56">
        <v>4500000</v>
      </c>
      <c r="H6" s="49">
        <v>2698353.5</v>
      </c>
      <c r="I6" s="49">
        <v>1158593.1386652736</v>
      </c>
      <c r="J6" s="57">
        <v>0.39621173332469506</v>
      </c>
      <c r="K6" s="49">
        <v>1539760.3613347264</v>
      </c>
      <c r="L6" s="56">
        <v>3856946.6386652738</v>
      </c>
      <c r="M6" s="50">
        <v>2398902</v>
      </c>
      <c r="N6" s="58">
        <v>0.24942838645211862</v>
      </c>
      <c r="O6" s="45"/>
      <c r="P6" s="45"/>
      <c r="Q6" s="45"/>
    </row>
    <row r="7" spans="2:17" x14ac:dyDescent="0.25">
      <c r="C7" s="13">
        <v>3</v>
      </c>
      <c r="D7" s="56">
        <v>1800000</v>
      </c>
      <c r="E7" s="56">
        <v>2400000</v>
      </c>
      <c r="F7" s="56">
        <v>2996707</v>
      </c>
      <c r="G7" s="56">
        <v>4500000</v>
      </c>
      <c r="H7" s="49">
        <v>2698353.5</v>
      </c>
      <c r="I7" s="49">
        <v>1158593.1386652736</v>
      </c>
      <c r="J7" s="57">
        <v>0.39621173332469506</v>
      </c>
      <c r="K7" s="49">
        <v>1539760.3613347264</v>
      </c>
      <c r="L7" s="56">
        <v>3856946.6386652738</v>
      </c>
      <c r="M7" s="50">
        <v>2398902</v>
      </c>
      <c r="N7" s="58">
        <v>0.24942838645211862</v>
      </c>
      <c r="O7" s="37"/>
      <c r="P7" s="37"/>
      <c r="Q7" s="37"/>
    </row>
    <row r="8" spans="2:17" x14ac:dyDescent="0.25">
      <c r="C8" s="13">
        <v>4</v>
      </c>
      <c r="D8" s="56">
        <v>1800000</v>
      </c>
      <c r="E8" s="56">
        <v>2400000</v>
      </c>
      <c r="F8" s="56">
        <v>2996707</v>
      </c>
      <c r="G8" s="56">
        <v>4500000</v>
      </c>
      <c r="H8" s="49">
        <v>2698353.5</v>
      </c>
      <c r="I8" s="49">
        <v>1158593.1386652736</v>
      </c>
      <c r="J8" s="57">
        <v>0.39621173332469506</v>
      </c>
      <c r="K8" s="49">
        <v>1539760.3613347264</v>
      </c>
      <c r="L8" s="56">
        <v>3856946.6386652738</v>
      </c>
      <c r="M8" s="50">
        <v>2398902</v>
      </c>
      <c r="N8" s="58">
        <v>0.24942838645211862</v>
      </c>
      <c r="O8" s="37"/>
      <c r="P8" s="37"/>
      <c r="Q8" s="37"/>
    </row>
    <row r="9" spans="2:17" x14ac:dyDescent="0.25">
      <c r="C9" s="13">
        <v>5</v>
      </c>
      <c r="D9" s="56">
        <v>1800000</v>
      </c>
      <c r="E9" s="56">
        <v>2400000</v>
      </c>
      <c r="F9" s="56">
        <v>2996707</v>
      </c>
      <c r="G9" s="56">
        <v>4500000</v>
      </c>
      <c r="H9" s="49">
        <v>2698353.5</v>
      </c>
      <c r="I9" s="49">
        <v>1158593.1386652736</v>
      </c>
      <c r="J9" s="57">
        <v>0.39621173332469506</v>
      </c>
      <c r="K9" s="49">
        <v>1539760.3613347264</v>
      </c>
      <c r="L9" s="56">
        <v>3856946.6386652738</v>
      </c>
      <c r="M9" s="50">
        <v>2398902</v>
      </c>
      <c r="N9" s="58">
        <v>0.24942838645211862</v>
      </c>
      <c r="O9" s="37"/>
      <c r="P9" s="37"/>
      <c r="Q9" s="37"/>
    </row>
    <row r="10" spans="2:17" x14ac:dyDescent="0.25">
      <c r="C10" s="13">
        <v>6</v>
      </c>
      <c r="D10" s="56">
        <v>1800000</v>
      </c>
      <c r="E10" s="56">
        <v>2400000</v>
      </c>
      <c r="F10" s="56">
        <v>2996707</v>
      </c>
      <c r="G10" s="56">
        <v>4500000</v>
      </c>
      <c r="H10" s="49">
        <v>2698353.5</v>
      </c>
      <c r="I10" s="49">
        <v>1158593.1386652736</v>
      </c>
      <c r="J10" s="57">
        <v>0.39621173332469506</v>
      </c>
      <c r="K10" s="49">
        <v>1539760.3613347264</v>
      </c>
      <c r="L10" s="56">
        <v>3856946.6386652738</v>
      </c>
      <c r="M10" s="50">
        <v>2398902</v>
      </c>
      <c r="N10" s="58">
        <v>0.24942838645211862</v>
      </c>
      <c r="O10" s="37"/>
      <c r="P10" s="37"/>
      <c r="Q10" s="37"/>
    </row>
    <row r="11" spans="2:17" x14ac:dyDescent="0.25">
      <c r="C11" s="13">
        <v>7</v>
      </c>
      <c r="D11" s="56">
        <v>800000</v>
      </c>
      <c r="E11" s="59">
        <v>2400000</v>
      </c>
      <c r="F11" s="56">
        <v>2996707</v>
      </c>
      <c r="G11" s="56">
        <v>4500000</v>
      </c>
      <c r="H11" s="49">
        <v>2698353.5</v>
      </c>
      <c r="I11" s="49">
        <v>1530290.5696726085</v>
      </c>
      <c r="J11" s="57">
        <v>0.57224735413342009</v>
      </c>
      <c r="K11" s="49">
        <v>1168062.9303273915</v>
      </c>
      <c r="L11" s="56">
        <v>4228644.0696726087</v>
      </c>
      <c r="M11" s="51">
        <v>2698354</v>
      </c>
      <c r="N11" s="58">
        <v>0.15636775830060889</v>
      </c>
      <c r="O11" s="37"/>
      <c r="P11" s="37"/>
      <c r="Q11" s="37"/>
    </row>
    <row r="12" spans="2:17" ht="28.5" customHeight="1" x14ac:dyDescent="0.25">
      <c r="C12" s="13">
        <v>8</v>
      </c>
      <c r="D12" s="56">
        <v>800000</v>
      </c>
      <c r="E12" s="59">
        <v>2400000</v>
      </c>
      <c r="F12" s="56">
        <v>2996707</v>
      </c>
      <c r="G12" s="56">
        <v>4500000</v>
      </c>
      <c r="H12" s="49">
        <v>2698353.5</v>
      </c>
      <c r="I12" s="49">
        <v>1530290.5696726085</v>
      </c>
      <c r="J12" s="57">
        <v>0.57224735413342009</v>
      </c>
      <c r="K12" s="49">
        <v>1168062.9303273915</v>
      </c>
      <c r="L12" s="56">
        <v>4228644.0696726087</v>
      </c>
      <c r="M12" s="51">
        <v>2698354</v>
      </c>
      <c r="N12" s="58">
        <v>0.15636775830060889</v>
      </c>
      <c r="O12" s="37"/>
      <c r="P12" s="37"/>
      <c r="Q12" s="37"/>
    </row>
    <row r="13" spans="2:17" ht="28.5" customHeight="1" x14ac:dyDescent="0.25">
      <c r="C13" s="13">
        <v>9</v>
      </c>
      <c r="D13" s="56">
        <v>800000</v>
      </c>
      <c r="E13" s="59">
        <v>2400000</v>
      </c>
      <c r="F13" s="56">
        <v>2996707</v>
      </c>
      <c r="G13" s="56">
        <v>4500000</v>
      </c>
      <c r="H13" s="52">
        <v>2698353.5</v>
      </c>
      <c r="I13" s="52">
        <v>1530290.5696726085</v>
      </c>
      <c r="J13" s="57">
        <v>0.57224735413342009</v>
      </c>
      <c r="K13" s="52">
        <v>1168062.9303273915</v>
      </c>
      <c r="L13" s="60">
        <v>4228644.0696726087</v>
      </c>
      <c r="M13" s="51">
        <v>2698354</v>
      </c>
      <c r="N13" s="58">
        <v>0.15636775830060889</v>
      </c>
      <c r="O13" s="37"/>
      <c r="P13" s="37"/>
      <c r="Q13" s="37"/>
    </row>
    <row r="14" spans="2:17" x14ac:dyDescent="0.25">
      <c r="C14" s="13" t="s">
        <v>166</v>
      </c>
      <c r="D14" s="15">
        <v>13200000</v>
      </c>
      <c r="E14" s="15">
        <v>21600000</v>
      </c>
      <c r="F14" s="15">
        <v>26970363</v>
      </c>
      <c r="G14" s="15">
        <v>40500000</v>
      </c>
      <c r="H14" s="46"/>
      <c r="I14" s="46"/>
      <c r="J14" s="46"/>
      <c r="K14" s="46"/>
      <c r="L14" s="46"/>
      <c r="M14" s="15">
        <v>22488474</v>
      </c>
      <c r="O14" s="27"/>
      <c r="P14" s="27"/>
      <c r="Q14" s="27"/>
    </row>
    <row r="15" spans="2:17" x14ac:dyDescent="0.25">
      <c r="C15" s="13" t="s">
        <v>167</v>
      </c>
      <c r="D15" s="61">
        <v>2508000</v>
      </c>
      <c r="E15" s="15">
        <v>4104000</v>
      </c>
      <c r="F15" s="15">
        <v>5124368.97</v>
      </c>
      <c r="G15" s="15">
        <v>7695000</v>
      </c>
      <c r="H15" s="47"/>
      <c r="I15" s="53"/>
      <c r="J15" s="53"/>
      <c r="K15" s="47"/>
      <c r="L15" s="47"/>
      <c r="M15" s="15">
        <v>4272810.0599999996</v>
      </c>
      <c r="O15" s="28"/>
      <c r="P15" s="28"/>
      <c r="Q15" s="28"/>
    </row>
    <row r="16" spans="2:17" x14ac:dyDescent="0.25">
      <c r="C16" s="13" t="s">
        <v>168</v>
      </c>
      <c r="D16" s="62">
        <v>15708000</v>
      </c>
      <c r="E16" s="62">
        <v>25704000</v>
      </c>
      <c r="F16" s="62">
        <v>32094732</v>
      </c>
      <c r="G16" s="62">
        <v>48195000</v>
      </c>
      <c r="H16" s="48"/>
      <c r="I16" s="53"/>
      <c r="J16" s="53"/>
      <c r="K16" s="48"/>
      <c r="L16" s="48"/>
      <c r="M16" s="62">
        <v>26761284</v>
      </c>
    </row>
    <row r="17" spans="2:11" x14ac:dyDescent="0.25">
      <c r="D17" s="4"/>
    </row>
    <row r="18" spans="2:11" ht="16.5" x14ac:dyDescent="0.3">
      <c r="B18" s="10" t="s">
        <v>169</v>
      </c>
      <c r="C18" s="2" t="s">
        <v>170</v>
      </c>
      <c r="D18" s="2" t="s">
        <v>171</v>
      </c>
      <c r="E18" s="2" t="s">
        <v>172</v>
      </c>
      <c r="F18" s="2" t="s">
        <v>173</v>
      </c>
    </row>
    <row r="19" spans="2:11" ht="14.45" customHeight="1" x14ac:dyDescent="0.3">
      <c r="B19" s="17" t="e">
        <f>#REF!</f>
        <v>#REF!</v>
      </c>
      <c r="C19" s="17" t="str">
        <f>D3</f>
        <v>COTIZANTE 1</v>
      </c>
      <c r="D19" s="18" t="e">
        <f>#REF!</f>
        <v>#REF!</v>
      </c>
      <c r="E19" s="18" t="e">
        <f>#REF!</f>
        <v>#REF!</v>
      </c>
      <c r="F19" s="18" t="e">
        <f>#REF!</f>
        <v>#REF!</v>
      </c>
    </row>
    <row r="20" spans="2:11" ht="16.5" x14ac:dyDescent="0.3">
      <c r="B20" s="17" t="e">
        <f>#REF!</f>
        <v>#REF!</v>
      </c>
      <c r="C20" s="17" t="str">
        <f>E3</f>
        <v>COTIZANTE 2</v>
      </c>
      <c r="D20" s="18" t="e">
        <f>#REF!</f>
        <v>#REF!</v>
      </c>
      <c r="E20" s="18" t="e">
        <f>#REF!</f>
        <v>#REF!</v>
      </c>
      <c r="F20" s="18" t="e">
        <f>#REF!</f>
        <v>#REF!</v>
      </c>
    </row>
    <row r="21" spans="2:11" ht="16.5" x14ac:dyDescent="0.3">
      <c r="B21" s="40" t="e">
        <f>#REF!</f>
        <v>#REF!</v>
      </c>
      <c r="C21" s="40" t="str">
        <f>F3</f>
        <v>COTIZANTE 3</v>
      </c>
      <c r="D21" s="41" t="e">
        <f>#REF!</f>
        <v>#REF!</v>
      </c>
      <c r="E21" s="41" t="e">
        <f>#REF!</f>
        <v>#REF!</v>
      </c>
      <c r="F21" s="41" t="e">
        <f>#REF!</f>
        <v>#REF!</v>
      </c>
    </row>
    <row r="22" spans="2:11" ht="16.5" x14ac:dyDescent="0.3">
      <c r="B22" s="17" t="e">
        <f>#REF!</f>
        <v>#REF!</v>
      </c>
      <c r="C22" s="17" t="str">
        <f>G3</f>
        <v>COTIZANTE 4</v>
      </c>
      <c r="D22" s="18" t="e">
        <f>#REF!</f>
        <v>#REF!</v>
      </c>
      <c r="E22" s="18" t="e">
        <f>#REF!</f>
        <v>#REF!</v>
      </c>
      <c r="F22" s="18" t="e">
        <f>#REF!</f>
        <v>#REF!</v>
      </c>
    </row>
    <row r="23" spans="2:11" ht="21.95" customHeight="1" x14ac:dyDescent="0.3">
      <c r="B23" s="14"/>
      <c r="C23" s="14"/>
      <c r="D23" s="14"/>
      <c r="E23" s="14"/>
    </row>
    <row r="24" spans="2:11" ht="33" x14ac:dyDescent="0.3">
      <c r="B24" s="14"/>
      <c r="C24" s="12" t="s">
        <v>174</v>
      </c>
      <c r="D24" s="19" t="e">
        <f t="shared" ref="D24:F24" si="0">ROUND(MEDIAN(D19:D22),2)</f>
        <v>#REF!</v>
      </c>
      <c r="E24" s="19" t="e">
        <f t="shared" si="0"/>
        <v>#REF!</v>
      </c>
      <c r="F24" s="19" t="e">
        <f t="shared" si="0"/>
        <v>#REF!</v>
      </c>
    </row>
    <row r="25" spans="2:11" ht="16.5" x14ac:dyDescent="0.3">
      <c r="B25" s="14"/>
      <c r="C25" s="12" t="s">
        <v>175</v>
      </c>
      <c r="D25" s="14"/>
      <c r="E25" s="14"/>
    </row>
    <row r="26" spans="2:11" ht="16.5" x14ac:dyDescent="0.3">
      <c r="B26" s="14"/>
      <c r="C26" s="12" t="s">
        <v>66</v>
      </c>
      <c r="D26" s="14"/>
      <c r="E26" s="14"/>
    </row>
    <row r="27" spans="2:11" ht="38.25" customHeight="1" x14ac:dyDescent="0.3">
      <c r="B27" s="14"/>
      <c r="C27" s="20" t="s">
        <v>176</v>
      </c>
      <c r="D27" s="14"/>
      <c r="E27" s="14"/>
      <c r="G27" s="9"/>
      <c r="H27" s="9"/>
      <c r="I27" s="9"/>
      <c r="J27" s="9"/>
      <c r="K27" s="9"/>
    </row>
    <row r="28" spans="2:11" ht="24" customHeight="1" x14ac:dyDescent="0.3">
      <c r="B28" s="14"/>
      <c r="C28" s="20" t="s">
        <v>177</v>
      </c>
      <c r="D28" s="14"/>
      <c r="E28" s="14"/>
      <c r="G28" s="9"/>
      <c r="H28" s="9"/>
      <c r="I28" s="9"/>
      <c r="J28" s="9"/>
      <c r="K28" s="9"/>
    </row>
    <row r="29" spans="2:11" ht="16.5" x14ac:dyDescent="0.3">
      <c r="B29" s="14"/>
      <c r="C29" s="14"/>
      <c r="D29" s="14"/>
      <c r="E29" s="14"/>
      <c r="G29" s="9"/>
    </row>
    <row r="30" spans="2:11" ht="33" customHeight="1" x14ac:dyDescent="0.3">
      <c r="B30" s="10" t="s">
        <v>169</v>
      </c>
      <c r="C30" s="2" t="str">
        <f>C18</f>
        <v>COTIZANTE</v>
      </c>
      <c r="D30" s="6"/>
      <c r="E30" s="14"/>
    </row>
    <row r="31" spans="2:11" ht="16.5" x14ac:dyDescent="0.3">
      <c r="B31" s="11" t="e">
        <f>B19</f>
        <v>#REF!</v>
      </c>
      <c r="C31" s="11" t="str">
        <f>C19</f>
        <v>COTIZANTE 1</v>
      </c>
      <c r="D31" s="21"/>
      <c r="E31" s="14"/>
    </row>
    <row r="32" spans="2:11" ht="16.5" x14ac:dyDescent="0.3">
      <c r="B32" s="11" t="e">
        <f>B20</f>
        <v>#REF!</v>
      </c>
      <c r="C32" s="11" t="str">
        <f>C20</f>
        <v>COTIZANTE 2</v>
      </c>
      <c r="D32" s="21"/>
      <c r="E32" s="14"/>
      <c r="F32" s="1"/>
    </row>
    <row r="33" spans="2:7" ht="16.5" x14ac:dyDescent="0.3">
      <c r="B33" s="11" t="e">
        <f>B21</f>
        <v>#REF!</v>
      </c>
      <c r="C33" s="11" t="str">
        <f>C21</f>
        <v>COTIZANTE 3</v>
      </c>
      <c r="D33" s="21"/>
      <c r="E33" s="14"/>
    </row>
    <row r="34" spans="2:7" ht="16.5" x14ac:dyDescent="0.3">
      <c r="B34" s="11" t="e">
        <f>B22</f>
        <v>#REF!</v>
      </c>
      <c r="C34" s="11" t="str">
        <f>C22</f>
        <v>COTIZANTE 4</v>
      </c>
      <c r="D34" s="21"/>
      <c r="E34" s="14"/>
    </row>
    <row r="35" spans="2:7" ht="16.5" x14ac:dyDescent="0.3">
      <c r="B35" s="14"/>
      <c r="C35" s="44" t="s">
        <v>178</v>
      </c>
      <c r="D35" s="14"/>
      <c r="E35" s="22"/>
    </row>
    <row r="36" spans="2:7" ht="16.5" x14ac:dyDescent="0.3">
      <c r="B36" s="14"/>
      <c r="C36" s="23" t="s">
        <v>149</v>
      </c>
      <c r="D36" s="14"/>
      <c r="E36" s="42" t="e">
        <f>AVERAGE(#REF!)</f>
        <v>#REF!</v>
      </c>
    </row>
    <row r="37" spans="2:7" ht="16.5" x14ac:dyDescent="0.3">
      <c r="B37" s="14"/>
      <c r="C37" s="11" t="s">
        <v>145</v>
      </c>
      <c r="D37" s="14"/>
      <c r="E37" s="42" t="e">
        <f>MEDIAN(#REF!)</f>
        <v>#REF!</v>
      </c>
    </row>
    <row r="38" spans="2:7" ht="16.5" x14ac:dyDescent="0.3">
      <c r="B38" s="14"/>
      <c r="C38" s="11" t="s">
        <v>150</v>
      </c>
      <c r="D38" s="14"/>
      <c r="E38" s="42" t="e">
        <f>STDEVA(#REF!)</f>
        <v>#REF!</v>
      </c>
    </row>
    <row r="39" spans="2:7" ht="16.5" x14ac:dyDescent="0.3">
      <c r="B39" s="14"/>
      <c r="C39" s="24" t="s">
        <v>147</v>
      </c>
      <c r="D39" s="14"/>
      <c r="E39" s="43" t="e">
        <f>E38/E36</f>
        <v>#REF!</v>
      </c>
    </row>
    <row r="40" spans="2:7" ht="16.5" x14ac:dyDescent="0.3">
      <c r="B40" s="14"/>
      <c r="C40" s="24" t="s">
        <v>179</v>
      </c>
      <c r="D40" s="14"/>
      <c r="E40" s="14"/>
    </row>
    <row r="41" spans="2:7" ht="16.5" x14ac:dyDescent="0.3">
      <c r="B41" s="14"/>
      <c r="C41" s="24" t="s">
        <v>180</v>
      </c>
      <c r="D41" s="14"/>
      <c r="E41" s="14"/>
    </row>
    <row r="42" spans="2:7" ht="17.25" thickBot="1" x14ac:dyDescent="0.35">
      <c r="B42" s="14"/>
      <c r="C42" s="14"/>
      <c r="D42" s="14"/>
      <c r="E42" s="14"/>
    </row>
    <row r="43" spans="2:7" ht="14.45" customHeight="1" x14ac:dyDescent="0.3">
      <c r="B43" s="14"/>
      <c r="C43" s="275" t="s">
        <v>181</v>
      </c>
      <c r="D43" s="14"/>
      <c r="E43" s="14"/>
    </row>
    <row r="44" spans="2:7" ht="16.5" x14ac:dyDescent="0.3">
      <c r="B44" s="14"/>
      <c r="C44" s="276"/>
      <c r="D44" s="14"/>
      <c r="E44" s="14"/>
    </row>
    <row r="45" spans="2:7" ht="16.5" x14ac:dyDescent="0.3">
      <c r="B45" s="14"/>
      <c r="C45" s="276"/>
      <c r="D45" s="14"/>
      <c r="E45" s="14"/>
    </row>
    <row r="46" spans="2:7" ht="63" customHeight="1" thickBot="1" x14ac:dyDescent="0.35">
      <c r="B46" s="14"/>
      <c r="C46" s="277"/>
      <c r="D46" s="14"/>
      <c r="E46" s="14"/>
    </row>
    <row r="48" spans="2:7" x14ac:dyDescent="0.25">
      <c r="D48" s="25"/>
      <c r="E48" s="16"/>
      <c r="F48" s="3"/>
      <c r="G48" s="3"/>
    </row>
    <row r="49" spans="2:11" ht="16.5" x14ac:dyDescent="0.25">
      <c r="C49" s="29" t="s">
        <v>182</v>
      </c>
      <c r="F49" s="27"/>
      <c r="G49" s="27"/>
      <c r="H49" s="27"/>
      <c r="I49" s="27"/>
      <c r="J49" s="27"/>
      <c r="K49" s="27"/>
    </row>
    <row r="50" spans="2:11" ht="198" x14ac:dyDescent="0.25">
      <c r="C50" s="30" t="s">
        <v>183</v>
      </c>
      <c r="F50" s="26"/>
      <c r="G50" s="32"/>
    </row>
    <row r="51" spans="2:11" ht="16.5" x14ac:dyDescent="0.25">
      <c r="B51" s="6"/>
      <c r="C51" s="7"/>
      <c r="D51" s="8"/>
      <c r="E51" s="8"/>
      <c r="F51" s="8"/>
    </row>
    <row r="52" spans="2:11" x14ac:dyDescent="0.25">
      <c r="C52" s="27" t="s">
        <v>184</v>
      </c>
    </row>
    <row r="53" spans="2:11" ht="29.1" customHeight="1" x14ac:dyDescent="0.25">
      <c r="C53" s="278" t="s">
        <v>13</v>
      </c>
      <c r="D53" s="274" t="s">
        <v>185</v>
      </c>
    </row>
    <row r="54" spans="2:11" x14ac:dyDescent="0.25">
      <c r="C54" s="279"/>
      <c r="D54" s="274"/>
    </row>
    <row r="55" spans="2:11" ht="16.5" x14ac:dyDescent="0.25">
      <c r="C55" s="31">
        <v>1</v>
      </c>
      <c r="D55" s="33" t="e">
        <f>#REF!*#REF!</f>
        <v>#REF!</v>
      </c>
    </row>
    <row r="56" spans="2:11" ht="16.5" x14ac:dyDescent="0.25">
      <c r="C56" s="13">
        <v>2</v>
      </c>
      <c r="D56" s="33" t="e">
        <f>#REF!*#REF!</f>
        <v>#REF!</v>
      </c>
    </row>
    <row r="57" spans="2:11" ht="16.5" x14ac:dyDescent="0.25">
      <c r="C57" s="13">
        <v>3</v>
      </c>
      <c r="D57" s="33" t="e">
        <f>#REF!*#REF!</f>
        <v>#REF!</v>
      </c>
    </row>
    <row r="58" spans="2:11" ht="16.5" x14ac:dyDescent="0.25">
      <c r="C58" s="13">
        <v>4</v>
      </c>
      <c r="D58" s="33" t="e">
        <f>#REF!*#REF!</f>
        <v>#REF!</v>
      </c>
    </row>
    <row r="59" spans="2:11" ht="16.5" x14ac:dyDescent="0.25">
      <c r="C59" s="13">
        <v>5</v>
      </c>
      <c r="D59" s="33" t="e">
        <f>#REF!*#REF!</f>
        <v>#REF!</v>
      </c>
    </row>
    <row r="60" spans="2:11" ht="16.5" x14ac:dyDescent="0.25">
      <c r="C60" s="13">
        <v>6</v>
      </c>
      <c r="D60" s="33" t="e">
        <f>#REF!*#REF!</f>
        <v>#REF!</v>
      </c>
    </row>
    <row r="61" spans="2:11" ht="16.5" x14ac:dyDescent="0.25">
      <c r="C61" s="13">
        <v>7</v>
      </c>
      <c r="D61" s="33" t="e">
        <f>#REF!*#REF!</f>
        <v>#REF!</v>
      </c>
    </row>
    <row r="62" spans="2:11" ht="16.5" x14ac:dyDescent="0.25">
      <c r="C62" s="13">
        <v>8</v>
      </c>
      <c r="D62" s="33" t="e">
        <f>#REF!*#REF!</f>
        <v>#REF!</v>
      </c>
    </row>
    <row r="63" spans="2:11" ht="16.5" x14ac:dyDescent="0.25">
      <c r="C63" s="38">
        <v>9</v>
      </c>
      <c r="D63" s="33" t="e">
        <f>#REF!*#REF!</f>
        <v>#REF!</v>
      </c>
    </row>
    <row r="64" spans="2:11" x14ac:dyDescent="0.25">
      <c r="C64" s="39" t="s">
        <v>186</v>
      </c>
      <c r="D64" s="35" t="e">
        <f>SUM(D55:D63)</f>
        <v>#REF!</v>
      </c>
      <c r="E64" s="34"/>
    </row>
    <row r="68" spans="4:4" x14ac:dyDescent="0.25">
      <c r="D68" s="36"/>
    </row>
    <row r="69" spans="4:4" x14ac:dyDescent="0.25">
      <c r="D69" s="36"/>
    </row>
    <row r="70" spans="4:4" x14ac:dyDescent="0.25">
      <c r="D70" s="36"/>
    </row>
  </sheetData>
  <mergeCells count="7">
    <mergeCell ref="N3:N4"/>
    <mergeCell ref="C3:C4"/>
    <mergeCell ref="D53:D54"/>
    <mergeCell ref="C43:C46"/>
    <mergeCell ref="C53:C54"/>
    <mergeCell ref="H3:L3"/>
    <mergeCell ref="M3:M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SIMULADOR</vt:lpstr>
      <vt:lpstr>REALTIME CONSULTING &amp; SERVICES </vt:lpstr>
      <vt:lpstr>GREEN SERVICES AND SOLUTIONS SA</vt:lpstr>
      <vt:lpstr>CONSOLIDADO</vt:lpstr>
      <vt:lpstr>Consolidado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Paula Castro Yusunguaira</dc:creator>
  <cp:keywords/>
  <dc:description/>
  <cp:lastModifiedBy>Nilgen Vargas Garces</cp:lastModifiedBy>
  <cp:revision/>
  <dcterms:created xsi:type="dcterms:W3CDTF">2024-09-19T14:39:00Z</dcterms:created>
  <dcterms:modified xsi:type="dcterms:W3CDTF">2026-03-21T13:04:36Z</dcterms:modified>
  <cp:category/>
  <cp:contentStatus/>
</cp:coreProperties>
</file>