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LY.MURCIA\OneDrive - Fuerza Aerea\FAC 2023\PROCESOS 2023\TIENDA VIRTUAL\OC PAPELERIA\"/>
    </mc:Choice>
  </mc:AlternateContent>
  <xr:revisionPtr revIDLastSave="0" documentId="13_ncr:1_{E35BA892-40C1-4415-8CC6-53C26BAC11C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INAL COMPRA ELEMENTOS DE PAPEL" sheetId="11" r:id="rId1"/>
  </sheets>
  <definedNames>
    <definedName name="_xlnm._FilterDatabase" localSheetId="0" hidden="1">'FINAL COMPRA ELEMENTOS DE PAPEL'!$C$2:$Z$34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1" l="1"/>
  <c r="AA36" i="11"/>
  <c r="L36" i="11"/>
  <c r="G36" i="11"/>
  <c r="Y22" i="11"/>
  <c r="U22" i="11" l="1"/>
  <c r="L19" i="11" l="1"/>
  <c r="H29" i="11" l="1"/>
  <c r="U19" i="11" l="1"/>
  <c r="Y28" i="11" l="1"/>
  <c r="L31" i="11"/>
  <c r="H31" i="11"/>
  <c r="J31" i="11" s="1"/>
  <c r="W22" i="11"/>
  <c r="S27" i="11"/>
  <c r="O27" i="11"/>
  <c r="Y19" i="11"/>
  <c r="W19" i="11"/>
  <c r="Y34" i="11"/>
  <c r="U34" i="11"/>
  <c r="W34" i="11" s="1"/>
  <c r="L34" i="11"/>
  <c r="Y12" i="11"/>
  <c r="U12" i="11"/>
  <c r="W12" i="11" s="1"/>
  <c r="L12" i="11"/>
  <c r="Y20" i="11"/>
  <c r="U20" i="11"/>
  <c r="W20" i="11" s="1"/>
  <c r="L20" i="11"/>
  <c r="Y26" i="11"/>
  <c r="U26" i="11"/>
  <c r="W26" i="11" s="1"/>
  <c r="L26" i="11"/>
  <c r="Y25" i="11"/>
  <c r="U25" i="11"/>
  <c r="W25" i="11" s="1"/>
  <c r="L25" i="11"/>
  <c r="Y33" i="11"/>
  <c r="U33" i="11"/>
  <c r="W33" i="11" s="1"/>
  <c r="L33" i="11"/>
  <c r="Y9" i="11"/>
  <c r="U9" i="11"/>
  <c r="W9" i="11" s="1"/>
  <c r="S9" i="11"/>
  <c r="O9" i="11"/>
  <c r="Q9" i="11" s="1"/>
  <c r="L9" i="11"/>
  <c r="Y8" i="11"/>
  <c r="U8" i="11"/>
  <c r="W8" i="11" s="1"/>
  <c r="S8" i="11"/>
  <c r="O8" i="11"/>
  <c r="Q8" i="11" s="1"/>
  <c r="L8" i="11"/>
  <c r="Y7" i="11"/>
  <c r="U7" i="11"/>
  <c r="W7" i="11" s="1"/>
  <c r="S7" i="11"/>
  <c r="O7" i="11"/>
  <c r="Q7" i="11" s="1"/>
  <c r="L7" i="11"/>
  <c r="Y6" i="11"/>
  <c r="Y36" i="11" s="1"/>
  <c r="U6" i="11"/>
  <c r="W6" i="11" s="1"/>
  <c r="S6" i="11"/>
  <c r="O6" i="11"/>
  <c r="Q6" i="11" s="1"/>
  <c r="L6" i="11"/>
  <c r="Y14" i="11"/>
  <c r="U14" i="11"/>
  <c r="W14" i="11" s="1"/>
  <c r="R14" i="11"/>
  <c r="S14" i="11" s="1"/>
  <c r="L14" i="11"/>
  <c r="Y3" i="11"/>
  <c r="U3" i="11"/>
  <c r="W3" i="11" s="1"/>
  <c r="L3" i="11"/>
  <c r="Y16" i="11"/>
  <c r="U16" i="11"/>
  <c r="W16" i="11" s="1"/>
  <c r="S16" i="11"/>
  <c r="O16" i="11"/>
  <c r="Q16" i="11" s="1"/>
  <c r="L16" i="11"/>
  <c r="H16" i="11"/>
  <c r="J16" i="11" s="1"/>
  <c r="Y15" i="11"/>
  <c r="U15" i="11"/>
  <c r="W15" i="11" s="1"/>
  <c r="L15" i="11"/>
  <c r="Y11" i="11"/>
  <c r="U11" i="11"/>
  <c r="W11" i="11" s="1"/>
  <c r="L11" i="11"/>
  <c r="Y31" i="11"/>
  <c r="W28" i="11"/>
  <c r="S28" i="11"/>
  <c r="O28" i="11"/>
  <c r="Q28" i="11" s="1"/>
  <c r="L28" i="11"/>
  <c r="Y32" i="11"/>
  <c r="U32" i="11"/>
  <c r="W32" i="11" s="1"/>
  <c r="S32" i="11"/>
  <c r="O32" i="11"/>
  <c r="Q32" i="11" s="1"/>
  <c r="L32" i="11"/>
  <c r="Y10" i="11"/>
  <c r="U10" i="11"/>
  <c r="W10" i="11" s="1"/>
  <c r="L10" i="11"/>
  <c r="Y21" i="11"/>
  <c r="U21" i="11"/>
  <c r="W21" i="11" s="1"/>
  <c r="S21" i="11"/>
  <c r="O21" i="11"/>
  <c r="Q21" i="11" s="1"/>
  <c r="L21" i="11"/>
  <c r="Y17" i="11"/>
  <c r="U17" i="11"/>
  <c r="W17" i="11" s="1"/>
  <c r="S17" i="11"/>
  <c r="O17" i="11"/>
  <c r="Q17" i="11" s="1"/>
  <c r="L17" i="11"/>
  <c r="Y13" i="11"/>
  <c r="U13" i="11"/>
  <c r="W13" i="11" s="1"/>
  <c r="Q13" i="11"/>
  <c r="L13" i="11"/>
  <c r="X30" i="11"/>
  <c r="U30" i="11" s="1"/>
  <c r="W30" i="11" s="1"/>
  <c r="S30" i="11"/>
  <c r="O30" i="11"/>
  <c r="Q30" i="11" s="1"/>
  <c r="L30" i="11"/>
  <c r="H30" i="11"/>
  <c r="J30" i="11" s="1"/>
  <c r="Y29" i="11"/>
  <c r="U29" i="11"/>
  <c r="W29" i="11" s="1"/>
  <c r="S29" i="11"/>
  <c r="O29" i="11"/>
  <c r="Q29" i="11" s="1"/>
  <c r="L29" i="11"/>
  <c r="J29" i="11"/>
  <c r="Y27" i="11"/>
  <c r="L27" i="11"/>
  <c r="Y24" i="11"/>
  <c r="U24" i="11"/>
  <c r="W24" i="11" s="1"/>
  <c r="L24" i="11"/>
  <c r="Y23" i="11"/>
  <c r="U23" i="11"/>
  <c r="W23" i="11" s="1"/>
  <c r="O23" i="11"/>
  <c r="L23" i="11"/>
  <c r="Y18" i="11"/>
  <c r="W18" i="11"/>
  <c r="L18" i="11"/>
  <c r="Y4" i="11"/>
  <c r="U4" i="11"/>
  <c r="W4" i="11" s="1"/>
  <c r="O4" i="11"/>
  <c r="L4" i="11"/>
  <c r="Y5" i="11"/>
  <c r="U5" i="11"/>
  <c r="W5" i="11" s="1"/>
  <c r="O5" i="11"/>
  <c r="O14" i="11" l="1"/>
  <c r="Q14" i="11" s="1"/>
  <c r="Q23" i="11"/>
  <c r="R23" i="11" s="1"/>
  <c r="S23" i="11" s="1"/>
  <c r="S36" i="11" s="1"/>
  <c r="Y30" i="11"/>
  <c r="Q5" i="11"/>
  <c r="R5" i="11" s="1"/>
  <c r="S5" i="11" s="1"/>
  <c r="Q4" i="11"/>
  <c r="R4" i="11" s="1"/>
  <c r="S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T2. YULIE ANDREA BOHORQUEZ QUEVEDO</author>
    <author>PD4. YOLY MARIET MURCIA ORTIZ</author>
  </authors>
  <commentList>
    <comment ref="X19" authorId="0" shapeId="0" xr:uid="{4BD02310-2950-4678-87B0-66C354C947ED}">
      <text>
        <r>
          <rPr>
            <b/>
            <sz val="9"/>
            <color indexed="81"/>
            <rFont val="Tahoma"/>
            <family val="2"/>
          </rPr>
          <t>T2. YULIE ANDREA BOHORQUEZ QUEVEDO:</t>
        </r>
        <r>
          <rPr>
            <sz val="9"/>
            <color indexed="81"/>
            <rFont val="Tahoma"/>
            <family val="2"/>
          </rPr>
          <t xml:space="preserve">
EN LA COTIZACION EL PRODUCTO TIENE UN PRECIO DE 308,000 EN LA TIENDA ESTA CARGADO CON EL VALOR DE 108,000 SE VERIFICA PRECIO CON EL PROVEEDOR (108,000)</t>
        </r>
      </text>
    </comment>
    <comment ref="X27" authorId="0" shapeId="0" xr:uid="{1E428400-AD1B-46B6-9FE9-FD4888E7F636}">
      <text>
        <r>
          <rPr>
            <b/>
            <sz val="9"/>
            <color indexed="81"/>
            <rFont val="Tahoma"/>
            <family val="2"/>
          </rPr>
          <t>T2. YULIE ANDREA BOHORQUEZ QUEVEDO:</t>
        </r>
        <r>
          <rPr>
            <sz val="9"/>
            <color indexed="81"/>
            <rFont val="Tahoma"/>
            <family val="2"/>
          </rPr>
          <t xml:space="preserve">
SE ELIGE UN ELEMENTO EN LA TIENDA DIFERENTE AL COTIZADO, POR ENCONTRARSE MÁS ECONÓMICO QUE SE ACOMODA A LA NECESIDAD DE LA ENTIDAD.</t>
        </r>
      </text>
    </comment>
    <comment ref="A28" authorId="1" shapeId="0" xr:uid="{ABA380BA-B80B-4036-9172-A3D3A4B1168A}">
      <text>
        <r>
          <rPr>
            <b/>
            <sz val="18"/>
            <color indexed="81"/>
            <rFont val="Tahoma"/>
            <family val="2"/>
          </rPr>
          <t>PD4. YOLY MARIET MURCIA ORTIZ:</t>
        </r>
        <r>
          <rPr>
            <sz val="18"/>
            <color indexed="81"/>
            <rFont val="Tahoma"/>
            <family val="2"/>
          </rPr>
          <t xml:space="preserve">
Verificar </t>
        </r>
      </text>
    </comment>
    <comment ref="K29" authorId="0" shapeId="0" xr:uid="{4CE29CB9-09F1-4D25-9C49-BBA9D7A9DAFF}">
      <text>
        <r>
          <rPr>
            <b/>
            <sz val="9"/>
            <color indexed="81"/>
            <rFont val="Tahoma"/>
            <charset val="1"/>
          </rPr>
          <t>T2. YULIE ANDREA BOHORQUEZ QUEVEDO:</t>
        </r>
        <r>
          <rPr>
            <sz val="9"/>
            <color indexed="81"/>
            <rFont val="Tahoma"/>
            <charset val="1"/>
          </rPr>
          <t xml:space="preserve">
SE ELIGE UN ELEMENTO EN LA TIENDA DIFERENTE AL COTIZADO, POR ENCONTRARSE MÁS ECONÓMICO QUE SE ACOMODA A LA NECESIDAD DE LA ENTIDAD.</t>
        </r>
      </text>
    </comment>
    <comment ref="K30" authorId="0" shapeId="0" xr:uid="{CBCE306D-11E4-4C5A-B0C9-D9A5D58CB929}">
      <text>
        <r>
          <rPr>
            <b/>
            <sz val="9"/>
            <color indexed="81"/>
            <rFont val="Tahoma"/>
            <family val="2"/>
          </rPr>
          <t>T2. YULIE ANDREA BOHORQUEZ QUEVEDO:</t>
        </r>
        <r>
          <rPr>
            <sz val="9"/>
            <color indexed="81"/>
            <rFont val="Tahoma"/>
            <family val="2"/>
          </rPr>
          <t xml:space="preserve">
SE ELIGE UN ELEMENTO EN LA TIENDA DIFERENTE AL COTIZADO, POR ENCONTRARSE MÁS ECONÓMICO QUE SE ACOMODA A LA NECESIDAD DE LA ENTIDAD.</t>
        </r>
      </text>
    </comment>
    <comment ref="K31" authorId="0" shapeId="0" xr:uid="{B2C9445F-F820-4D8C-BC1A-8B4A8F44207F}">
      <text>
        <r>
          <rPr>
            <b/>
            <sz val="9"/>
            <color indexed="81"/>
            <rFont val="Tahoma"/>
            <charset val="1"/>
          </rPr>
          <t>T2. YULIE ANDREA BOHORQUEZ QUEVEDO:</t>
        </r>
        <r>
          <rPr>
            <sz val="9"/>
            <color indexed="81"/>
            <rFont val="Tahoma"/>
            <charset val="1"/>
          </rPr>
          <t xml:space="preserve">
SE ELIGE UN ELEMENTO EN LA TIENDA DIFERENTE AL COTIZADO, POR SER EL SE AJUSTA A LA NECESIDAD REQUERIDA.</t>
        </r>
      </text>
    </comment>
  </commentList>
</comments>
</file>

<file path=xl/sharedStrings.xml><?xml version="1.0" encoding="utf-8"?>
<sst xmlns="http://schemas.openxmlformats.org/spreadsheetml/2006/main" count="214" uniqueCount="160">
  <si>
    <t xml:space="preserve">PANAMERICANA </t>
  </si>
  <si>
    <t>POLYFLEX</t>
  </si>
  <si>
    <t xml:space="preserve">PROVEER INSTITUCIONAL </t>
  </si>
  <si>
    <t xml:space="preserve">ITEM </t>
  </si>
  <si>
    <t>ITEM</t>
  </si>
  <si>
    <t>DESCRIPCIÓN BIEN CPA</t>
  </si>
  <si>
    <t xml:space="preserve">ESPECIFICACION TECNICA </t>
  </si>
  <si>
    <t xml:space="preserve">UNIDAD DE MEDIDA </t>
  </si>
  <si>
    <t xml:space="preserve">CANTIDAD ADQUISICION </t>
  </si>
  <si>
    <t>VALOR UNITARIO</t>
  </si>
  <si>
    <t xml:space="preserve">% IVA </t>
  </si>
  <si>
    <t xml:space="preserve">IVA </t>
  </si>
  <si>
    <t>VALOR UNITARIO+IVA</t>
  </si>
  <si>
    <t>VALOR UNITARIO+IVA * CANTIDAD</t>
  </si>
  <si>
    <t xml:space="preserve">CODIGO TIENDA VIRTUAL </t>
  </si>
  <si>
    <t>IMAGEN ELEMENTO</t>
  </si>
  <si>
    <t>DESTRUCTOR DE PAPEL 15 HOJAS CORTE CRUZADO</t>
  </si>
  <si>
    <t>Destructura de papel 15 hojas corte cruzado con retroceso.Capacidad de papelera: 26.5 litros ~ 160 hojas *Ruedas: Si *Velocidad: 2.0 m/min ~ 107 hojas/min *ciclo de trabajo: 10 a 15 min *destruye cd y tarjetas</t>
  </si>
  <si>
    <t xml:space="preserve">UNIDAD </t>
  </si>
  <si>
    <t>GS-DESTRUCTORA DE PAPEL 15 HJ CORTE CRUZADO</t>
  </si>
  <si>
    <t>Actualmente no manejamos inventario</t>
  </si>
  <si>
    <t>TVEC2118</t>
  </si>
  <si>
    <t xml:space="preserve">RESMA PAPEL CARTA X 500 HOJAS </t>
  </si>
  <si>
    <t xml:space="preserve">Papel blanco de 75 GR tamaño Carta X 500 hojas </t>
  </si>
  <si>
    <t>RESMA</t>
  </si>
  <si>
    <t>GS-PAPEL FOTOCOPIA 75 GRS CARTA REPROGRAF</t>
  </si>
  <si>
    <t>TVEC1673</t>
  </si>
  <si>
    <t>RESMA PAPEL OFICIO X 500 HOJAS</t>
  </si>
  <si>
    <t xml:space="preserve">Papel blanco de75 gr  , tamaño oficio X 500 hojas </t>
  </si>
  <si>
    <t>GS-PAPEL FOTOCOPIA OFICIO 75 GR REPROGRAF</t>
  </si>
  <si>
    <t xml:space="preserve">7707389048991	</t>
  </si>
  <si>
    <t>TVEC2070</t>
  </si>
  <si>
    <t>LIBRO DE ACTAS 400 FOLIOS</t>
  </si>
  <si>
    <t xml:space="preserve">Libro de actas de  400 folios tamaño  oficio </t>
  </si>
  <si>
    <t>GS-LIBRO ACTAS 400 FOLIOS ECONOMICO</t>
  </si>
  <si>
    <t xml:space="preserve">7707389041459	</t>
  </si>
  <si>
    <t>TVEC2126</t>
  </si>
  <si>
    <t>LIBRO ACTAS 300 FOLIOS OFICIO</t>
  </si>
  <si>
    <t xml:space="preserve">Libro de actas de  300 folios tamaño  oficio </t>
  </si>
  <si>
    <t>GS-LIBRO ACTAS 300 FOLIOS FINO</t>
  </si>
  <si>
    <t>TVEC2125</t>
  </si>
  <si>
    <t>LIBRO ACTAS 200 FOLIOS TAMAÑO OFICIO</t>
  </si>
  <si>
    <t xml:space="preserve">Libro de actas de 200 folios tamaño oficio </t>
  </si>
  <si>
    <t>GS-LIBRO ACTAS 200 FO. ECONOMICO OFICIO</t>
  </si>
  <si>
    <t>TVEC2124</t>
  </si>
  <si>
    <t>LIBRO ACTAS 100 FOLIOS TAMAÑO  OFICIO</t>
  </si>
  <si>
    <t>Libro de actas de 100 folios de hojas papel bond  de 70gr, cosido al lomo en 4 punteras.</t>
  </si>
  <si>
    <t>GS-LIBRO ACTAS 100 FO. ECONOMICO OFICIO</t>
  </si>
  <si>
    <t>TVEC2065</t>
  </si>
  <si>
    <r>
      <t xml:space="preserve">PAPEL OPALINA TAMAÑO CARTA X 100 UNIDADES </t>
    </r>
    <r>
      <rPr>
        <b/>
        <sz val="9"/>
        <rFont val="Arial"/>
        <family val="2"/>
      </rPr>
      <t xml:space="preserve"> (CPMS)</t>
    </r>
  </si>
  <si>
    <t>Papel opalina color blanco 90 GR, Tamaño carta blanco presentación por 100 hojas (PAQUETE X 100 HOJAS)</t>
  </si>
  <si>
    <t xml:space="preserve">PAQUETE </t>
  </si>
  <si>
    <t>GS-PAPEL OPALINA BLANCO CARTA X 100</t>
  </si>
  <si>
    <t>TVEC1437</t>
  </si>
  <si>
    <r>
      <t>PAPEL OPALINA BLANCO CARTA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X20 UNIDADES </t>
    </r>
  </si>
  <si>
    <t>Papel opalina blanco 180 GR por 20 hojas (PAQUETE X 20 HOJAS)</t>
  </si>
  <si>
    <t>GS-CARTULINA OPALINA 180 GR CARTA RESMA BLA</t>
  </si>
  <si>
    <t>TVEC0449</t>
  </si>
  <si>
    <t xml:space="preserve">PAPEL  KIMBERLY BLANCO TAMAÑO CARTA  X 50 UNIDADES </t>
  </si>
  <si>
    <t>Papel Kimberly tamaño carta blanco (PAQUETE X 50 UNIDADES)</t>
  </si>
  <si>
    <t>GS-PAPEL KIMBERLY 90GR CARTA X 50 UNIDADES BLANCO ART.</t>
  </si>
  <si>
    <t>TVEC2121</t>
  </si>
  <si>
    <r>
      <t>CARPETA OFICIO CON GANCHO LEGAJADOR COLOR</t>
    </r>
    <r>
      <rPr>
        <sz val="9"/>
        <color theme="1"/>
        <rFont val="Arial"/>
        <family val="2"/>
      </rPr>
      <t xml:space="preserve"> HUMO</t>
    </r>
  </si>
  <si>
    <t>Carpeta legajadora oficio con gancho, color Humo.</t>
  </si>
  <si>
    <t>UNIDAD</t>
  </si>
  <si>
    <t>GS-CARPETA OFICIO LEGAJADORA HUMO C/GANCHO                                                  NO HAY NEGRA SE OFECE COLOR HUMO</t>
  </si>
  <si>
    <t xml:space="preserve">7707389040995 EL CODIGO RELACIONADO POR EL GRAN ALMACEN NO CUMPLE CON LA ESPECIFICACIÓN TECNICA EXIGIDA </t>
  </si>
  <si>
    <t>TVEC2119</t>
  </si>
  <si>
    <t>CARPETA TIPO 4 ALETAS EN CARTULINA DESACIDIFICADA</t>
  </si>
  <si>
    <t>CARPETA 4 ALETAS 68X58CMS 1TN Carpetas 4 aletas en propalcote de 320 grs, tamano abierto 68 x 58 cms con impresión a 1 tinta logo de la entidad.</t>
  </si>
  <si>
    <t>GS-CARPETA 4 ALETAS 68X58CMS 1TN /  CARPETA 4 ALETAS 68X58CMS 1TN
Carpetas 4 aletas en propalcote de 320 grs, tamano abierto 68 x 58 cms con impresión a 1 tinta logo de la entidad.  Con troquel de la muestra original.                             PRECIO APLICA PARA COMPRA MKINIMA DE 2000 UND
*Comando Aereo</t>
  </si>
  <si>
    <t>TVEC2129</t>
  </si>
  <si>
    <t>CAJA PARA ARCHIVO CENTRAL  X-200</t>
  </si>
  <si>
    <t>Caja para archivo de 20X27X40CM LARGO-ANCHO-ALTO Calibre 790 kgf/m2 Incluye impresión a 1 tinta azul de acuerdo a la norma por solo una cara Apertura tipo nevera Incluye recubrimiento interno</t>
  </si>
  <si>
    <t>GS-CAJA P/ARCHIVO X200 CAL 790 IMPRESION FUERZA AEREA/ Marca GENERICO
Referencia GENERICA
20X27X40CM LARGO-ANCHO-ALTO
Calibre 790 kgf/m2
Incluye impresión a 1 tinta azul de acuerdo a la norma por solo una cara
Apertura tipo nevera
Incluye recubrimiento interno
**Cantidad minima de compra 1000 unidades**</t>
  </si>
  <si>
    <t xml:space="preserve">7707389040155 EL CODIGO ENTREGADO POR EL GRAN ALMACEN NO CUMPLE CON LA NECESIDAD </t>
  </si>
  <si>
    <t>TVEC2130</t>
  </si>
  <si>
    <t xml:space="preserve">PEGANTE LÍQUIDO X 250 GR </t>
  </si>
  <si>
    <t xml:space="preserve">Pegante liquido de 250 GR </t>
  </si>
  <si>
    <t>P8013315</t>
  </si>
  <si>
    <t>GS-PEGANTE UNIVERSAL FRASCO 245GRM</t>
  </si>
  <si>
    <t>TVEC0322</t>
  </si>
  <si>
    <t>PEGANTE BARRA DE 40 GRS</t>
  </si>
  <si>
    <t xml:space="preserve">Pegante en barra secado extra rapido de 40 GRS </t>
  </si>
  <si>
    <t>GS-PEGANTE BARRA 40 GRS. KORES STICK</t>
  </si>
  <si>
    <t>TVEC1077</t>
  </si>
  <si>
    <t>PAPEL CONTACT TRANSPARENTE ROLLO  X 20 MTS</t>
  </si>
  <si>
    <t xml:space="preserve">Papel  transparente en Rollo X 20 MTS </t>
  </si>
  <si>
    <t>ROLLO</t>
  </si>
  <si>
    <t>GS-CONTACT ORIGINAL TRANSPARENTE ROLLO X 20</t>
  </si>
  <si>
    <t>TVEC1079</t>
  </si>
  <si>
    <t xml:space="preserve">TONER CARTRIDGE CB435/CB436/CE285A/CE278A PARA IMPRESORA </t>
  </si>
  <si>
    <t>TONER CARTRIDGE REFERENCIA CB435/CB436/CE285A/CE278A</t>
  </si>
  <si>
    <t>no disponible</t>
  </si>
  <si>
    <t>TVEC2128</t>
  </si>
  <si>
    <r>
      <t>BOLSILLO ACETATO PARA LAMINACION  X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100 UNIDADES </t>
    </r>
  </si>
  <si>
    <t>Bolsillo acetato para laminacion de 7 x 10 cm (PAQUETE X 100 UNIDADES)</t>
  </si>
  <si>
    <t>GS-BOLSILLO P/LAMINACION X100 7X10 CMS.</t>
  </si>
  <si>
    <t>TVEC2120</t>
  </si>
  <si>
    <t xml:space="preserve">BORRADOR DE NATA PZ - 20  </t>
  </si>
  <si>
    <t xml:space="preserve">Borrador de nata color blanco, desgrane fino para facil borrado que no mancha y no rasga el papel. </t>
  </si>
  <si>
    <t>GS-BORRADOR NATA SUELTO PZ-20</t>
  </si>
  <si>
    <t>TVEC1791</t>
  </si>
  <si>
    <t>CINTA TRANSPARENTE ADHESIVA DOBLE CARA 12 MMX 5MTS</t>
  </si>
  <si>
    <t>Cinta Transparente doble faz de 12 mm x 5 MTS</t>
  </si>
  <si>
    <t>no se oferta</t>
  </si>
  <si>
    <t>TVEC2116</t>
  </si>
  <si>
    <t xml:space="preserve">CINTA  ADHESIVA TRANSPARENTE DE 48 MM X 100 MTS </t>
  </si>
  <si>
    <t xml:space="preserve">Cinta polipropileno de 48 MM X 100 MTS </t>
  </si>
  <si>
    <t>GS-CINTA POLIPROPILENO 48X100 COLBON</t>
  </si>
  <si>
    <t xml:space="preserve">7707389043415	</t>
  </si>
  <si>
    <t>TVEC1773</t>
  </si>
  <si>
    <t xml:space="preserve">CINTA TRANSPARENTE DE 12MM X 40 MTS </t>
  </si>
  <si>
    <t xml:space="preserve">Cinta transparente de 12 MM X 40 MTS </t>
  </si>
  <si>
    <t>GS-CINTA POLIPROPILENO 12X40 COLBON</t>
  </si>
  <si>
    <t>TVEC1827</t>
  </si>
  <si>
    <t>PORTA CARNET VERTICAL</t>
  </si>
  <si>
    <t>Porta carnet plastico Vertical color  AZUL REY</t>
  </si>
  <si>
    <t>GS-PORTA CARNET VERTICAL</t>
  </si>
  <si>
    <t>TVEC2127</t>
  </si>
  <si>
    <t>PORTA CARNET HORIZONTAL</t>
  </si>
  <si>
    <t>Porta carnet plastico horizontal color Azul Rey</t>
  </si>
  <si>
    <t>GS-PORTA CARNET + GANCHO PINZA</t>
  </si>
  <si>
    <r>
      <t xml:space="preserve">LAPIZ NEGRO </t>
    </r>
    <r>
      <rPr>
        <b/>
        <sz val="9"/>
        <rFont val="Arial"/>
        <family val="2"/>
      </rPr>
      <t>(CPMS)</t>
    </r>
  </si>
  <si>
    <t xml:space="preserve">Lapiz Negro </t>
  </si>
  <si>
    <t>GS-LAPIZ N.2 HB UNIDAD</t>
  </si>
  <si>
    <t>TVEC0844</t>
  </si>
  <si>
    <t>LAPIZ NEGRO</t>
  </si>
  <si>
    <t xml:space="preserve">Lapiz Negro  </t>
  </si>
  <si>
    <t xml:space="preserve">7707389046461	</t>
  </si>
  <si>
    <r>
      <t xml:space="preserve">BOLIGRAFO NEGRO </t>
    </r>
    <r>
      <rPr>
        <sz val="9"/>
        <color rgb="FFFF0000"/>
        <rFont val="Arial"/>
        <family val="2"/>
      </rPr>
      <t xml:space="preserve"> </t>
    </r>
  </si>
  <si>
    <t xml:space="preserve">Boligrafo Negro de  punta 0,7 trazo fino. </t>
  </si>
  <si>
    <t>GS-BOLIGRAFO NEGRO KILOMETRICO 100 CRISTAL</t>
  </si>
  <si>
    <t>TVEC0321</t>
  </si>
  <si>
    <t xml:space="preserve"> MARCADOR BORRABLE  COLOR NEGRO</t>
  </si>
  <si>
    <r>
      <t>Marcador  Borrable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color negro secado rapido  </t>
    </r>
  </si>
  <si>
    <t>p900515126</t>
  </si>
  <si>
    <t xml:space="preserve">GS-MARCADOR BORRABLE RECARGABLE EDDING 350 NEGRO </t>
  </si>
  <si>
    <t>TVEC1075</t>
  </si>
  <si>
    <r>
      <t>ALMOHADILLA DACTILAR (</t>
    </r>
    <r>
      <rPr>
        <b/>
        <sz val="9"/>
        <rFont val="Arial"/>
        <family val="2"/>
      </rPr>
      <t>CPMS)</t>
    </r>
  </si>
  <si>
    <t>Almohadilla dactilar de Dimensiones: ancho X 11.5CM X profundidad 3.2CM Estructura en plástico ABS de alta resistencia Tinta altamente absorbente para impresioner firmes Imprime de manera legible las crestas papilares y los surcos interpapilares Tinta de alta densidad para perfecta fijación y resolución en la huella Tinta en aceite no tóxica Rendimiento: Hasta 8000 impresiones</t>
  </si>
  <si>
    <t>p900516172</t>
  </si>
  <si>
    <t>MARCA: RHEZT Referencia: RHE-432 Dimensiones: ancho X 11.5CM X profundidad 3.2CM Estructura en plástico ABS de alta resistencia</t>
  </si>
  <si>
    <t xml:space="preserve">7707389048779	 EL CODIGO RELACIONADO POR EL GRAN ALMACEN NO CUMPLE CON LA ESPECIFICACIÓN TECNICA EXIGIDA </t>
  </si>
  <si>
    <t xml:space="preserve">TVEC1770  EL CODIGO RELACIONADO POR EL GRAN ALMACEN NO CUMPLE CON LA ESPECIFICACIÓN TECNICA EXIGIDA </t>
  </si>
  <si>
    <r>
      <t>TIJERAS (</t>
    </r>
    <r>
      <rPr>
        <b/>
        <sz val="9"/>
        <rFont val="Arial"/>
        <family val="2"/>
      </rPr>
      <t>CPMS)</t>
    </r>
  </si>
  <si>
    <t xml:space="preserve">Tijeras de 21 CM con agarraderas en plastico </t>
  </si>
  <si>
    <t>GS-TIJERAS MAPED ESSENTIAL GREEN 21 CM</t>
  </si>
  <si>
    <t>TVEC1081</t>
  </si>
  <si>
    <t xml:space="preserve">GANCHO PORTA CARNET TIPO CAIMAN X 100 UNIDADES </t>
  </si>
  <si>
    <t xml:space="preserve">Gancho metalico tipo caiman para carnet (PAQUETE X 100 UNIDADES) </t>
  </si>
  <si>
    <t>900500438 (NO CUMPLE CON LA ESPECIFICACION TECNICA REQUERIDA)</t>
  </si>
  <si>
    <t xml:space="preserve">GS-GANCHO PORTACARNET BLANCO PAQ X 50 UND </t>
  </si>
  <si>
    <t>TVEC2123</t>
  </si>
  <si>
    <t xml:space="preserve">PRESENTADOR LASER INALAMBRICO </t>
  </si>
  <si>
    <t xml:space="preserve">Presentador inalambrico con laser infrarojo  </t>
  </si>
  <si>
    <t>GS-PRESENTADOR INALAMBRICO LASER TARGUS (AMP13US-70)</t>
  </si>
  <si>
    <t>TVEC2122</t>
  </si>
  <si>
    <t xml:space="preserve">para 21 elementos </t>
  </si>
  <si>
    <t xml:space="preserve">para 11 elementos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</si>
</sst>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Tahoma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rgb="FF66666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4" fontId="8" fillId="0" borderId="3" xfId="1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vertical="center"/>
    </xf>
    <xf numFmtId="44" fontId="6" fillId="5" borderId="12" xfId="1" applyFont="1" applyFill="1" applyBorder="1" applyAlignment="1">
      <alignment horizontal="center" vertical="center" wrapText="1"/>
    </xf>
    <xf numFmtId="9" fontId="7" fillId="5" borderId="2" xfId="0" applyNumberFormat="1" applyFont="1" applyFill="1" applyBorder="1" applyAlignment="1">
      <alignment horizontal="center" vertical="center"/>
    </xf>
    <xf numFmtId="44" fontId="7" fillId="5" borderId="1" xfId="1" applyFont="1" applyFill="1" applyBorder="1"/>
    <xf numFmtId="8" fontId="6" fillId="5" borderId="1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center" vertical="center" wrapText="1"/>
    </xf>
    <xf numFmtId="44" fontId="6" fillId="0" borderId="12" xfId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vertical="center"/>
    </xf>
    <xf numFmtId="8" fontId="6" fillId="0" borderId="1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4" fontId="6" fillId="0" borderId="18" xfId="1" applyFont="1" applyBorder="1" applyAlignment="1">
      <alignment horizontal="center" vertical="center" wrapText="1"/>
    </xf>
    <xf numFmtId="44" fontId="7" fillId="0" borderId="1" xfId="1" applyFont="1" applyBorder="1" applyAlignment="1">
      <alignment vertical="center"/>
    </xf>
    <xf numFmtId="44" fontId="6" fillId="0" borderId="1" xfId="0" applyNumberFormat="1" applyFont="1" applyBorder="1" applyAlignment="1">
      <alignment horizontal="right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vertical="center"/>
    </xf>
    <xf numFmtId="44" fontId="6" fillId="0" borderId="2" xfId="0" applyNumberFormat="1" applyFont="1" applyBorder="1" applyAlignment="1">
      <alignment horizontal="right"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44" fontId="6" fillId="0" borderId="12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8" fontId="6" fillId="0" borderId="1" xfId="0" applyNumberFormat="1" applyFont="1" applyBorder="1" applyAlignment="1">
      <alignment vertical="center" wrapText="1"/>
    </xf>
    <xf numFmtId="44" fontId="6" fillId="0" borderId="12" xfId="1" applyFont="1" applyFill="1" applyBorder="1" applyAlignment="1">
      <alignment vertical="center" wrapText="1"/>
    </xf>
    <xf numFmtId="9" fontId="7" fillId="0" borderId="2" xfId="0" applyNumberFormat="1" applyFont="1" applyBorder="1" applyAlignment="1">
      <alignment vertical="center"/>
    </xf>
    <xf numFmtId="8" fontId="6" fillId="5" borderId="13" xfId="0" applyNumberFormat="1" applyFont="1" applyFill="1" applyBorder="1" applyAlignment="1">
      <alignment horizontal="center" vertical="center" wrapText="1"/>
    </xf>
    <xf numFmtId="8" fontId="6" fillId="0" borderId="13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wrapText="1"/>
    </xf>
    <xf numFmtId="44" fontId="7" fillId="5" borderId="1" xfId="1" applyFont="1" applyFill="1" applyBorder="1" applyAlignment="1">
      <alignment vertical="center"/>
    </xf>
    <xf numFmtId="1" fontId="7" fillId="5" borderId="13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6" fillId="5" borderId="13" xfId="0" applyNumberFormat="1" applyFont="1" applyFill="1" applyBorder="1" applyAlignment="1">
      <alignment horizontal="center" vertical="center" wrapText="1"/>
    </xf>
    <xf numFmtId="9" fontId="7" fillId="5" borderId="8" xfId="0" applyNumberFormat="1" applyFont="1" applyFill="1" applyBorder="1" applyAlignment="1">
      <alignment vertical="center"/>
    </xf>
    <xf numFmtId="44" fontId="7" fillId="5" borderId="8" xfId="1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9" fontId="7" fillId="5" borderId="15" xfId="0" applyNumberFormat="1" applyFont="1" applyFill="1" applyBorder="1" applyAlignment="1">
      <alignment horizontal="center" vertical="center"/>
    </xf>
    <xf numFmtId="8" fontId="6" fillId="5" borderId="8" xfId="0" applyNumberFormat="1" applyFont="1" applyFill="1" applyBorder="1" applyAlignment="1">
      <alignment horizontal="right" vertical="center" wrapText="1"/>
    </xf>
    <xf numFmtId="44" fontId="6" fillId="0" borderId="14" xfId="1" applyFont="1" applyFill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/>
    </xf>
    <xf numFmtId="44" fontId="7" fillId="0" borderId="8" xfId="1" applyFont="1" applyFill="1" applyBorder="1" applyAlignment="1">
      <alignment vertical="center"/>
    </xf>
    <xf numFmtId="8" fontId="10" fillId="0" borderId="8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44" fontId="6" fillId="0" borderId="1" xfId="1" applyFont="1" applyBorder="1" applyAlignment="1">
      <alignment horizontal="right" vertical="center" wrapText="1"/>
    </xf>
    <xf numFmtId="44" fontId="6" fillId="0" borderId="1" xfId="1" applyFont="1" applyFill="1" applyBorder="1" applyAlignment="1">
      <alignment horizontal="right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/>
    </xf>
    <xf numFmtId="6" fontId="6" fillId="5" borderId="1" xfId="0" applyNumberFormat="1" applyFont="1" applyFill="1" applyBorder="1" applyAlignment="1">
      <alignment horizontal="right" vertical="center" wrapText="1"/>
    </xf>
    <xf numFmtId="44" fontId="7" fillId="0" borderId="0" xfId="1" applyFont="1"/>
    <xf numFmtId="0" fontId="7" fillId="0" borderId="0" xfId="0" applyFont="1" applyAlignment="1">
      <alignment wrapText="1"/>
    </xf>
    <xf numFmtId="44" fontId="7" fillId="0" borderId="0" xfId="1" applyFont="1" applyAlignment="1">
      <alignment vertical="center"/>
    </xf>
    <xf numFmtId="8" fontId="7" fillId="0" borderId="0" xfId="0" applyNumberFormat="1" applyFont="1"/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4" fontId="6" fillId="0" borderId="18" xfId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7" fillId="5" borderId="2" xfId="1" applyFont="1" applyFill="1" applyBorder="1"/>
    <xf numFmtId="8" fontId="6" fillId="5" borderId="2" xfId="0" applyNumberFormat="1" applyFont="1" applyFill="1" applyBorder="1" applyAlignment="1">
      <alignment horizontal="right" vertical="center" wrapText="1"/>
    </xf>
    <xf numFmtId="0" fontId="6" fillId="5" borderId="19" xfId="0" applyFont="1" applyFill="1" applyBorder="1" applyAlignment="1">
      <alignment horizontal="center" vertical="center" wrapText="1"/>
    </xf>
    <xf numFmtId="44" fontId="7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44" fontId="6" fillId="0" borderId="5" xfId="1" applyFont="1" applyFill="1" applyBorder="1" applyAlignment="1" applyProtection="1">
      <alignment vertical="center"/>
    </xf>
    <xf numFmtId="44" fontId="6" fillId="0" borderId="6" xfId="1" applyFont="1" applyFill="1" applyBorder="1" applyAlignment="1" applyProtection="1">
      <alignment vertical="center"/>
    </xf>
    <xf numFmtId="44" fontId="6" fillId="5" borderId="7" xfId="1" applyFont="1" applyFill="1" applyBorder="1" applyAlignment="1">
      <alignment horizontal="center" vertical="center" wrapText="1"/>
    </xf>
    <xf numFmtId="44" fontId="6" fillId="5" borderId="6" xfId="1" applyFont="1" applyFill="1" applyBorder="1" applyAlignment="1">
      <alignment horizontal="center" vertical="center" wrapText="1"/>
    </xf>
    <xf numFmtId="44" fontId="6" fillId="5" borderId="6" xfId="1" applyFont="1" applyFill="1" applyBorder="1" applyAlignment="1" applyProtection="1">
      <alignment vertical="center"/>
    </xf>
    <xf numFmtId="44" fontId="8" fillId="0" borderId="4" xfId="0" applyNumberFormat="1" applyFont="1" applyBorder="1" applyAlignment="1">
      <alignment horizontal="center" vertical="center" wrapText="1"/>
    </xf>
    <xf numFmtId="44" fontId="6" fillId="0" borderId="2" xfId="1" applyFont="1" applyFill="1" applyBorder="1" applyAlignment="1" applyProtection="1">
      <alignment vertical="center"/>
    </xf>
    <xf numFmtId="44" fontId="6" fillId="0" borderId="1" xfId="1" applyFont="1" applyFill="1" applyBorder="1" applyAlignment="1" applyProtection="1">
      <alignment vertical="center"/>
    </xf>
    <xf numFmtId="44" fontId="7" fillId="5" borderId="8" xfId="0" applyNumberFormat="1" applyFont="1" applyFill="1" applyBorder="1"/>
    <xf numFmtId="44" fontId="7" fillId="5" borderId="1" xfId="0" applyNumberFormat="1" applyFont="1" applyFill="1" applyBorder="1" applyAlignment="1">
      <alignment vertical="center"/>
    </xf>
    <xf numFmtId="44" fontId="6" fillId="5" borderId="1" xfId="1" applyFont="1" applyFill="1" applyBorder="1" applyAlignment="1" applyProtection="1">
      <alignment vertical="center"/>
    </xf>
    <xf numFmtId="44" fontId="7" fillId="0" borderId="0" xfId="0" applyNumberFormat="1" applyFont="1"/>
    <xf numFmtId="8" fontId="10" fillId="0" borderId="2" xfId="0" applyNumberFormat="1" applyFont="1" applyBorder="1" applyAlignment="1">
      <alignment horizontal="right" vertical="center" wrapText="1"/>
    </xf>
    <xf numFmtId="8" fontId="10" fillId="0" borderId="2" xfId="0" applyNumberFormat="1" applyFont="1" applyBorder="1" applyAlignment="1">
      <alignment vertical="center" wrapText="1"/>
    </xf>
    <xf numFmtId="8" fontId="6" fillId="5" borderId="15" xfId="0" applyNumberFormat="1" applyFont="1" applyFill="1" applyBorder="1" applyAlignment="1">
      <alignment horizontal="right" vertical="center" wrapText="1"/>
    </xf>
    <xf numFmtId="8" fontId="7" fillId="5" borderId="2" xfId="0" applyNumberFormat="1" applyFont="1" applyFill="1" applyBorder="1" applyAlignment="1">
      <alignment horizontal="right" vertical="center" wrapText="1"/>
    </xf>
    <xf numFmtId="8" fontId="8" fillId="0" borderId="0" xfId="0" applyNumberFormat="1" applyFont="1"/>
    <xf numFmtId="44" fontId="6" fillId="5" borderId="18" xfId="1" applyFont="1" applyFill="1" applyBorder="1" applyAlignment="1">
      <alignment horizontal="center" vertical="center" wrapText="1"/>
    </xf>
    <xf numFmtId="44" fontId="6" fillId="0" borderId="12" xfId="1" applyFont="1" applyBorder="1" applyAlignment="1">
      <alignment vertical="center" wrapText="1"/>
    </xf>
    <xf numFmtId="44" fontId="6" fillId="5" borderId="14" xfId="1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right" vertical="center" wrapText="1"/>
    </xf>
    <xf numFmtId="8" fontId="9" fillId="0" borderId="8" xfId="0" applyNumberFormat="1" applyFont="1" applyBorder="1" applyAlignment="1">
      <alignment horizontal="right" vertical="center" wrapText="1"/>
    </xf>
    <xf numFmtId="44" fontId="9" fillId="0" borderId="1" xfId="1" applyFont="1" applyFill="1" applyBorder="1" applyAlignment="1" applyProtection="1">
      <alignment vertical="center"/>
    </xf>
    <xf numFmtId="44" fontId="14" fillId="0" borderId="1" xfId="1" applyFont="1" applyFill="1" applyBorder="1" applyAlignment="1" applyProtection="1">
      <alignment vertical="center"/>
    </xf>
    <xf numFmtId="0" fontId="7" fillId="7" borderId="0" xfId="0" applyFont="1" applyFill="1" applyAlignment="1">
      <alignment horizontal="center" vertical="center" wrapText="1"/>
    </xf>
    <xf numFmtId="3" fontId="7" fillId="7" borderId="0" xfId="0" applyNumberFormat="1" applyFont="1" applyFill="1" applyAlignment="1">
      <alignment horizontal="center" vertical="center" wrapText="1"/>
    </xf>
    <xf numFmtId="44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2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8" fontId="10" fillId="0" borderId="1" xfId="0" applyNumberFormat="1" applyFont="1" applyFill="1" applyBorder="1" applyAlignment="1">
      <alignment horizontal="right" vertical="center" wrapText="1"/>
    </xf>
    <xf numFmtId="44" fontId="8" fillId="2" borderId="9" xfId="1" applyFont="1" applyFill="1" applyBorder="1" applyAlignment="1">
      <alignment horizontal="center"/>
    </xf>
    <xf numFmtId="44" fontId="8" fillId="2" borderId="10" xfId="1" applyFont="1" applyFill="1" applyBorder="1" applyAlignment="1">
      <alignment horizontal="center"/>
    </xf>
    <xf numFmtId="44" fontId="8" fillId="2" borderId="11" xfId="1" applyFont="1" applyFill="1" applyBorder="1" applyAlignment="1">
      <alignment horizontal="center"/>
    </xf>
    <xf numFmtId="44" fontId="8" fillId="4" borderId="9" xfId="1" applyFont="1" applyFill="1" applyBorder="1" applyAlignment="1">
      <alignment horizontal="center"/>
    </xf>
    <xf numFmtId="44" fontId="8" fillId="4" borderId="10" xfId="1" applyFont="1" applyFill="1" applyBorder="1" applyAlignment="1">
      <alignment horizontal="center"/>
    </xf>
    <xf numFmtId="44" fontId="8" fillId="4" borderId="11" xfId="1" applyFont="1" applyFill="1" applyBorder="1" applyAlignment="1">
      <alignment horizontal="center"/>
    </xf>
    <xf numFmtId="44" fontId="8" fillId="6" borderId="10" xfId="1" applyFont="1" applyFill="1" applyBorder="1" applyAlignment="1">
      <alignment horizontal="center"/>
    </xf>
    <xf numFmtId="44" fontId="8" fillId="6" borderId="1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3D94-1FCB-4E45-8D5A-6430C94DE5BB}">
  <dimension ref="A1:AA41"/>
  <sheetViews>
    <sheetView tabSelected="1" topLeftCell="B22" zoomScale="82" zoomScaleNormal="82" workbookViewId="0">
      <pane xSplit="3" topLeftCell="G1" activePane="topRight" state="frozen"/>
      <selection activeCell="B1" sqref="B1"/>
      <selection pane="topRight" activeCell="G33" sqref="G33"/>
    </sheetView>
  </sheetViews>
  <sheetFormatPr baseColWidth="10" defaultColWidth="28.5703125" defaultRowHeight="12" x14ac:dyDescent="0.2"/>
  <cols>
    <col min="1" max="1" width="10" style="1" bestFit="1" customWidth="1"/>
    <col min="2" max="2" width="10" style="1" customWidth="1"/>
    <col min="3" max="3" width="5.42578125" style="1" bestFit="1" customWidth="1"/>
    <col min="4" max="4" width="36.42578125" style="2" customWidth="1"/>
    <col min="5" max="5" width="22.28515625" style="1" customWidth="1"/>
    <col min="6" max="6" width="11.28515625" style="1" customWidth="1"/>
    <col min="7" max="7" width="15.28515625" style="2" customWidth="1"/>
    <col min="8" max="8" width="14.7109375" style="65" customWidth="1"/>
    <col min="9" max="9" width="5.42578125" style="1" bestFit="1" customWidth="1"/>
    <col min="10" max="10" width="14.7109375" style="65" customWidth="1"/>
    <col min="11" max="11" width="16.85546875" style="125" customWidth="1"/>
    <col min="12" max="12" width="19" style="1" customWidth="1"/>
    <col min="13" max="13" width="14.7109375" style="2" customWidth="1"/>
    <col min="14" max="14" width="26.140625" style="66" hidden="1" customWidth="1"/>
    <col min="15" max="15" width="14.7109375" style="65" customWidth="1"/>
    <col min="16" max="16" width="5.42578125" style="2" bestFit="1" customWidth="1"/>
    <col min="17" max="17" width="14.7109375" style="65" customWidth="1"/>
    <col min="18" max="19" width="14.7109375" style="1" customWidth="1"/>
    <col min="20" max="20" width="48" style="1" bestFit="1" customWidth="1"/>
    <col min="21" max="21" width="14.7109375" style="65" customWidth="1"/>
    <col min="22" max="22" width="5.42578125" style="2" bestFit="1" customWidth="1"/>
    <col min="23" max="23" width="14.7109375" style="67" customWidth="1"/>
    <col min="24" max="24" width="16" style="1" customWidth="1"/>
    <col min="25" max="25" width="16.28515625" style="1" customWidth="1"/>
    <col min="26" max="26" width="15.5703125" style="1" customWidth="1"/>
    <col min="27" max="16384" width="28.5703125" style="1"/>
  </cols>
  <sheetData>
    <row r="1" spans="1:27" ht="12.75" thickBot="1" x14ac:dyDescent="0.25">
      <c r="H1" s="157" t="s">
        <v>0</v>
      </c>
      <c r="I1" s="158"/>
      <c r="J1" s="158"/>
      <c r="K1" s="158"/>
      <c r="L1" s="158"/>
      <c r="M1" s="158"/>
      <c r="N1" s="159"/>
      <c r="O1" s="160" t="s">
        <v>1</v>
      </c>
      <c r="P1" s="161"/>
      <c r="Q1" s="161"/>
      <c r="R1" s="161"/>
      <c r="S1" s="161"/>
      <c r="T1" s="162"/>
      <c r="U1" s="163" t="s">
        <v>2</v>
      </c>
      <c r="V1" s="163"/>
      <c r="W1" s="163"/>
      <c r="X1" s="163"/>
      <c r="Y1" s="163"/>
      <c r="Z1" s="164"/>
    </row>
    <row r="2" spans="1:27" s="88" customFormat="1" ht="45.75" customHeight="1" thickBot="1" x14ac:dyDescent="0.3">
      <c r="A2" s="113" t="s">
        <v>3</v>
      </c>
      <c r="B2" s="3"/>
      <c r="C2" s="73" t="s">
        <v>4</v>
      </c>
      <c r="D2" s="6" t="s">
        <v>5</v>
      </c>
      <c r="E2" s="6" t="s">
        <v>6</v>
      </c>
      <c r="F2" s="6" t="s">
        <v>7</v>
      </c>
      <c r="G2" s="7" t="s">
        <v>8</v>
      </c>
      <c r="H2" s="4" t="s">
        <v>9</v>
      </c>
      <c r="I2" s="6" t="s">
        <v>10</v>
      </c>
      <c r="J2" s="5" t="s">
        <v>11</v>
      </c>
      <c r="K2" s="119" t="s">
        <v>12</v>
      </c>
      <c r="L2" s="6" t="s">
        <v>13</v>
      </c>
      <c r="M2" s="6" t="s">
        <v>14</v>
      </c>
      <c r="N2" s="7" t="s">
        <v>15</v>
      </c>
      <c r="O2" s="4" t="s">
        <v>9</v>
      </c>
      <c r="P2" s="6" t="s">
        <v>10</v>
      </c>
      <c r="Q2" s="5" t="s">
        <v>11</v>
      </c>
      <c r="R2" s="6" t="s">
        <v>12</v>
      </c>
      <c r="S2" s="6" t="s">
        <v>13</v>
      </c>
      <c r="T2" s="7" t="s">
        <v>14</v>
      </c>
      <c r="U2" s="4" t="s">
        <v>9</v>
      </c>
      <c r="V2" s="6" t="s">
        <v>10</v>
      </c>
      <c r="W2" s="5" t="s">
        <v>11</v>
      </c>
      <c r="X2" s="6" t="s">
        <v>12</v>
      </c>
      <c r="Y2" s="6" t="s">
        <v>13</v>
      </c>
      <c r="Z2" s="7" t="s">
        <v>14</v>
      </c>
    </row>
    <row r="3" spans="1:27" ht="108.75" thickBot="1" x14ac:dyDescent="0.25">
      <c r="A3" s="79">
        <v>20</v>
      </c>
      <c r="B3" s="138"/>
      <c r="C3" s="95">
        <v>1</v>
      </c>
      <c r="D3" s="102" t="s">
        <v>16</v>
      </c>
      <c r="E3" s="72" t="s">
        <v>17</v>
      </c>
      <c r="F3" s="72" t="s">
        <v>18</v>
      </c>
      <c r="G3" s="105">
        <v>1</v>
      </c>
      <c r="H3" s="114">
        <v>1520000</v>
      </c>
      <c r="I3" s="35">
        <v>0.19</v>
      </c>
      <c r="J3" s="120">
        <v>288800</v>
      </c>
      <c r="K3" s="120">
        <v>1808800</v>
      </c>
      <c r="L3" s="126">
        <f>G3*K3</f>
        <v>1808800</v>
      </c>
      <c r="M3" s="107">
        <v>8505818</v>
      </c>
      <c r="N3" s="108" t="s">
        <v>19</v>
      </c>
      <c r="O3" s="131"/>
      <c r="P3" s="10">
        <v>0.19</v>
      </c>
      <c r="Q3" s="96"/>
      <c r="R3" s="97"/>
      <c r="S3" s="97"/>
      <c r="T3" s="98" t="s">
        <v>20</v>
      </c>
      <c r="U3" s="80">
        <f>+X3/1.19</f>
        <v>1850420.1680672269</v>
      </c>
      <c r="V3" s="15">
        <v>0.19</v>
      </c>
      <c r="W3" s="99">
        <f t="shared" ref="W3:W26" si="0">+U3*V3</f>
        <v>351579.83193277312</v>
      </c>
      <c r="X3" s="27">
        <v>2202000</v>
      </c>
      <c r="Y3" s="27">
        <f t="shared" ref="Y3:Y21" si="1">+X3*G3</f>
        <v>2202000</v>
      </c>
      <c r="Z3" s="28" t="s">
        <v>21</v>
      </c>
    </row>
    <row r="4" spans="1:27" s="20" customFormat="1" ht="24.75" thickBot="1" x14ac:dyDescent="0.3">
      <c r="A4" s="79">
        <v>2</v>
      </c>
      <c r="B4" s="138"/>
      <c r="C4" s="91">
        <v>2</v>
      </c>
      <c r="D4" s="103" t="s">
        <v>22</v>
      </c>
      <c r="E4" s="69" t="s">
        <v>23</v>
      </c>
      <c r="F4" s="69" t="s">
        <v>24</v>
      </c>
      <c r="G4" s="142">
        <v>130</v>
      </c>
      <c r="H4" s="115">
        <v>23200</v>
      </c>
      <c r="I4" s="8">
        <v>0.19</v>
      </c>
      <c r="J4" s="121">
        <v>4408</v>
      </c>
      <c r="K4" s="121">
        <v>27608</v>
      </c>
      <c r="L4" s="126">
        <f t="shared" ref="L4:L21" si="2">G4*K4</f>
        <v>3589040</v>
      </c>
      <c r="M4" s="109">
        <v>8162182</v>
      </c>
      <c r="N4" s="110" t="s">
        <v>25</v>
      </c>
      <c r="O4" s="21">
        <f>+(291000/10)/1.19</f>
        <v>24453.781512605045</v>
      </c>
      <c r="P4" s="15">
        <v>0.19</v>
      </c>
      <c r="Q4" s="22">
        <f t="shared" ref="Q4:Q9" si="3">+O4*P4</f>
        <v>4646.2184873949582</v>
      </c>
      <c r="R4" s="23">
        <f>+O4+Q4</f>
        <v>29100.000000000004</v>
      </c>
      <c r="S4" s="17">
        <f t="shared" ref="S4:S9" si="4">+R4*G4</f>
        <v>3783000.0000000005</v>
      </c>
      <c r="T4" s="24">
        <v>7707389040919</v>
      </c>
      <c r="U4" s="21">
        <f>+(251261/10)</f>
        <v>25126.1</v>
      </c>
      <c r="V4" s="15">
        <v>0.19</v>
      </c>
      <c r="W4" s="22">
        <f t="shared" si="0"/>
        <v>4773.9589999999998</v>
      </c>
      <c r="X4" s="23">
        <v>29900</v>
      </c>
      <c r="Y4" s="17">
        <f t="shared" si="1"/>
        <v>3887000</v>
      </c>
      <c r="Z4" s="24" t="s">
        <v>26</v>
      </c>
    </row>
    <row r="5" spans="1:27" ht="24" x14ac:dyDescent="0.2">
      <c r="A5" s="81">
        <v>1</v>
      </c>
      <c r="B5" s="138"/>
      <c r="C5" s="93">
        <v>3</v>
      </c>
      <c r="D5" s="100" t="s">
        <v>27</v>
      </c>
      <c r="E5" s="71" t="s">
        <v>28</v>
      </c>
      <c r="F5" s="71" t="s">
        <v>24</v>
      </c>
      <c r="G5" s="143">
        <v>64</v>
      </c>
      <c r="H5" s="115">
        <v>27300</v>
      </c>
      <c r="I5" s="8">
        <v>0.19</v>
      </c>
      <c r="J5" s="121">
        <v>5187</v>
      </c>
      <c r="K5" s="121">
        <v>32487</v>
      </c>
      <c r="L5" s="126">
        <f>K5*G5</f>
        <v>2079168</v>
      </c>
      <c r="M5" s="109">
        <v>8028196</v>
      </c>
      <c r="N5" s="110" t="s">
        <v>29</v>
      </c>
      <c r="O5" s="21">
        <f>+(354900/10)/1.19</f>
        <v>29823.529411764706</v>
      </c>
      <c r="P5" s="15">
        <v>0.19</v>
      </c>
      <c r="Q5" s="25">
        <f>+O5*P5</f>
        <v>5666.4705882352946</v>
      </c>
      <c r="R5" s="26">
        <f>+O5+Q5</f>
        <v>35490</v>
      </c>
      <c r="S5" s="27">
        <f>+R5*G5</f>
        <v>2271360</v>
      </c>
      <c r="T5" s="28" t="s">
        <v>30</v>
      </c>
      <c r="U5" s="21">
        <f>305042/10</f>
        <v>30504.2</v>
      </c>
      <c r="V5" s="15">
        <v>0.19</v>
      </c>
      <c r="W5" s="25">
        <f>+U5*V5</f>
        <v>5795.7979999999998</v>
      </c>
      <c r="X5" s="26">
        <v>36300</v>
      </c>
      <c r="Y5" s="27">
        <f>+X5*G5</f>
        <v>2323200</v>
      </c>
      <c r="Z5" s="28" t="s">
        <v>31</v>
      </c>
    </row>
    <row r="6" spans="1:27" ht="24" x14ac:dyDescent="0.2">
      <c r="A6" s="79">
        <v>22</v>
      </c>
      <c r="B6" s="138"/>
      <c r="C6" s="92">
        <v>4</v>
      </c>
      <c r="D6" s="89" t="s">
        <v>32</v>
      </c>
      <c r="E6" s="76" t="s">
        <v>33</v>
      </c>
      <c r="F6" s="19" t="s">
        <v>18</v>
      </c>
      <c r="G6" s="144">
        <v>14</v>
      </c>
      <c r="H6" s="115">
        <v>37300</v>
      </c>
      <c r="I6" s="8">
        <v>0.19</v>
      </c>
      <c r="J6" s="121">
        <v>7087</v>
      </c>
      <c r="K6" s="121">
        <v>44387</v>
      </c>
      <c r="L6" s="27">
        <f t="shared" si="2"/>
        <v>621418</v>
      </c>
      <c r="M6" s="109">
        <v>8013684</v>
      </c>
      <c r="N6" s="110" t="s">
        <v>34</v>
      </c>
      <c r="O6" s="29">
        <f>+R6/1.19</f>
        <v>33529.411764705881</v>
      </c>
      <c r="P6" s="15">
        <v>0.19</v>
      </c>
      <c r="Q6" s="30">
        <f t="shared" si="3"/>
        <v>6370.5882352941171</v>
      </c>
      <c r="R6" s="17">
        <v>39900</v>
      </c>
      <c r="S6" s="17">
        <f t="shared" si="4"/>
        <v>558600</v>
      </c>
      <c r="T6" s="18" t="s">
        <v>35</v>
      </c>
      <c r="U6" s="14">
        <f t="shared" ref="U6:U17" si="5">+X6/1.19</f>
        <v>31232.773109243699</v>
      </c>
      <c r="V6" s="15">
        <v>0.19</v>
      </c>
      <c r="W6" s="16">
        <f t="shared" si="0"/>
        <v>5934.226890756303</v>
      </c>
      <c r="X6" s="17">
        <v>37167</v>
      </c>
      <c r="Y6" s="31">
        <f t="shared" si="1"/>
        <v>520338</v>
      </c>
      <c r="Z6" s="18" t="s">
        <v>36</v>
      </c>
      <c r="AA6" s="32"/>
    </row>
    <row r="7" spans="1:27" ht="24" x14ac:dyDescent="0.2">
      <c r="A7" s="79">
        <v>23</v>
      </c>
      <c r="B7" s="138"/>
      <c r="C7" s="92">
        <v>5</v>
      </c>
      <c r="D7" s="89" t="s">
        <v>37</v>
      </c>
      <c r="E7" s="19" t="s">
        <v>38</v>
      </c>
      <c r="F7" s="19" t="s">
        <v>18</v>
      </c>
      <c r="G7" s="144">
        <v>15</v>
      </c>
      <c r="H7" s="115">
        <v>27700</v>
      </c>
      <c r="I7" s="8">
        <v>0.19</v>
      </c>
      <c r="J7" s="121">
        <v>5263</v>
      </c>
      <c r="K7" s="121">
        <v>32963</v>
      </c>
      <c r="L7" s="27">
        <f t="shared" si="2"/>
        <v>494445</v>
      </c>
      <c r="M7" s="109">
        <v>8042559</v>
      </c>
      <c r="N7" s="110" t="s">
        <v>39</v>
      </c>
      <c r="O7" s="29">
        <f>+R7/1.19</f>
        <v>29327.731092436978</v>
      </c>
      <c r="P7" s="15">
        <v>0.19</v>
      </c>
      <c r="Q7" s="30">
        <f t="shared" si="3"/>
        <v>5572.268907563026</v>
      </c>
      <c r="R7" s="17">
        <v>34900</v>
      </c>
      <c r="S7" s="17">
        <f t="shared" si="4"/>
        <v>523500</v>
      </c>
      <c r="T7" s="24">
        <v>7707389048748</v>
      </c>
      <c r="U7" s="14">
        <f t="shared" si="5"/>
        <v>27310.9243697479</v>
      </c>
      <c r="V7" s="15">
        <v>0.19</v>
      </c>
      <c r="W7" s="16">
        <f t="shared" si="0"/>
        <v>5189.0756302521013</v>
      </c>
      <c r="X7" s="17">
        <v>32500</v>
      </c>
      <c r="Y7" s="31">
        <f t="shared" si="1"/>
        <v>487500</v>
      </c>
      <c r="Z7" s="24" t="s">
        <v>40</v>
      </c>
      <c r="AA7" s="32"/>
    </row>
    <row r="8" spans="1:27" s="20" customFormat="1" ht="25.5" customHeight="1" x14ac:dyDescent="0.25">
      <c r="A8" s="79">
        <v>24</v>
      </c>
      <c r="B8" s="138"/>
      <c r="C8" s="92">
        <v>6</v>
      </c>
      <c r="D8" s="89" t="s">
        <v>41</v>
      </c>
      <c r="E8" s="19" t="s">
        <v>42</v>
      </c>
      <c r="F8" s="19" t="s">
        <v>18</v>
      </c>
      <c r="G8" s="144">
        <v>20</v>
      </c>
      <c r="H8" s="115">
        <v>15200</v>
      </c>
      <c r="I8" s="8">
        <v>0.19</v>
      </c>
      <c r="J8" s="121">
        <v>2888</v>
      </c>
      <c r="K8" s="121">
        <v>18088</v>
      </c>
      <c r="L8" s="126">
        <f t="shared" si="2"/>
        <v>361760</v>
      </c>
      <c r="M8" s="109">
        <v>8009983</v>
      </c>
      <c r="N8" s="110" t="s">
        <v>43</v>
      </c>
      <c r="O8" s="29">
        <f>+R8/1.19</f>
        <v>22605.042016806725</v>
      </c>
      <c r="P8" s="15">
        <v>0.19</v>
      </c>
      <c r="Q8" s="22">
        <f t="shared" si="3"/>
        <v>4294.9579831932779</v>
      </c>
      <c r="R8" s="17">
        <v>26900</v>
      </c>
      <c r="S8" s="17">
        <f t="shared" si="4"/>
        <v>538000</v>
      </c>
      <c r="T8" s="24">
        <v>7707389042432</v>
      </c>
      <c r="U8" s="14">
        <f t="shared" si="5"/>
        <v>20308.403361344539</v>
      </c>
      <c r="V8" s="15">
        <v>0.19</v>
      </c>
      <c r="W8" s="16">
        <f t="shared" si="0"/>
        <v>3858.5966386554624</v>
      </c>
      <c r="X8" s="17">
        <v>24167</v>
      </c>
      <c r="Y8" s="17">
        <f t="shared" si="1"/>
        <v>483340</v>
      </c>
      <c r="Z8" s="24" t="s">
        <v>44</v>
      </c>
    </row>
    <row r="9" spans="1:27" s="20" customFormat="1" ht="48" x14ac:dyDescent="0.25">
      <c r="A9" s="82">
        <v>25</v>
      </c>
      <c r="B9" s="138"/>
      <c r="C9" s="92">
        <v>7</v>
      </c>
      <c r="D9" s="89" t="s">
        <v>45</v>
      </c>
      <c r="E9" s="19" t="s">
        <v>46</v>
      </c>
      <c r="F9" s="19" t="s">
        <v>18</v>
      </c>
      <c r="G9" s="144">
        <v>15</v>
      </c>
      <c r="H9" s="115">
        <v>10410</v>
      </c>
      <c r="I9" s="8">
        <v>0.19</v>
      </c>
      <c r="J9" s="121">
        <v>1977.8999999999996</v>
      </c>
      <c r="K9" s="121">
        <v>12388</v>
      </c>
      <c r="L9" s="127">
        <f t="shared" si="2"/>
        <v>185820</v>
      </c>
      <c r="M9" s="109">
        <v>8005161</v>
      </c>
      <c r="N9" s="110" t="s">
        <v>47</v>
      </c>
      <c r="O9" s="132">
        <f>+R9/1.19</f>
        <v>16722.689075630253</v>
      </c>
      <c r="P9" s="15">
        <v>0.19</v>
      </c>
      <c r="Q9" s="22">
        <f t="shared" si="3"/>
        <v>3177.3109243697481</v>
      </c>
      <c r="R9" s="33">
        <v>19900</v>
      </c>
      <c r="S9" s="33">
        <f t="shared" si="4"/>
        <v>298500</v>
      </c>
      <c r="T9" s="24">
        <v>7707389045402</v>
      </c>
      <c r="U9" s="34">
        <f t="shared" si="5"/>
        <v>15266.386554621849</v>
      </c>
      <c r="V9" s="35">
        <v>0.19</v>
      </c>
      <c r="W9" s="16">
        <f t="shared" si="0"/>
        <v>2900.6134453781515</v>
      </c>
      <c r="X9" s="33">
        <v>18167</v>
      </c>
      <c r="Y9" s="33">
        <f t="shared" si="1"/>
        <v>272505</v>
      </c>
      <c r="Z9" s="24" t="s">
        <v>48</v>
      </c>
    </row>
    <row r="10" spans="1:27" ht="60" x14ac:dyDescent="0.2">
      <c r="A10" s="79">
        <v>12</v>
      </c>
      <c r="B10" s="138"/>
      <c r="C10" s="75">
        <v>8</v>
      </c>
      <c r="D10" s="89" t="s">
        <v>49</v>
      </c>
      <c r="E10" s="19" t="s">
        <v>50</v>
      </c>
      <c r="F10" s="19" t="s">
        <v>51</v>
      </c>
      <c r="G10" s="145">
        <v>1</v>
      </c>
      <c r="H10" s="115">
        <v>18400</v>
      </c>
      <c r="I10" s="8">
        <v>0.19</v>
      </c>
      <c r="J10" s="121">
        <v>3496</v>
      </c>
      <c r="K10" s="121">
        <v>21896</v>
      </c>
      <c r="L10" s="126">
        <f t="shared" si="2"/>
        <v>21896</v>
      </c>
      <c r="M10" s="109">
        <v>8012326</v>
      </c>
      <c r="N10" s="110" t="s">
        <v>52</v>
      </c>
      <c r="O10" s="9"/>
      <c r="P10" s="10">
        <v>0.19</v>
      </c>
      <c r="Q10" s="11"/>
      <c r="R10" s="12"/>
      <c r="S10" s="12"/>
      <c r="T10" s="36" t="s">
        <v>20</v>
      </c>
      <c r="U10" s="14">
        <f t="shared" si="5"/>
        <v>61746.218487394959</v>
      </c>
      <c r="V10" s="15">
        <v>0.19</v>
      </c>
      <c r="W10" s="16">
        <f t="shared" si="0"/>
        <v>11731.781512605043</v>
      </c>
      <c r="X10" s="17">
        <v>73478</v>
      </c>
      <c r="Y10" s="17">
        <f t="shared" si="1"/>
        <v>73478</v>
      </c>
      <c r="Z10" s="37" t="s">
        <v>53</v>
      </c>
    </row>
    <row r="11" spans="1:27" ht="36" x14ac:dyDescent="0.2">
      <c r="A11" s="79">
        <v>16</v>
      </c>
      <c r="B11" s="138"/>
      <c r="C11" s="75">
        <v>9</v>
      </c>
      <c r="D11" s="89" t="s">
        <v>54</v>
      </c>
      <c r="E11" s="19" t="s">
        <v>55</v>
      </c>
      <c r="F11" s="19" t="s">
        <v>51</v>
      </c>
      <c r="G11" s="144">
        <v>8</v>
      </c>
      <c r="H11" s="115">
        <v>180000</v>
      </c>
      <c r="I11" s="8">
        <v>0.19</v>
      </c>
      <c r="J11" s="121">
        <v>34200</v>
      </c>
      <c r="K11" s="121">
        <v>214200</v>
      </c>
      <c r="L11" s="27">
        <f t="shared" si="2"/>
        <v>1713600</v>
      </c>
      <c r="M11" s="109">
        <v>900500508</v>
      </c>
      <c r="N11" s="110" t="s">
        <v>56</v>
      </c>
      <c r="O11" s="9"/>
      <c r="P11" s="10">
        <v>0.19</v>
      </c>
      <c r="Q11" s="11"/>
      <c r="R11" s="12"/>
      <c r="S11" s="12"/>
      <c r="T11" s="13" t="s">
        <v>20</v>
      </c>
      <c r="U11" s="14">
        <f t="shared" si="5"/>
        <v>10000</v>
      </c>
      <c r="V11" s="15">
        <v>0.19</v>
      </c>
      <c r="W11" s="16">
        <f t="shared" si="0"/>
        <v>1900</v>
      </c>
      <c r="X11" s="17">
        <v>11900</v>
      </c>
      <c r="Y11" s="31">
        <f t="shared" si="1"/>
        <v>95200</v>
      </c>
      <c r="Z11" s="18" t="s">
        <v>57</v>
      </c>
      <c r="AA11" s="32"/>
    </row>
    <row r="12" spans="1:27" ht="36" x14ac:dyDescent="0.2">
      <c r="A12" s="79">
        <v>30</v>
      </c>
      <c r="B12" s="138"/>
      <c r="C12" s="75">
        <v>10</v>
      </c>
      <c r="D12" s="89" t="s">
        <v>58</v>
      </c>
      <c r="E12" s="19" t="s">
        <v>59</v>
      </c>
      <c r="F12" s="19" t="s">
        <v>51</v>
      </c>
      <c r="G12" s="144">
        <v>10</v>
      </c>
      <c r="H12" s="115">
        <v>15640</v>
      </c>
      <c r="I12" s="8">
        <v>0.19</v>
      </c>
      <c r="J12" s="121">
        <v>2971.5999999999985</v>
      </c>
      <c r="K12" s="121">
        <v>18612</v>
      </c>
      <c r="L12" s="126">
        <f t="shared" si="2"/>
        <v>186120</v>
      </c>
      <c r="M12" s="38">
        <v>900514972</v>
      </c>
      <c r="N12" s="110" t="s">
        <v>60</v>
      </c>
      <c r="O12" s="9"/>
      <c r="P12" s="10">
        <v>0.19</v>
      </c>
      <c r="Q12" s="11"/>
      <c r="R12" s="12"/>
      <c r="S12" s="12"/>
      <c r="T12" s="13" t="s">
        <v>20</v>
      </c>
      <c r="U12" s="14">
        <f t="shared" si="5"/>
        <v>11635.294117647059</v>
      </c>
      <c r="V12" s="15">
        <v>0.19</v>
      </c>
      <c r="W12" s="16">
        <f t="shared" si="0"/>
        <v>2210.7058823529414</v>
      </c>
      <c r="X12" s="17">
        <v>13846</v>
      </c>
      <c r="Y12" s="17">
        <f t="shared" si="1"/>
        <v>138460</v>
      </c>
      <c r="Z12" s="18" t="s">
        <v>61</v>
      </c>
      <c r="AA12" s="39"/>
    </row>
    <row r="13" spans="1:27" ht="60" x14ac:dyDescent="0.2">
      <c r="A13" s="79">
        <v>9</v>
      </c>
      <c r="B13" s="138"/>
      <c r="C13" s="75">
        <v>11</v>
      </c>
      <c r="D13" s="89" t="s">
        <v>62</v>
      </c>
      <c r="E13" s="19" t="s">
        <v>63</v>
      </c>
      <c r="F13" s="19" t="s">
        <v>64</v>
      </c>
      <c r="G13" s="144">
        <v>50</v>
      </c>
      <c r="H13" s="115">
        <v>4300</v>
      </c>
      <c r="I13" s="8">
        <v>0.19</v>
      </c>
      <c r="J13" s="121">
        <v>817</v>
      </c>
      <c r="K13" s="121">
        <v>5117</v>
      </c>
      <c r="L13" s="126">
        <f t="shared" si="2"/>
        <v>255850</v>
      </c>
      <c r="M13" s="109">
        <v>8100644</v>
      </c>
      <c r="N13" s="110" t="s">
        <v>65</v>
      </c>
      <c r="O13" s="9"/>
      <c r="P13" s="10">
        <v>0.19</v>
      </c>
      <c r="Q13" s="40">
        <f>+O13*P13</f>
        <v>0</v>
      </c>
      <c r="R13" s="12"/>
      <c r="S13" s="12"/>
      <c r="T13" s="41" t="s">
        <v>66</v>
      </c>
      <c r="U13" s="29">
        <f t="shared" si="5"/>
        <v>4481.5126050420167</v>
      </c>
      <c r="V13" s="15">
        <v>0.19</v>
      </c>
      <c r="W13" s="22">
        <f t="shared" si="0"/>
        <v>851.48739495798316</v>
      </c>
      <c r="X13" s="17">
        <v>5333</v>
      </c>
      <c r="Y13" s="17">
        <f t="shared" si="1"/>
        <v>266650</v>
      </c>
      <c r="Z13" s="42" t="s">
        <v>67</v>
      </c>
    </row>
    <row r="14" spans="1:27" ht="156" x14ac:dyDescent="0.2">
      <c r="A14" s="79">
        <v>21</v>
      </c>
      <c r="B14" s="139"/>
      <c r="C14" s="75">
        <v>12</v>
      </c>
      <c r="D14" s="89" t="s">
        <v>68</v>
      </c>
      <c r="E14" s="19" t="s">
        <v>69</v>
      </c>
      <c r="F14" s="19" t="s">
        <v>18</v>
      </c>
      <c r="G14" s="146">
        <v>1836</v>
      </c>
      <c r="H14" s="115">
        <v>3290</v>
      </c>
      <c r="I14" s="8">
        <v>0.19</v>
      </c>
      <c r="J14" s="121">
        <v>625.09999999999991</v>
      </c>
      <c r="K14" s="121">
        <v>3915</v>
      </c>
      <c r="L14" s="126">
        <f t="shared" si="2"/>
        <v>7187940</v>
      </c>
      <c r="M14" s="109">
        <v>900503705</v>
      </c>
      <c r="N14" s="110" t="s">
        <v>70</v>
      </c>
      <c r="O14" s="29">
        <f>+R14/1.19</f>
        <v>3949.5798319327732</v>
      </c>
      <c r="P14" s="15">
        <v>0.19</v>
      </c>
      <c r="Q14" s="30">
        <f>+O14*P14</f>
        <v>750.42016806722688</v>
      </c>
      <c r="R14" s="17">
        <f>47000/10</f>
        <v>4700</v>
      </c>
      <c r="S14" s="17">
        <f>+R14*G14</f>
        <v>8629200</v>
      </c>
      <c r="T14" s="24">
        <v>7707389049110</v>
      </c>
      <c r="U14" s="14">
        <f t="shared" si="5"/>
        <v>4461.3445378151264</v>
      </c>
      <c r="V14" s="15">
        <v>0.19</v>
      </c>
      <c r="W14" s="16">
        <f t="shared" si="0"/>
        <v>847.65546218487407</v>
      </c>
      <c r="X14" s="17">
        <v>5309</v>
      </c>
      <c r="Y14" s="17">
        <f t="shared" si="1"/>
        <v>9747324</v>
      </c>
      <c r="Z14" s="24" t="s">
        <v>71</v>
      </c>
    </row>
    <row r="15" spans="1:27" ht="168.75" thickBot="1" x14ac:dyDescent="0.25">
      <c r="A15" s="83">
        <v>17</v>
      </c>
      <c r="B15" s="138"/>
      <c r="C15" s="77">
        <v>13</v>
      </c>
      <c r="D15" s="101" t="s">
        <v>72</v>
      </c>
      <c r="E15" s="78" t="s">
        <v>73</v>
      </c>
      <c r="F15" s="78" t="s">
        <v>64</v>
      </c>
      <c r="G15" s="147">
        <v>350</v>
      </c>
      <c r="H15" s="115">
        <v>5170</v>
      </c>
      <c r="I15" s="8">
        <v>0.19</v>
      </c>
      <c r="J15" s="121">
        <v>982.30000000000018</v>
      </c>
      <c r="K15" s="121">
        <v>6152</v>
      </c>
      <c r="L15" s="126">
        <f t="shared" si="2"/>
        <v>2153200</v>
      </c>
      <c r="M15" s="38">
        <v>900515096</v>
      </c>
      <c r="N15" s="110" t="s">
        <v>74</v>
      </c>
      <c r="O15" s="9"/>
      <c r="P15" s="10">
        <v>0.19</v>
      </c>
      <c r="Q15" s="11"/>
      <c r="R15" s="12"/>
      <c r="S15" s="12"/>
      <c r="T15" s="43" t="s">
        <v>75</v>
      </c>
      <c r="U15" s="14">
        <f t="shared" si="5"/>
        <v>6461.3445378151264</v>
      </c>
      <c r="V15" s="15">
        <v>0.19</v>
      </c>
      <c r="W15" s="16">
        <f t="shared" si="0"/>
        <v>1227.6554621848741</v>
      </c>
      <c r="X15" s="17">
        <v>7689</v>
      </c>
      <c r="Y15" s="17">
        <f t="shared" si="1"/>
        <v>2691150</v>
      </c>
      <c r="Z15" s="24" t="s">
        <v>76</v>
      </c>
    </row>
    <row r="16" spans="1:27" ht="24" x14ac:dyDescent="0.2">
      <c r="A16" s="79">
        <v>19</v>
      </c>
      <c r="B16" s="138"/>
      <c r="C16" s="74">
        <v>14</v>
      </c>
      <c r="D16" s="103" t="s">
        <v>77</v>
      </c>
      <c r="E16" s="69" t="s">
        <v>78</v>
      </c>
      <c r="F16" s="69" t="s">
        <v>64</v>
      </c>
      <c r="G16" s="142">
        <v>10</v>
      </c>
      <c r="H16" s="115">
        <f>+K16/1.19</f>
        <v>9300</v>
      </c>
      <c r="I16" s="8">
        <v>0.19</v>
      </c>
      <c r="J16" s="121">
        <f>+H16*I16</f>
        <v>1767</v>
      </c>
      <c r="K16" s="137">
        <v>11067</v>
      </c>
      <c r="L16" s="27">
        <f t="shared" si="2"/>
        <v>110670</v>
      </c>
      <c r="M16" s="109" t="s">
        <v>79</v>
      </c>
      <c r="N16" s="110" t="s">
        <v>80</v>
      </c>
      <c r="O16" s="29">
        <f>+R16/1.19</f>
        <v>8823.5294117647063</v>
      </c>
      <c r="P16" s="15">
        <v>0.19</v>
      </c>
      <c r="Q16" s="30">
        <f>+O16*P16</f>
        <v>1676.4705882352941</v>
      </c>
      <c r="R16" s="17">
        <v>10500</v>
      </c>
      <c r="S16" s="17">
        <f>+R16*G16</f>
        <v>105000</v>
      </c>
      <c r="T16" s="24">
        <v>7707389040070</v>
      </c>
      <c r="U16" s="14">
        <f t="shared" si="5"/>
        <v>5947.8991596638662</v>
      </c>
      <c r="V16" s="15">
        <v>0.19</v>
      </c>
      <c r="W16" s="16">
        <f t="shared" si="0"/>
        <v>1130.1008403361345</v>
      </c>
      <c r="X16" s="17">
        <v>7078</v>
      </c>
      <c r="Y16" s="31">
        <f t="shared" si="1"/>
        <v>70780</v>
      </c>
      <c r="Z16" s="24" t="s">
        <v>81</v>
      </c>
    </row>
    <row r="17" spans="1:26" ht="24.75" thickBot="1" x14ac:dyDescent="0.25">
      <c r="A17" s="84">
        <v>10</v>
      </c>
      <c r="B17" s="138"/>
      <c r="C17" s="77">
        <v>15</v>
      </c>
      <c r="D17" s="101" t="s">
        <v>82</v>
      </c>
      <c r="E17" s="78" t="s">
        <v>83</v>
      </c>
      <c r="F17" s="78" t="s">
        <v>18</v>
      </c>
      <c r="G17" s="147">
        <v>10</v>
      </c>
      <c r="H17" s="115">
        <v>5450</v>
      </c>
      <c r="I17" s="8">
        <v>0.19</v>
      </c>
      <c r="J17" s="121">
        <v>1035.5</v>
      </c>
      <c r="K17" s="121">
        <v>6486</v>
      </c>
      <c r="L17" s="126">
        <f t="shared" si="2"/>
        <v>64860</v>
      </c>
      <c r="M17" s="109">
        <v>8490822</v>
      </c>
      <c r="N17" s="110" t="s">
        <v>84</v>
      </c>
      <c r="O17" s="29">
        <f>+R17/1.19</f>
        <v>10840.336134453783</v>
      </c>
      <c r="P17" s="15">
        <v>0.19</v>
      </c>
      <c r="Q17" s="22">
        <f>+O17*P17</f>
        <v>2059.6638655462189</v>
      </c>
      <c r="R17" s="17">
        <v>12900</v>
      </c>
      <c r="S17" s="17">
        <f>+R17*G17</f>
        <v>129000</v>
      </c>
      <c r="T17" s="24">
        <v>7707389042982</v>
      </c>
      <c r="U17" s="29">
        <f t="shared" si="5"/>
        <v>10223.529411764706</v>
      </c>
      <c r="V17" s="15">
        <v>0.19</v>
      </c>
      <c r="W17" s="22">
        <f t="shared" si="0"/>
        <v>1942.4705882352941</v>
      </c>
      <c r="X17" s="17">
        <v>12166</v>
      </c>
      <c r="Y17" s="17">
        <f t="shared" si="1"/>
        <v>121660</v>
      </c>
      <c r="Z17" s="24" t="s">
        <v>85</v>
      </c>
    </row>
    <row r="18" spans="1:26" ht="24" x14ac:dyDescent="0.2">
      <c r="A18" s="79">
        <v>3</v>
      </c>
      <c r="B18" s="138"/>
      <c r="C18" s="74">
        <v>16</v>
      </c>
      <c r="D18" s="103" t="s">
        <v>86</v>
      </c>
      <c r="E18" s="69" t="s">
        <v>87</v>
      </c>
      <c r="F18" s="69" t="s">
        <v>88</v>
      </c>
      <c r="G18" s="142">
        <v>2</v>
      </c>
      <c r="H18" s="115">
        <v>122400</v>
      </c>
      <c r="I18" s="8">
        <v>0.19</v>
      </c>
      <c r="J18" s="121">
        <v>23256</v>
      </c>
      <c r="K18" s="121">
        <v>145656</v>
      </c>
      <c r="L18" s="126">
        <f t="shared" si="2"/>
        <v>291312</v>
      </c>
      <c r="M18" s="109">
        <v>8490789</v>
      </c>
      <c r="N18" s="110" t="s">
        <v>89</v>
      </c>
      <c r="O18" s="9"/>
      <c r="P18" s="10">
        <v>0.19</v>
      </c>
      <c r="Q18" s="11"/>
      <c r="R18" s="12"/>
      <c r="S18" s="12"/>
      <c r="T18" s="13" t="s">
        <v>20</v>
      </c>
      <c r="U18" s="14">
        <v>179832</v>
      </c>
      <c r="V18" s="15">
        <v>0.19</v>
      </c>
      <c r="W18" s="16">
        <f t="shared" si="0"/>
        <v>34168.080000000002</v>
      </c>
      <c r="X18" s="23">
        <v>214000</v>
      </c>
      <c r="Y18" s="17">
        <f t="shared" si="1"/>
        <v>428000</v>
      </c>
      <c r="Z18" s="18" t="s">
        <v>90</v>
      </c>
    </row>
    <row r="19" spans="1:26" ht="48.75" thickBot="1" x14ac:dyDescent="0.25">
      <c r="A19" s="85">
        <v>32</v>
      </c>
      <c r="B19" s="138"/>
      <c r="C19" s="75">
        <v>17</v>
      </c>
      <c r="D19" s="89" t="s">
        <v>91</v>
      </c>
      <c r="E19" s="19" t="s">
        <v>92</v>
      </c>
      <c r="F19" s="19" t="s">
        <v>64</v>
      </c>
      <c r="G19" s="144">
        <v>2</v>
      </c>
      <c r="H19" s="116"/>
      <c r="I19" s="44">
        <v>0.19</v>
      </c>
      <c r="J19" s="122"/>
      <c r="K19" s="45"/>
      <c r="L19" s="128">
        <f>G19*K19</f>
        <v>0</v>
      </c>
      <c r="M19" s="46"/>
      <c r="N19" s="47" t="s">
        <v>93</v>
      </c>
      <c r="O19" s="133"/>
      <c r="P19" s="48">
        <v>0.19</v>
      </c>
      <c r="Q19" s="45"/>
      <c r="R19" s="49"/>
      <c r="S19" s="49"/>
      <c r="T19" s="47" t="s">
        <v>20</v>
      </c>
      <c r="U19" s="50">
        <f>+X19/1.19</f>
        <v>90756.302521008402</v>
      </c>
      <c r="V19" s="51">
        <v>0.19</v>
      </c>
      <c r="W19" s="52">
        <f t="shared" si="0"/>
        <v>17243.697478991595</v>
      </c>
      <c r="X19" s="135">
        <v>108000</v>
      </c>
      <c r="Y19" s="53">
        <f t="shared" si="1"/>
        <v>216000</v>
      </c>
      <c r="Z19" s="54" t="s">
        <v>94</v>
      </c>
    </row>
    <row r="20" spans="1:26" ht="48" x14ac:dyDescent="0.2">
      <c r="A20" s="79">
        <v>29</v>
      </c>
      <c r="B20" s="138"/>
      <c r="C20" s="75">
        <v>18</v>
      </c>
      <c r="D20" s="89" t="s">
        <v>95</v>
      </c>
      <c r="E20" s="19" t="s">
        <v>96</v>
      </c>
      <c r="F20" s="19" t="s">
        <v>51</v>
      </c>
      <c r="G20" s="144">
        <v>5</v>
      </c>
      <c r="H20" s="115">
        <v>22000</v>
      </c>
      <c r="I20" s="8">
        <v>0.19</v>
      </c>
      <c r="J20" s="121">
        <v>4180</v>
      </c>
      <c r="K20" s="121">
        <v>26180</v>
      </c>
      <c r="L20" s="126">
        <f t="shared" si="2"/>
        <v>130900</v>
      </c>
      <c r="M20" s="109">
        <v>900500049</v>
      </c>
      <c r="N20" s="110" t="s">
        <v>97</v>
      </c>
      <c r="O20" s="9"/>
      <c r="P20" s="10">
        <v>0.19</v>
      </c>
      <c r="Q20" s="11"/>
      <c r="R20" s="12"/>
      <c r="S20" s="12"/>
      <c r="T20" s="13" t="s">
        <v>20</v>
      </c>
      <c r="U20" s="14">
        <f>+X20/1.19</f>
        <v>49833.613445378156</v>
      </c>
      <c r="V20" s="15">
        <v>0.19</v>
      </c>
      <c r="W20" s="16">
        <f t="shared" si="0"/>
        <v>9468.3865546218494</v>
      </c>
      <c r="X20" s="17">
        <v>59302</v>
      </c>
      <c r="Y20" s="17">
        <f t="shared" si="1"/>
        <v>296510</v>
      </c>
      <c r="Z20" s="18" t="s">
        <v>98</v>
      </c>
    </row>
    <row r="21" spans="1:26" ht="60" x14ac:dyDescent="0.2">
      <c r="A21" s="86">
        <v>11</v>
      </c>
      <c r="B21" s="138"/>
      <c r="C21" s="153">
        <v>19</v>
      </c>
      <c r="D21" s="89" t="s">
        <v>99</v>
      </c>
      <c r="E21" s="19" t="s">
        <v>100</v>
      </c>
      <c r="F21" s="19" t="s">
        <v>64</v>
      </c>
      <c r="G21" s="144">
        <v>120</v>
      </c>
      <c r="H21" s="115">
        <v>840</v>
      </c>
      <c r="I21" s="8">
        <v>0.19</v>
      </c>
      <c r="J21" s="121">
        <v>159.60000000000002</v>
      </c>
      <c r="K21" s="121">
        <v>1000</v>
      </c>
      <c r="L21" s="126">
        <f t="shared" si="2"/>
        <v>120000</v>
      </c>
      <c r="M21" s="109">
        <v>8490750</v>
      </c>
      <c r="N21" s="110" t="s">
        <v>101</v>
      </c>
      <c r="O21" s="29">
        <f>+R21/1.19</f>
        <v>17647.058823529413</v>
      </c>
      <c r="P21" s="15">
        <v>0.19</v>
      </c>
      <c r="Q21" s="22">
        <f>+O21*P21</f>
        <v>3352.9411764705883</v>
      </c>
      <c r="R21" s="17">
        <v>21000</v>
      </c>
      <c r="S21" s="17">
        <f>+R21*6</f>
        <v>126000</v>
      </c>
      <c r="T21" s="24">
        <v>7707389042760</v>
      </c>
      <c r="U21" s="29">
        <f>+X21/1.19</f>
        <v>2914.2857142857142</v>
      </c>
      <c r="V21" s="15">
        <v>0.19</v>
      </c>
      <c r="W21" s="22">
        <f t="shared" si="0"/>
        <v>553.71428571428567</v>
      </c>
      <c r="X21" s="17">
        <v>3468</v>
      </c>
      <c r="Y21" s="17">
        <f t="shared" si="1"/>
        <v>416160</v>
      </c>
      <c r="Z21" s="24" t="s">
        <v>102</v>
      </c>
    </row>
    <row r="22" spans="1:26" ht="24" x14ac:dyDescent="0.2">
      <c r="A22" s="87">
        <v>18</v>
      </c>
      <c r="B22" s="138"/>
      <c r="C22" s="75">
        <v>20</v>
      </c>
      <c r="D22" s="154" t="s">
        <v>103</v>
      </c>
      <c r="E22" s="19" t="s">
        <v>104</v>
      </c>
      <c r="F22" s="19" t="s">
        <v>64</v>
      </c>
      <c r="G22" s="148">
        <v>8</v>
      </c>
      <c r="H22" s="117">
        <v>0</v>
      </c>
      <c r="I22" s="55">
        <v>0.19</v>
      </c>
      <c r="J22" s="123">
        <v>0</v>
      </c>
      <c r="K22" s="40">
        <v>0</v>
      </c>
      <c r="L22" s="97">
        <v>0</v>
      </c>
      <c r="M22" s="56">
        <v>0</v>
      </c>
      <c r="N22" s="13" t="s">
        <v>105</v>
      </c>
      <c r="O22" s="9"/>
      <c r="P22" s="10">
        <v>0.19</v>
      </c>
      <c r="Q22" s="11"/>
      <c r="R22" s="12"/>
      <c r="S22" s="12"/>
      <c r="T22" s="13" t="s">
        <v>20</v>
      </c>
      <c r="U22" s="14">
        <f>+X22/1.19</f>
        <v>18413.44537815126</v>
      </c>
      <c r="V22" s="15">
        <v>0.19</v>
      </c>
      <c r="W22" s="16">
        <f t="shared" si="0"/>
        <v>3498.5546218487393</v>
      </c>
      <c r="X22" s="57">
        <v>21912</v>
      </c>
      <c r="Y22" s="156">
        <f>+X22*G22</f>
        <v>175296</v>
      </c>
      <c r="Z22" s="18" t="s">
        <v>106</v>
      </c>
    </row>
    <row r="23" spans="1:26" s="20" customFormat="1" ht="24" x14ac:dyDescent="0.25">
      <c r="A23" s="79">
        <v>4</v>
      </c>
      <c r="B23" s="138"/>
      <c r="C23" s="75">
        <v>21</v>
      </c>
      <c r="D23" s="89" t="s">
        <v>107</v>
      </c>
      <c r="E23" s="19" t="s">
        <v>108</v>
      </c>
      <c r="F23" s="19" t="s">
        <v>64</v>
      </c>
      <c r="G23" s="144">
        <v>30</v>
      </c>
      <c r="H23" s="115">
        <v>7930</v>
      </c>
      <c r="I23" s="8">
        <v>0.19</v>
      </c>
      <c r="J23" s="121">
        <v>1506.7000000000007</v>
      </c>
      <c r="K23" s="121">
        <v>9437</v>
      </c>
      <c r="L23" s="126">
        <f t="shared" ref="L23:L34" si="6">G23*K23</f>
        <v>283110</v>
      </c>
      <c r="M23" s="109">
        <v>8490751</v>
      </c>
      <c r="N23" s="110" t="s">
        <v>109</v>
      </c>
      <c r="O23" s="29">
        <f>+(5900/1.19)</f>
        <v>4957.9831932773113</v>
      </c>
      <c r="P23" s="15">
        <v>0.19</v>
      </c>
      <c r="Q23" s="22">
        <f>+O23*P23</f>
        <v>942.01680672268913</v>
      </c>
      <c r="R23" s="23">
        <f>+O23+Q23</f>
        <v>5900</v>
      </c>
      <c r="S23" s="31">
        <f>+R23*G23</f>
        <v>177000</v>
      </c>
      <c r="T23" s="18" t="s">
        <v>110</v>
      </c>
      <c r="U23" s="29">
        <f t="shared" ref="U23:U24" si="7">+X23/1.19</f>
        <v>15746.218487394959</v>
      </c>
      <c r="V23" s="15">
        <v>0.19</v>
      </c>
      <c r="W23" s="22">
        <f t="shared" si="0"/>
        <v>2991.7815126050423</v>
      </c>
      <c r="X23" s="23">
        <v>18738</v>
      </c>
      <c r="Y23" s="57">
        <f t="shared" ref="Y23:Y24" si="8">+X23*G23</f>
        <v>562140</v>
      </c>
      <c r="Z23" s="18" t="s">
        <v>111</v>
      </c>
    </row>
    <row r="24" spans="1:26" ht="24" x14ac:dyDescent="0.2">
      <c r="A24" s="79">
        <v>5</v>
      </c>
      <c r="B24" s="138"/>
      <c r="C24" s="75">
        <v>22</v>
      </c>
      <c r="D24" s="89" t="s">
        <v>112</v>
      </c>
      <c r="E24" s="19" t="s">
        <v>113</v>
      </c>
      <c r="F24" s="19" t="s">
        <v>64</v>
      </c>
      <c r="G24" s="148">
        <v>36</v>
      </c>
      <c r="H24" s="115">
        <v>1300</v>
      </c>
      <c r="I24" s="8">
        <v>0.19</v>
      </c>
      <c r="J24" s="121">
        <v>247</v>
      </c>
      <c r="K24" s="121">
        <v>1547</v>
      </c>
      <c r="L24" s="126">
        <f t="shared" si="6"/>
        <v>55692</v>
      </c>
      <c r="M24" s="109">
        <v>8490747</v>
      </c>
      <c r="N24" s="110" t="s">
        <v>114</v>
      </c>
      <c r="O24" s="9"/>
      <c r="P24" s="10">
        <v>0.19</v>
      </c>
      <c r="Q24" s="11"/>
      <c r="R24" s="12"/>
      <c r="S24" s="12"/>
      <c r="T24" s="13" t="s">
        <v>20</v>
      </c>
      <c r="U24" s="14">
        <f t="shared" si="7"/>
        <v>2705.8823529411766</v>
      </c>
      <c r="V24" s="15">
        <v>0.19</v>
      </c>
      <c r="W24" s="16">
        <f t="shared" si="0"/>
        <v>514.11764705882354</v>
      </c>
      <c r="X24" s="23">
        <v>3220</v>
      </c>
      <c r="Y24" s="17">
        <f t="shared" si="8"/>
        <v>115920</v>
      </c>
      <c r="Z24" s="18" t="s">
        <v>115</v>
      </c>
    </row>
    <row r="25" spans="1:26" ht="24" x14ac:dyDescent="0.2">
      <c r="A25" s="79">
        <v>27</v>
      </c>
      <c r="B25" s="138"/>
      <c r="C25" s="75">
        <v>23</v>
      </c>
      <c r="D25" s="89" t="s">
        <v>116</v>
      </c>
      <c r="E25" s="19" t="s">
        <v>117</v>
      </c>
      <c r="F25" s="19" t="s">
        <v>64</v>
      </c>
      <c r="G25" s="144">
        <v>327</v>
      </c>
      <c r="H25" s="115">
        <v>820</v>
      </c>
      <c r="I25" s="8">
        <v>0.19</v>
      </c>
      <c r="J25" s="121">
        <v>155.79999999999995</v>
      </c>
      <c r="K25" s="121">
        <v>976</v>
      </c>
      <c r="L25" s="126">
        <f t="shared" ref="L25:L33" si="9">G25*K25</f>
        <v>319152</v>
      </c>
      <c r="M25" s="109">
        <v>900503169</v>
      </c>
      <c r="N25" s="110" t="s">
        <v>118</v>
      </c>
      <c r="O25" s="9"/>
      <c r="P25" s="10">
        <v>0.19</v>
      </c>
      <c r="Q25" s="11"/>
      <c r="R25" s="12"/>
      <c r="S25" s="12"/>
      <c r="T25" s="13" t="s">
        <v>20</v>
      </c>
      <c r="U25" s="14">
        <f>+X25/1.19</f>
        <v>840.3361344537816</v>
      </c>
      <c r="V25" s="15">
        <v>0.19</v>
      </c>
      <c r="W25" s="16">
        <f t="shared" si="0"/>
        <v>159.66386554621852</v>
      </c>
      <c r="X25" s="17">
        <v>1000</v>
      </c>
      <c r="Y25" s="17">
        <f t="shared" ref="Y25:Y30" si="10">+X25*G25</f>
        <v>327000</v>
      </c>
      <c r="Z25" s="18" t="s">
        <v>119</v>
      </c>
    </row>
    <row r="26" spans="1:26" ht="24.75" thickBot="1" x14ac:dyDescent="0.25">
      <c r="A26" s="79">
        <v>28</v>
      </c>
      <c r="B26" s="138"/>
      <c r="C26" s="77">
        <v>24</v>
      </c>
      <c r="D26" s="155" t="s">
        <v>120</v>
      </c>
      <c r="E26" s="78" t="s">
        <v>121</v>
      </c>
      <c r="F26" s="78" t="s">
        <v>18</v>
      </c>
      <c r="G26" s="147">
        <v>320</v>
      </c>
      <c r="H26" s="115">
        <v>1110</v>
      </c>
      <c r="I26" s="8">
        <v>0.19</v>
      </c>
      <c r="J26" s="121">
        <v>210.90000000000009</v>
      </c>
      <c r="K26" s="121">
        <v>1320.9</v>
      </c>
      <c r="L26" s="27">
        <f t="shared" si="9"/>
        <v>422688</v>
      </c>
      <c r="M26" s="109">
        <v>900503908</v>
      </c>
      <c r="N26" s="110" t="s">
        <v>122</v>
      </c>
      <c r="O26" s="9"/>
      <c r="P26" s="10">
        <v>0.19</v>
      </c>
      <c r="Q26" s="11"/>
      <c r="R26" s="12"/>
      <c r="S26" s="12"/>
      <c r="T26" s="13" t="s">
        <v>20</v>
      </c>
      <c r="U26" s="14">
        <f>+X26/1.19</f>
        <v>840.3361344537816</v>
      </c>
      <c r="V26" s="15">
        <v>0.19</v>
      </c>
      <c r="W26" s="16">
        <f t="shared" si="0"/>
        <v>159.66386554621852</v>
      </c>
      <c r="X26" s="17">
        <v>1000</v>
      </c>
      <c r="Y26" s="31">
        <f t="shared" si="10"/>
        <v>320000</v>
      </c>
      <c r="Z26" s="18" t="s">
        <v>119</v>
      </c>
    </row>
    <row r="27" spans="1:26" s="20" customFormat="1" x14ac:dyDescent="0.25">
      <c r="A27" s="83">
        <v>6</v>
      </c>
      <c r="B27" s="138"/>
      <c r="C27" s="74">
        <v>25</v>
      </c>
      <c r="D27" s="103" t="s">
        <v>123</v>
      </c>
      <c r="E27" s="69" t="s">
        <v>124</v>
      </c>
      <c r="F27" s="69" t="s">
        <v>64</v>
      </c>
      <c r="G27" s="149">
        <v>60</v>
      </c>
      <c r="H27" s="115">
        <v>1283</v>
      </c>
      <c r="I27" s="58">
        <v>0</v>
      </c>
      <c r="J27" s="121">
        <v>0</v>
      </c>
      <c r="K27" s="121">
        <v>1283</v>
      </c>
      <c r="L27" s="27">
        <f t="shared" si="9"/>
        <v>76980</v>
      </c>
      <c r="M27" s="109">
        <v>8081186</v>
      </c>
      <c r="N27" s="110" t="s">
        <v>125</v>
      </c>
      <c r="O27" s="29">
        <f>+R27</f>
        <v>1050</v>
      </c>
      <c r="P27" s="15">
        <v>0</v>
      </c>
      <c r="Q27" s="22"/>
      <c r="R27" s="59">
        <v>1050</v>
      </c>
      <c r="S27" s="31">
        <f>+R27*50</f>
        <v>52500</v>
      </c>
      <c r="T27" s="24">
        <v>7707389046461</v>
      </c>
      <c r="U27" s="29">
        <v>1000</v>
      </c>
      <c r="V27" s="15">
        <v>0</v>
      </c>
      <c r="W27" s="22"/>
      <c r="X27" s="134">
        <v>1000</v>
      </c>
      <c r="Y27" s="31">
        <f t="shared" si="10"/>
        <v>60000</v>
      </c>
      <c r="Z27" s="24" t="s">
        <v>126</v>
      </c>
    </row>
    <row r="28" spans="1:26" x14ac:dyDescent="0.2">
      <c r="A28" s="90">
        <v>14</v>
      </c>
      <c r="B28" s="32"/>
      <c r="C28" s="75">
        <v>26</v>
      </c>
      <c r="D28" s="89" t="s">
        <v>127</v>
      </c>
      <c r="E28" s="19" t="s">
        <v>128</v>
      </c>
      <c r="F28" s="19" t="s">
        <v>64</v>
      </c>
      <c r="G28" s="144">
        <v>50</v>
      </c>
      <c r="H28" s="115">
        <v>1283</v>
      </c>
      <c r="I28" s="8">
        <v>0</v>
      </c>
      <c r="J28" s="121">
        <v>0</v>
      </c>
      <c r="K28" s="121">
        <v>1283</v>
      </c>
      <c r="L28" s="27">
        <f t="shared" si="9"/>
        <v>64150</v>
      </c>
      <c r="M28" s="109">
        <v>8081186</v>
      </c>
      <c r="N28" s="110" t="s">
        <v>125</v>
      </c>
      <c r="O28" s="14">
        <f>+R28/1.19</f>
        <v>882.35294117647061</v>
      </c>
      <c r="P28" s="15">
        <v>0.19</v>
      </c>
      <c r="Q28" s="16">
        <f>+O28*P28</f>
        <v>167.64705882352942</v>
      </c>
      <c r="R28" s="60">
        <v>1050</v>
      </c>
      <c r="S28" s="31">
        <f>+R28*G28</f>
        <v>52500</v>
      </c>
      <c r="T28" s="61" t="s">
        <v>129</v>
      </c>
      <c r="U28" s="14">
        <v>1000</v>
      </c>
      <c r="V28" s="15">
        <v>0</v>
      </c>
      <c r="W28" s="16">
        <f>+U28*V28</f>
        <v>0</v>
      </c>
      <c r="X28" s="17">
        <v>1000</v>
      </c>
      <c r="Y28" s="31">
        <f t="shared" si="10"/>
        <v>50000</v>
      </c>
      <c r="Z28" s="61" t="s">
        <v>126</v>
      </c>
    </row>
    <row r="29" spans="1:26" ht="24" x14ac:dyDescent="0.2">
      <c r="A29" s="79">
        <v>7</v>
      </c>
      <c r="B29" s="138"/>
      <c r="C29" s="75">
        <v>27</v>
      </c>
      <c r="D29" s="89" t="s">
        <v>130</v>
      </c>
      <c r="E29" s="19" t="s">
        <v>131</v>
      </c>
      <c r="F29" s="19" t="s">
        <v>64</v>
      </c>
      <c r="G29" s="148">
        <v>480</v>
      </c>
      <c r="H29" s="115">
        <f>+K29/1.19</f>
        <v>730.2521008403362</v>
      </c>
      <c r="I29" s="8">
        <v>0.19</v>
      </c>
      <c r="J29" s="121">
        <f>+H29*I29</f>
        <v>138.74789915966389</v>
      </c>
      <c r="K29" s="136">
        <v>869</v>
      </c>
      <c r="L29" s="126">
        <f t="shared" si="9"/>
        <v>417120</v>
      </c>
      <c r="M29" s="109">
        <v>900504338</v>
      </c>
      <c r="N29" s="110" t="s">
        <v>132</v>
      </c>
      <c r="O29" s="29">
        <f>+R29/1.19</f>
        <v>747.89915966386559</v>
      </c>
      <c r="P29" s="15">
        <v>0.19</v>
      </c>
      <c r="Q29" s="22">
        <f>+O29*P29</f>
        <v>142.10084033613447</v>
      </c>
      <c r="R29" s="62">
        <v>890</v>
      </c>
      <c r="S29" s="17">
        <f>+R29*G29</f>
        <v>427200</v>
      </c>
      <c r="T29" s="63">
        <v>7707389041947</v>
      </c>
      <c r="U29" s="29">
        <f>+X29/1.19</f>
        <v>1449.5798319327732</v>
      </c>
      <c r="V29" s="15">
        <v>0.19</v>
      </c>
      <c r="W29" s="22">
        <f>+U29*V29</f>
        <v>275.42016806722694</v>
      </c>
      <c r="X29" s="23">
        <v>1725</v>
      </c>
      <c r="Y29" s="17">
        <f t="shared" si="10"/>
        <v>828000</v>
      </c>
      <c r="Z29" s="42" t="s">
        <v>133</v>
      </c>
    </row>
    <row r="30" spans="1:26" ht="36" x14ac:dyDescent="0.2">
      <c r="A30" s="79">
        <v>8</v>
      </c>
      <c r="B30" s="138"/>
      <c r="C30" s="75">
        <v>28</v>
      </c>
      <c r="D30" s="89" t="s">
        <v>134</v>
      </c>
      <c r="E30" s="19" t="s">
        <v>135</v>
      </c>
      <c r="F30" s="19" t="s">
        <v>64</v>
      </c>
      <c r="G30" s="148">
        <v>40</v>
      </c>
      <c r="H30" s="115">
        <f>+K30/1.19</f>
        <v>2900</v>
      </c>
      <c r="I30" s="8">
        <v>0.19</v>
      </c>
      <c r="J30" s="121">
        <f>+H30*I30</f>
        <v>551</v>
      </c>
      <c r="K30" s="136">
        <v>3451</v>
      </c>
      <c r="L30" s="126">
        <f t="shared" si="9"/>
        <v>138040</v>
      </c>
      <c r="M30" s="109" t="s">
        <v>136</v>
      </c>
      <c r="N30" s="110" t="s">
        <v>137</v>
      </c>
      <c r="O30" s="29">
        <f>+R30/1.19</f>
        <v>2521.0084033613448</v>
      </c>
      <c r="P30" s="15">
        <v>0.19</v>
      </c>
      <c r="Q30" s="22">
        <f t="shared" ref="Q30" si="11">+O30*P30</f>
        <v>478.99159663865549</v>
      </c>
      <c r="R30" s="59">
        <v>3000</v>
      </c>
      <c r="S30" s="31">
        <f>+R30*G30</f>
        <v>120000</v>
      </c>
      <c r="T30" s="42">
        <v>7707389040735</v>
      </c>
      <c r="U30" s="29">
        <f>+X30/1.19</f>
        <v>4423.1092436974795</v>
      </c>
      <c r="V30" s="15">
        <v>0.19</v>
      </c>
      <c r="W30" s="22">
        <f>+U30*V30</f>
        <v>840.39075630252114</v>
      </c>
      <c r="X30" s="17">
        <f>52635/10</f>
        <v>5263.5</v>
      </c>
      <c r="Y30" s="57">
        <f t="shared" si="10"/>
        <v>210540</v>
      </c>
      <c r="Z30" s="42" t="s">
        <v>138</v>
      </c>
    </row>
    <row r="31" spans="1:26" ht="204.75" thickBot="1" x14ac:dyDescent="0.25">
      <c r="A31" s="79">
        <v>15</v>
      </c>
      <c r="B31" s="138"/>
      <c r="C31" s="77">
        <v>29</v>
      </c>
      <c r="D31" s="101" t="s">
        <v>139</v>
      </c>
      <c r="E31" s="78" t="s">
        <v>140</v>
      </c>
      <c r="F31" s="78" t="s">
        <v>18</v>
      </c>
      <c r="G31" s="150">
        <v>4</v>
      </c>
      <c r="H31" s="115">
        <f>+K31/1.19</f>
        <v>34200</v>
      </c>
      <c r="I31" s="8">
        <v>0.19</v>
      </c>
      <c r="J31" s="121">
        <f>+H31*I31</f>
        <v>6498</v>
      </c>
      <c r="K31" s="136">
        <v>40698</v>
      </c>
      <c r="L31" s="126">
        <f t="shared" si="9"/>
        <v>162792</v>
      </c>
      <c r="M31" s="109" t="s">
        <v>141</v>
      </c>
      <c r="N31" s="110" t="s">
        <v>142</v>
      </c>
      <c r="O31" s="9"/>
      <c r="P31" s="10">
        <v>0.19</v>
      </c>
      <c r="Q31" s="11"/>
      <c r="R31" s="64">
        <v>4900</v>
      </c>
      <c r="S31" s="12"/>
      <c r="T31" s="36" t="s">
        <v>143</v>
      </c>
      <c r="U31" s="9"/>
      <c r="V31" s="10">
        <v>0.19</v>
      </c>
      <c r="W31" s="40"/>
      <c r="X31" s="64">
        <v>7077</v>
      </c>
      <c r="Y31" s="12">
        <f>+X31*600</f>
        <v>4246200</v>
      </c>
      <c r="Z31" s="36" t="s">
        <v>144</v>
      </c>
    </row>
    <row r="32" spans="1:26" s="20" customFormat="1" ht="24.75" thickBot="1" x14ac:dyDescent="0.3">
      <c r="A32" s="79">
        <v>13</v>
      </c>
      <c r="B32" s="138"/>
      <c r="C32" s="95">
        <v>30</v>
      </c>
      <c r="D32" s="102" t="s">
        <v>145</v>
      </c>
      <c r="E32" s="72" t="s">
        <v>146</v>
      </c>
      <c r="F32" s="72" t="s">
        <v>18</v>
      </c>
      <c r="G32" s="151">
        <v>10</v>
      </c>
      <c r="H32" s="115">
        <v>6800</v>
      </c>
      <c r="I32" s="8">
        <v>0.19</v>
      </c>
      <c r="J32" s="121">
        <v>1292</v>
      </c>
      <c r="K32" s="121">
        <v>8092</v>
      </c>
      <c r="L32" s="126">
        <f t="shared" si="9"/>
        <v>80920</v>
      </c>
      <c r="M32" s="38">
        <v>900516529</v>
      </c>
      <c r="N32" s="110" t="s">
        <v>147</v>
      </c>
      <c r="O32" s="29">
        <f>+R32/1.19</f>
        <v>7142.8571428571431</v>
      </c>
      <c r="P32" s="15">
        <v>0.19</v>
      </c>
      <c r="Q32" s="22">
        <f>+O32*P32</f>
        <v>1357.1428571428571</v>
      </c>
      <c r="R32" s="17">
        <v>8500</v>
      </c>
      <c r="S32" s="17">
        <f>+R32*G32</f>
        <v>85000</v>
      </c>
      <c r="T32" s="24">
        <v>7707389044108</v>
      </c>
      <c r="U32" s="14">
        <f>+X32/1.19</f>
        <v>31236.974789915967</v>
      </c>
      <c r="V32" s="15">
        <v>0.19</v>
      </c>
      <c r="W32" s="16">
        <f t="shared" ref="W32" si="12">+U32*V32</f>
        <v>5935.0252100840335</v>
      </c>
      <c r="X32" s="17">
        <v>37172</v>
      </c>
      <c r="Y32" s="17">
        <f>+X32*G32</f>
        <v>371720</v>
      </c>
      <c r="Z32" s="24" t="s">
        <v>148</v>
      </c>
    </row>
    <row r="33" spans="1:27" ht="72.75" thickBot="1" x14ac:dyDescent="0.25">
      <c r="A33" s="79">
        <v>26</v>
      </c>
      <c r="B33" s="138"/>
      <c r="C33" s="95">
        <v>31</v>
      </c>
      <c r="D33" s="102" t="s">
        <v>149</v>
      </c>
      <c r="E33" s="72" t="s">
        <v>150</v>
      </c>
      <c r="F33" s="72" t="s">
        <v>51</v>
      </c>
      <c r="G33" s="152">
        <v>4</v>
      </c>
      <c r="H33" s="118">
        <v>26500</v>
      </c>
      <c r="I33" s="55">
        <v>0.19</v>
      </c>
      <c r="J33" s="124">
        <v>5035</v>
      </c>
      <c r="K33" s="124">
        <v>31535</v>
      </c>
      <c r="L33" s="129">
        <f t="shared" si="9"/>
        <v>126140</v>
      </c>
      <c r="M33" s="111" t="s">
        <v>151</v>
      </c>
      <c r="N33" s="112" t="s">
        <v>152</v>
      </c>
      <c r="O33" s="9"/>
      <c r="P33" s="10">
        <v>0.19</v>
      </c>
      <c r="Q33" s="11"/>
      <c r="R33" s="12"/>
      <c r="S33" s="12"/>
      <c r="T33" s="13" t="s">
        <v>20</v>
      </c>
      <c r="U33" s="14">
        <f t="shared" ref="U33:U34" si="13">+X33/1.19</f>
        <v>66500</v>
      </c>
      <c r="V33" s="15">
        <v>0.19</v>
      </c>
      <c r="W33" s="16">
        <f t="shared" ref="W33:W34" si="14">+U33*V33</f>
        <v>12635</v>
      </c>
      <c r="X33" s="17">
        <v>79135</v>
      </c>
      <c r="Y33" s="31">
        <f>+X33*4</f>
        <v>316540</v>
      </c>
      <c r="Z33" s="18" t="s">
        <v>153</v>
      </c>
    </row>
    <row r="34" spans="1:27" ht="36.75" thickBot="1" x14ac:dyDescent="0.25">
      <c r="A34" s="79">
        <v>31</v>
      </c>
      <c r="B34" s="138"/>
      <c r="C34" s="94">
        <v>32</v>
      </c>
      <c r="D34" s="104" t="s">
        <v>154</v>
      </c>
      <c r="E34" s="70" t="s">
        <v>155</v>
      </c>
      <c r="F34" s="70" t="s">
        <v>18</v>
      </c>
      <c r="G34" s="106">
        <v>1</v>
      </c>
      <c r="H34" s="115">
        <v>170000</v>
      </c>
      <c r="I34" s="8">
        <v>0.19</v>
      </c>
      <c r="J34" s="121">
        <v>32300</v>
      </c>
      <c r="K34" s="121">
        <v>202300</v>
      </c>
      <c r="L34" s="27">
        <f t="shared" si="6"/>
        <v>202300</v>
      </c>
      <c r="M34" s="38">
        <v>900517093</v>
      </c>
      <c r="N34" s="110" t="s">
        <v>156</v>
      </c>
      <c r="O34" s="9"/>
      <c r="P34" s="10">
        <v>0.19</v>
      </c>
      <c r="Q34" s="11"/>
      <c r="R34" s="12"/>
      <c r="S34" s="12"/>
      <c r="T34" s="13" t="s">
        <v>20</v>
      </c>
      <c r="U34" s="14">
        <f t="shared" si="13"/>
        <v>168067.22689075631</v>
      </c>
      <c r="V34" s="15">
        <v>0.19</v>
      </c>
      <c r="W34" s="16">
        <f t="shared" si="14"/>
        <v>31932.773109243699</v>
      </c>
      <c r="X34" s="17">
        <v>200000</v>
      </c>
      <c r="Y34" s="31">
        <f t="shared" ref="Y34" si="15">+X34*G34</f>
        <v>200000</v>
      </c>
      <c r="Z34" s="18" t="s">
        <v>157</v>
      </c>
    </row>
    <row r="36" spans="1:27" x14ac:dyDescent="0.2">
      <c r="G36" s="2">
        <f>SUM(G3:G35)</f>
        <v>4033</v>
      </c>
      <c r="K36" s="140" t="s">
        <v>158</v>
      </c>
      <c r="L36" s="130">
        <f>+L3+L4+L5+L8+L9+L10+L12+L13+L14+L15+L17+L18+L20+L21+L23+L24+L25+L29+L30+L31+L32</f>
        <v>19893492</v>
      </c>
      <c r="S36" s="68">
        <f>+S23+S27+S28+S30</f>
        <v>402000</v>
      </c>
      <c r="X36" s="1" t="s">
        <v>159</v>
      </c>
      <c r="Y36" s="130">
        <f>+Y6+Y7+Y11+Y16+Y19+Y22+Y26+Y27+Y28+Y33+Y34</f>
        <v>2511654</v>
      </c>
      <c r="Z36" s="141"/>
      <c r="AA36" s="130">
        <f>+L36+Y36</f>
        <v>22405146</v>
      </c>
    </row>
    <row r="41" spans="1:27" x14ac:dyDescent="0.2">
      <c r="Y41" s="68"/>
    </row>
  </sheetData>
  <autoFilter ref="C2:Z34" xr:uid="{A8B15789-3FC2-482B-BFB7-D8CDD656CFBB}"/>
  <mergeCells count="3">
    <mergeCell ref="H1:N1"/>
    <mergeCell ref="O1:T1"/>
    <mergeCell ref="U1:Z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4cafd7-c590-41b9-a38a-ce80edc5b979" xsi:nil="true"/>
    <lcf76f155ced4ddcb4097134ff3c332f xmlns="02b8895b-67f6-4491-8d00-3044947d2a3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E30D6452F90E44A3B8C7BC65034AD8" ma:contentTypeVersion="14" ma:contentTypeDescription="Crear nuevo documento." ma:contentTypeScope="" ma:versionID="59af646c328c32f93fde13c5c8e2c324">
  <xsd:schema xmlns:xsd="http://www.w3.org/2001/XMLSchema" xmlns:xs="http://www.w3.org/2001/XMLSchema" xmlns:p="http://schemas.microsoft.com/office/2006/metadata/properties" xmlns:ns2="02b8895b-67f6-4491-8d00-3044947d2a3f" xmlns:ns3="104cafd7-c590-41b9-a38a-ce80edc5b979" targetNamespace="http://schemas.microsoft.com/office/2006/metadata/properties" ma:root="true" ma:fieldsID="e5426dd5d1a6fd5ce66e1c46b8f7f48a" ns2:_="" ns3:_="">
    <xsd:import namespace="02b8895b-67f6-4491-8d00-3044947d2a3f"/>
    <xsd:import namespace="104cafd7-c590-41b9-a38a-ce80edc5b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8895b-67f6-4491-8d00-3044947d2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ebfcba-7ab8-4e81-bb94-72804333e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cafd7-c590-41b9-a38a-ce80edc5b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0334a6e-d3f2-441f-8875-615ae8fef350}" ma:internalName="TaxCatchAll" ma:showField="CatchAllData" ma:web="104cafd7-c590-41b9-a38a-ce80edc5b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B9A2A-C69B-495B-B872-7863569431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CBDE2-4FF9-43B6-A6EA-03B149736565}">
  <ds:schemaRefs>
    <ds:schemaRef ds:uri="http://purl.org/dc/terms/"/>
    <ds:schemaRef ds:uri="http://schemas.microsoft.com/office/2006/documentManagement/types"/>
    <ds:schemaRef ds:uri="http://www.w3.org/XML/1998/namespace"/>
    <ds:schemaRef ds:uri="104cafd7-c590-41b9-a38a-ce80edc5b97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2b8895b-67f6-4491-8d00-3044947d2a3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DFF00D-AC97-4585-9574-C59FC8A09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8895b-67f6-4491-8d00-3044947d2a3f"/>
    <ds:schemaRef ds:uri="104cafd7-c590-41b9-a38a-ce80edc5b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COMPRA ELEMENTOS DE PAPEL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T1. ROBIN ANDREI LEON ROMERO</dc:creator>
  <cp:keywords/>
  <dc:description/>
  <cp:lastModifiedBy>PD4. YOLY MARIET MURCIA ORTIZ</cp:lastModifiedBy>
  <cp:revision/>
  <dcterms:created xsi:type="dcterms:W3CDTF">2023-01-13T20:46:57Z</dcterms:created>
  <dcterms:modified xsi:type="dcterms:W3CDTF">2023-01-31T22:40:00Z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0x0101008EE30D6452F90E44A3B8C7BC65034AD8</vt:lpwstr>
  </property>
  <property fmtid="{D5CDD505-2E9C-101B-9397-08002B2CF9AE}" pid="3" name="MediaServiceImageTags">
    <vt:lpwstr/>
  </property>
</Properties>
</file>